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Users\deveshbg\Desktop\DevFM\"/>
    </mc:Choice>
  </mc:AlternateContent>
  <xr:revisionPtr revIDLastSave="0" documentId="13_ncr:1_{36D94687-ABC5-4B5D-8B7F-DA37AF2333C5}" xr6:coauthVersionLast="47" xr6:coauthVersionMax="47" xr10:uidLastSave="{00000000-0000-0000-0000-000000000000}"/>
  <bookViews>
    <workbookView xWindow="-110" yWindow="-110" windowWidth="19420" windowHeight="10420" tabRatio="1000" firstSheet="12" activeTab="22" xr2:uid="{00000000-000D-0000-FFFF-FFFF00000000}"/>
  </bookViews>
  <sheets>
    <sheet name="Name" sheetId="50" r:id="rId1"/>
    <sheet name="Index" sheetId="47" r:id="rId2"/>
    <sheet name="Teaser" sheetId="43" r:id="rId3"/>
    <sheet name="Financials&amp;Analysis&gt;" sheetId="7" r:id="rId4"/>
    <sheet name="HistoricalFS" sheetId="8" r:id="rId5"/>
    <sheet name="Cash Flow Statement" sheetId="46" r:id="rId6"/>
    <sheet name="Common Size Statement" sheetId="26" r:id="rId7"/>
    <sheet name="Ratio Analysis" sheetId="11" r:id="rId8"/>
    <sheet name="Dupont Analysis" sheetId="39" r:id="rId9"/>
    <sheet name="Forecasting&amp;ValuationMechanics&gt;" sheetId="28" r:id="rId10"/>
    <sheet name="Forecasting" sheetId="16" r:id="rId11"/>
    <sheet name="Beta-Regression" sheetId="23" r:id="rId12"/>
    <sheet name="Rm" sheetId="30" r:id="rId13"/>
    <sheet name="VAR" sheetId="37" r:id="rId14"/>
    <sheet name="WACC" sheetId="17" r:id="rId15"/>
    <sheet name="Intrinsic Growth" sheetId="33" r:id="rId16"/>
    <sheet name="Valuation&gt;" sheetId="9" r:id="rId17"/>
    <sheet name="DCF" sheetId="34" r:id="rId18"/>
    <sheet name="Altman Z Score" sheetId="41" r:id="rId19"/>
    <sheet name="Comps_Val" sheetId="35" r:id="rId20"/>
    <sheet name="Data Room&gt;" sheetId="31" r:id="rId21"/>
    <sheet name="Data Sheet" sheetId="6" r:id="rId22"/>
    <sheet name="Profit &amp; Loss" sheetId="1" r:id="rId23"/>
    <sheet name="Quarters" sheetId="3" r:id="rId24"/>
    <sheet name="Balance Sheet" sheetId="2" r:id="rId25"/>
    <sheet name="Cash Flow" sheetId="4" r:id="rId26"/>
    <sheet name="Raw FS" sheetId="32" r:id="rId27"/>
    <sheet name="List of Stocks" sheetId="13" r:id="rId28"/>
    <sheet name="SectorData" sheetId="27" r:id="rId29"/>
    <sheet name="rough" sheetId="45" r:id="rId30"/>
  </sheets>
  <externalReferences>
    <externalReference r:id="rId31"/>
    <externalReference r:id="rId32"/>
  </externalReferences>
  <definedNames>
    <definedName name="_xlnm._FilterDatabase" localSheetId="27" hidden="1">'List of Stocks'!$A$2:$D$5049</definedName>
    <definedName name="_xlnm._FilterDatabase" localSheetId="28" hidden="1">SectorData!$B$3:$L$99</definedName>
    <definedName name="_xlnm._FilterDatabase" localSheetId="13" hidden="1">VAR!$A$10:$E$4309</definedName>
    <definedName name="_xlchart.v1.0" hidden="1">VAR!$H$11:$H$4309</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19" hidden="1">"03/29/2023 14:23:17"</definedName>
    <definedName name="IQ_NAMES_REVISION_DATE_" localSheetId="27" hidden="1">"04/29/2023 08:53:12"</definedName>
    <definedName name="IQ_NAMES_REVISION_DATE_" hidden="1">"01/26/2023 09:21:20"</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_xlnm.Print_Area" localSheetId="18">'Altman Z Score'!$A$1:$J$60</definedName>
    <definedName name="_xlnm.Print_Area" localSheetId="5">'Cash Flow Statement'!$A$1:$L$45</definedName>
    <definedName name="_xlnm.Print_Area" localSheetId="6">'Common Size Statement'!$A$1:$M$47</definedName>
    <definedName name="_xlnm.Print_Area" localSheetId="19">Comps_Val!$A$1:$R$41</definedName>
    <definedName name="_xlnm.Print_Area" localSheetId="17">DCF!$A$1:$L$46</definedName>
    <definedName name="_xlnm.Print_Area" localSheetId="8">'Dupont Analysis'!$A$1:$J$90</definedName>
    <definedName name="_xlnm.Print_Area" localSheetId="10">Forecasting!$A$1:$P$45</definedName>
    <definedName name="_xlnm.Print_Area" localSheetId="4">HistoricalFS!$A$1:$M$84</definedName>
    <definedName name="_xlnm.Print_Area" localSheetId="15">'Intrinsic Growth'!$A$1:$I$74</definedName>
    <definedName name="_xlnm.Print_Area" localSheetId="0">Name!$A$1:$J$35</definedName>
    <definedName name="_xlnm.Print_Area" localSheetId="7">'Ratio Analysis'!$A$1:$P$50</definedName>
    <definedName name="_xlnm.Print_Area" localSheetId="26">'Raw FS'!$A$1:$O$90</definedName>
    <definedName name="_xlnm.Print_Area" localSheetId="12">Rm!$A$1:$K$36</definedName>
    <definedName name="_xlnm.Print_Area" localSheetId="2">Teaser!$A$1:$M$63</definedName>
    <definedName name="_xlnm.Print_Area" localSheetId="13">VAR!$A$1:$O$64</definedName>
    <definedName name="_xlnm.Print_Area" localSheetId="14">WACC!$A$1:$K$43</definedName>
    <definedName name="UPDATE" localSheetId="10">'[1]Data Sheet'!$E$1</definedName>
    <definedName name="UPDATE" localSheetId="27">'[2]Data Sheet'!$E$1</definedName>
    <definedName name="UPDATE">'Data Sheet'!$E$1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3" i="43" l="1"/>
  <c r="B4" i="43" s="1"/>
  <c r="C22" i="8"/>
  <c r="E40" i="39"/>
  <c r="F40" i="39"/>
  <c r="G40" i="39"/>
  <c r="H40" i="39"/>
  <c r="I40" i="39"/>
  <c r="D40" i="39"/>
  <c r="C40" i="39"/>
  <c r="N17" i="37"/>
  <c r="N30" i="37"/>
  <c r="B2" i="43"/>
  <c r="B56" i="8"/>
  <c r="B10" i="8"/>
  <c r="L41" i="46"/>
  <c r="K41" i="46"/>
  <c r="J41" i="46"/>
  <c r="I41" i="46"/>
  <c r="H41" i="46"/>
  <c r="G41" i="46"/>
  <c r="F41" i="46"/>
  <c r="E41" i="46"/>
  <c r="D41" i="46"/>
  <c r="C41" i="46"/>
  <c r="B41" i="46"/>
  <c r="L40" i="46"/>
  <c r="K40" i="46"/>
  <c r="J40" i="46"/>
  <c r="I40" i="46"/>
  <c r="H40" i="46"/>
  <c r="G40" i="46"/>
  <c r="F40" i="46"/>
  <c r="E40" i="46"/>
  <c r="D40" i="46"/>
  <c r="C40" i="46"/>
  <c r="B40" i="46"/>
  <c r="L39" i="46"/>
  <c r="K39" i="46"/>
  <c r="J39" i="46"/>
  <c r="I39" i="46"/>
  <c r="H39" i="46"/>
  <c r="G39" i="46"/>
  <c r="F39" i="46"/>
  <c r="E39" i="46"/>
  <c r="D39" i="46"/>
  <c r="C39" i="46"/>
  <c r="B39" i="46"/>
  <c r="L38" i="46"/>
  <c r="K38" i="46"/>
  <c r="J38" i="46"/>
  <c r="I38" i="46"/>
  <c r="H38" i="46"/>
  <c r="G38" i="46"/>
  <c r="F38" i="46"/>
  <c r="E38" i="46"/>
  <c r="D38" i="46"/>
  <c r="C38" i="46"/>
  <c r="B38" i="46"/>
  <c r="L37" i="46"/>
  <c r="K37" i="46"/>
  <c r="J37" i="46"/>
  <c r="I37" i="46"/>
  <c r="H37" i="46"/>
  <c r="G37" i="46"/>
  <c r="F37" i="46"/>
  <c r="E37" i="46"/>
  <c r="D37" i="46"/>
  <c r="C37" i="46"/>
  <c r="B37" i="46"/>
  <c r="L36" i="46"/>
  <c r="K36" i="46"/>
  <c r="J36" i="46"/>
  <c r="I36" i="46"/>
  <c r="H36" i="46"/>
  <c r="G36" i="46"/>
  <c r="F36" i="46"/>
  <c r="E36" i="46"/>
  <c r="D36" i="46"/>
  <c r="C36" i="46"/>
  <c r="B36" i="46"/>
  <c r="L32" i="46"/>
  <c r="K32" i="46"/>
  <c r="J32" i="46"/>
  <c r="I32" i="46"/>
  <c r="H32" i="46"/>
  <c r="G32" i="46"/>
  <c r="F32" i="46"/>
  <c r="E32" i="46"/>
  <c r="D32" i="46"/>
  <c r="C32" i="46"/>
  <c r="B32" i="46"/>
  <c r="L31" i="46"/>
  <c r="K31" i="46"/>
  <c r="J31" i="46"/>
  <c r="I31" i="46"/>
  <c r="H31" i="46"/>
  <c r="G31" i="46"/>
  <c r="F31" i="46"/>
  <c r="E31" i="46"/>
  <c r="D31" i="46"/>
  <c r="C31" i="46"/>
  <c r="B31" i="46"/>
  <c r="L30" i="46"/>
  <c r="K30" i="46"/>
  <c r="J30" i="46"/>
  <c r="I30" i="46"/>
  <c r="H30" i="46"/>
  <c r="G30" i="46"/>
  <c r="F30" i="46"/>
  <c r="E30" i="46"/>
  <c r="D30" i="46"/>
  <c r="C30" i="46"/>
  <c r="B30" i="46"/>
  <c r="L29" i="46"/>
  <c r="K29" i="46"/>
  <c r="J29" i="46"/>
  <c r="I29" i="46"/>
  <c r="H29" i="46"/>
  <c r="G29" i="46"/>
  <c r="F29" i="46"/>
  <c r="E29" i="46"/>
  <c r="D29" i="46"/>
  <c r="C29" i="46"/>
  <c r="B29" i="46"/>
  <c r="L28" i="46"/>
  <c r="K28" i="46"/>
  <c r="J28" i="46"/>
  <c r="I28" i="46"/>
  <c r="H28" i="46"/>
  <c r="G28" i="46"/>
  <c r="F28" i="46"/>
  <c r="E28" i="46"/>
  <c r="D28" i="46"/>
  <c r="C28" i="46"/>
  <c r="B28" i="46"/>
  <c r="L27" i="46"/>
  <c r="K27" i="46"/>
  <c r="J27" i="46"/>
  <c r="I27" i="46"/>
  <c r="H27" i="46"/>
  <c r="G27" i="46"/>
  <c r="F27" i="46"/>
  <c r="E27" i="46"/>
  <c r="D27" i="46"/>
  <c r="C27" i="46"/>
  <c r="B27" i="46"/>
  <c r="L26" i="46"/>
  <c r="K26" i="46"/>
  <c r="J26" i="46"/>
  <c r="I26" i="46"/>
  <c r="H26" i="46"/>
  <c r="G26" i="46"/>
  <c r="F26" i="46"/>
  <c r="E26" i="46"/>
  <c r="D26" i="46"/>
  <c r="C26" i="46"/>
  <c r="B26" i="46"/>
  <c r="L25" i="46"/>
  <c r="K25" i="46"/>
  <c r="J25" i="46"/>
  <c r="I25" i="46"/>
  <c r="H25" i="46"/>
  <c r="G25" i="46"/>
  <c r="F25" i="46"/>
  <c r="E25" i="46"/>
  <c r="D25" i="46"/>
  <c r="C25" i="46"/>
  <c r="B25" i="46"/>
  <c r="L21" i="46"/>
  <c r="K21" i="46"/>
  <c r="J21" i="46"/>
  <c r="I21" i="46"/>
  <c r="H21" i="46"/>
  <c r="G21" i="46"/>
  <c r="F21" i="46"/>
  <c r="E21" i="46"/>
  <c r="D21" i="46"/>
  <c r="C21" i="46"/>
  <c r="B21" i="46"/>
  <c r="B20" i="46"/>
  <c r="L19" i="46"/>
  <c r="K19" i="46"/>
  <c r="J19" i="46"/>
  <c r="I19" i="46"/>
  <c r="H19" i="46"/>
  <c r="G19" i="46"/>
  <c r="F19" i="46"/>
  <c r="E19" i="46"/>
  <c r="D19" i="46"/>
  <c r="C19" i="46"/>
  <c r="B19" i="46"/>
  <c r="L18" i="46"/>
  <c r="K18" i="46"/>
  <c r="J18" i="46"/>
  <c r="I18" i="46"/>
  <c r="H18" i="46"/>
  <c r="G18" i="46"/>
  <c r="F18" i="46"/>
  <c r="E18" i="46"/>
  <c r="D18" i="46"/>
  <c r="C18" i="46"/>
  <c r="B18" i="46"/>
  <c r="L17" i="46"/>
  <c r="K17" i="46"/>
  <c r="J17" i="46"/>
  <c r="I17" i="46"/>
  <c r="H17" i="46"/>
  <c r="G17" i="46"/>
  <c r="F17" i="46"/>
  <c r="E17" i="46"/>
  <c r="D17" i="46"/>
  <c r="C17" i="46"/>
  <c r="B17" i="46"/>
  <c r="L16" i="46"/>
  <c r="K16" i="46"/>
  <c r="J16" i="46"/>
  <c r="I16" i="46"/>
  <c r="H16" i="46"/>
  <c r="G16" i="46"/>
  <c r="F16" i="46"/>
  <c r="E16" i="46"/>
  <c r="D16" i="46"/>
  <c r="C16" i="46"/>
  <c r="B16" i="46"/>
  <c r="L15" i="46"/>
  <c r="K15" i="46"/>
  <c r="J15" i="46"/>
  <c r="I15" i="46"/>
  <c r="H15" i="46"/>
  <c r="G15" i="46"/>
  <c r="F15" i="46"/>
  <c r="E15" i="46"/>
  <c r="D15" i="46"/>
  <c r="C15" i="46"/>
  <c r="B15" i="46"/>
  <c r="L14" i="46"/>
  <c r="K14" i="46"/>
  <c r="J14" i="46"/>
  <c r="J20" i="46" s="1"/>
  <c r="I14" i="46"/>
  <c r="H14" i="46"/>
  <c r="G14" i="46"/>
  <c r="F14" i="46"/>
  <c r="E14" i="46"/>
  <c r="D14" i="46"/>
  <c r="C14" i="46"/>
  <c r="B14" i="46"/>
  <c r="L13" i="46"/>
  <c r="K13" i="46"/>
  <c r="J13" i="46"/>
  <c r="I13" i="46"/>
  <c r="H13" i="46"/>
  <c r="G13" i="46"/>
  <c r="F13" i="46"/>
  <c r="E13" i="46"/>
  <c r="D13" i="46"/>
  <c r="C13" i="46"/>
  <c r="B13" i="46"/>
  <c r="B9" i="46"/>
  <c r="B4" i="46"/>
  <c r="B2" i="46"/>
  <c r="B3" i="46" s="1"/>
  <c r="L47" i="43"/>
  <c r="L48" i="43"/>
  <c r="L44" i="43"/>
  <c r="E40" i="43"/>
  <c r="E39" i="43"/>
  <c r="E38" i="43"/>
  <c r="E37" i="43"/>
  <c r="E36" i="43"/>
  <c r="E35" i="43"/>
  <c r="E34" i="43"/>
  <c r="C35" i="43"/>
  <c r="C36" i="43"/>
  <c r="C37" i="43"/>
  <c r="C38" i="43"/>
  <c r="C39" i="43"/>
  <c r="C40" i="43"/>
  <c r="C34" i="43"/>
  <c r="B35" i="43"/>
  <c r="B36" i="43"/>
  <c r="B37" i="43"/>
  <c r="B38" i="43"/>
  <c r="B39" i="43"/>
  <c r="B40" i="43"/>
  <c r="B34" i="43"/>
  <c r="I25" i="45"/>
  <c r="F35" i="43" s="1"/>
  <c r="I26" i="45"/>
  <c r="F36" i="43" s="1"/>
  <c r="I27" i="45"/>
  <c r="F37" i="43" s="1"/>
  <c r="I28" i="45"/>
  <c r="F38" i="43" s="1"/>
  <c r="I29" i="45"/>
  <c r="F39" i="43" s="1"/>
  <c r="I30" i="45"/>
  <c r="F40" i="43" s="1"/>
  <c r="I31" i="45"/>
  <c r="I32" i="45"/>
  <c r="I24" i="45"/>
  <c r="F34" i="43" s="1"/>
  <c r="M5" i="45"/>
  <c r="R5" i="45"/>
  <c r="N5" i="45" s="1"/>
  <c r="M6" i="45"/>
  <c r="R6" i="45"/>
  <c r="N6" i="45" s="1"/>
  <c r="M7" i="45"/>
  <c r="R7" i="45"/>
  <c r="N7" i="45" s="1"/>
  <c r="M8" i="45"/>
  <c r="R8" i="45"/>
  <c r="N8" i="45" s="1"/>
  <c r="M9" i="45"/>
  <c r="R9" i="45"/>
  <c r="N9" i="45" s="1"/>
  <c r="M10" i="45"/>
  <c r="R10" i="45"/>
  <c r="N10" i="45" s="1"/>
  <c r="M11" i="45"/>
  <c r="R11" i="45"/>
  <c r="N11" i="45" s="1"/>
  <c r="M12" i="45"/>
  <c r="R12" i="45"/>
  <c r="N12" i="45" s="1"/>
  <c r="M13" i="45"/>
  <c r="R13" i="45"/>
  <c r="N13" i="45" s="1"/>
  <c r="M14" i="45"/>
  <c r="R14" i="45"/>
  <c r="N14" i="45" s="1"/>
  <c r="C29" i="1"/>
  <c r="D29" i="1"/>
  <c r="E29" i="1"/>
  <c r="F29" i="1"/>
  <c r="G29" i="1"/>
  <c r="H29" i="1"/>
  <c r="I29" i="1"/>
  <c r="J29" i="1"/>
  <c r="K29" i="1"/>
  <c r="B29" i="1"/>
  <c r="C28" i="1"/>
  <c r="D28" i="1"/>
  <c r="E28" i="1"/>
  <c r="F28" i="1"/>
  <c r="G28" i="1"/>
  <c r="H28" i="1"/>
  <c r="I28" i="1"/>
  <c r="J28" i="1"/>
  <c r="K28" i="1"/>
  <c r="B28" i="1"/>
  <c r="C27" i="1"/>
  <c r="D27" i="1"/>
  <c r="E27" i="1"/>
  <c r="F27" i="1"/>
  <c r="G27" i="1"/>
  <c r="H27" i="1"/>
  <c r="I27" i="1"/>
  <c r="J27" i="1"/>
  <c r="K27" i="1"/>
  <c r="B27" i="1"/>
  <c r="N11" i="16"/>
  <c r="D11" i="16"/>
  <c r="E11" i="16" s="1"/>
  <c r="D10" i="43"/>
  <c r="D23" i="43" s="1"/>
  <c r="E10" i="43"/>
  <c r="E23" i="43" s="1"/>
  <c r="F10" i="43"/>
  <c r="F23" i="43" s="1"/>
  <c r="G10" i="43"/>
  <c r="G23" i="43" s="1"/>
  <c r="C10" i="43"/>
  <c r="C23" i="43" s="1"/>
  <c r="B5" i="43"/>
  <c r="D12" i="41"/>
  <c r="E12" i="41"/>
  <c r="F12" i="41"/>
  <c r="G12" i="41"/>
  <c r="H12" i="41"/>
  <c r="I12" i="41"/>
  <c r="D20" i="46" l="1"/>
  <c r="E20" i="46"/>
  <c r="F20" i="46"/>
  <c r="C20" i="46"/>
  <c r="C22" i="46" s="1"/>
  <c r="H20" i="46"/>
  <c r="H22" i="46" s="1"/>
  <c r="L20" i="46"/>
  <c r="L22" i="46" s="1"/>
  <c r="J22" i="46"/>
  <c r="G20" i="46"/>
  <c r="D22" i="46"/>
  <c r="I20" i="46"/>
  <c r="I22" i="46" s="1"/>
  <c r="E22" i="46"/>
  <c r="F22" i="46"/>
  <c r="K20" i="46"/>
  <c r="K22" i="46" s="1"/>
  <c r="G22" i="46"/>
  <c r="G30" i="1"/>
  <c r="B30" i="1"/>
  <c r="F30" i="1"/>
  <c r="H30" i="1"/>
  <c r="D30" i="1"/>
  <c r="J30" i="1"/>
  <c r="K30" i="1"/>
  <c r="C30" i="1"/>
  <c r="I30" i="1"/>
  <c r="E30" i="1"/>
  <c r="F42" i="46"/>
  <c r="D42" i="46"/>
  <c r="L42" i="46"/>
  <c r="C42" i="46"/>
  <c r="E33" i="46"/>
  <c r="E42" i="46"/>
  <c r="G33" i="46"/>
  <c r="H33" i="46"/>
  <c r="H42" i="46"/>
  <c r="G42" i="46"/>
  <c r="F33" i="46"/>
  <c r="I33" i="46"/>
  <c r="I42" i="46"/>
  <c r="J33" i="46"/>
  <c r="D33" i="46"/>
  <c r="L33" i="46"/>
  <c r="C33" i="46"/>
  <c r="K33" i="46"/>
  <c r="J42" i="46"/>
  <c r="K42" i="46"/>
  <c r="D18" i="41"/>
  <c r="E18" i="41"/>
  <c r="F18" i="41"/>
  <c r="G18" i="41"/>
  <c r="H18" i="41"/>
  <c r="I18" i="41"/>
  <c r="C18" i="41"/>
  <c r="C11" i="41"/>
  <c r="C17" i="41" s="1"/>
  <c r="C23" i="41" s="1"/>
  <c r="C29" i="41" s="1"/>
  <c r="C35" i="41" s="1"/>
  <c r="C41" i="41" s="1"/>
  <c r="D11" i="41"/>
  <c r="D17" i="41" s="1"/>
  <c r="D23" i="41" s="1"/>
  <c r="D29" i="41" s="1"/>
  <c r="D35" i="41" s="1"/>
  <c r="D41" i="41" s="1"/>
  <c r="E11" i="41"/>
  <c r="E17" i="41" s="1"/>
  <c r="E23" i="41" s="1"/>
  <c r="E29" i="41" s="1"/>
  <c r="E35" i="41" s="1"/>
  <c r="E41" i="41" s="1"/>
  <c r="F11" i="41"/>
  <c r="F17" i="41" s="1"/>
  <c r="F23" i="41" s="1"/>
  <c r="F29" i="41" s="1"/>
  <c r="F35" i="41" s="1"/>
  <c r="F41" i="41" s="1"/>
  <c r="G11" i="41"/>
  <c r="G17" i="41" s="1"/>
  <c r="G23" i="41" s="1"/>
  <c r="G29" i="41" s="1"/>
  <c r="G35" i="41" s="1"/>
  <c r="G41" i="41" s="1"/>
  <c r="H11" i="41"/>
  <c r="H17" i="41" s="1"/>
  <c r="H23" i="41" s="1"/>
  <c r="H29" i="41" s="1"/>
  <c r="H35" i="41" s="1"/>
  <c r="H41" i="41" s="1"/>
  <c r="I11" i="41"/>
  <c r="I17" i="41" s="1"/>
  <c r="I23" i="41" s="1"/>
  <c r="I29" i="41" s="1"/>
  <c r="I35" i="41" s="1"/>
  <c r="I41" i="41" s="1"/>
  <c r="B38" i="41"/>
  <c r="B32" i="41"/>
  <c r="B26" i="41"/>
  <c r="B20" i="41"/>
  <c r="B14" i="41"/>
  <c r="D36" i="41"/>
  <c r="E36" i="41"/>
  <c r="F36" i="41"/>
  <c r="G36" i="41"/>
  <c r="H36" i="41"/>
  <c r="I36" i="41"/>
  <c r="C36" i="41"/>
  <c r="D31" i="41"/>
  <c r="E31" i="41"/>
  <c r="F31" i="41"/>
  <c r="G31" i="41"/>
  <c r="H31" i="41"/>
  <c r="I31" i="41"/>
  <c r="C31" i="41"/>
  <c r="D30" i="41"/>
  <c r="E30" i="41"/>
  <c r="E32" i="41" s="1"/>
  <c r="F30" i="41"/>
  <c r="F32" i="41" s="1"/>
  <c r="G30" i="41"/>
  <c r="H30" i="41"/>
  <c r="H32" i="41" s="1"/>
  <c r="I30" i="41"/>
  <c r="I32" i="41" s="1"/>
  <c r="C30" i="41"/>
  <c r="C12" i="41"/>
  <c r="D13" i="41"/>
  <c r="E13" i="41"/>
  <c r="F13" i="41"/>
  <c r="F19" i="41" s="1"/>
  <c r="F25" i="41" s="1"/>
  <c r="F37" i="41" s="1"/>
  <c r="G13" i="41"/>
  <c r="G19" i="41" s="1"/>
  <c r="G25" i="41" s="1"/>
  <c r="G37" i="41" s="1"/>
  <c r="H13" i="41"/>
  <c r="H19" i="41" s="1"/>
  <c r="H25" i="41" s="1"/>
  <c r="H37" i="41" s="1"/>
  <c r="I13" i="41"/>
  <c r="I19" i="41" s="1"/>
  <c r="I25" i="41" s="1"/>
  <c r="I37" i="41" s="1"/>
  <c r="C13" i="41"/>
  <c r="B4" i="41"/>
  <c r="B2" i="41"/>
  <c r="B3" i="41" s="1"/>
  <c r="B19" i="41"/>
  <c r="B25" i="41" s="1"/>
  <c r="B37" i="41" s="1"/>
  <c r="C50" i="39"/>
  <c r="C53" i="39" s="1"/>
  <c r="D50" i="39"/>
  <c r="D53" i="39" s="1"/>
  <c r="E50" i="39"/>
  <c r="E62" i="39" s="1"/>
  <c r="E72" i="39" s="1"/>
  <c r="F50" i="39"/>
  <c r="F62" i="39" s="1"/>
  <c r="F72" i="39" s="1"/>
  <c r="G50" i="39"/>
  <c r="G62" i="39" s="1"/>
  <c r="G72" i="39" s="1"/>
  <c r="H50" i="39"/>
  <c r="H62" i="39" s="1"/>
  <c r="H72" i="39" s="1"/>
  <c r="I50" i="39"/>
  <c r="I53" i="39" s="1"/>
  <c r="C46" i="39"/>
  <c r="C49" i="39" s="1"/>
  <c r="C68" i="39" s="1"/>
  <c r="C71" i="39" s="1"/>
  <c r="D46" i="39"/>
  <c r="D49" i="39" s="1"/>
  <c r="E46" i="39"/>
  <c r="E49" i="39" s="1"/>
  <c r="F46" i="39"/>
  <c r="G46" i="39"/>
  <c r="G49" i="39" s="1"/>
  <c r="G68" i="39" s="1"/>
  <c r="G71" i="39" s="1"/>
  <c r="H46" i="39"/>
  <c r="H49" i="39" s="1"/>
  <c r="I46" i="39"/>
  <c r="I49" i="39" s="1"/>
  <c r="C54" i="39"/>
  <c r="D54" i="39"/>
  <c r="E54" i="39"/>
  <c r="F54" i="39"/>
  <c r="G54" i="39"/>
  <c r="H54" i="39"/>
  <c r="I54" i="39"/>
  <c r="C39" i="39"/>
  <c r="C45" i="39" s="1"/>
  <c r="D39" i="39"/>
  <c r="E39" i="39"/>
  <c r="F39" i="39"/>
  <c r="G39" i="39"/>
  <c r="G45" i="39" s="1"/>
  <c r="H39" i="39"/>
  <c r="I39" i="39"/>
  <c r="C38" i="39"/>
  <c r="C44" i="39" s="1"/>
  <c r="C60" i="39" s="1"/>
  <c r="C66" i="39" s="1"/>
  <c r="D38" i="39"/>
  <c r="D44" i="39" s="1"/>
  <c r="D60" i="39" s="1"/>
  <c r="D66" i="39" s="1"/>
  <c r="E38" i="39"/>
  <c r="E44" i="39" s="1"/>
  <c r="E60" i="39" s="1"/>
  <c r="E66" i="39" s="1"/>
  <c r="F38" i="39"/>
  <c r="F44" i="39" s="1"/>
  <c r="F60" i="39" s="1"/>
  <c r="F66" i="39" s="1"/>
  <c r="G38" i="39"/>
  <c r="G44" i="39" s="1"/>
  <c r="G60" i="39" s="1"/>
  <c r="G66" i="39" s="1"/>
  <c r="H38" i="39"/>
  <c r="H44" i="39" s="1"/>
  <c r="H60" i="39" s="1"/>
  <c r="H66" i="39" s="1"/>
  <c r="I38" i="39"/>
  <c r="I44" i="39" s="1"/>
  <c r="I60" i="39" s="1"/>
  <c r="I66" i="39" s="1"/>
  <c r="B4" i="39"/>
  <c r="B2" i="39"/>
  <c r="B3" i="39" s="1"/>
  <c r="B71" i="39"/>
  <c r="B67" i="39"/>
  <c r="B62" i="39"/>
  <c r="B54" i="39"/>
  <c r="B53" i="39"/>
  <c r="F49" i="39"/>
  <c r="B45" i="39"/>
  <c r="L44" i="46" l="1"/>
  <c r="G32" i="41"/>
  <c r="D32" i="41"/>
  <c r="H44" i="46"/>
  <c r="G44" i="46"/>
  <c r="I44" i="46"/>
  <c r="F44" i="46"/>
  <c r="K44" i="46"/>
  <c r="C44" i="46"/>
  <c r="E44" i="46"/>
  <c r="J44" i="46"/>
  <c r="D44" i="46"/>
  <c r="E14" i="41"/>
  <c r="H20" i="41"/>
  <c r="G20" i="41"/>
  <c r="F14" i="41"/>
  <c r="E19" i="41"/>
  <c r="E25" i="41" s="1"/>
  <c r="E37" i="41" s="1"/>
  <c r="E38" i="41" s="1"/>
  <c r="C14" i="41"/>
  <c r="I38" i="41"/>
  <c r="D14" i="41"/>
  <c r="H38" i="41"/>
  <c r="F20" i="41"/>
  <c r="I14" i="41"/>
  <c r="I20" i="41"/>
  <c r="C32" i="41"/>
  <c r="D19" i="41"/>
  <c r="D25" i="41" s="1"/>
  <c r="D37" i="41" s="1"/>
  <c r="D38" i="41" s="1"/>
  <c r="G14" i="41"/>
  <c r="F38" i="41"/>
  <c r="G38" i="41"/>
  <c r="H14" i="41"/>
  <c r="C19" i="41"/>
  <c r="C25" i="41" s="1"/>
  <c r="C37" i="41" s="1"/>
  <c r="C38" i="41" s="1"/>
  <c r="D41" i="39"/>
  <c r="I55" i="39"/>
  <c r="F41" i="39"/>
  <c r="H41" i="39"/>
  <c r="F53" i="39"/>
  <c r="F55" i="39" s="1"/>
  <c r="C62" i="39"/>
  <c r="C72" i="39" s="1"/>
  <c r="C73" i="39" s="1"/>
  <c r="E41" i="39"/>
  <c r="D51" i="39"/>
  <c r="D68" i="39"/>
  <c r="D71" i="39" s="1"/>
  <c r="H51" i="39"/>
  <c r="H68" i="39"/>
  <c r="H71" i="39" s="1"/>
  <c r="H73" i="39" s="1"/>
  <c r="E53" i="39"/>
  <c r="E55" i="39" s="1"/>
  <c r="D45" i="39"/>
  <c r="D61" i="39" s="1"/>
  <c r="G53" i="39"/>
  <c r="G55" i="39" s="1"/>
  <c r="I62" i="39"/>
  <c r="I72" i="39" s="1"/>
  <c r="I41" i="39"/>
  <c r="C41" i="39"/>
  <c r="H45" i="39"/>
  <c r="H61" i="39" s="1"/>
  <c r="H63" i="39" s="1"/>
  <c r="I45" i="39"/>
  <c r="G41" i="39"/>
  <c r="C61" i="39"/>
  <c r="C47" i="39"/>
  <c r="G73" i="39"/>
  <c r="E51" i="39"/>
  <c r="E68" i="39"/>
  <c r="E71" i="39" s="1"/>
  <c r="E73" i="39" s="1"/>
  <c r="F68" i="39"/>
  <c r="F71" i="39" s="1"/>
  <c r="F73" i="39" s="1"/>
  <c r="F51" i="39"/>
  <c r="C55" i="39"/>
  <c r="D55" i="39"/>
  <c r="G47" i="39"/>
  <c r="G61" i="39"/>
  <c r="I68" i="39"/>
  <c r="I71" i="39" s="1"/>
  <c r="I51" i="39"/>
  <c r="G51" i="39"/>
  <c r="H53" i="39"/>
  <c r="H55" i="39" s="1"/>
  <c r="D62" i="39"/>
  <c r="D72" i="39" s="1"/>
  <c r="E45" i="39"/>
  <c r="F45" i="39"/>
  <c r="C51" i="39"/>
  <c r="E20" i="41" l="1"/>
  <c r="D20" i="41"/>
  <c r="C20" i="41"/>
  <c r="I73" i="39"/>
  <c r="D73" i="39"/>
  <c r="C57" i="39"/>
  <c r="G57" i="39"/>
  <c r="D63" i="39"/>
  <c r="H67" i="39"/>
  <c r="H69" i="39" s="1"/>
  <c r="H75" i="39" s="1"/>
  <c r="I47" i="39"/>
  <c r="I57" i="39" s="1"/>
  <c r="I61" i="39"/>
  <c r="D47" i="39"/>
  <c r="D57" i="39" s="1"/>
  <c r="D67" i="39"/>
  <c r="D69" i="39" s="1"/>
  <c r="H47" i="39"/>
  <c r="H57" i="39" s="1"/>
  <c r="G63" i="39"/>
  <c r="G67" i="39"/>
  <c r="G69" i="39" s="1"/>
  <c r="G75" i="39" s="1"/>
  <c r="C63" i="39"/>
  <c r="C67" i="39"/>
  <c r="C69" i="39" s="1"/>
  <c r="C75" i="39" s="1"/>
  <c r="F61" i="39"/>
  <c r="F47" i="39"/>
  <c r="F57" i="39" s="1"/>
  <c r="E61" i="39"/>
  <c r="E47" i="39"/>
  <c r="E57" i="39" s="1"/>
  <c r="D75" i="39" l="1"/>
  <c r="I63" i="39"/>
  <c r="I67" i="39"/>
  <c r="I69" i="39" s="1"/>
  <c r="I75" i="39" s="1"/>
  <c r="F63" i="39"/>
  <c r="F67" i="39"/>
  <c r="F69" i="39" s="1"/>
  <c r="F75" i="39" s="1"/>
  <c r="E63" i="39"/>
  <c r="E67" i="39"/>
  <c r="E69" i="39" s="1"/>
  <c r="E75" i="39" s="1"/>
  <c r="B4" i="37" l="1"/>
  <c r="B2" i="37"/>
  <c r="B3" i="37" s="1"/>
  <c r="L20" i="37"/>
  <c r="M20" i="37" s="1"/>
  <c r="N20" i="37" s="1"/>
  <c r="L22" i="37"/>
  <c r="M22" i="37" s="1"/>
  <c r="N22" i="37" s="1"/>
  <c r="K22" i="37"/>
  <c r="L21" i="37"/>
  <c r="M21" i="37" s="1"/>
  <c r="N21" i="37" s="1"/>
  <c r="K21" i="37"/>
  <c r="K20" i="37"/>
  <c r="N16" i="37"/>
  <c r="N15" i="37"/>
  <c r="N14" i="37"/>
  <c r="N13" i="37"/>
  <c r="D4308" i="37"/>
  <c r="K34" i="37"/>
  <c r="K35" i="37"/>
  <c r="K33" i="37"/>
  <c r="D4307" i="37"/>
  <c r="D4306" i="37"/>
  <c r="D4305" i="37"/>
  <c r="D4304" i="37"/>
  <c r="D4303" i="37"/>
  <c r="D4302" i="37"/>
  <c r="D4301" i="37"/>
  <c r="D4300" i="37"/>
  <c r="D4299" i="37"/>
  <c r="D4298" i="37"/>
  <c r="D4297" i="37"/>
  <c r="D4296" i="37"/>
  <c r="D4295" i="37"/>
  <c r="D4294" i="37"/>
  <c r="D4293" i="37"/>
  <c r="D4292" i="37"/>
  <c r="D4291" i="37"/>
  <c r="D4290" i="37"/>
  <c r="D4289" i="37"/>
  <c r="D4288" i="37"/>
  <c r="D4287" i="37"/>
  <c r="D4286" i="37"/>
  <c r="D4285" i="37"/>
  <c r="D4284" i="37"/>
  <c r="D4283" i="37"/>
  <c r="D4282" i="37"/>
  <c r="D4281" i="37"/>
  <c r="D4280" i="37"/>
  <c r="D4279" i="37"/>
  <c r="D4278" i="37"/>
  <c r="D4277" i="37"/>
  <c r="D4276" i="37"/>
  <c r="D4275" i="37"/>
  <c r="D4274" i="37"/>
  <c r="D4273" i="37"/>
  <c r="D4272" i="37"/>
  <c r="D4271" i="37"/>
  <c r="D4270" i="37"/>
  <c r="D4269" i="37"/>
  <c r="D4268" i="37"/>
  <c r="D4267" i="37"/>
  <c r="D4266" i="37"/>
  <c r="D4265" i="37"/>
  <c r="D4264" i="37"/>
  <c r="D4263" i="37"/>
  <c r="D4262" i="37"/>
  <c r="D4261" i="37"/>
  <c r="D4260" i="37"/>
  <c r="D4259" i="37"/>
  <c r="D4258" i="37"/>
  <c r="D4257" i="37"/>
  <c r="D4256" i="37"/>
  <c r="D4255" i="37"/>
  <c r="D4254" i="37"/>
  <c r="D4253" i="37"/>
  <c r="D4252" i="37"/>
  <c r="D4251" i="37"/>
  <c r="D4250" i="37"/>
  <c r="D4249" i="37"/>
  <c r="D4248" i="37"/>
  <c r="D4247" i="37"/>
  <c r="D4246" i="37"/>
  <c r="D4245" i="37"/>
  <c r="D4244" i="37"/>
  <c r="D4243" i="37"/>
  <c r="D4242" i="37"/>
  <c r="D4241" i="37"/>
  <c r="D4240" i="37"/>
  <c r="D4239" i="37"/>
  <c r="D4238" i="37"/>
  <c r="D4237" i="37"/>
  <c r="D4236" i="37"/>
  <c r="D4235" i="37"/>
  <c r="D4234" i="37"/>
  <c r="D4233" i="37"/>
  <c r="D4232" i="37"/>
  <c r="D4231" i="37"/>
  <c r="D4230" i="37"/>
  <c r="D4229" i="37"/>
  <c r="D4228" i="37"/>
  <c r="D4227" i="37"/>
  <c r="D4226" i="37"/>
  <c r="D4225" i="37"/>
  <c r="D4224" i="37"/>
  <c r="D4223" i="37"/>
  <c r="D4222" i="37"/>
  <c r="D4221" i="37"/>
  <c r="D4220" i="37"/>
  <c r="D4219" i="37"/>
  <c r="D4218" i="37"/>
  <c r="D4217" i="37"/>
  <c r="D4216" i="37"/>
  <c r="D4215" i="37"/>
  <c r="D4214" i="37"/>
  <c r="D4213" i="37"/>
  <c r="D4212" i="37"/>
  <c r="D4211" i="37"/>
  <c r="D4210" i="37"/>
  <c r="D4209" i="37"/>
  <c r="D4208" i="37"/>
  <c r="D4207" i="37"/>
  <c r="D4206" i="37"/>
  <c r="D4205" i="37"/>
  <c r="D4204" i="37"/>
  <c r="D4203" i="37"/>
  <c r="D4202" i="37"/>
  <c r="D4201" i="37"/>
  <c r="D4200" i="37"/>
  <c r="D4199" i="37"/>
  <c r="D4198" i="37"/>
  <c r="D4197" i="37"/>
  <c r="D4196" i="37"/>
  <c r="D4195" i="37"/>
  <c r="D4194" i="37"/>
  <c r="D4193" i="37"/>
  <c r="D4192" i="37"/>
  <c r="D4191" i="37"/>
  <c r="D4190" i="37"/>
  <c r="D4189" i="37"/>
  <c r="D4188" i="37"/>
  <c r="D4187" i="37"/>
  <c r="D4186" i="37"/>
  <c r="D4185" i="37"/>
  <c r="D4184" i="37"/>
  <c r="D4183" i="37"/>
  <c r="D4182" i="37"/>
  <c r="D4181" i="37"/>
  <c r="D4180" i="37"/>
  <c r="D4179" i="37"/>
  <c r="D4178" i="37"/>
  <c r="D4177" i="37"/>
  <c r="D4176" i="37"/>
  <c r="D4175" i="37"/>
  <c r="D4174" i="37"/>
  <c r="D4173" i="37"/>
  <c r="D4172" i="37"/>
  <c r="D4171" i="37"/>
  <c r="D4170" i="37"/>
  <c r="D4169" i="37"/>
  <c r="D4168" i="37"/>
  <c r="D4167" i="37"/>
  <c r="D4166" i="37"/>
  <c r="D4165" i="37"/>
  <c r="D4164" i="37"/>
  <c r="D4163" i="37"/>
  <c r="D4162" i="37"/>
  <c r="D4161" i="37"/>
  <c r="D4160" i="37"/>
  <c r="D4159" i="37"/>
  <c r="D4158" i="37"/>
  <c r="D4157" i="37"/>
  <c r="D4156" i="37"/>
  <c r="D4155" i="37"/>
  <c r="D4154" i="37"/>
  <c r="D4153" i="37"/>
  <c r="D4152" i="37"/>
  <c r="D4151" i="37"/>
  <c r="D4150" i="37"/>
  <c r="D4149" i="37"/>
  <c r="D4148" i="37"/>
  <c r="D4147" i="37"/>
  <c r="D4146" i="37"/>
  <c r="D4145" i="37"/>
  <c r="D4144" i="37"/>
  <c r="D4143" i="37"/>
  <c r="D4142" i="37"/>
  <c r="D4141" i="37"/>
  <c r="D4140" i="37"/>
  <c r="D4139" i="37"/>
  <c r="D4138" i="37"/>
  <c r="D4137" i="37"/>
  <c r="D4136" i="37"/>
  <c r="D4135" i="37"/>
  <c r="D4134" i="37"/>
  <c r="D4133" i="37"/>
  <c r="D4132" i="37"/>
  <c r="D4131" i="37"/>
  <c r="D4130" i="37"/>
  <c r="D4129" i="37"/>
  <c r="D4128" i="37"/>
  <c r="D4127" i="37"/>
  <c r="D4126" i="37"/>
  <c r="D4125" i="37"/>
  <c r="D4124" i="37"/>
  <c r="D4123" i="37"/>
  <c r="D4122" i="37"/>
  <c r="D4121" i="37"/>
  <c r="D4120" i="37"/>
  <c r="D4119" i="37"/>
  <c r="D4118" i="37"/>
  <c r="D4117" i="37"/>
  <c r="D4116" i="37"/>
  <c r="D4115" i="37"/>
  <c r="D4114" i="37"/>
  <c r="D4113" i="37"/>
  <c r="D4112" i="37"/>
  <c r="D4111" i="37"/>
  <c r="D4110" i="37"/>
  <c r="D4109" i="37"/>
  <c r="D4108" i="37"/>
  <c r="D4107" i="37"/>
  <c r="D4106" i="37"/>
  <c r="D4105" i="37"/>
  <c r="D4104" i="37"/>
  <c r="D4103" i="37"/>
  <c r="D4102" i="37"/>
  <c r="D4101" i="37"/>
  <c r="D4100" i="37"/>
  <c r="D4099" i="37"/>
  <c r="D4098" i="37"/>
  <c r="D4097" i="37"/>
  <c r="D4096" i="37"/>
  <c r="D4095" i="37"/>
  <c r="D4094" i="37"/>
  <c r="D4093" i="37"/>
  <c r="D4092" i="37"/>
  <c r="D4091" i="37"/>
  <c r="D4090" i="37"/>
  <c r="D4089" i="37"/>
  <c r="D4088" i="37"/>
  <c r="D4087" i="37"/>
  <c r="D4086" i="37"/>
  <c r="D4085" i="37"/>
  <c r="D4084" i="37"/>
  <c r="D4083" i="37"/>
  <c r="D4082" i="37"/>
  <c r="D4081" i="37"/>
  <c r="D4080" i="37"/>
  <c r="D4079" i="37"/>
  <c r="D4078" i="37"/>
  <c r="D4077" i="37"/>
  <c r="D4076" i="37"/>
  <c r="D4075" i="37"/>
  <c r="D4074" i="37"/>
  <c r="D4073" i="37"/>
  <c r="D4072" i="37"/>
  <c r="D4071" i="37"/>
  <c r="D4070" i="37"/>
  <c r="D4069" i="37"/>
  <c r="D4068" i="37"/>
  <c r="D4067" i="37"/>
  <c r="D4066" i="37"/>
  <c r="D4065" i="37"/>
  <c r="D4064" i="37"/>
  <c r="D4063" i="37"/>
  <c r="D4062" i="37"/>
  <c r="D4061" i="37"/>
  <c r="D4060" i="37"/>
  <c r="D4059" i="37"/>
  <c r="D4058" i="37"/>
  <c r="D4057" i="37"/>
  <c r="D4056" i="37"/>
  <c r="D4055" i="37"/>
  <c r="D4054" i="37"/>
  <c r="D4053" i="37"/>
  <c r="D4052" i="37"/>
  <c r="D4051" i="37"/>
  <c r="D4050" i="37"/>
  <c r="D4049" i="37"/>
  <c r="D4048" i="37"/>
  <c r="D4047" i="37"/>
  <c r="D4046" i="37"/>
  <c r="D4045" i="37"/>
  <c r="D4044" i="37"/>
  <c r="D4043" i="37"/>
  <c r="D4042" i="37"/>
  <c r="D4041" i="37"/>
  <c r="D4040" i="37"/>
  <c r="D4039" i="37"/>
  <c r="D4038" i="37"/>
  <c r="D4037" i="37"/>
  <c r="D4036" i="37"/>
  <c r="D4035" i="37"/>
  <c r="D4034" i="37"/>
  <c r="D4033" i="37"/>
  <c r="D4032" i="37"/>
  <c r="D4031" i="37"/>
  <c r="D4030" i="37"/>
  <c r="D4029" i="37"/>
  <c r="D4028" i="37"/>
  <c r="D4027" i="37"/>
  <c r="D4026" i="37"/>
  <c r="D4025" i="37"/>
  <c r="D4024" i="37"/>
  <c r="D4023" i="37"/>
  <c r="D4022" i="37"/>
  <c r="D4021" i="37"/>
  <c r="D4020" i="37"/>
  <c r="D4019" i="37"/>
  <c r="D4018" i="37"/>
  <c r="D4017" i="37"/>
  <c r="D4016" i="37"/>
  <c r="D4015" i="37"/>
  <c r="D4014" i="37"/>
  <c r="D4013" i="37"/>
  <c r="D4012" i="37"/>
  <c r="D4011" i="37"/>
  <c r="D4010" i="37"/>
  <c r="D4009" i="37"/>
  <c r="D4008" i="37"/>
  <c r="D4007" i="37"/>
  <c r="D4006" i="37"/>
  <c r="D4005" i="37"/>
  <c r="D4004" i="37"/>
  <c r="D4003" i="37"/>
  <c r="D4002" i="37"/>
  <c r="D4001" i="37"/>
  <c r="D4000" i="37"/>
  <c r="D3999" i="37"/>
  <c r="D3998" i="37"/>
  <c r="D3997" i="37"/>
  <c r="D3996" i="37"/>
  <c r="D3995" i="37"/>
  <c r="D3994" i="37"/>
  <c r="D3993" i="37"/>
  <c r="D3992" i="37"/>
  <c r="D3991" i="37"/>
  <c r="D3990" i="37"/>
  <c r="D3989" i="37"/>
  <c r="D3988" i="37"/>
  <c r="D3987" i="37"/>
  <c r="D3986" i="37"/>
  <c r="D3985" i="37"/>
  <c r="D3984" i="37"/>
  <c r="D3983" i="37"/>
  <c r="D3982" i="37"/>
  <c r="D3981" i="37"/>
  <c r="D3980" i="37"/>
  <c r="D3979" i="37"/>
  <c r="D3978" i="37"/>
  <c r="D3977" i="37"/>
  <c r="D3976" i="37"/>
  <c r="D3975" i="37"/>
  <c r="D3974" i="37"/>
  <c r="D3973" i="37"/>
  <c r="D3972" i="37"/>
  <c r="D3971" i="37"/>
  <c r="D3970" i="37"/>
  <c r="D3969" i="37"/>
  <c r="D3968" i="37"/>
  <c r="D3967" i="37"/>
  <c r="D3966" i="37"/>
  <c r="D3965" i="37"/>
  <c r="D3964" i="37"/>
  <c r="D3963" i="37"/>
  <c r="D3962" i="37"/>
  <c r="D3961" i="37"/>
  <c r="D3960" i="37"/>
  <c r="D3959" i="37"/>
  <c r="D3958" i="37"/>
  <c r="D3957" i="37"/>
  <c r="D3956" i="37"/>
  <c r="D3955" i="37"/>
  <c r="D3954" i="37"/>
  <c r="D3953" i="37"/>
  <c r="D3952" i="37"/>
  <c r="D3951" i="37"/>
  <c r="D3950" i="37"/>
  <c r="D3949" i="37"/>
  <c r="D3948" i="37"/>
  <c r="D3947" i="37"/>
  <c r="D3946" i="37"/>
  <c r="D3945" i="37"/>
  <c r="D3944" i="37"/>
  <c r="D3943" i="37"/>
  <c r="D3942" i="37"/>
  <c r="D3941" i="37"/>
  <c r="D3940" i="37"/>
  <c r="D3939" i="37"/>
  <c r="D3938" i="37"/>
  <c r="D3937" i="37"/>
  <c r="D3936" i="37"/>
  <c r="D3935" i="37"/>
  <c r="D3934" i="37"/>
  <c r="D3933" i="37"/>
  <c r="D3932" i="37"/>
  <c r="D3931" i="37"/>
  <c r="D3930" i="37"/>
  <c r="D3929" i="37"/>
  <c r="D3928" i="37"/>
  <c r="D3927" i="37"/>
  <c r="D3926" i="37"/>
  <c r="D3925" i="37"/>
  <c r="D3924" i="37"/>
  <c r="D3923" i="37"/>
  <c r="D3922" i="37"/>
  <c r="D3921" i="37"/>
  <c r="D3920" i="37"/>
  <c r="D3919" i="37"/>
  <c r="D3918" i="37"/>
  <c r="D3917" i="37"/>
  <c r="D3916" i="37"/>
  <c r="D3915" i="37"/>
  <c r="D3914" i="37"/>
  <c r="D3913" i="37"/>
  <c r="D3912" i="37"/>
  <c r="D3911" i="37"/>
  <c r="D3910" i="37"/>
  <c r="D3909" i="37"/>
  <c r="D3908" i="37"/>
  <c r="D3907" i="37"/>
  <c r="D3906" i="37"/>
  <c r="D3905" i="37"/>
  <c r="D3904" i="37"/>
  <c r="D3903" i="37"/>
  <c r="D3902" i="37"/>
  <c r="D3901" i="37"/>
  <c r="D3900" i="37"/>
  <c r="D3899" i="37"/>
  <c r="D3898" i="37"/>
  <c r="D3897" i="37"/>
  <c r="D3896" i="37"/>
  <c r="D3895" i="37"/>
  <c r="D3894" i="37"/>
  <c r="D3893" i="37"/>
  <c r="D3892" i="37"/>
  <c r="D3891" i="37"/>
  <c r="D3890" i="37"/>
  <c r="D3889" i="37"/>
  <c r="D3888" i="37"/>
  <c r="D3887" i="37"/>
  <c r="D3886" i="37"/>
  <c r="D3885" i="37"/>
  <c r="D3884" i="37"/>
  <c r="D3883" i="37"/>
  <c r="D3882" i="37"/>
  <c r="D3881" i="37"/>
  <c r="D3880" i="37"/>
  <c r="D3879" i="37"/>
  <c r="D3878" i="37"/>
  <c r="D3877" i="37"/>
  <c r="D3876" i="37"/>
  <c r="D3875" i="37"/>
  <c r="D3874" i="37"/>
  <c r="D3873" i="37"/>
  <c r="D3872" i="37"/>
  <c r="D3871" i="37"/>
  <c r="D3870" i="37"/>
  <c r="D3869" i="37"/>
  <c r="D3868" i="37"/>
  <c r="D3867" i="37"/>
  <c r="D3866" i="37"/>
  <c r="D3865" i="37"/>
  <c r="D3864" i="37"/>
  <c r="D3863" i="37"/>
  <c r="D3862" i="37"/>
  <c r="D3861" i="37"/>
  <c r="D3860" i="37"/>
  <c r="D3859" i="37"/>
  <c r="D3858" i="37"/>
  <c r="D3857" i="37"/>
  <c r="D3856" i="37"/>
  <c r="D3855" i="37"/>
  <c r="D3854" i="37"/>
  <c r="D3853" i="37"/>
  <c r="D3852" i="37"/>
  <c r="D3851" i="37"/>
  <c r="D3850" i="37"/>
  <c r="D3849" i="37"/>
  <c r="D3848" i="37"/>
  <c r="D3847" i="37"/>
  <c r="D3846" i="37"/>
  <c r="D3845" i="37"/>
  <c r="D3844" i="37"/>
  <c r="D3843" i="37"/>
  <c r="D3842" i="37"/>
  <c r="D3841" i="37"/>
  <c r="D3840" i="37"/>
  <c r="D3839" i="37"/>
  <c r="D3838" i="37"/>
  <c r="D3837" i="37"/>
  <c r="D3836" i="37"/>
  <c r="D3835" i="37"/>
  <c r="D3834" i="37"/>
  <c r="D3833" i="37"/>
  <c r="D3832" i="37"/>
  <c r="D3831" i="37"/>
  <c r="D3830" i="37"/>
  <c r="D3829" i="37"/>
  <c r="D3828" i="37"/>
  <c r="D3827" i="37"/>
  <c r="D3826" i="37"/>
  <c r="D3825" i="37"/>
  <c r="D3824" i="37"/>
  <c r="D3823" i="37"/>
  <c r="D3822" i="37"/>
  <c r="D3821" i="37"/>
  <c r="D3820" i="37"/>
  <c r="D3819" i="37"/>
  <c r="D3818" i="37"/>
  <c r="D3817" i="37"/>
  <c r="D3816" i="37"/>
  <c r="D3815" i="37"/>
  <c r="D3814" i="37"/>
  <c r="D3813" i="37"/>
  <c r="D3812" i="37"/>
  <c r="D3811" i="37"/>
  <c r="D3810" i="37"/>
  <c r="D3809" i="37"/>
  <c r="D3808" i="37"/>
  <c r="D3807" i="37"/>
  <c r="D3806" i="37"/>
  <c r="D3805" i="37"/>
  <c r="D3804" i="37"/>
  <c r="D3803" i="37"/>
  <c r="D3802" i="37"/>
  <c r="D3801" i="37"/>
  <c r="D3800" i="37"/>
  <c r="D3799" i="37"/>
  <c r="D3798" i="37"/>
  <c r="D3797" i="37"/>
  <c r="D3796" i="37"/>
  <c r="D3795" i="37"/>
  <c r="D3794" i="37"/>
  <c r="D3793" i="37"/>
  <c r="D3792" i="37"/>
  <c r="D3791" i="37"/>
  <c r="D3790" i="37"/>
  <c r="D3789" i="37"/>
  <c r="D3788" i="37"/>
  <c r="D3787" i="37"/>
  <c r="D3786" i="37"/>
  <c r="D3785" i="37"/>
  <c r="D3784" i="37"/>
  <c r="D3783" i="37"/>
  <c r="D3782" i="37"/>
  <c r="D3781" i="37"/>
  <c r="D3780" i="37"/>
  <c r="D3779" i="37"/>
  <c r="D3778" i="37"/>
  <c r="D3777" i="37"/>
  <c r="D3776" i="37"/>
  <c r="D3775" i="37"/>
  <c r="D3774" i="37"/>
  <c r="D3773" i="37"/>
  <c r="D3772" i="37"/>
  <c r="D3771" i="37"/>
  <c r="D3770" i="37"/>
  <c r="D3769" i="37"/>
  <c r="D3768" i="37"/>
  <c r="D3767" i="37"/>
  <c r="D3766" i="37"/>
  <c r="D3765" i="37"/>
  <c r="D3764" i="37"/>
  <c r="D3763" i="37"/>
  <c r="D3762" i="37"/>
  <c r="D3761" i="37"/>
  <c r="D3760" i="37"/>
  <c r="D3759" i="37"/>
  <c r="D3758" i="37"/>
  <c r="D3757" i="37"/>
  <c r="D3756" i="37"/>
  <c r="D3755" i="37"/>
  <c r="D3754" i="37"/>
  <c r="D3753" i="37"/>
  <c r="D3752" i="37"/>
  <c r="D3751" i="37"/>
  <c r="D3750" i="37"/>
  <c r="D3749" i="37"/>
  <c r="D3748" i="37"/>
  <c r="D3747" i="37"/>
  <c r="D3746" i="37"/>
  <c r="D3745" i="37"/>
  <c r="D3744" i="37"/>
  <c r="D3743" i="37"/>
  <c r="D3742" i="37"/>
  <c r="D3741" i="37"/>
  <c r="D3740" i="37"/>
  <c r="D3739" i="37"/>
  <c r="D3738" i="37"/>
  <c r="D3737" i="37"/>
  <c r="D3736" i="37"/>
  <c r="D3735" i="37"/>
  <c r="D3734" i="37"/>
  <c r="D3733" i="37"/>
  <c r="D3732" i="37"/>
  <c r="D3731" i="37"/>
  <c r="D3730" i="37"/>
  <c r="D3729" i="37"/>
  <c r="D3728" i="37"/>
  <c r="D3727" i="37"/>
  <c r="D3726" i="37"/>
  <c r="D3725" i="37"/>
  <c r="D3724" i="37"/>
  <c r="D3723" i="37"/>
  <c r="D3722" i="37"/>
  <c r="D3721" i="37"/>
  <c r="D3720" i="37"/>
  <c r="D3719" i="37"/>
  <c r="D3718" i="37"/>
  <c r="D3717" i="37"/>
  <c r="D3716" i="37"/>
  <c r="D3715" i="37"/>
  <c r="D3714" i="37"/>
  <c r="D3713" i="37"/>
  <c r="D3712" i="37"/>
  <c r="D3711" i="37"/>
  <c r="D3710" i="37"/>
  <c r="D3709" i="37"/>
  <c r="D3708" i="37"/>
  <c r="D3707" i="37"/>
  <c r="D3706" i="37"/>
  <c r="D3705" i="37"/>
  <c r="D3704" i="37"/>
  <c r="D3703" i="37"/>
  <c r="D3702" i="37"/>
  <c r="D3701" i="37"/>
  <c r="D3700" i="37"/>
  <c r="D3699" i="37"/>
  <c r="D3698" i="37"/>
  <c r="D3697" i="37"/>
  <c r="D3696" i="37"/>
  <c r="D3695" i="37"/>
  <c r="D3694" i="37"/>
  <c r="D3693" i="37"/>
  <c r="D3692" i="37"/>
  <c r="D3691" i="37"/>
  <c r="D3690" i="37"/>
  <c r="D3689" i="37"/>
  <c r="D3688" i="37"/>
  <c r="D3687" i="37"/>
  <c r="D3686" i="37"/>
  <c r="D3685" i="37"/>
  <c r="D3684" i="37"/>
  <c r="D3683" i="37"/>
  <c r="D3682" i="37"/>
  <c r="D3681" i="37"/>
  <c r="D3680" i="37"/>
  <c r="D3679" i="37"/>
  <c r="D3678" i="37"/>
  <c r="D3677" i="37"/>
  <c r="D3676" i="37"/>
  <c r="D3675" i="37"/>
  <c r="D3674" i="37"/>
  <c r="D3673" i="37"/>
  <c r="D3672" i="37"/>
  <c r="D3671" i="37"/>
  <c r="D3670" i="37"/>
  <c r="D3669" i="37"/>
  <c r="D3668" i="37"/>
  <c r="D3667" i="37"/>
  <c r="D3666" i="37"/>
  <c r="D3665" i="37"/>
  <c r="D3664" i="37"/>
  <c r="D3663" i="37"/>
  <c r="D3662" i="37"/>
  <c r="D3661" i="37"/>
  <c r="D3660" i="37"/>
  <c r="D3659" i="37"/>
  <c r="D3658" i="37"/>
  <c r="D3657" i="37"/>
  <c r="D3656" i="37"/>
  <c r="D3655" i="37"/>
  <c r="D3654" i="37"/>
  <c r="D3653" i="37"/>
  <c r="D3652" i="37"/>
  <c r="D3651" i="37"/>
  <c r="D3650" i="37"/>
  <c r="D3649" i="37"/>
  <c r="D3648" i="37"/>
  <c r="D3647" i="37"/>
  <c r="D3646" i="37"/>
  <c r="D3645" i="37"/>
  <c r="D3644" i="37"/>
  <c r="D3643" i="37"/>
  <c r="D3642" i="37"/>
  <c r="D3641" i="37"/>
  <c r="D3640" i="37"/>
  <c r="D3639" i="37"/>
  <c r="D3638" i="37"/>
  <c r="D3637" i="37"/>
  <c r="D3636" i="37"/>
  <c r="D3635" i="37"/>
  <c r="D3634" i="37"/>
  <c r="D3633" i="37"/>
  <c r="D3632" i="37"/>
  <c r="D3631" i="37"/>
  <c r="D3630" i="37"/>
  <c r="D3629" i="37"/>
  <c r="D3628" i="37"/>
  <c r="D3627" i="37"/>
  <c r="D3626" i="37"/>
  <c r="D3625" i="37"/>
  <c r="D3624" i="37"/>
  <c r="D3623" i="37"/>
  <c r="D3622" i="37"/>
  <c r="D3621" i="37"/>
  <c r="D3620" i="37"/>
  <c r="D3619" i="37"/>
  <c r="D3618" i="37"/>
  <c r="D3617" i="37"/>
  <c r="D3616" i="37"/>
  <c r="D3615" i="37"/>
  <c r="D3614" i="37"/>
  <c r="D3613" i="37"/>
  <c r="D3612" i="37"/>
  <c r="D3611" i="37"/>
  <c r="D3610" i="37"/>
  <c r="D3609" i="37"/>
  <c r="D3608" i="37"/>
  <c r="D3607" i="37"/>
  <c r="D3606" i="37"/>
  <c r="D3605" i="37"/>
  <c r="D3604" i="37"/>
  <c r="D3603" i="37"/>
  <c r="D3602" i="37"/>
  <c r="D3601" i="37"/>
  <c r="D3600" i="37"/>
  <c r="D3599" i="37"/>
  <c r="D3598" i="37"/>
  <c r="D3597" i="37"/>
  <c r="D3596" i="37"/>
  <c r="D3595" i="37"/>
  <c r="D3594" i="37"/>
  <c r="D3593" i="37"/>
  <c r="D3592" i="37"/>
  <c r="D3591" i="37"/>
  <c r="D3590" i="37"/>
  <c r="D3589" i="37"/>
  <c r="D3588" i="37"/>
  <c r="D3587" i="37"/>
  <c r="D3586" i="37"/>
  <c r="D3585" i="37"/>
  <c r="D3584" i="37"/>
  <c r="D3583" i="37"/>
  <c r="D3582" i="37"/>
  <c r="D3581" i="37"/>
  <c r="D3580" i="37"/>
  <c r="D3579" i="37"/>
  <c r="D3578" i="37"/>
  <c r="D3577" i="37"/>
  <c r="D3576" i="37"/>
  <c r="D3575" i="37"/>
  <c r="D3574" i="37"/>
  <c r="D3573" i="37"/>
  <c r="D3572" i="37"/>
  <c r="D3571" i="37"/>
  <c r="D3570" i="37"/>
  <c r="D3569" i="37"/>
  <c r="D3568" i="37"/>
  <c r="D3567" i="37"/>
  <c r="D3566" i="37"/>
  <c r="D3565" i="37"/>
  <c r="D3564" i="37"/>
  <c r="D3563" i="37"/>
  <c r="D3562" i="37"/>
  <c r="D3561" i="37"/>
  <c r="D3560" i="37"/>
  <c r="D3559" i="37"/>
  <c r="D3558" i="37"/>
  <c r="D3557" i="37"/>
  <c r="D3556" i="37"/>
  <c r="D3555" i="37"/>
  <c r="D3554" i="37"/>
  <c r="D3553" i="37"/>
  <c r="D3552" i="37"/>
  <c r="D3551" i="37"/>
  <c r="D3550" i="37"/>
  <c r="D3549" i="37"/>
  <c r="D3548" i="37"/>
  <c r="D3547" i="37"/>
  <c r="D3546" i="37"/>
  <c r="D3545" i="37"/>
  <c r="D3544" i="37"/>
  <c r="D3543" i="37"/>
  <c r="D3542" i="37"/>
  <c r="D3541" i="37"/>
  <c r="D3540" i="37"/>
  <c r="D3539" i="37"/>
  <c r="D3538" i="37"/>
  <c r="D3537" i="37"/>
  <c r="D3536" i="37"/>
  <c r="D3535" i="37"/>
  <c r="D3534" i="37"/>
  <c r="D3533" i="37"/>
  <c r="D3532" i="37"/>
  <c r="D3531" i="37"/>
  <c r="D3530" i="37"/>
  <c r="D3529" i="37"/>
  <c r="D3528" i="37"/>
  <c r="D3527" i="37"/>
  <c r="D3526" i="37"/>
  <c r="D3525" i="37"/>
  <c r="D3524" i="37"/>
  <c r="D3523" i="37"/>
  <c r="D3522" i="37"/>
  <c r="D3521" i="37"/>
  <c r="D3520" i="37"/>
  <c r="D3519" i="37"/>
  <c r="D3518" i="37"/>
  <c r="D3517" i="37"/>
  <c r="D3516" i="37"/>
  <c r="D3515" i="37"/>
  <c r="D3514" i="37"/>
  <c r="D3513" i="37"/>
  <c r="D3512" i="37"/>
  <c r="D3511" i="37"/>
  <c r="D3510" i="37"/>
  <c r="D3509" i="37"/>
  <c r="D3508" i="37"/>
  <c r="D3507" i="37"/>
  <c r="D3506" i="37"/>
  <c r="D3505" i="37"/>
  <c r="D3504" i="37"/>
  <c r="D3503" i="37"/>
  <c r="D3502" i="37"/>
  <c r="D3501" i="37"/>
  <c r="D3500" i="37"/>
  <c r="D3499" i="37"/>
  <c r="D3498" i="37"/>
  <c r="D3497" i="37"/>
  <c r="D3496" i="37"/>
  <c r="D3495" i="37"/>
  <c r="D3494" i="37"/>
  <c r="D3493" i="37"/>
  <c r="D3492" i="37"/>
  <c r="D3491" i="37"/>
  <c r="D3490" i="37"/>
  <c r="D3489" i="37"/>
  <c r="D3488" i="37"/>
  <c r="D3487" i="37"/>
  <c r="D3486" i="37"/>
  <c r="D3485" i="37"/>
  <c r="D3484" i="37"/>
  <c r="D3483" i="37"/>
  <c r="D3482" i="37"/>
  <c r="D3481" i="37"/>
  <c r="D3480" i="37"/>
  <c r="D3479" i="37"/>
  <c r="D3478" i="37"/>
  <c r="D3477" i="37"/>
  <c r="D3476" i="37"/>
  <c r="D3475" i="37"/>
  <c r="D3474" i="37"/>
  <c r="D3473" i="37"/>
  <c r="D3472" i="37"/>
  <c r="D3471" i="37"/>
  <c r="D3470" i="37"/>
  <c r="D3469" i="37"/>
  <c r="D3468" i="37"/>
  <c r="D3467" i="37"/>
  <c r="D3466" i="37"/>
  <c r="D3465" i="37"/>
  <c r="D3464" i="37"/>
  <c r="D3463" i="37"/>
  <c r="D3462" i="37"/>
  <c r="D3461" i="37"/>
  <c r="D3460" i="37"/>
  <c r="D3459" i="37"/>
  <c r="D3458" i="37"/>
  <c r="D3457" i="37"/>
  <c r="D3456" i="37"/>
  <c r="D3455" i="37"/>
  <c r="D3454" i="37"/>
  <c r="D3453" i="37"/>
  <c r="D3452" i="37"/>
  <c r="D3451" i="37"/>
  <c r="D3450" i="37"/>
  <c r="D3449" i="37"/>
  <c r="D3448" i="37"/>
  <c r="D3447" i="37"/>
  <c r="D3446" i="37"/>
  <c r="D3445" i="37"/>
  <c r="D3444" i="37"/>
  <c r="D3443" i="37"/>
  <c r="D3442" i="37"/>
  <c r="D3441" i="37"/>
  <c r="D3440" i="37"/>
  <c r="D3439" i="37"/>
  <c r="D3438" i="37"/>
  <c r="D3437" i="37"/>
  <c r="D3436" i="37"/>
  <c r="D3435" i="37"/>
  <c r="D3434" i="37"/>
  <c r="D3433" i="37"/>
  <c r="D3432" i="37"/>
  <c r="D3431" i="37"/>
  <c r="D3430" i="37"/>
  <c r="D3429" i="37"/>
  <c r="D3428" i="37"/>
  <c r="D3427" i="37"/>
  <c r="D3426" i="37"/>
  <c r="D3425" i="37"/>
  <c r="D3424" i="37"/>
  <c r="D3423" i="37"/>
  <c r="D3422" i="37"/>
  <c r="D3421" i="37"/>
  <c r="D3420" i="37"/>
  <c r="D3419" i="37"/>
  <c r="D3418" i="37"/>
  <c r="D3417" i="37"/>
  <c r="D3416" i="37"/>
  <c r="D3415" i="37"/>
  <c r="D3414" i="37"/>
  <c r="D3413" i="37"/>
  <c r="D3412" i="37"/>
  <c r="D3411" i="37"/>
  <c r="D3410" i="37"/>
  <c r="D3409" i="37"/>
  <c r="D3408" i="37"/>
  <c r="D3407" i="37"/>
  <c r="D3406" i="37"/>
  <c r="D3405" i="37"/>
  <c r="D3404" i="37"/>
  <c r="D3403" i="37"/>
  <c r="D3402" i="37"/>
  <c r="D3401" i="37"/>
  <c r="D3400" i="37"/>
  <c r="D3399" i="37"/>
  <c r="D3398" i="37"/>
  <c r="D3397" i="37"/>
  <c r="D3396" i="37"/>
  <c r="D3395" i="37"/>
  <c r="D3394" i="37"/>
  <c r="D3393" i="37"/>
  <c r="D3392" i="37"/>
  <c r="D3391" i="37"/>
  <c r="D3390" i="37"/>
  <c r="D3389" i="37"/>
  <c r="D3388" i="37"/>
  <c r="D3387" i="37"/>
  <c r="D3386" i="37"/>
  <c r="D3385" i="37"/>
  <c r="D3384" i="37"/>
  <c r="D3383" i="37"/>
  <c r="D3382" i="37"/>
  <c r="D3381" i="37"/>
  <c r="D3380" i="37"/>
  <c r="D3379" i="37"/>
  <c r="D3378" i="37"/>
  <c r="D3377" i="37"/>
  <c r="D3376" i="37"/>
  <c r="D3375" i="37"/>
  <c r="D3374" i="37"/>
  <c r="D3373" i="37"/>
  <c r="D3372" i="37"/>
  <c r="D3371" i="37"/>
  <c r="D3370" i="37"/>
  <c r="D3369" i="37"/>
  <c r="D3368" i="37"/>
  <c r="D3367" i="37"/>
  <c r="D3366" i="37"/>
  <c r="D3365" i="37"/>
  <c r="D3364" i="37"/>
  <c r="D3363" i="37"/>
  <c r="D3362" i="37"/>
  <c r="D3361" i="37"/>
  <c r="D3360" i="37"/>
  <c r="D3359" i="37"/>
  <c r="D3358" i="37"/>
  <c r="D3357" i="37"/>
  <c r="D3356" i="37"/>
  <c r="D3355" i="37"/>
  <c r="D3354" i="37"/>
  <c r="D3353" i="37"/>
  <c r="D3352" i="37"/>
  <c r="D3351" i="37"/>
  <c r="D3350" i="37"/>
  <c r="D3349" i="37"/>
  <c r="D3348" i="37"/>
  <c r="D3347" i="37"/>
  <c r="D3346" i="37"/>
  <c r="D3345" i="37"/>
  <c r="D3344" i="37"/>
  <c r="D3343" i="37"/>
  <c r="D3342" i="37"/>
  <c r="D3341" i="37"/>
  <c r="D3340" i="37"/>
  <c r="D3339" i="37"/>
  <c r="D3338" i="37"/>
  <c r="D3337" i="37"/>
  <c r="D3336" i="37"/>
  <c r="D3335" i="37"/>
  <c r="D3334" i="37"/>
  <c r="D3333" i="37"/>
  <c r="D3332" i="37"/>
  <c r="D3331" i="37"/>
  <c r="D3330" i="37"/>
  <c r="D3329" i="37"/>
  <c r="D3328" i="37"/>
  <c r="D3327" i="37"/>
  <c r="D3326" i="37"/>
  <c r="D3325" i="37"/>
  <c r="D3324" i="37"/>
  <c r="D3323" i="37"/>
  <c r="D3322" i="37"/>
  <c r="D3321" i="37"/>
  <c r="D3320" i="37"/>
  <c r="D3319" i="37"/>
  <c r="D3318" i="37"/>
  <c r="D3317" i="37"/>
  <c r="D3316" i="37"/>
  <c r="D3315" i="37"/>
  <c r="D3314" i="37"/>
  <c r="D3313" i="37"/>
  <c r="D3312" i="37"/>
  <c r="D3311" i="37"/>
  <c r="D3310" i="37"/>
  <c r="D3309" i="37"/>
  <c r="D3308" i="37"/>
  <c r="D3307" i="37"/>
  <c r="D3306" i="37"/>
  <c r="D3305" i="37"/>
  <c r="D3304" i="37"/>
  <c r="D3303" i="37"/>
  <c r="D3302" i="37"/>
  <c r="D3301" i="37"/>
  <c r="D3300" i="37"/>
  <c r="D3299" i="37"/>
  <c r="D3298" i="37"/>
  <c r="D3297" i="37"/>
  <c r="D3296" i="37"/>
  <c r="D3295" i="37"/>
  <c r="D3294" i="37"/>
  <c r="D3293" i="37"/>
  <c r="D3292" i="37"/>
  <c r="D3291" i="37"/>
  <c r="D3290" i="37"/>
  <c r="D3289" i="37"/>
  <c r="D3288" i="37"/>
  <c r="D3287" i="37"/>
  <c r="D3286" i="37"/>
  <c r="D3285" i="37"/>
  <c r="D3284" i="37"/>
  <c r="D3283" i="37"/>
  <c r="D3282" i="37"/>
  <c r="D3281" i="37"/>
  <c r="D3280" i="37"/>
  <c r="D3279" i="37"/>
  <c r="D3278" i="37"/>
  <c r="D3277" i="37"/>
  <c r="D3276" i="37"/>
  <c r="D3275" i="37"/>
  <c r="D3274" i="37"/>
  <c r="D3273" i="37"/>
  <c r="D3272" i="37"/>
  <c r="D3271" i="37"/>
  <c r="D3270" i="37"/>
  <c r="D3269" i="37"/>
  <c r="D3268" i="37"/>
  <c r="D3267" i="37"/>
  <c r="D3266" i="37"/>
  <c r="D3265" i="37"/>
  <c r="D3264" i="37"/>
  <c r="D3263" i="37"/>
  <c r="D3262" i="37"/>
  <c r="D3261" i="37"/>
  <c r="D3260" i="37"/>
  <c r="D3259" i="37"/>
  <c r="D3258" i="37"/>
  <c r="D3257" i="37"/>
  <c r="D3256" i="37"/>
  <c r="D3255" i="37"/>
  <c r="D3254" i="37"/>
  <c r="D3253" i="37"/>
  <c r="D3252" i="37"/>
  <c r="D3251" i="37"/>
  <c r="D3250" i="37"/>
  <c r="D3249" i="37"/>
  <c r="D3248" i="37"/>
  <c r="D3247" i="37"/>
  <c r="D3246" i="37"/>
  <c r="D3245" i="37"/>
  <c r="D3244" i="37"/>
  <c r="D3243" i="37"/>
  <c r="D3242" i="37"/>
  <c r="D3241" i="37"/>
  <c r="D3240" i="37"/>
  <c r="D3239" i="37"/>
  <c r="D3238" i="37"/>
  <c r="D3237" i="37"/>
  <c r="D3236" i="37"/>
  <c r="D3235" i="37"/>
  <c r="D3234" i="37"/>
  <c r="D3233" i="37"/>
  <c r="D3232" i="37"/>
  <c r="D3231" i="37"/>
  <c r="D3230" i="37"/>
  <c r="D3229" i="37"/>
  <c r="D3228" i="37"/>
  <c r="D3227" i="37"/>
  <c r="D3226" i="37"/>
  <c r="D3225" i="37"/>
  <c r="D3224" i="37"/>
  <c r="D3223" i="37"/>
  <c r="D3222" i="37"/>
  <c r="D3221" i="37"/>
  <c r="D3220" i="37"/>
  <c r="D3219" i="37"/>
  <c r="D3218" i="37"/>
  <c r="D3217" i="37"/>
  <c r="D3216" i="37"/>
  <c r="D3215" i="37"/>
  <c r="D3214" i="37"/>
  <c r="D3213" i="37"/>
  <c r="D3212" i="37"/>
  <c r="D3211" i="37"/>
  <c r="D3210" i="37"/>
  <c r="D3209" i="37"/>
  <c r="D3208" i="37"/>
  <c r="D3207" i="37"/>
  <c r="D3206" i="37"/>
  <c r="D3205" i="37"/>
  <c r="D3204" i="37"/>
  <c r="D3203" i="37"/>
  <c r="D3202" i="37"/>
  <c r="D3201" i="37"/>
  <c r="D3200" i="37"/>
  <c r="D3199" i="37"/>
  <c r="D3198" i="37"/>
  <c r="D3197" i="37"/>
  <c r="D3196" i="37"/>
  <c r="D3195" i="37"/>
  <c r="D3194" i="37"/>
  <c r="D3193" i="37"/>
  <c r="D3192" i="37"/>
  <c r="D3191" i="37"/>
  <c r="D3190" i="37"/>
  <c r="D3189" i="37"/>
  <c r="D3188" i="37"/>
  <c r="D3187" i="37"/>
  <c r="D3186" i="37"/>
  <c r="D3185" i="37"/>
  <c r="D3184" i="37"/>
  <c r="D3183" i="37"/>
  <c r="D3182" i="37"/>
  <c r="D3181" i="37"/>
  <c r="D3180" i="37"/>
  <c r="D3179" i="37"/>
  <c r="D3178" i="37"/>
  <c r="D3177" i="37"/>
  <c r="D3176" i="37"/>
  <c r="D3175" i="37"/>
  <c r="D3174" i="37"/>
  <c r="D3173" i="37"/>
  <c r="D3172" i="37"/>
  <c r="D3171" i="37"/>
  <c r="D3170" i="37"/>
  <c r="D3169" i="37"/>
  <c r="D3168" i="37"/>
  <c r="D3167" i="37"/>
  <c r="D3166" i="37"/>
  <c r="D3165" i="37"/>
  <c r="D3164" i="37"/>
  <c r="D3163" i="37"/>
  <c r="D3162" i="37"/>
  <c r="D3161" i="37"/>
  <c r="D3160" i="37"/>
  <c r="D3159" i="37"/>
  <c r="D3158" i="37"/>
  <c r="D3157" i="37"/>
  <c r="D3156" i="37"/>
  <c r="D3155" i="37"/>
  <c r="D3154" i="37"/>
  <c r="D3153" i="37"/>
  <c r="D3152" i="37"/>
  <c r="D3151" i="37"/>
  <c r="D3150" i="37"/>
  <c r="D3149" i="37"/>
  <c r="D3148" i="37"/>
  <c r="D3147" i="37"/>
  <c r="D3146" i="37"/>
  <c r="D3145" i="37"/>
  <c r="D3144" i="37"/>
  <c r="D3143" i="37"/>
  <c r="D3142" i="37"/>
  <c r="D3141" i="37"/>
  <c r="D3140" i="37"/>
  <c r="D3139" i="37"/>
  <c r="D3138" i="37"/>
  <c r="D3137" i="37"/>
  <c r="D3136" i="37"/>
  <c r="D3135" i="37"/>
  <c r="D3134" i="37"/>
  <c r="D3133" i="37"/>
  <c r="D3132" i="37"/>
  <c r="D3131" i="37"/>
  <c r="D3130" i="37"/>
  <c r="D3129" i="37"/>
  <c r="D3128" i="37"/>
  <c r="D3127" i="37"/>
  <c r="D3126" i="37"/>
  <c r="D3125" i="37"/>
  <c r="D3124" i="37"/>
  <c r="D3123" i="37"/>
  <c r="D3122" i="37"/>
  <c r="D3121" i="37"/>
  <c r="D3120" i="37"/>
  <c r="D3119" i="37"/>
  <c r="D3118" i="37"/>
  <c r="D3117" i="37"/>
  <c r="D3116" i="37"/>
  <c r="D3115" i="37"/>
  <c r="D3114" i="37"/>
  <c r="D3113" i="37"/>
  <c r="D3112" i="37"/>
  <c r="D3111" i="37"/>
  <c r="D3110" i="37"/>
  <c r="D3109" i="37"/>
  <c r="D3108" i="37"/>
  <c r="D3107" i="37"/>
  <c r="D3106" i="37"/>
  <c r="D3105" i="37"/>
  <c r="D3104" i="37"/>
  <c r="D3103" i="37"/>
  <c r="D3102" i="37"/>
  <c r="D3101" i="37"/>
  <c r="D3100" i="37"/>
  <c r="D3099" i="37"/>
  <c r="D3098" i="37"/>
  <c r="D3097" i="37"/>
  <c r="D3096" i="37"/>
  <c r="D3095" i="37"/>
  <c r="D3094" i="37"/>
  <c r="D3093" i="37"/>
  <c r="D3092" i="37"/>
  <c r="D3091" i="37"/>
  <c r="D3090" i="37"/>
  <c r="D3089" i="37"/>
  <c r="D3088" i="37"/>
  <c r="D3087" i="37"/>
  <c r="D3086" i="37"/>
  <c r="D3085" i="37"/>
  <c r="D3084" i="37"/>
  <c r="D3083" i="37"/>
  <c r="D3082" i="37"/>
  <c r="D3081" i="37"/>
  <c r="D3080" i="37"/>
  <c r="D3079" i="37"/>
  <c r="D3078" i="37"/>
  <c r="D3077" i="37"/>
  <c r="D3076" i="37"/>
  <c r="D3075" i="37"/>
  <c r="D3074" i="37"/>
  <c r="D3073" i="37"/>
  <c r="D3072" i="37"/>
  <c r="D3071" i="37"/>
  <c r="D3070" i="37"/>
  <c r="D3069" i="37"/>
  <c r="D3068" i="37"/>
  <c r="D3067" i="37"/>
  <c r="D3066" i="37"/>
  <c r="D3065" i="37"/>
  <c r="D3064" i="37"/>
  <c r="D3063" i="37"/>
  <c r="D3062" i="37"/>
  <c r="D3061" i="37"/>
  <c r="D3060" i="37"/>
  <c r="D3059" i="37"/>
  <c r="D3058" i="37"/>
  <c r="D3057" i="37"/>
  <c r="D3056" i="37"/>
  <c r="D3055" i="37"/>
  <c r="D3054" i="37"/>
  <c r="D3053" i="37"/>
  <c r="D3052" i="37"/>
  <c r="D3051" i="37"/>
  <c r="D3050" i="37"/>
  <c r="D3049" i="37"/>
  <c r="D3048" i="37"/>
  <c r="D3047" i="37"/>
  <c r="D3046" i="37"/>
  <c r="D3045" i="37"/>
  <c r="D3044" i="37"/>
  <c r="D3043" i="37"/>
  <c r="D3042" i="37"/>
  <c r="D3041" i="37"/>
  <c r="D3040" i="37"/>
  <c r="D3039" i="37"/>
  <c r="D3038" i="37"/>
  <c r="D3037" i="37"/>
  <c r="D3036" i="37"/>
  <c r="D3035" i="37"/>
  <c r="D3034" i="37"/>
  <c r="D3033" i="37"/>
  <c r="D3032" i="37"/>
  <c r="D3031" i="37"/>
  <c r="D3030" i="37"/>
  <c r="D3029" i="37"/>
  <c r="D3028" i="37"/>
  <c r="D3027" i="37"/>
  <c r="D3026" i="37"/>
  <c r="D3025" i="37"/>
  <c r="D3024" i="37"/>
  <c r="D3023" i="37"/>
  <c r="D3022" i="37"/>
  <c r="D3021" i="37"/>
  <c r="D3020" i="37"/>
  <c r="D3019" i="37"/>
  <c r="D3018" i="37"/>
  <c r="D3017" i="37"/>
  <c r="D3016" i="37"/>
  <c r="D3015" i="37"/>
  <c r="D3014" i="37"/>
  <c r="D3013" i="37"/>
  <c r="D3012" i="37"/>
  <c r="D3011" i="37"/>
  <c r="D3010" i="37"/>
  <c r="D3009" i="37"/>
  <c r="D3008" i="37"/>
  <c r="D3007" i="37"/>
  <c r="D3006" i="37"/>
  <c r="D3005" i="37"/>
  <c r="D3004" i="37"/>
  <c r="D3003" i="37"/>
  <c r="D3002" i="37"/>
  <c r="D3001" i="37"/>
  <c r="D3000" i="37"/>
  <c r="D2999" i="37"/>
  <c r="D2998" i="37"/>
  <c r="D2997" i="37"/>
  <c r="D2996" i="37"/>
  <c r="D2995" i="37"/>
  <c r="D2994" i="37"/>
  <c r="D2993" i="37"/>
  <c r="D2992" i="37"/>
  <c r="D2991" i="37"/>
  <c r="D2990" i="37"/>
  <c r="D2989" i="37"/>
  <c r="D2988" i="37"/>
  <c r="D2987" i="37"/>
  <c r="D2986" i="37"/>
  <c r="D2985" i="37"/>
  <c r="D2984" i="37"/>
  <c r="D2983" i="37"/>
  <c r="D2982" i="37"/>
  <c r="D2981" i="37"/>
  <c r="D2980" i="37"/>
  <c r="D2979" i="37"/>
  <c r="D2978" i="37"/>
  <c r="D2977" i="37"/>
  <c r="D2976" i="37"/>
  <c r="D2975" i="37"/>
  <c r="D2974" i="37"/>
  <c r="D2973" i="37"/>
  <c r="D2972" i="37"/>
  <c r="D2971" i="37"/>
  <c r="D2970" i="37"/>
  <c r="D2969" i="37"/>
  <c r="D2968" i="37"/>
  <c r="D2967" i="37"/>
  <c r="D2966" i="37"/>
  <c r="D2965" i="37"/>
  <c r="D2964" i="37"/>
  <c r="D2963" i="37"/>
  <c r="D2962" i="37"/>
  <c r="D2961" i="37"/>
  <c r="D2960" i="37"/>
  <c r="D2959" i="37"/>
  <c r="D2958" i="37"/>
  <c r="D2957" i="37"/>
  <c r="D2956" i="37"/>
  <c r="D2955" i="37"/>
  <c r="D2954" i="37"/>
  <c r="D2953" i="37"/>
  <c r="D2952" i="37"/>
  <c r="D2951" i="37"/>
  <c r="D2950" i="37"/>
  <c r="D2949" i="37"/>
  <c r="D2948" i="37"/>
  <c r="D2947" i="37"/>
  <c r="D2946" i="37"/>
  <c r="D2945" i="37"/>
  <c r="D2944" i="37"/>
  <c r="D2943" i="37"/>
  <c r="D2942" i="37"/>
  <c r="D2941" i="37"/>
  <c r="D2940" i="37"/>
  <c r="D2939" i="37"/>
  <c r="D2938" i="37"/>
  <c r="D2937" i="37"/>
  <c r="D2936" i="37"/>
  <c r="D2935" i="37"/>
  <c r="D2934" i="37"/>
  <c r="D2933" i="37"/>
  <c r="D2932" i="37"/>
  <c r="D2931" i="37"/>
  <c r="D2930" i="37"/>
  <c r="D2929" i="37"/>
  <c r="D2928" i="37"/>
  <c r="D2927" i="37"/>
  <c r="D2926" i="37"/>
  <c r="D2925" i="37"/>
  <c r="D2924" i="37"/>
  <c r="D2923" i="37"/>
  <c r="D2922" i="37"/>
  <c r="D2921" i="37"/>
  <c r="D2920" i="37"/>
  <c r="D2919" i="37"/>
  <c r="D2918" i="37"/>
  <c r="D2917" i="37"/>
  <c r="D2916" i="37"/>
  <c r="D2915" i="37"/>
  <c r="D2914" i="37"/>
  <c r="D2913" i="37"/>
  <c r="D2912" i="37"/>
  <c r="D2911" i="37"/>
  <c r="D2910" i="37"/>
  <c r="D2909" i="37"/>
  <c r="D2908" i="37"/>
  <c r="D2907" i="37"/>
  <c r="D2906" i="37"/>
  <c r="D2905" i="37"/>
  <c r="D2904" i="37"/>
  <c r="D2903" i="37"/>
  <c r="D2902" i="37"/>
  <c r="D2901" i="37"/>
  <c r="D2900" i="37"/>
  <c r="D2899" i="37"/>
  <c r="D2898" i="37"/>
  <c r="D2897" i="37"/>
  <c r="D2896" i="37"/>
  <c r="D2895" i="37"/>
  <c r="D2894" i="37"/>
  <c r="D2893" i="37"/>
  <c r="D2892" i="37"/>
  <c r="D2891" i="37"/>
  <c r="D2890" i="37"/>
  <c r="D2889" i="37"/>
  <c r="D2888" i="37"/>
  <c r="D2887" i="37"/>
  <c r="D2886" i="37"/>
  <c r="D2885" i="37"/>
  <c r="D2884" i="37"/>
  <c r="D2883" i="37"/>
  <c r="D2882" i="37"/>
  <c r="D2881" i="37"/>
  <c r="D2880" i="37"/>
  <c r="D2879" i="37"/>
  <c r="D2878" i="37"/>
  <c r="D2877" i="37"/>
  <c r="D2876" i="37"/>
  <c r="D2875" i="37"/>
  <c r="D2874" i="37"/>
  <c r="D2873" i="37"/>
  <c r="D2872" i="37"/>
  <c r="D2871" i="37"/>
  <c r="D2870" i="37"/>
  <c r="D2869" i="37"/>
  <c r="D2868" i="37"/>
  <c r="D2867" i="37"/>
  <c r="D2866" i="37"/>
  <c r="D2865" i="37"/>
  <c r="D2864" i="37"/>
  <c r="D2863" i="37"/>
  <c r="D2862" i="37"/>
  <c r="D2861" i="37"/>
  <c r="D2860" i="37"/>
  <c r="D2859" i="37"/>
  <c r="D2858" i="37"/>
  <c r="D2857" i="37"/>
  <c r="D2856" i="37"/>
  <c r="D2855" i="37"/>
  <c r="D2854" i="37"/>
  <c r="D2853" i="37"/>
  <c r="D2852" i="37"/>
  <c r="D2851" i="37"/>
  <c r="D2850" i="37"/>
  <c r="D2849" i="37"/>
  <c r="D2848" i="37"/>
  <c r="D2847" i="37"/>
  <c r="D2846" i="37"/>
  <c r="D2845" i="37"/>
  <c r="D2844" i="37"/>
  <c r="D2843" i="37"/>
  <c r="D2842" i="37"/>
  <c r="D2841" i="37"/>
  <c r="D2840" i="37"/>
  <c r="D2839" i="37"/>
  <c r="D2838" i="37"/>
  <c r="D2837" i="37"/>
  <c r="D2836" i="37"/>
  <c r="D2835" i="37"/>
  <c r="D2834" i="37"/>
  <c r="D2833" i="37"/>
  <c r="D2832" i="37"/>
  <c r="D2831" i="37"/>
  <c r="D2830" i="37"/>
  <c r="D2829" i="37"/>
  <c r="D2828" i="37"/>
  <c r="D2827" i="37"/>
  <c r="D2826" i="37"/>
  <c r="D2825" i="37"/>
  <c r="D2824" i="37"/>
  <c r="D2823" i="37"/>
  <c r="D2822" i="37"/>
  <c r="D2821" i="37"/>
  <c r="D2820" i="37"/>
  <c r="D2819" i="37"/>
  <c r="D2818" i="37"/>
  <c r="D2817" i="37"/>
  <c r="D2816" i="37"/>
  <c r="D2815" i="37"/>
  <c r="D2814" i="37"/>
  <c r="D2813" i="37"/>
  <c r="D2812" i="37"/>
  <c r="D2811" i="37"/>
  <c r="D2810" i="37"/>
  <c r="D2809" i="37"/>
  <c r="D2808" i="37"/>
  <c r="D2807" i="37"/>
  <c r="D2806" i="37"/>
  <c r="D2805" i="37"/>
  <c r="D2804" i="37"/>
  <c r="D2803" i="37"/>
  <c r="D2802" i="37"/>
  <c r="D2801" i="37"/>
  <c r="D2800" i="37"/>
  <c r="D2799" i="37"/>
  <c r="D2798" i="37"/>
  <c r="D2797" i="37"/>
  <c r="D2796" i="37"/>
  <c r="D2795" i="37"/>
  <c r="D2794" i="37"/>
  <c r="D2793" i="37"/>
  <c r="D2792" i="37"/>
  <c r="D2791" i="37"/>
  <c r="D2790" i="37"/>
  <c r="D2789" i="37"/>
  <c r="D2788" i="37"/>
  <c r="D2787" i="37"/>
  <c r="D2786" i="37"/>
  <c r="D2785" i="37"/>
  <c r="D2784" i="37"/>
  <c r="D2783" i="37"/>
  <c r="D2782" i="37"/>
  <c r="D2781" i="37"/>
  <c r="D2780" i="37"/>
  <c r="D2779" i="37"/>
  <c r="D2778" i="37"/>
  <c r="D2777" i="37"/>
  <c r="D2776" i="37"/>
  <c r="D2775" i="37"/>
  <c r="D2774" i="37"/>
  <c r="D2773" i="37"/>
  <c r="D2772" i="37"/>
  <c r="D2771" i="37"/>
  <c r="D2770" i="37"/>
  <c r="D2769" i="37"/>
  <c r="D2768" i="37"/>
  <c r="D2767" i="37"/>
  <c r="D2766" i="37"/>
  <c r="D2765" i="37"/>
  <c r="D2764" i="37"/>
  <c r="D2763" i="37"/>
  <c r="D2762" i="37"/>
  <c r="D2761" i="37"/>
  <c r="D2760" i="37"/>
  <c r="D2759" i="37"/>
  <c r="D2758" i="37"/>
  <c r="D2757" i="37"/>
  <c r="D2756" i="37"/>
  <c r="D2755" i="37"/>
  <c r="D2754" i="37"/>
  <c r="D2753" i="37"/>
  <c r="D2752" i="37"/>
  <c r="D2751" i="37"/>
  <c r="D2750" i="37"/>
  <c r="D2749" i="37"/>
  <c r="D2748" i="37"/>
  <c r="D2747" i="37"/>
  <c r="D2746" i="37"/>
  <c r="D2745" i="37"/>
  <c r="D2744" i="37"/>
  <c r="D2743" i="37"/>
  <c r="D2742" i="37"/>
  <c r="D2741" i="37"/>
  <c r="D2740" i="37"/>
  <c r="D2739" i="37"/>
  <c r="D2738" i="37"/>
  <c r="D2737" i="37"/>
  <c r="D2736" i="37"/>
  <c r="D2735" i="37"/>
  <c r="D2734" i="37"/>
  <c r="D2733" i="37"/>
  <c r="D2732" i="37"/>
  <c r="D2731" i="37"/>
  <c r="D2730" i="37"/>
  <c r="D2729" i="37"/>
  <c r="D2728" i="37"/>
  <c r="D2727" i="37"/>
  <c r="D2726" i="37"/>
  <c r="D2725" i="37"/>
  <c r="D2724" i="37"/>
  <c r="D2723" i="37"/>
  <c r="D2722" i="37"/>
  <c r="D2721" i="37"/>
  <c r="D2720" i="37"/>
  <c r="D2719" i="37"/>
  <c r="D2718" i="37"/>
  <c r="D2717" i="37"/>
  <c r="D2716" i="37"/>
  <c r="D2715" i="37"/>
  <c r="D2714" i="37"/>
  <c r="D2713" i="37"/>
  <c r="D2712" i="37"/>
  <c r="D2711" i="37"/>
  <c r="D2710" i="37"/>
  <c r="D2709" i="37"/>
  <c r="D2708" i="37"/>
  <c r="D2707" i="37"/>
  <c r="D2706" i="37"/>
  <c r="D2705" i="37"/>
  <c r="D2704" i="37"/>
  <c r="D2703" i="37"/>
  <c r="D2702" i="37"/>
  <c r="D2701" i="37"/>
  <c r="D2700" i="37"/>
  <c r="D2699" i="37"/>
  <c r="D2698" i="37"/>
  <c r="D2697" i="37"/>
  <c r="D2696" i="37"/>
  <c r="D2695" i="37"/>
  <c r="D2694" i="37"/>
  <c r="D2693" i="37"/>
  <c r="D2692" i="37"/>
  <c r="D2691" i="37"/>
  <c r="D2690" i="37"/>
  <c r="D2689" i="37"/>
  <c r="D2688" i="37"/>
  <c r="D2687" i="37"/>
  <c r="D2686" i="37"/>
  <c r="D2685" i="37"/>
  <c r="D2684" i="37"/>
  <c r="D2683" i="37"/>
  <c r="D2682" i="37"/>
  <c r="D2681" i="37"/>
  <c r="D2680" i="37"/>
  <c r="D2679" i="37"/>
  <c r="D2678" i="37"/>
  <c r="D2677" i="37"/>
  <c r="D2676" i="37"/>
  <c r="D2675" i="37"/>
  <c r="D2674" i="37"/>
  <c r="D2673" i="37"/>
  <c r="D2672" i="37"/>
  <c r="D2671" i="37"/>
  <c r="D2670" i="37"/>
  <c r="D2669" i="37"/>
  <c r="D2668" i="37"/>
  <c r="D2667" i="37"/>
  <c r="D2666" i="37"/>
  <c r="D2665" i="37"/>
  <c r="D2664" i="37"/>
  <c r="D2663" i="37"/>
  <c r="D2662" i="37"/>
  <c r="D2661" i="37"/>
  <c r="D2660" i="37"/>
  <c r="D2659" i="37"/>
  <c r="D2658" i="37"/>
  <c r="D2657" i="37"/>
  <c r="D2656" i="37"/>
  <c r="D2655" i="37"/>
  <c r="D2654" i="37"/>
  <c r="D2653" i="37"/>
  <c r="D2652" i="37"/>
  <c r="D2651" i="37"/>
  <c r="D2650" i="37"/>
  <c r="D2649" i="37"/>
  <c r="D2648" i="37"/>
  <c r="D2647" i="37"/>
  <c r="D2646" i="37"/>
  <c r="D2645" i="37"/>
  <c r="D2644" i="37"/>
  <c r="D2643" i="37"/>
  <c r="D2642" i="37"/>
  <c r="D2641" i="37"/>
  <c r="D2640" i="37"/>
  <c r="D2639" i="37"/>
  <c r="D2638" i="37"/>
  <c r="D2637" i="37"/>
  <c r="D2636" i="37"/>
  <c r="D2635" i="37"/>
  <c r="D2634" i="37"/>
  <c r="D2633" i="37"/>
  <c r="D2632" i="37"/>
  <c r="D2631" i="37"/>
  <c r="D2630" i="37"/>
  <c r="D2629" i="37"/>
  <c r="D2628" i="37"/>
  <c r="D2627" i="37"/>
  <c r="D2626" i="37"/>
  <c r="D2625" i="37"/>
  <c r="D2624" i="37"/>
  <c r="D2623" i="37"/>
  <c r="D2622" i="37"/>
  <c r="D2621" i="37"/>
  <c r="D2620" i="37"/>
  <c r="D2619" i="37"/>
  <c r="D2618" i="37"/>
  <c r="D2617" i="37"/>
  <c r="D2616" i="37"/>
  <c r="D2615" i="37"/>
  <c r="D2614" i="37"/>
  <c r="D2613" i="37"/>
  <c r="D2612" i="37"/>
  <c r="D2611" i="37"/>
  <c r="D2610" i="37"/>
  <c r="D2609" i="37"/>
  <c r="D2608" i="37"/>
  <c r="D2607" i="37"/>
  <c r="D2606" i="37"/>
  <c r="D2605" i="37"/>
  <c r="D2604" i="37"/>
  <c r="D2603" i="37"/>
  <c r="D2602" i="37"/>
  <c r="D2601" i="37"/>
  <c r="D2600" i="37"/>
  <c r="D2599" i="37"/>
  <c r="D2598" i="37"/>
  <c r="D2597" i="37"/>
  <c r="D2596" i="37"/>
  <c r="D2595" i="37"/>
  <c r="D2594" i="37"/>
  <c r="D2593" i="37"/>
  <c r="D2592" i="37"/>
  <c r="D2591" i="37"/>
  <c r="D2590" i="37"/>
  <c r="D2589" i="37"/>
  <c r="D2588" i="37"/>
  <c r="D2587" i="37"/>
  <c r="D2586" i="37"/>
  <c r="D2585" i="37"/>
  <c r="D2584" i="37"/>
  <c r="D2583" i="37"/>
  <c r="D2582" i="37"/>
  <c r="D2581" i="37"/>
  <c r="D2580" i="37"/>
  <c r="D2579" i="37"/>
  <c r="D2578" i="37"/>
  <c r="D2577" i="37"/>
  <c r="D2576" i="37"/>
  <c r="D2575" i="37"/>
  <c r="D2574" i="37"/>
  <c r="D2573" i="37"/>
  <c r="D2572" i="37"/>
  <c r="D2571" i="37"/>
  <c r="D2570" i="37"/>
  <c r="D2569" i="37"/>
  <c r="D2568" i="37"/>
  <c r="D2567" i="37"/>
  <c r="D2566" i="37"/>
  <c r="D2565" i="37"/>
  <c r="D2564" i="37"/>
  <c r="D2563" i="37"/>
  <c r="D2562" i="37"/>
  <c r="D2561" i="37"/>
  <c r="D2560" i="37"/>
  <c r="D2559" i="37"/>
  <c r="D2558" i="37"/>
  <c r="D2557" i="37"/>
  <c r="D2556" i="37"/>
  <c r="D2555" i="37"/>
  <c r="D2554" i="37"/>
  <c r="D2553" i="37"/>
  <c r="D2552" i="37"/>
  <c r="D2551" i="37"/>
  <c r="D2550" i="37"/>
  <c r="D2549" i="37"/>
  <c r="D2548" i="37"/>
  <c r="D2547" i="37"/>
  <c r="D2546" i="37"/>
  <c r="D2545" i="37"/>
  <c r="D2544" i="37"/>
  <c r="D2543" i="37"/>
  <c r="D2542" i="37"/>
  <c r="D2541" i="37"/>
  <c r="D2540" i="37"/>
  <c r="D2539" i="37"/>
  <c r="D2538" i="37"/>
  <c r="D2537" i="37"/>
  <c r="D2536" i="37"/>
  <c r="D2535" i="37"/>
  <c r="D2534" i="37"/>
  <c r="D2533" i="37"/>
  <c r="D2532" i="37"/>
  <c r="D2531" i="37"/>
  <c r="D2530" i="37"/>
  <c r="D2529" i="37"/>
  <c r="D2528" i="37"/>
  <c r="D2527" i="37"/>
  <c r="D2526" i="37"/>
  <c r="D2525" i="37"/>
  <c r="D2524" i="37"/>
  <c r="D2523" i="37"/>
  <c r="D2522" i="37"/>
  <c r="D2521" i="37"/>
  <c r="D2520" i="37"/>
  <c r="D2519" i="37"/>
  <c r="D2518" i="37"/>
  <c r="D2517" i="37"/>
  <c r="D2516" i="37"/>
  <c r="D2515" i="37"/>
  <c r="D2514" i="37"/>
  <c r="D2513" i="37"/>
  <c r="D2512" i="37"/>
  <c r="D2511" i="37"/>
  <c r="D2510" i="37"/>
  <c r="D2509" i="37"/>
  <c r="D2508" i="37"/>
  <c r="D2507" i="37"/>
  <c r="D2506" i="37"/>
  <c r="D2505" i="37"/>
  <c r="D2504" i="37"/>
  <c r="D2503" i="37"/>
  <c r="D2502" i="37"/>
  <c r="D2501" i="37"/>
  <c r="D2500" i="37"/>
  <c r="D2499" i="37"/>
  <c r="D2498" i="37"/>
  <c r="D2497" i="37"/>
  <c r="D2496" i="37"/>
  <c r="D2495" i="37"/>
  <c r="D2494" i="37"/>
  <c r="D2493" i="37"/>
  <c r="D2492" i="37"/>
  <c r="D2491" i="37"/>
  <c r="D2490" i="37"/>
  <c r="D2489" i="37"/>
  <c r="D2488" i="37"/>
  <c r="D2487" i="37"/>
  <c r="D2486" i="37"/>
  <c r="D2485" i="37"/>
  <c r="D2484" i="37"/>
  <c r="D2483" i="37"/>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43" i="11"/>
  <c r="E43" i="11"/>
  <c r="F43" i="11"/>
  <c r="G43" i="11"/>
  <c r="H43" i="11"/>
  <c r="I43" i="11"/>
  <c r="J43" i="11"/>
  <c r="K43" i="11"/>
  <c r="L43" i="11"/>
  <c r="C43" i="11"/>
  <c r="D42" i="11"/>
  <c r="E42" i="11"/>
  <c r="F42" i="11"/>
  <c r="G42" i="11"/>
  <c r="H42" i="11"/>
  <c r="I42" i="11"/>
  <c r="J42" i="11"/>
  <c r="K42" i="11"/>
  <c r="L42" i="11"/>
  <c r="C42" i="11"/>
  <c r="D41" i="11"/>
  <c r="E41" i="11"/>
  <c r="F41" i="11"/>
  <c r="G41" i="11"/>
  <c r="H41" i="11"/>
  <c r="I41" i="11"/>
  <c r="J41" i="11"/>
  <c r="K41" i="11"/>
  <c r="L41" i="11"/>
  <c r="C41" i="11"/>
  <c r="B29" i="33"/>
  <c r="B4" i="32"/>
  <c r="B2" i="32"/>
  <c r="B3" i="32" s="1"/>
  <c r="B4" i="34"/>
  <c r="B2" i="34"/>
  <c r="B3" i="34" s="1"/>
  <c r="B4" i="33"/>
  <c r="B2" i="33"/>
  <c r="B3" i="33" s="1"/>
  <c r="B4" i="35"/>
  <c r="B2" i="35"/>
  <c r="B3" i="35" s="1"/>
  <c r="B4" i="30"/>
  <c r="B2" i="30"/>
  <c r="B3" i="30" s="1"/>
  <c r="K14" i="35"/>
  <c r="L14" i="35"/>
  <c r="M14" i="35"/>
  <c r="K15" i="35"/>
  <c r="L15" i="35"/>
  <c r="M15" i="35"/>
  <c r="K16" i="35"/>
  <c r="L16" i="35"/>
  <c r="M16" i="35"/>
  <c r="K17" i="35"/>
  <c r="L17" i="35"/>
  <c r="M17" i="35"/>
  <c r="K18" i="35"/>
  <c r="L18" i="35"/>
  <c r="M18" i="35"/>
  <c r="K19" i="35"/>
  <c r="L19" i="35"/>
  <c r="M19" i="35"/>
  <c r="K20" i="35"/>
  <c r="L20" i="35"/>
  <c r="M20" i="35"/>
  <c r="K21" i="35"/>
  <c r="L21" i="35"/>
  <c r="M21" i="35"/>
  <c r="K22" i="35"/>
  <c r="L22" i="35"/>
  <c r="M22" i="35"/>
  <c r="L13" i="35"/>
  <c r="M13" i="35"/>
  <c r="K13" i="35"/>
  <c r="G14" i="35"/>
  <c r="G15" i="35"/>
  <c r="G16" i="35"/>
  <c r="G17" i="35"/>
  <c r="G18" i="35"/>
  <c r="G19" i="35"/>
  <c r="G20" i="35"/>
  <c r="G21" i="35"/>
  <c r="G22" i="35"/>
  <c r="G13" i="35"/>
  <c r="Q34" i="35" s="1"/>
  <c r="D14" i="35"/>
  <c r="E14" i="35"/>
  <c r="D15" i="35"/>
  <c r="E15" i="35"/>
  <c r="D16" i="35"/>
  <c r="E16" i="35"/>
  <c r="D17" i="35"/>
  <c r="E17" i="35"/>
  <c r="D18" i="35"/>
  <c r="E18" i="35"/>
  <c r="D19" i="35"/>
  <c r="E19" i="35"/>
  <c r="D20" i="35"/>
  <c r="E20" i="35"/>
  <c r="D21" i="35"/>
  <c r="E21" i="35"/>
  <c r="D22" i="35"/>
  <c r="E22" i="35"/>
  <c r="E13" i="35"/>
  <c r="P36" i="35" s="1"/>
  <c r="D13" i="35"/>
  <c r="B14" i="35"/>
  <c r="B15" i="35"/>
  <c r="B16" i="35"/>
  <c r="B17" i="35"/>
  <c r="B18" i="35"/>
  <c r="B19" i="35"/>
  <c r="B20" i="35"/>
  <c r="B21" i="35"/>
  <c r="B22" i="35"/>
  <c r="B13" i="35"/>
  <c r="C44" i="11" l="1"/>
  <c r="H2727" i="37"/>
  <c r="H4146" i="37"/>
  <c r="H4082" i="37"/>
  <c r="H3698" i="37"/>
  <c r="H3634" i="37"/>
  <c r="H3570" i="37"/>
  <c r="H3121" i="37"/>
  <c r="H3013" i="37"/>
  <c r="H4210" i="37"/>
  <c r="H2869" i="37"/>
  <c r="H4018" i="37"/>
  <c r="H3506" i="37"/>
  <c r="H885" i="37"/>
  <c r="H3954" i="37"/>
  <c r="H3442" i="37"/>
  <c r="H2543" i="37"/>
  <c r="H3890" i="37"/>
  <c r="H3378" i="37"/>
  <c r="H2296" i="37"/>
  <c r="H3826" i="37"/>
  <c r="H3303" i="37"/>
  <c r="H1901" i="37"/>
  <c r="H4274" i="37"/>
  <c r="H3762" i="37"/>
  <c r="H3218" i="37"/>
  <c r="H1439" i="37"/>
  <c r="H4273" i="37"/>
  <c r="H4209" i="37"/>
  <c r="H4145" i="37"/>
  <c r="H4081" i="37"/>
  <c r="H4017" i="37"/>
  <c r="H3953" i="37"/>
  <c r="H3889" i="37"/>
  <c r="H3825" i="37"/>
  <c r="H3761" i="37"/>
  <c r="H3697" i="37"/>
  <c r="H3633" i="37"/>
  <c r="H3569" i="37"/>
  <c r="H3505" i="37"/>
  <c r="H3441" i="37"/>
  <c r="H3377" i="37"/>
  <c r="H3298" i="37"/>
  <c r="H3212" i="37"/>
  <c r="H3120" i="37"/>
  <c r="H2997" i="37"/>
  <c r="H2861" i="37"/>
  <c r="H2726" i="37"/>
  <c r="H2518" i="37"/>
  <c r="H2280" i="37"/>
  <c r="H1891" i="37"/>
  <c r="H1375" i="37"/>
  <c r="H4272" i="37"/>
  <c r="H4208" i="37"/>
  <c r="H4144" i="37"/>
  <c r="H4080" i="37"/>
  <c r="H4016" i="37"/>
  <c r="H3952" i="37"/>
  <c r="H3888" i="37"/>
  <c r="H3824" i="37"/>
  <c r="H3760" i="37"/>
  <c r="H3696" i="37"/>
  <c r="H3632" i="37"/>
  <c r="H3568" i="37"/>
  <c r="H3504" i="37"/>
  <c r="H3440" i="37"/>
  <c r="H3376" i="37"/>
  <c r="H3297" i="37"/>
  <c r="H3211" i="37"/>
  <c r="H3108" i="37"/>
  <c r="H2989" i="37"/>
  <c r="H2860" i="37"/>
  <c r="H2707" i="37"/>
  <c r="H2504" i="37"/>
  <c r="H2274" i="37"/>
  <c r="H1827" i="37"/>
  <c r="H1372" i="37"/>
  <c r="H4258" i="37"/>
  <c r="H4194" i="37"/>
  <c r="H4130" i="37"/>
  <c r="H4066" i="37"/>
  <c r="H4002" i="37"/>
  <c r="H3938" i="37"/>
  <c r="H3874" i="37"/>
  <c r="H3810" i="37"/>
  <c r="H3746" i="37"/>
  <c r="H3682" i="37"/>
  <c r="H3618" i="37"/>
  <c r="H3554" i="37"/>
  <c r="H3490" i="37"/>
  <c r="H3426" i="37"/>
  <c r="H3362" i="37"/>
  <c r="H3287" i="37"/>
  <c r="H3194" i="37"/>
  <c r="H3101" i="37"/>
  <c r="H2972" i="37"/>
  <c r="H2836" i="37"/>
  <c r="H2696" i="37"/>
  <c r="H2478" i="37"/>
  <c r="H2226" i="37"/>
  <c r="H1799" i="37"/>
  <c r="H1270" i="37"/>
  <c r="H4306" i="37"/>
  <c r="H4242" i="37"/>
  <c r="H4178" i="37"/>
  <c r="H4114" i="37"/>
  <c r="H4050" i="37"/>
  <c r="H3986" i="37"/>
  <c r="H3922" i="37"/>
  <c r="H3858" i="37"/>
  <c r="H3794" i="37"/>
  <c r="H3730" i="37"/>
  <c r="H3666" i="37"/>
  <c r="H3602" i="37"/>
  <c r="H3538" i="37"/>
  <c r="H3474" i="37"/>
  <c r="H3410" i="37"/>
  <c r="H3346" i="37"/>
  <c r="H3266" i="37"/>
  <c r="H3175" i="37"/>
  <c r="H3067" i="37"/>
  <c r="H2939" i="37"/>
  <c r="H2810" i="37"/>
  <c r="H2641" i="37"/>
  <c r="H2424" i="37"/>
  <c r="H2151" i="37"/>
  <c r="H1637" i="37"/>
  <c r="H1094" i="37"/>
  <c r="H4305" i="37"/>
  <c r="H4241" i="37"/>
  <c r="H4177" i="37"/>
  <c r="H4113" i="37"/>
  <c r="H4049" i="37"/>
  <c r="H3985" i="37"/>
  <c r="H3921" i="37"/>
  <c r="H3857" i="37"/>
  <c r="H3793" i="37"/>
  <c r="H3729" i="37"/>
  <c r="H3665" i="37"/>
  <c r="H3601" i="37"/>
  <c r="H3537" i="37"/>
  <c r="H3473" i="37"/>
  <c r="H3409" i="37"/>
  <c r="H3345" i="37"/>
  <c r="H3265" i="37"/>
  <c r="H3163" i="37"/>
  <c r="H3060" i="37"/>
  <c r="H2938" i="37"/>
  <c r="H2794" i="37"/>
  <c r="H2630" i="37"/>
  <c r="H2423" i="37"/>
  <c r="H2087" i="37"/>
  <c r="H1636" i="37"/>
  <c r="H1050" i="37"/>
  <c r="H4304" i="37"/>
  <c r="H4240" i="37"/>
  <c r="H4176" i="37"/>
  <c r="H4112" i="37"/>
  <c r="H4048" i="37"/>
  <c r="H3984" i="37"/>
  <c r="H3920" i="37"/>
  <c r="H3856" i="37"/>
  <c r="H3792" i="37"/>
  <c r="H3728" i="37"/>
  <c r="H3664" i="37"/>
  <c r="H3600" i="37"/>
  <c r="H3536" i="37"/>
  <c r="H3472" i="37"/>
  <c r="H3408" i="37"/>
  <c r="H3335" i="37"/>
  <c r="H3255" i="37"/>
  <c r="H3157" i="37"/>
  <c r="H3059" i="37"/>
  <c r="H2922" i="37"/>
  <c r="H2786" i="37"/>
  <c r="H2627" i="37"/>
  <c r="H2398" i="37"/>
  <c r="H2068" i="37"/>
  <c r="H1635" i="37"/>
  <c r="H886" i="37"/>
  <c r="H4290" i="37"/>
  <c r="H4226" i="37"/>
  <c r="H4162" i="37"/>
  <c r="H4098" i="37"/>
  <c r="H4034" i="37"/>
  <c r="H3970" i="37"/>
  <c r="H3906" i="37"/>
  <c r="H3842" i="37"/>
  <c r="H3778" i="37"/>
  <c r="H3714" i="37"/>
  <c r="H3650" i="37"/>
  <c r="H3586" i="37"/>
  <c r="H3522" i="37"/>
  <c r="H3458" i="37"/>
  <c r="H3394" i="37"/>
  <c r="H3329" i="37"/>
  <c r="H3248" i="37"/>
  <c r="H3145" i="37"/>
  <c r="H3039" i="37"/>
  <c r="H2913" i="37"/>
  <c r="H2768" i="37"/>
  <c r="H2590" i="37"/>
  <c r="H2377" i="37"/>
  <c r="H1991" i="37"/>
  <c r="H1539" i="37"/>
  <c r="H884" i="37"/>
  <c r="H4295" i="37"/>
  <c r="H4263" i="37"/>
  <c r="H4231" i="37"/>
  <c r="H4199" i="37"/>
  <c r="H4167" i="37"/>
  <c r="H4135" i="37"/>
  <c r="H4103" i="37"/>
  <c r="H4071" i="37"/>
  <c r="H4039" i="37"/>
  <c r="H4007" i="37"/>
  <c r="H3975" i="37"/>
  <c r="H3943" i="37"/>
  <c r="H3911" i="37"/>
  <c r="H3879" i="37"/>
  <c r="H3847" i="37"/>
  <c r="H3815" i="37"/>
  <c r="H3783" i="37"/>
  <c r="H3751" i="37"/>
  <c r="H3719" i="37"/>
  <c r="H3687" i="37"/>
  <c r="H3655" i="37"/>
  <c r="H3623" i="37"/>
  <c r="H3591" i="37"/>
  <c r="H3559" i="37"/>
  <c r="H3527" i="37"/>
  <c r="H3495" i="37"/>
  <c r="H3463" i="37"/>
  <c r="H3431" i="37"/>
  <c r="H3399" i="37"/>
  <c r="H3367" i="37"/>
  <c r="H3330" i="37"/>
  <c r="H3296" i="37"/>
  <c r="H3249" i="37"/>
  <c r="H3200" i="37"/>
  <c r="H3156" i="37"/>
  <c r="H3103" i="37"/>
  <c r="H3045" i="37"/>
  <c r="H2988" i="37"/>
  <c r="H2914" i="37"/>
  <c r="H2844" i="37"/>
  <c r="H2785" i="37"/>
  <c r="H2697" i="37"/>
  <c r="H2601" i="37"/>
  <c r="H2503" i="37"/>
  <c r="H2384" i="37"/>
  <c r="H2228" i="37"/>
  <c r="H2062" i="37"/>
  <c r="H1803" i="37"/>
  <c r="H1559" i="37"/>
  <c r="H1367" i="37"/>
  <c r="H314" i="37"/>
  <c r="H4289" i="37"/>
  <c r="H4257" i="37"/>
  <c r="H4225" i="37"/>
  <c r="H4193" i="37"/>
  <c r="H4161" i="37"/>
  <c r="H4129" i="37"/>
  <c r="H4097" i="37"/>
  <c r="H4065" i="37"/>
  <c r="H4033" i="37"/>
  <c r="H4001" i="37"/>
  <c r="H3969" i="37"/>
  <c r="H3937" i="37"/>
  <c r="H3905" i="37"/>
  <c r="H3873" i="37"/>
  <c r="H3841" i="37"/>
  <c r="H3809" i="37"/>
  <c r="H3777" i="37"/>
  <c r="H3745" i="37"/>
  <c r="H3713" i="37"/>
  <c r="H3681" i="37"/>
  <c r="H3649" i="37"/>
  <c r="H3617" i="37"/>
  <c r="H3585" i="37"/>
  <c r="H3553" i="37"/>
  <c r="H3521" i="37"/>
  <c r="H3489" i="37"/>
  <c r="H3457" i="37"/>
  <c r="H3425" i="37"/>
  <c r="H3393" i="37"/>
  <c r="H3361" i="37"/>
  <c r="H3319" i="37"/>
  <c r="H3282" i="37"/>
  <c r="H3236" i="37"/>
  <c r="H3193" i="37"/>
  <c r="H3139" i="37"/>
  <c r="H3089" i="37"/>
  <c r="H3037" i="37"/>
  <c r="H2964" i="37"/>
  <c r="H2897" i="37"/>
  <c r="H2835" i="37"/>
  <c r="H2759" i="37"/>
  <c r="H2674" i="37"/>
  <c r="H2583" i="37"/>
  <c r="H2464" i="37"/>
  <c r="H2339" i="37"/>
  <c r="H2210" i="37"/>
  <c r="H1990" i="37"/>
  <c r="H1735" i="37"/>
  <c r="H1534" i="37"/>
  <c r="H1225" i="37"/>
  <c r="H680" i="37"/>
  <c r="H4288" i="37"/>
  <c r="H4256" i="37"/>
  <c r="H4224" i="37"/>
  <c r="H4192" i="37"/>
  <c r="H4160" i="37"/>
  <c r="H4128" i="37"/>
  <c r="H4096" i="37"/>
  <c r="H4064" i="37"/>
  <c r="H4032" i="37"/>
  <c r="H4000" i="37"/>
  <c r="H3968" i="37"/>
  <c r="H3936" i="37"/>
  <c r="H3904" i="37"/>
  <c r="H3872" i="37"/>
  <c r="H3840" i="37"/>
  <c r="H3808" i="37"/>
  <c r="H3776" i="37"/>
  <c r="H3744" i="37"/>
  <c r="H3712" i="37"/>
  <c r="H3680" i="37"/>
  <c r="H3648" i="37"/>
  <c r="H3616" i="37"/>
  <c r="H3584" i="37"/>
  <c r="H3552" i="37"/>
  <c r="H3520" i="37"/>
  <c r="H3488" i="37"/>
  <c r="H3456" i="37"/>
  <c r="H3424" i="37"/>
  <c r="H3392" i="37"/>
  <c r="H3360" i="37"/>
  <c r="H3314" i="37"/>
  <c r="H3281" i="37"/>
  <c r="H3231" i="37"/>
  <c r="H3181" i="37"/>
  <c r="H3138" i="37"/>
  <c r="H3082" i="37"/>
  <c r="H3025" i="37"/>
  <c r="H2963" i="37"/>
  <c r="H2889" i="37"/>
  <c r="H2819" i="37"/>
  <c r="H2754" i="37"/>
  <c r="H2664" i="37"/>
  <c r="H2558" i="37"/>
  <c r="H2463" i="37"/>
  <c r="H2337" i="37"/>
  <c r="H2164" i="37"/>
  <c r="H1966" i="37"/>
  <c r="H1725" i="37"/>
  <c r="H1470" i="37"/>
  <c r="H1224" i="37"/>
  <c r="H658" i="37"/>
  <c r="H4279" i="37"/>
  <c r="H4247" i="37"/>
  <c r="H4215" i="37"/>
  <c r="H4183" i="37"/>
  <c r="H4151" i="37"/>
  <c r="H4119" i="37"/>
  <c r="H4087" i="37"/>
  <c r="H4055" i="37"/>
  <c r="H4023" i="37"/>
  <c r="H3991" i="37"/>
  <c r="H3959" i="37"/>
  <c r="H3927" i="37"/>
  <c r="H3895" i="37"/>
  <c r="H3863" i="37"/>
  <c r="H3831" i="37"/>
  <c r="H3799" i="37"/>
  <c r="H3767" i="37"/>
  <c r="H3735" i="37"/>
  <c r="H3703" i="37"/>
  <c r="H3671" i="37"/>
  <c r="H3639" i="37"/>
  <c r="H3607" i="37"/>
  <c r="H3575" i="37"/>
  <c r="H3543" i="37"/>
  <c r="H3511" i="37"/>
  <c r="H3479" i="37"/>
  <c r="H3447" i="37"/>
  <c r="H3415" i="37"/>
  <c r="H3383" i="37"/>
  <c r="H3351" i="37"/>
  <c r="H3313" i="37"/>
  <c r="H3271" i="37"/>
  <c r="H3229" i="37"/>
  <c r="H3176" i="37"/>
  <c r="H3127" i="37"/>
  <c r="H3081" i="37"/>
  <c r="H3017" i="37"/>
  <c r="H2947" i="37"/>
  <c r="H2885" i="37"/>
  <c r="H2811" i="37"/>
  <c r="H2736" i="37"/>
  <c r="H2663" i="37"/>
  <c r="H2544" i="37"/>
  <c r="H2438" i="37"/>
  <c r="H2336" i="37"/>
  <c r="H2157" i="37"/>
  <c r="H1902" i="37"/>
  <c r="H1701" i="37"/>
  <c r="H1469" i="37"/>
  <c r="H1107" i="37"/>
  <c r="H561" i="37"/>
  <c r="H3344" i="37"/>
  <c r="H3328" i="37"/>
  <c r="H3312" i="37"/>
  <c r="H3280" i="37"/>
  <c r="H3264" i="37"/>
  <c r="H3247" i="37"/>
  <c r="H3228" i="37"/>
  <c r="H3210" i="37"/>
  <c r="H3192" i="37"/>
  <c r="H3173" i="37"/>
  <c r="H3155" i="37"/>
  <c r="H3137" i="37"/>
  <c r="H3119" i="37"/>
  <c r="H3100" i="37"/>
  <c r="H3079" i="37"/>
  <c r="H3058" i="37"/>
  <c r="H3036" i="37"/>
  <c r="H3012" i="37"/>
  <c r="H2987" i="37"/>
  <c r="H2962" i="37"/>
  <c r="H2937" i="37"/>
  <c r="H2909" i="37"/>
  <c r="H2884" i="37"/>
  <c r="H2859" i="37"/>
  <c r="H2834" i="37"/>
  <c r="H2809" i="37"/>
  <c r="H2781" i="37"/>
  <c r="H2753" i="37"/>
  <c r="H2725" i="37"/>
  <c r="H2695" i="37"/>
  <c r="H2662" i="37"/>
  <c r="H2622" i="37"/>
  <c r="H2582" i="37"/>
  <c r="H2542" i="37"/>
  <c r="H2502" i="37"/>
  <c r="H2462" i="37"/>
  <c r="H2416" i="37"/>
  <c r="H2376" i="37"/>
  <c r="H2321" i="37"/>
  <c r="H2271" i="37"/>
  <c r="H2207" i="37"/>
  <c r="H2132" i="37"/>
  <c r="H2054" i="37"/>
  <c r="H1965" i="37"/>
  <c r="H1867" i="37"/>
  <c r="H1798" i="37"/>
  <c r="H1700" i="37"/>
  <c r="H1603" i="37"/>
  <c r="H1533" i="37"/>
  <c r="H1436" i="37"/>
  <c r="H1338" i="37"/>
  <c r="H1215" i="37"/>
  <c r="H1028" i="37"/>
  <c r="H482" i="37"/>
  <c r="H4303" i="37"/>
  <c r="H4287" i="37"/>
  <c r="H4271" i="37"/>
  <c r="H4255" i="37"/>
  <c r="H4239" i="37"/>
  <c r="H4223" i="37"/>
  <c r="H4207" i="37"/>
  <c r="H4191" i="37"/>
  <c r="H4175" i="37"/>
  <c r="H4159" i="37"/>
  <c r="H4143" i="37"/>
  <c r="H4127" i="37"/>
  <c r="H4111" i="37"/>
  <c r="H4095" i="37"/>
  <c r="H4079" i="37"/>
  <c r="H4063" i="37"/>
  <c r="H4047" i="37"/>
  <c r="H4031" i="37"/>
  <c r="H4015" i="37"/>
  <c r="H3999" i="37"/>
  <c r="H3983" i="37"/>
  <c r="H3967" i="37"/>
  <c r="H3951" i="37"/>
  <c r="H3935" i="37"/>
  <c r="H3919" i="37"/>
  <c r="H3903" i="37"/>
  <c r="H3887" i="37"/>
  <c r="H3871" i="37"/>
  <c r="H3855" i="37"/>
  <c r="H3839" i="37"/>
  <c r="H3823" i="37"/>
  <c r="H3807" i="37"/>
  <c r="H3791" i="37"/>
  <c r="H3775" i="37"/>
  <c r="H3759" i="37"/>
  <c r="H3743" i="37"/>
  <c r="H3727" i="37"/>
  <c r="H3711" i="37"/>
  <c r="H3695" i="37"/>
  <c r="H3679" i="37"/>
  <c r="H3663" i="37"/>
  <c r="H3647" i="37"/>
  <c r="H3631" i="37"/>
  <c r="H3615" i="37"/>
  <c r="H3599" i="37"/>
  <c r="H3583" i="37"/>
  <c r="H3567" i="37"/>
  <c r="H3551" i="37"/>
  <c r="H3535" i="37"/>
  <c r="H3519" i="37"/>
  <c r="H3503" i="37"/>
  <c r="H3487" i="37"/>
  <c r="H3471" i="37"/>
  <c r="H3455" i="37"/>
  <c r="H3439" i="37"/>
  <c r="H3423" i="37"/>
  <c r="H3407" i="37"/>
  <c r="H3391" i="37"/>
  <c r="H3375" i="37"/>
  <c r="H3359" i="37"/>
  <c r="H3343" i="37"/>
  <c r="H3327" i="37"/>
  <c r="H3311" i="37"/>
  <c r="H3295" i="37"/>
  <c r="H3279" i="37"/>
  <c r="H3263" i="37"/>
  <c r="H3245" i="37"/>
  <c r="H3227" i="37"/>
  <c r="H3209" i="37"/>
  <c r="H3191" i="37"/>
  <c r="H3172" i="37"/>
  <c r="H3154" i="37"/>
  <c r="H3136" i="37"/>
  <c r="H3117" i="37"/>
  <c r="H3099" i="37"/>
  <c r="H3077" i="37"/>
  <c r="H3057" i="37"/>
  <c r="H3035" i="37"/>
  <c r="H3011" i="37"/>
  <c r="H2986" i="37"/>
  <c r="H2961" i="37"/>
  <c r="H2933" i="37"/>
  <c r="H2908" i="37"/>
  <c r="H2883" i="37"/>
  <c r="H2858" i="37"/>
  <c r="H2833" i="37"/>
  <c r="H2805" i="37"/>
  <c r="H2780" i="37"/>
  <c r="H2752" i="37"/>
  <c r="H2723" i="37"/>
  <c r="H2694" i="37"/>
  <c r="H2656" i="37"/>
  <c r="H2619" i="37"/>
  <c r="H2579" i="37"/>
  <c r="H2539" i="37"/>
  <c r="H2499" i="37"/>
  <c r="H2455" i="37"/>
  <c r="H2415" i="37"/>
  <c r="H2375" i="37"/>
  <c r="H2320" i="37"/>
  <c r="H2255" i="37"/>
  <c r="H2200" i="37"/>
  <c r="H2126" i="37"/>
  <c r="H2030" i="37"/>
  <c r="H1959" i="37"/>
  <c r="H1863" i="37"/>
  <c r="H1765" i="37"/>
  <c r="H1699" i="37"/>
  <c r="H1598" i="37"/>
  <c r="H1509" i="37"/>
  <c r="H1431" i="37"/>
  <c r="H1327" i="37"/>
  <c r="H1178" i="37"/>
  <c r="H1022" i="37"/>
  <c r="H815" i="37"/>
  <c r="H481" i="37"/>
  <c r="H817" i="37"/>
  <c r="H4298" i="37"/>
  <c r="H4282" i="37"/>
  <c r="H4266" i="37"/>
  <c r="H4250" i="37"/>
  <c r="H4234" i="37"/>
  <c r="H4218" i="37"/>
  <c r="H4202" i="37"/>
  <c r="H4186" i="37"/>
  <c r="H4170" i="37"/>
  <c r="H4154" i="37"/>
  <c r="H4138" i="37"/>
  <c r="H4122" i="37"/>
  <c r="H4106" i="37"/>
  <c r="H4090" i="37"/>
  <c r="H4074" i="37"/>
  <c r="H4058" i="37"/>
  <c r="H4042" i="37"/>
  <c r="H4026" i="37"/>
  <c r="H4010" i="37"/>
  <c r="H3994" i="37"/>
  <c r="H3978" i="37"/>
  <c r="H3962" i="37"/>
  <c r="H3946" i="37"/>
  <c r="H3930" i="37"/>
  <c r="H3914" i="37"/>
  <c r="H3898" i="37"/>
  <c r="H3882" i="37"/>
  <c r="H3866" i="37"/>
  <c r="H3850" i="37"/>
  <c r="H3834" i="37"/>
  <c r="H3818" i="37"/>
  <c r="H3802" i="37"/>
  <c r="H3786" i="37"/>
  <c r="H3770" i="37"/>
  <c r="H3754" i="37"/>
  <c r="H3738" i="37"/>
  <c r="H3722" i="37"/>
  <c r="H3706" i="37"/>
  <c r="H3690" i="37"/>
  <c r="H3674" i="37"/>
  <c r="H3658" i="37"/>
  <c r="H3642" i="37"/>
  <c r="H3626" i="37"/>
  <c r="H3610" i="37"/>
  <c r="H3594" i="37"/>
  <c r="H3578" i="37"/>
  <c r="H3562" i="37"/>
  <c r="H3546" i="37"/>
  <c r="H3530" i="37"/>
  <c r="H3514" i="37"/>
  <c r="H3498" i="37"/>
  <c r="H3482" i="37"/>
  <c r="H3466" i="37"/>
  <c r="H3450" i="37"/>
  <c r="H3434" i="37"/>
  <c r="H3418" i="37"/>
  <c r="H3402" i="37"/>
  <c r="H3386" i="37"/>
  <c r="H3370" i="37"/>
  <c r="H3354" i="37"/>
  <c r="H3338" i="37"/>
  <c r="H3322" i="37"/>
  <c r="H3306" i="37"/>
  <c r="H3290" i="37"/>
  <c r="H3274" i="37"/>
  <c r="H3258" i="37"/>
  <c r="H3240" i="37"/>
  <c r="H3221" i="37"/>
  <c r="H3203" i="37"/>
  <c r="H3185" i="37"/>
  <c r="H3167" i="37"/>
  <c r="H3148" i="37"/>
  <c r="H3130" i="37"/>
  <c r="H3112" i="37"/>
  <c r="H3092" i="37"/>
  <c r="H3071" i="37"/>
  <c r="H3050" i="37"/>
  <c r="H3028" i="37"/>
  <c r="H3003" i="37"/>
  <c r="H2978" i="37"/>
  <c r="H2953" i="37"/>
  <c r="H2925" i="37"/>
  <c r="H2900" i="37"/>
  <c r="H2875" i="37"/>
  <c r="H2850" i="37"/>
  <c r="H2825" i="37"/>
  <c r="H2797" i="37"/>
  <c r="H2771" i="37"/>
  <c r="H2743" i="37"/>
  <c r="H2714" i="37"/>
  <c r="H2682" i="37"/>
  <c r="H2646" i="37"/>
  <c r="H2607" i="37"/>
  <c r="H2567" i="37"/>
  <c r="H2527" i="37"/>
  <c r="H2487" i="37"/>
  <c r="H2441" i="37"/>
  <c r="H2401" i="37"/>
  <c r="H2361" i="37"/>
  <c r="H2313" i="37"/>
  <c r="H2253" i="37"/>
  <c r="H2186" i="37"/>
  <c r="H2124" i="37"/>
  <c r="H2029" i="37"/>
  <c r="H1931" i="37"/>
  <c r="H1862" i="37"/>
  <c r="H1764" i="37"/>
  <c r="H1675" i="37"/>
  <c r="H1597" i="37"/>
  <c r="H1500" i="37"/>
  <c r="H1411" i="37"/>
  <c r="H1318" i="37"/>
  <c r="H1175" i="37"/>
  <c r="H974" i="37"/>
  <c r="H767" i="37"/>
  <c r="H12" i="37"/>
  <c r="H20" i="37"/>
  <c r="H28" i="37"/>
  <c r="H36" i="37"/>
  <c r="H44" i="37"/>
  <c r="H52" i="37"/>
  <c r="H60" i="37"/>
  <c r="H68" i="37"/>
  <c r="H76" i="37"/>
  <c r="H84" i="37"/>
  <c r="H92" i="37"/>
  <c r="H100" i="37"/>
  <c r="H108" i="37"/>
  <c r="H116" i="37"/>
  <c r="H124" i="37"/>
  <c r="H132" i="37"/>
  <c r="H140" i="37"/>
  <c r="H148" i="37"/>
  <c r="H156" i="37"/>
  <c r="H164" i="37"/>
  <c r="H172" i="37"/>
  <c r="H180" i="37"/>
  <c r="H188" i="37"/>
  <c r="H196" i="37"/>
  <c r="H204" i="37"/>
  <c r="H212" i="37"/>
  <c r="H220" i="37"/>
  <c r="H228" i="37"/>
  <c r="H236" i="37"/>
  <c r="H244" i="37"/>
  <c r="H252" i="37"/>
  <c r="H260" i="37"/>
  <c r="H268" i="37"/>
  <c r="H276" i="37"/>
  <c r="H284" i="37"/>
  <c r="H292" i="37"/>
  <c r="H300" i="37"/>
  <c r="H308" i="37"/>
  <c r="H316" i="37"/>
  <c r="H324" i="37"/>
  <c r="H332" i="37"/>
  <c r="H340" i="37"/>
  <c r="H348" i="37"/>
  <c r="H356" i="37"/>
  <c r="H364" i="37"/>
  <c r="H372" i="37"/>
  <c r="H380" i="37"/>
  <c r="H388" i="37"/>
  <c r="H396" i="37"/>
  <c r="H404" i="37"/>
  <c r="H412" i="37"/>
  <c r="H420" i="37"/>
  <c r="H428" i="37"/>
  <c r="H436" i="37"/>
  <c r="H444" i="37"/>
  <c r="H452" i="37"/>
  <c r="H460" i="37"/>
  <c r="H468" i="37"/>
  <c r="H476" i="37"/>
  <c r="H484" i="37"/>
  <c r="H492" i="37"/>
  <c r="H500" i="37"/>
  <c r="H508" i="37"/>
  <c r="H516" i="37"/>
  <c r="H524" i="37"/>
  <c r="H532" i="37"/>
  <c r="H540" i="37"/>
  <c r="H548" i="37"/>
  <c r="H556" i="37"/>
  <c r="H564" i="37"/>
  <c r="H572" i="37"/>
  <c r="H580" i="37"/>
  <c r="H588" i="37"/>
  <c r="H596" i="37"/>
  <c r="H604" i="37"/>
  <c r="H612" i="37"/>
  <c r="H620" i="37"/>
  <c r="H628" i="37"/>
  <c r="H636" i="37"/>
  <c r="H14" i="37"/>
  <c r="H22" i="37"/>
  <c r="H30" i="37"/>
  <c r="H38" i="37"/>
  <c r="H46" i="37"/>
  <c r="H54" i="37"/>
  <c r="H62" i="37"/>
  <c r="H70" i="37"/>
  <c r="H78" i="37"/>
  <c r="H86" i="37"/>
  <c r="H94" i="37"/>
  <c r="H102" i="37"/>
  <c r="H110" i="37"/>
  <c r="H118" i="37"/>
  <c r="H126" i="37"/>
  <c r="H134" i="37"/>
  <c r="H142" i="37"/>
  <c r="H150" i="37"/>
  <c r="H158" i="37"/>
  <c r="H166" i="37"/>
  <c r="H174" i="37"/>
  <c r="H182" i="37"/>
  <c r="H190" i="37"/>
  <c r="H198" i="37"/>
  <c r="H206" i="37"/>
  <c r="H214" i="37"/>
  <c r="H222" i="37"/>
  <c r="H230" i="37"/>
  <c r="H238" i="37"/>
  <c r="H246" i="37"/>
  <c r="H254" i="37"/>
  <c r="H262" i="37"/>
  <c r="H270" i="37"/>
  <c r="H278" i="37"/>
  <c r="H286" i="37"/>
  <c r="H294" i="37"/>
  <c r="H302" i="37"/>
  <c r="H310" i="37"/>
  <c r="H318" i="37"/>
  <c r="H326" i="37"/>
  <c r="H334" i="37"/>
  <c r="H342" i="37"/>
  <c r="H350" i="37"/>
  <c r="H358" i="37"/>
  <c r="H366" i="37"/>
  <c r="H374" i="37"/>
  <c r="H382" i="37"/>
  <c r="H390" i="37"/>
  <c r="H398" i="37"/>
  <c r="H406" i="37"/>
  <c r="H414" i="37"/>
  <c r="H422" i="37"/>
  <c r="H430" i="37"/>
  <c r="H438" i="37"/>
  <c r="H446" i="37"/>
  <c r="H454" i="37"/>
  <c r="H462" i="37"/>
  <c r="H470" i="37"/>
  <c r="H478" i="37"/>
  <c r="H486" i="37"/>
  <c r="H494" i="37"/>
  <c r="H502" i="37"/>
  <c r="H510" i="37"/>
  <c r="H518" i="37"/>
  <c r="H526" i="37"/>
  <c r="H534" i="37"/>
  <c r="H542" i="37"/>
  <c r="H550" i="37"/>
  <c r="H558" i="37"/>
  <c r="H566" i="37"/>
  <c r="H574" i="37"/>
  <c r="H582" i="37"/>
  <c r="H590" i="37"/>
  <c r="H598" i="37"/>
  <c r="H606" i="37"/>
  <c r="H614" i="37"/>
  <c r="H622" i="37"/>
  <c r="H630" i="37"/>
  <c r="H638" i="37"/>
  <c r="H646" i="37"/>
  <c r="H654" i="37"/>
  <c r="H662" i="37"/>
  <c r="H670" i="37"/>
  <c r="H678" i="37"/>
  <c r="H686" i="37"/>
  <c r="H15" i="37"/>
  <c r="H23" i="37"/>
  <c r="H31" i="37"/>
  <c r="H39" i="37"/>
  <c r="H47" i="37"/>
  <c r="H55" i="37"/>
  <c r="H63" i="37"/>
  <c r="H71" i="37"/>
  <c r="H79" i="37"/>
  <c r="H87" i="37"/>
  <c r="H95" i="37"/>
  <c r="H103" i="37"/>
  <c r="H111" i="37"/>
  <c r="H119" i="37"/>
  <c r="H127" i="37"/>
  <c r="H135" i="37"/>
  <c r="H143" i="37"/>
  <c r="H151" i="37"/>
  <c r="H159" i="37"/>
  <c r="H167" i="37"/>
  <c r="H175" i="37"/>
  <c r="H183" i="37"/>
  <c r="H191" i="37"/>
  <c r="H199" i="37"/>
  <c r="H207" i="37"/>
  <c r="H215" i="37"/>
  <c r="H223" i="37"/>
  <c r="H231" i="37"/>
  <c r="H239" i="37"/>
  <c r="H247" i="37"/>
  <c r="H255" i="37"/>
  <c r="H263" i="37"/>
  <c r="H271" i="37"/>
  <c r="H279" i="37"/>
  <c r="H287" i="37"/>
  <c r="H295" i="37"/>
  <c r="H303" i="37"/>
  <c r="H311" i="37"/>
  <c r="H319" i="37"/>
  <c r="H327" i="37"/>
  <c r="H335" i="37"/>
  <c r="H343" i="37"/>
  <c r="H351" i="37"/>
  <c r="H359" i="37"/>
  <c r="H367" i="37"/>
  <c r="H375" i="37"/>
  <c r="H383" i="37"/>
  <c r="H391" i="37"/>
  <c r="H399" i="37"/>
  <c r="H407" i="37"/>
  <c r="H415" i="37"/>
  <c r="H423" i="37"/>
  <c r="H431" i="37"/>
  <c r="H439" i="37"/>
  <c r="H447" i="37"/>
  <c r="H455" i="37"/>
  <c r="H463" i="37"/>
  <c r="H471" i="37"/>
  <c r="H479" i="37"/>
  <c r="H487" i="37"/>
  <c r="H495" i="37"/>
  <c r="H503" i="37"/>
  <c r="H511" i="37"/>
  <c r="H519" i="37"/>
  <c r="H527" i="37"/>
  <c r="H535" i="37"/>
  <c r="H543" i="37"/>
  <c r="H551" i="37"/>
  <c r="H559" i="37"/>
  <c r="H567" i="37"/>
  <c r="H575" i="37"/>
  <c r="H583" i="37"/>
  <c r="H591" i="37"/>
  <c r="H599" i="37"/>
  <c r="H607" i="37"/>
  <c r="H615" i="37"/>
  <c r="H623" i="37"/>
  <c r="H631" i="37"/>
  <c r="H639" i="37"/>
  <c r="H647" i="37"/>
  <c r="H13" i="37"/>
  <c r="H26" i="37"/>
  <c r="H40" i="37"/>
  <c r="H51" i="37"/>
  <c r="H65" i="37"/>
  <c r="H77" i="37"/>
  <c r="H90" i="37"/>
  <c r="H104" i="37"/>
  <c r="H115" i="37"/>
  <c r="H129" i="37"/>
  <c r="H141" i="37"/>
  <c r="H154" i="37"/>
  <c r="H168" i="37"/>
  <c r="H179" i="37"/>
  <c r="H193" i="37"/>
  <c r="H205" i="37"/>
  <c r="H218" i="37"/>
  <c r="H232" i="37"/>
  <c r="H243" i="37"/>
  <c r="H257" i="37"/>
  <c r="H269" i="37"/>
  <c r="H282" i="37"/>
  <c r="H296" i="37"/>
  <c r="H307" i="37"/>
  <c r="H321" i="37"/>
  <c r="H333" i="37"/>
  <c r="H346" i="37"/>
  <c r="H360" i="37"/>
  <c r="H371" i="37"/>
  <c r="H385" i="37"/>
  <c r="H397" i="37"/>
  <c r="H410" i="37"/>
  <c r="H424" i="37"/>
  <c r="H435" i="37"/>
  <c r="H449" i="37"/>
  <c r="H461" i="37"/>
  <c r="H474" i="37"/>
  <c r="H488" i="37"/>
  <c r="H499" i="37"/>
  <c r="H513" i="37"/>
  <c r="H525" i="37"/>
  <c r="H538" i="37"/>
  <c r="H552" i="37"/>
  <c r="H563" i="37"/>
  <c r="H577" i="37"/>
  <c r="H589" i="37"/>
  <c r="H602" i="37"/>
  <c r="H616" i="37"/>
  <c r="H627" i="37"/>
  <c r="H641" i="37"/>
  <c r="H651" i="37"/>
  <c r="H660" i="37"/>
  <c r="H669" i="37"/>
  <c r="H679" i="37"/>
  <c r="H688" i="37"/>
  <c r="H696" i="37"/>
  <c r="H704" i="37"/>
  <c r="H712" i="37"/>
  <c r="H720" i="37"/>
  <c r="H728" i="37"/>
  <c r="H736" i="37"/>
  <c r="H744" i="37"/>
  <c r="H752" i="37"/>
  <c r="H760" i="37"/>
  <c r="H768" i="37"/>
  <c r="H776" i="37"/>
  <c r="H784" i="37"/>
  <c r="H792" i="37"/>
  <c r="H800" i="37"/>
  <c r="H808" i="37"/>
  <c r="H816" i="37"/>
  <c r="H824" i="37"/>
  <c r="H832" i="37"/>
  <c r="H17" i="37"/>
  <c r="H29" i="37"/>
  <c r="H42" i="37"/>
  <c r="H56" i="37"/>
  <c r="H67" i="37"/>
  <c r="H81" i="37"/>
  <c r="H93" i="37"/>
  <c r="H106" i="37"/>
  <c r="H120" i="37"/>
  <c r="H131" i="37"/>
  <c r="H145" i="37"/>
  <c r="H157" i="37"/>
  <c r="H170" i="37"/>
  <c r="H184" i="37"/>
  <c r="H195" i="37"/>
  <c r="H209" i="37"/>
  <c r="H221" i="37"/>
  <c r="H234" i="37"/>
  <c r="H248" i="37"/>
  <c r="H259" i="37"/>
  <c r="H273" i="37"/>
  <c r="H285" i="37"/>
  <c r="H298" i="37"/>
  <c r="H312" i="37"/>
  <c r="H323" i="37"/>
  <c r="H337" i="37"/>
  <c r="H349" i="37"/>
  <c r="H362" i="37"/>
  <c r="H376" i="37"/>
  <c r="H387" i="37"/>
  <c r="H401" i="37"/>
  <c r="H413" i="37"/>
  <c r="H426" i="37"/>
  <c r="H440" i="37"/>
  <c r="H451" i="37"/>
  <c r="H465" i="37"/>
  <c r="H477" i="37"/>
  <c r="H490" i="37"/>
  <c r="H504" i="37"/>
  <c r="H515" i="37"/>
  <c r="H529" i="37"/>
  <c r="H541" i="37"/>
  <c r="H554" i="37"/>
  <c r="H568" i="37"/>
  <c r="H579" i="37"/>
  <c r="H593" i="37"/>
  <c r="H605" i="37"/>
  <c r="H618" i="37"/>
  <c r="H632" i="37"/>
  <c r="H643" i="37"/>
  <c r="H653" i="37"/>
  <c r="H663" i="37"/>
  <c r="H672" i="37"/>
  <c r="H681" i="37"/>
  <c r="H690" i="37"/>
  <c r="H698" i="37"/>
  <c r="H706" i="37"/>
  <c r="H714" i="37"/>
  <c r="H722" i="37"/>
  <c r="H730" i="37"/>
  <c r="H738" i="37"/>
  <c r="H746" i="37"/>
  <c r="H754" i="37"/>
  <c r="H762" i="37"/>
  <c r="H770" i="37"/>
  <c r="H778" i="37"/>
  <c r="H786" i="37"/>
  <c r="H794" i="37"/>
  <c r="H802" i="37"/>
  <c r="H810" i="37"/>
  <c r="H818" i="37"/>
  <c r="H826" i="37"/>
  <c r="H834" i="37"/>
  <c r="H18" i="37"/>
  <c r="H32" i="37"/>
  <c r="H43" i="37"/>
  <c r="H57" i="37"/>
  <c r="H69" i="37"/>
  <c r="H82" i="37"/>
  <c r="H96" i="37"/>
  <c r="H107" i="37"/>
  <c r="H121" i="37"/>
  <c r="H133" i="37"/>
  <c r="H146" i="37"/>
  <c r="H160" i="37"/>
  <c r="H171" i="37"/>
  <c r="H185" i="37"/>
  <c r="H197" i="37"/>
  <c r="H210" i="37"/>
  <c r="H224" i="37"/>
  <c r="H235" i="37"/>
  <c r="H249" i="37"/>
  <c r="H261" i="37"/>
  <c r="H274" i="37"/>
  <c r="H288" i="37"/>
  <c r="H299" i="37"/>
  <c r="H313" i="37"/>
  <c r="H325" i="37"/>
  <c r="H338" i="37"/>
  <c r="H352" i="37"/>
  <c r="H363" i="37"/>
  <c r="H377" i="37"/>
  <c r="H389" i="37"/>
  <c r="H402" i="37"/>
  <c r="H416" i="37"/>
  <c r="H427" i="37"/>
  <c r="H441" i="37"/>
  <c r="H453" i="37"/>
  <c r="H466" i="37"/>
  <c r="H480" i="37"/>
  <c r="H491" i="37"/>
  <c r="H505" i="37"/>
  <c r="H517" i="37"/>
  <c r="H530" i="37"/>
  <c r="H544" i="37"/>
  <c r="H555" i="37"/>
  <c r="H569" i="37"/>
  <c r="H581" i="37"/>
  <c r="H594" i="37"/>
  <c r="H608" i="37"/>
  <c r="H619" i="37"/>
  <c r="H633" i="37"/>
  <c r="H644" i="37"/>
  <c r="H655" i="37"/>
  <c r="H664" i="37"/>
  <c r="H673" i="37"/>
  <c r="H682" i="37"/>
  <c r="H691" i="37"/>
  <c r="H699" i="37"/>
  <c r="H707" i="37"/>
  <c r="H715" i="37"/>
  <c r="H723" i="37"/>
  <c r="H731" i="37"/>
  <c r="H739" i="37"/>
  <c r="H747" i="37"/>
  <c r="H755" i="37"/>
  <c r="H763" i="37"/>
  <c r="H771" i="37"/>
  <c r="H779" i="37"/>
  <c r="H787" i="37"/>
  <c r="H795" i="37"/>
  <c r="H803" i="37"/>
  <c r="H811" i="37"/>
  <c r="H819" i="37"/>
  <c r="H827" i="37"/>
  <c r="H835" i="37"/>
  <c r="H843" i="37"/>
  <c r="H851" i="37"/>
  <c r="H859" i="37"/>
  <c r="H867" i="37"/>
  <c r="H875" i="37"/>
  <c r="H883" i="37"/>
  <c r="H891" i="37"/>
  <c r="H899" i="37"/>
  <c r="H907" i="37"/>
  <c r="H915" i="37"/>
  <c r="H923" i="37"/>
  <c r="H931" i="37"/>
  <c r="H16" i="37"/>
  <c r="H35" i="37"/>
  <c r="H58" i="37"/>
  <c r="H75" i="37"/>
  <c r="H98" i="37"/>
  <c r="H117" i="37"/>
  <c r="H138" i="37"/>
  <c r="H161" i="37"/>
  <c r="H178" i="37"/>
  <c r="H201" i="37"/>
  <c r="H219" i="37"/>
  <c r="H241" i="37"/>
  <c r="H264" i="37"/>
  <c r="H281" i="37"/>
  <c r="H304" i="37"/>
  <c r="H322" i="37"/>
  <c r="H344" i="37"/>
  <c r="H365" i="37"/>
  <c r="H384" i="37"/>
  <c r="H405" i="37"/>
  <c r="H425" i="37"/>
  <c r="H445" i="37"/>
  <c r="H467" i="37"/>
  <c r="H485" i="37"/>
  <c r="H507" i="37"/>
  <c r="H528" i="37"/>
  <c r="H547" i="37"/>
  <c r="H570" i="37"/>
  <c r="H587" i="37"/>
  <c r="H610" i="37"/>
  <c r="H629" i="37"/>
  <c r="H649" i="37"/>
  <c r="H665" i="37"/>
  <c r="H677" i="37"/>
  <c r="H693" i="37"/>
  <c r="H705" i="37"/>
  <c r="H718" i="37"/>
  <c r="H732" i="37"/>
  <c r="H743" i="37"/>
  <c r="H757" i="37"/>
  <c r="H769" i="37"/>
  <c r="H782" i="37"/>
  <c r="H796" i="37"/>
  <c r="H807" i="37"/>
  <c r="H821" i="37"/>
  <c r="H833" i="37"/>
  <c r="H844" i="37"/>
  <c r="H853" i="37"/>
  <c r="H862" i="37"/>
  <c r="H871" i="37"/>
  <c r="H880" i="37"/>
  <c r="H889" i="37"/>
  <c r="H898" i="37"/>
  <c r="H908" i="37"/>
  <c r="H917" i="37"/>
  <c r="H926" i="37"/>
  <c r="H935" i="37"/>
  <c r="H943" i="37"/>
  <c r="H951" i="37"/>
  <c r="H959" i="37"/>
  <c r="H967" i="37"/>
  <c r="H975" i="37"/>
  <c r="H983" i="37"/>
  <c r="H991" i="37"/>
  <c r="H999" i="37"/>
  <c r="H1007" i="37"/>
  <c r="H1015" i="37"/>
  <c r="H1023" i="37"/>
  <c r="H1031" i="37"/>
  <c r="H1039" i="37"/>
  <c r="H1047" i="37"/>
  <c r="H1055" i="37"/>
  <c r="H1063" i="37"/>
  <c r="H1071" i="37"/>
  <c r="H1079" i="37"/>
  <c r="H1087" i="37"/>
  <c r="H1095" i="37"/>
  <c r="H1103" i="37"/>
  <c r="H1111" i="37"/>
  <c r="H1119" i="37"/>
  <c r="H1127" i="37"/>
  <c r="H1135" i="37"/>
  <c r="H1143" i="37"/>
  <c r="H1151" i="37"/>
  <c r="H1159" i="37"/>
  <c r="H19" i="37"/>
  <c r="H37" i="37"/>
  <c r="H59" i="37"/>
  <c r="H80" i="37"/>
  <c r="H99" i="37"/>
  <c r="H122" i="37"/>
  <c r="H139" i="37"/>
  <c r="H162" i="37"/>
  <c r="H181" i="37"/>
  <c r="H202" i="37"/>
  <c r="H21" i="37"/>
  <c r="H41" i="37"/>
  <c r="H61" i="37"/>
  <c r="H83" i="37"/>
  <c r="H101" i="37"/>
  <c r="H123" i="37"/>
  <c r="H144" i="37"/>
  <c r="H163" i="37"/>
  <c r="H186" i="37"/>
  <c r="H203" i="37"/>
  <c r="H226" i="37"/>
  <c r="H245" i="37"/>
  <c r="H266" i="37"/>
  <c r="H289" i="37"/>
  <c r="H306" i="37"/>
  <c r="H329" i="37"/>
  <c r="H347" i="37"/>
  <c r="H369" i="37"/>
  <c r="H392" i="37"/>
  <c r="H409" i="37"/>
  <c r="H432" i="37"/>
  <c r="H450" i="37"/>
  <c r="H472" i="37"/>
  <c r="H493" i="37"/>
  <c r="H512" i="37"/>
  <c r="H533" i="37"/>
  <c r="H553" i="37"/>
  <c r="H573" i="37"/>
  <c r="H595" i="37"/>
  <c r="H613" i="37"/>
  <c r="H635" i="37"/>
  <c r="H652" i="37"/>
  <c r="H667" i="37"/>
  <c r="H683" i="37"/>
  <c r="H695" i="37"/>
  <c r="H709" i="37"/>
  <c r="H721" i="37"/>
  <c r="H734" i="37"/>
  <c r="H748" i="37"/>
  <c r="H759" i="37"/>
  <c r="H773" i="37"/>
  <c r="H785" i="37"/>
  <c r="H798" i="37"/>
  <c r="H812" i="37"/>
  <c r="H823" i="37"/>
  <c r="H837" i="37"/>
  <c r="H846" i="37"/>
  <c r="H855" i="37"/>
  <c r="H864" i="37"/>
  <c r="H873" i="37"/>
  <c r="H882" i="37"/>
  <c r="H892" i="37"/>
  <c r="H901" i="37"/>
  <c r="H910" i="37"/>
  <c r="H919" i="37"/>
  <c r="H928" i="37"/>
  <c r="H937" i="37"/>
  <c r="H945" i="37"/>
  <c r="H953" i="37"/>
  <c r="H961" i="37"/>
  <c r="H969" i="37"/>
  <c r="H977" i="37"/>
  <c r="H985" i="37"/>
  <c r="H993" i="37"/>
  <c r="H1001" i="37"/>
  <c r="H1009" i="37"/>
  <c r="H1017" i="37"/>
  <c r="H1025" i="37"/>
  <c r="H1033" i="37"/>
  <c r="H1041" i="37"/>
  <c r="H1049" i="37"/>
  <c r="H1057" i="37"/>
  <c r="H1065" i="37"/>
  <c r="H1073" i="37"/>
  <c r="H1081" i="37"/>
  <c r="H1089" i="37"/>
  <c r="H1097" i="37"/>
  <c r="H1105" i="37"/>
  <c r="H1113" i="37"/>
  <c r="H1121" i="37"/>
  <c r="H1129" i="37"/>
  <c r="H1137" i="37"/>
  <c r="H1145" i="37"/>
  <c r="H1153" i="37"/>
  <c r="H1161" i="37"/>
  <c r="H24" i="37"/>
  <c r="H50" i="37"/>
  <c r="H88" i="37"/>
  <c r="H114" i="37"/>
  <c r="H152" i="37"/>
  <c r="H187" i="37"/>
  <c r="H216" i="37"/>
  <c r="H242" i="37"/>
  <c r="H272" i="37"/>
  <c r="H297" i="37"/>
  <c r="H328" i="37"/>
  <c r="H354" i="37"/>
  <c r="H379" i="37"/>
  <c r="H408" i="37"/>
  <c r="H434" i="37"/>
  <c r="H459" i="37"/>
  <c r="H489" i="37"/>
  <c r="H520" i="37"/>
  <c r="H545" i="37"/>
  <c r="H571" i="37"/>
  <c r="H600" i="37"/>
  <c r="H625" i="37"/>
  <c r="H650" i="37"/>
  <c r="H671" i="37"/>
  <c r="H689" i="37"/>
  <c r="H708" i="37"/>
  <c r="H725" i="37"/>
  <c r="H741" i="37"/>
  <c r="H758" i="37"/>
  <c r="H775" i="37"/>
  <c r="H791" i="37"/>
  <c r="H809" i="37"/>
  <c r="H828" i="37"/>
  <c r="H841" i="37"/>
  <c r="H854" i="37"/>
  <c r="H866" i="37"/>
  <c r="H878" i="37"/>
  <c r="H890" i="37"/>
  <c r="H903" i="37"/>
  <c r="H914" i="37"/>
  <c r="H927" i="37"/>
  <c r="H939" i="37"/>
  <c r="H949" i="37"/>
  <c r="H960" i="37"/>
  <c r="H971" i="37"/>
  <c r="H981" i="37"/>
  <c r="H992" i="37"/>
  <c r="H1003" i="37"/>
  <c r="H1013" i="37"/>
  <c r="H1024" i="37"/>
  <c r="H1035" i="37"/>
  <c r="H1045" i="37"/>
  <c r="H1056" i="37"/>
  <c r="H1067" i="37"/>
  <c r="H1077" i="37"/>
  <c r="H1088" i="37"/>
  <c r="H1099" i="37"/>
  <c r="H1109" i="37"/>
  <c r="H1120" i="37"/>
  <c r="H1131" i="37"/>
  <c r="H1141" i="37"/>
  <c r="H1152" i="37"/>
  <c r="H1163" i="37"/>
  <c r="H1171" i="37"/>
  <c r="H1179" i="37"/>
  <c r="H1187" i="37"/>
  <c r="H1195" i="37"/>
  <c r="H1203" i="37"/>
  <c r="H1211" i="37"/>
  <c r="H1219" i="37"/>
  <c r="H1227" i="37"/>
  <c r="H1235" i="37"/>
  <c r="H1243" i="37"/>
  <c r="H1251" i="37"/>
  <c r="H1259" i="37"/>
  <c r="H1267" i="37"/>
  <c r="H1275" i="37"/>
  <c r="H1283" i="37"/>
  <c r="H1291" i="37"/>
  <c r="H1299" i="37"/>
  <c r="H1307" i="37"/>
  <c r="H1315" i="37"/>
  <c r="H1323" i="37"/>
  <c r="H1331" i="37"/>
  <c r="H1339" i="37"/>
  <c r="H1347" i="37"/>
  <c r="H1355" i="37"/>
  <c r="H1363" i="37"/>
  <c r="H25" i="37"/>
  <c r="H53" i="37"/>
  <c r="H89" i="37"/>
  <c r="H125" i="37"/>
  <c r="H153" i="37"/>
  <c r="H189" i="37"/>
  <c r="H217" i="37"/>
  <c r="H250" i="37"/>
  <c r="H275" i="37"/>
  <c r="H301" i="37"/>
  <c r="H330" i="37"/>
  <c r="H355" i="37"/>
  <c r="H381" i="37"/>
  <c r="H411" i="37"/>
  <c r="H437" i="37"/>
  <c r="H464" i="37"/>
  <c r="H496" i="37"/>
  <c r="H521" i="37"/>
  <c r="H546" i="37"/>
  <c r="H576" i="37"/>
  <c r="H601" i="37"/>
  <c r="H626" i="37"/>
  <c r="H656" i="37"/>
  <c r="H674" i="37"/>
  <c r="H692" i="37"/>
  <c r="H710" i="37"/>
  <c r="H726" i="37"/>
  <c r="H742" i="37"/>
  <c r="H761" i="37"/>
  <c r="H777" i="37"/>
  <c r="H793" i="37"/>
  <c r="H813" i="37"/>
  <c r="H829" i="37"/>
  <c r="H842" i="37"/>
  <c r="H856" i="37"/>
  <c r="H868" i="37"/>
  <c r="H879" i="37"/>
  <c r="H893" i="37"/>
  <c r="H904" i="37"/>
  <c r="H916" i="37"/>
  <c r="H929" i="37"/>
  <c r="H940" i="37"/>
  <c r="H950" i="37"/>
  <c r="H962" i="37"/>
  <c r="H972" i="37"/>
  <c r="H982" i="37"/>
  <c r="H994" i="37"/>
  <c r="H1004" i="37"/>
  <c r="H1014" i="37"/>
  <c r="H1026" i="37"/>
  <c r="H1036" i="37"/>
  <c r="H1046" i="37"/>
  <c r="H1058" i="37"/>
  <c r="H1068" i="37"/>
  <c r="H1078" i="37"/>
  <c r="H1090" i="37"/>
  <c r="H1100" i="37"/>
  <c r="H1110" i="37"/>
  <c r="H1122" i="37"/>
  <c r="H1132" i="37"/>
  <c r="H1142" i="37"/>
  <c r="H1154" i="37"/>
  <c r="H1164" i="37"/>
  <c r="H1172" i="37"/>
  <c r="H1180" i="37"/>
  <c r="H1188" i="37"/>
  <c r="H1196" i="37"/>
  <c r="H1204" i="37"/>
  <c r="H1212" i="37"/>
  <c r="H1220" i="37"/>
  <c r="H1228" i="37"/>
  <c r="H1236" i="37"/>
  <c r="H1244" i="37"/>
  <c r="H1252" i="37"/>
  <c r="H1260" i="37"/>
  <c r="H1268" i="37"/>
  <c r="H1276" i="37"/>
  <c r="H1284" i="37"/>
  <c r="H1292" i="37"/>
  <c r="H1300" i="37"/>
  <c r="H1308" i="37"/>
  <c r="H1316" i="37"/>
  <c r="H1324" i="37"/>
  <c r="H1332" i="37"/>
  <c r="H1340" i="37"/>
  <c r="H27" i="37"/>
  <c r="H64" i="37"/>
  <c r="H91" i="37"/>
  <c r="H128" i="37"/>
  <c r="H155" i="37"/>
  <c r="H192" i="37"/>
  <c r="H225" i="37"/>
  <c r="H251" i="37"/>
  <c r="H277" i="37"/>
  <c r="H305" i="37"/>
  <c r="H331" i="37"/>
  <c r="H357" i="37"/>
  <c r="H386" i="37"/>
  <c r="H417" i="37"/>
  <c r="H442" i="37"/>
  <c r="H469" i="37"/>
  <c r="H497" i="37"/>
  <c r="H522" i="37"/>
  <c r="H549" i="37"/>
  <c r="H578" i="37"/>
  <c r="H603" i="37"/>
  <c r="H634" i="37"/>
  <c r="H657" i="37"/>
  <c r="H675" i="37"/>
  <c r="H694" i="37"/>
  <c r="H711" i="37"/>
  <c r="H727" i="37"/>
  <c r="H745" i="37"/>
  <c r="H764" i="37"/>
  <c r="H780" i="37"/>
  <c r="H797" i="37"/>
  <c r="H814" i="37"/>
  <c r="H830" i="37"/>
  <c r="H845" i="37"/>
  <c r="H857" i="37"/>
  <c r="H869" i="37"/>
  <c r="H881" i="37"/>
  <c r="H894" i="37"/>
  <c r="H905" i="37"/>
  <c r="H918" i="37"/>
  <c r="H930" i="37"/>
  <c r="H941" i="37"/>
  <c r="H952" i="37"/>
  <c r="H963" i="37"/>
  <c r="H973" i="37"/>
  <c r="H984" i="37"/>
  <c r="H995" i="37"/>
  <c r="H1005" i="37"/>
  <c r="H1016" i="37"/>
  <c r="H1027" i="37"/>
  <c r="H1037" i="37"/>
  <c r="H1048" i="37"/>
  <c r="H1059" i="37"/>
  <c r="H1069" i="37"/>
  <c r="H1080" i="37"/>
  <c r="H1091" i="37"/>
  <c r="H1101" i="37"/>
  <c r="H1112" i="37"/>
  <c r="H1123" i="37"/>
  <c r="H1133" i="37"/>
  <c r="H1144" i="37"/>
  <c r="H1155" i="37"/>
  <c r="H1165" i="37"/>
  <c r="H1173" i="37"/>
  <c r="H1181" i="37"/>
  <c r="H1189" i="37"/>
  <c r="H1197" i="37"/>
  <c r="H1205" i="37"/>
  <c r="H1213" i="37"/>
  <c r="H1221" i="37"/>
  <c r="H1229" i="37"/>
  <c r="H1237" i="37"/>
  <c r="H1245" i="37"/>
  <c r="H1253" i="37"/>
  <c r="H1261" i="37"/>
  <c r="H1269" i="37"/>
  <c r="H1277" i="37"/>
  <c r="H1285" i="37"/>
  <c r="H1293" i="37"/>
  <c r="H1301" i="37"/>
  <c r="H1309" i="37"/>
  <c r="H1317" i="37"/>
  <c r="H1325" i="37"/>
  <c r="H1333" i="37"/>
  <c r="H1341" i="37"/>
  <c r="H1349" i="37"/>
  <c r="H1357" i="37"/>
  <c r="H1365" i="37"/>
  <c r="H33" i="37"/>
  <c r="H74" i="37"/>
  <c r="H136" i="37"/>
  <c r="H177" i="37"/>
  <c r="H233" i="37"/>
  <c r="H280" i="37"/>
  <c r="H317" i="37"/>
  <c r="H368" i="37"/>
  <c r="H403" i="37"/>
  <c r="H456" i="37"/>
  <c r="H498" i="37"/>
  <c r="H537" i="37"/>
  <c r="H585" i="37"/>
  <c r="H624" i="37"/>
  <c r="H661" i="37"/>
  <c r="H697" i="37"/>
  <c r="H719" i="37"/>
  <c r="H750" i="37"/>
  <c r="H774" i="37"/>
  <c r="H804" i="37"/>
  <c r="H831" i="37"/>
  <c r="H850" i="37"/>
  <c r="H872" i="37"/>
  <c r="H888" i="37"/>
  <c r="H911" i="37"/>
  <c r="H932" i="37"/>
  <c r="H947" i="37"/>
  <c r="H965" i="37"/>
  <c r="H980" i="37"/>
  <c r="H998" i="37"/>
  <c r="H1018" i="37"/>
  <c r="H1032" i="37"/>
  <c r="H1051" i="37"/>
  <c r="H1066" i="37"/>
  <c r="H1084" i="37"/>
  <c r="H1102" i="37"/>
  <c r="H1117" i="37"/>
  <c r="H1136" i="37"/>
  <c r="H1150" i="37"/>
  <c r="H1168" i="37"/>
  <c r="H1182" i="37"/>
  <c r="H1193" i="37"/>
  <c r="H1207" i="37"/>
  <c r="H1218" i="37"/>
  <c r="H1232" i="37"/>
  <c r="H1246" i="37"/>
  <c r="H1257" i="37"/>
  <c r="H1271" i="37"/>
  <c r="H1282" i="37"/>
  <c r="H1296" i="37"/>
  <c r="H1310" i="37"/>
  <c r="H1321" i="37"/>
  <c r="H1335" i="37"/>
  <c r="H1346" i="37"/>
  <c r="H1358" i="37"/>
  <c r="H1368" i="37"/>
  <c r="H1376" i="37"/>
  <c r="H1384" i="37"/>
  <c r="H1392" i="37"/>
  <c r="H1400" i="37"/>
  <c r="H1408" i="37"/>
  <c r="H1416" i="37"/>
  <c r="H1424" i="37"/>
  <c r="H1432" i="37"/>
  <c r="H1440" i="37"/>
  <c r="H1448" i="37"/>
  <c r="H1456" i="37"/>
  <c r="H1464" i="37"/>
  <c r="H1472" i="37"/>
  <c r="H1480" i="37"/>
  <c r="H1488" i="37"/>
  <c r="H1496" i="37"/>
  <c r="H1504" i="37"/>
  <c r="H1512" i="37"/>
  <c r="H1520" i="37"/>
  <c r="H1528" i="37"/>
  <c r="H1536" i="37"/>
  <c r="H1544" i="37"/>
  <c r="H1552" i="37"/>
  <c r="H1560" i="37"/>
  <c r="H1568" i="37"/>
  <c r="H1576" i="37"/>
  <c r="H1584" i="37"/>
  <c r="H1592" i="37"/>
  <c r="H1600" i="37"/>
  <c r="H1608" i="37"/>
  <c r="H1616" i="37"/>
  <c r="H1624" i="37"/>
  <c r="H1632" i="37"/>
  <c r="H1640" i="37"/>
  <c r="H1648" i="37"/>
  <c r="H1656" i="37"/>
  <c r="H1664" i="37"/>
  <c r="H1672" i="37"/>
  <c r="H1680" i="37"/>
  <c r="H1688" i="37"/>
  <c r="H1696" i="37"/>
  <c r="H1704" i="37"/>
  <c r="H1712" i="37"/>
  <c r="H1720" i="37"/>
  <c r="H1728" i="37"/>
  <c r="H1736" i="37"/>
  <c r="H1744" i="37"/>
  <c r="H1752" i="37"/>
  <c r="H1760" i="37"/>
  <c r="H1768" i="37"/>
  <c r="H1776" i="37"/>
  <c r="H1784" i="37"/>
  <c r="H1792" i="37"/>
  <c r="H1800" i="37"/>
  <c r="H1808" i="37"/>
  <c r="H1816" i="37"/>
  <c r="H1824" i="37"/>
  <c r="H1832" i="37"/>
  <c r="H1840" i="37"/>
  <c r="H1848" i="37"/>
  <c r="H1856" i="37"/>
  <c r="H1864" i="37"/>
  <c r="H1872" i="37"/>
  <c r="H1880" i="37"/>
  <c r="H1888" i="37"/>
  <c r="H1896" i="37"/>
  <c r="H1904" i="37"/>
  <c r="H1912" i="37"/>
  <c r="H1920" i="37"/>
  <c r="H1928" i="37"/>
  <c r="H1936" i="37"/>
  <c r="H1944" i="37"/>
  <c r="H1952" i="37"/>
  <c r="H1960" i="37"/>
  <c r="H1968" i="37"/>
  <c r="H1976" i="37"/>
  <c r="H1984" i="37"/>
  <c r="H1992" i="37"/>
  <c r="H2000" i="37"/>
  <c r="H2008" i="37"/>
  <c r="H2016" i="37"/>
  <c r="H2024" i="37"/>
  <c r="H2032" i="37"/>
  <c r="H2040" i="37"/>
  <c r="H2048" i="37"/>
  <c r="H2056" i="37"/>
  <c r="H2064" i="37"/>
  <c r="H2072" i="37"/>
  <c r="H2080" i="37"/>
  <c r="H2088" i="37"/>
  <c r="H2096" i="37"/>
  <c r="H2104" i="37"/>
  <c r="H2112" i="37"/>
  <c r="H2120" i="37"/>
  <c r="H2128" i="37"/>
  <c r="H2136" i="37"/>
  <c r="H2144" i="37"/>
  <c r="H2152" i="37"/>
  <c r="H2160" i="37"/>
  <c r="H34" i="37"/>
  <c r="H85" i="37"/>
  <c r="H137" i="37"/>
  <c r="H194" i="37"/>
  <c r="H237" i="37"/>
  <c r="H283" i="37"/>
  <c r="H320" i="37"/>
  <c r="H370" i="37"/>
  <c r="H418" i="37"/>
  <c r="H457" i="37"/>
  <c r="H501" i="37"/>
  <c r="H539" i="37"/>
  <c r="H586" i="37"/>
  <c r="H637" i="37"/>
  <c r="H666" i="37"/>
  <c r="H700" i="37"/>
  <c r="H724" i="37"/>
  <c r="H751" i="37"/>
  <c r="H781" i="37"/>
  <c r="H805" i="37"/>
  <c r="H836" i="37"/>
  <c r="H852" i="37"/>
  <c r="H874" i="37"/>
  <c r="H895" i="37"/>
  <c r="H912" i="37"/>
  <c r="H933" i="37"/>
  <c r="H948" i="37"/>
  <c r="H966" i="37"/>
  <c r="H986" i="37"/>
  <c r="H1000" i="37"/>
  <c r="H1019" i="37"/>
  <c r="H1034" i="37"/>
  <c r="H1052" i="37"/>
  <c r="H1070" i="37"/>
  <c r="H1085" i="37"/>
  <c r="H1104" i="37"/>
  <c r="H1118" i="37"/>
  <c r="H1138" i="37"/>
  <c r="H1156" i="37"/>
  <c r="H1169" i="37"/>
  <c r="H1183" i="37"/>
  <c r="H1194" i="37"/>
  <c r="H1208" i="37"/>
  <c r="H1222" i="37"/>
  <c r="H1233" i="37"/>
  <c r="H1247" i="37"/>
  <c r="H1258" i="37"/>
  <c r="H1272" i="37"/>
  <c r="H1286" i="37"/>
  <c r="H1297" i="37"/>
  <c r="H1311" i="37"/>
  <c r="H1322" i="37"/>
  <c r="H1336" i="37"/>
  <c r="H1348" i="37"/>
  <c r="H1359" i="37"/>
  <c r="H1369" i="37"/>
  <c r="H1377" i="37"/>
  <c r="H1385" i="37"/>
  <c r="H1393" i="37"/>
  <c r="H1401" i="37"/>
  <c r="H1409" i="37"/>
  <c r="H1417" i="37"/>
  <c r="H1425" i="37"/>
  <c r="H1433" i="37"/>
  <c r="H1441" i="37"/>
  <c r="H1449" i="37"/>
  <c r="H1457" i="37"/>
  <c r="H1465" i="37"/>
  <c r="H1473" i="37"/>
  <c r="H1481" i="37"/>
  <c r="H1489" i="37"/>
  <c r="H1497" i="37"/>
  <c r="H1505" i="37"/>
  <c r="H1513" i="37"/>
  <c r="H1521" i="37"/>
  <c r="H1529" i="37"/>
  <c r="H1537" i="37"/>
  <c r="H1545" i="37"/>
  <c r="H1553" i="37"/>
  <c r="H1561" i="37"/>
  <c r="H1569" i="37"/>
  <c r="H1577" i="37"/>
  <c r="H1585" i="37"/>
  <c r="H1593" i="37"/>
  <c r="H1601" i="37"/>
  <c r="H1609" i="37"/>
  <c r="H1617" i="37"/>
  <c r="H1625" i="37"/>
  <c r="H1633" i="37"/>
  <c r="H1641" i="37"/>
  <c r="H1649" i="37"/>
  <c r="H1657" i="37"/>
  <c r="H1665" i="37"/>
  <c r="H1673" i="37"/>
  <c r="H1681" i="37"/>
  <c r="H1689" i="37"/>
  <c r="H1697" i="37"/>
  <c r="H1705" i="37"/>
  <c r="H1713" i="37"/>
  <c r="H1721" i="37"/>
  <c r="H1729" i="37"/>
  <c r="H1737" i="37"/>
  <c r="H1745" i="37"/>
  <c r="H1753" i="37"/>
  <c r="H1761" i="37"/>
  <c r="H1769" i="37"/>
  <c r="H1777" i="37"/>
  <c r="H1785" i="37"/>
  <c r="H1793" i="37"/>
  <c r="H1801" i="37"/>
  <c r="H1809" i="37"/>
  <c r="H1817" i="37"/>
  <c r="H1825" i="37"/>
  <c r="H1833" i="37"/>
  <c r="H1841" i="37"/>
  <c r="H1849" i="37"/>
  <c r="H1857" i="37"/>
  <c r="H1865" i="37"/>
  <c r="H1873" i="37"/>
  <c r="H1881" i="37"/>
  <c r="H1889" i="37"/>
  <c r="H1897" i="37"/>
  <c r="H1905" i="37"/>
  <c r="H1913" i="37"/>
  <c r="H1921" i="37"/>
  <c r="H1929" i="37"/>
  <c r="H1937" i="37"/>
  <c r="H1945" i="37"/>
  <c r="H1953" i="37"/>
  <c r="H1961" i="37"/>
  <c r="H1969" i="37"/>
  <c r="H1977" i="37"/>
  <c r="H1985" i="37"/>
  <c r="H1993" i="37"/>
  <c r="H2001" i="37"/>
  <c r="H2009" i="37"/>
  <c r="H2017" i="37"/>
  <c r="H2025" i="37"/>
  <c r="H2033" i="37"/>
  <c r="H2041" i="37"/>
  <c r="H2049" i="37"/>
  <c r="H2057" i="37"/>
  <c r="H2065" i="37"/>
  <c r="H2073" i="37"/>
  <c r="H2081" i="37"/>
  <c r="H2089" i="37"/>
  <c r="H2097" i="37"/>
  <c r="H2105" i="37"/>
  <c r="H2113" i="37"/>
  <c r="H2121" i="37"/>
  <c r="H2129" i="37"/>
  <c r="H2137" i="37"/>
  <c r="H2145" i="37"/>
  <c r="H2153" i="37"/>
  <c r="H2161" i="37"/>
  <c r="H2169" i="37"/>
  <c r="H2177" i="37"/>
  <c r="H2185" i="37"/>
  <c r="H2193" i="37"/>
  <c r="H2201" i="37"/>
  <c r="H2209" i="37"/>
  <c r="H2217" i="37"/>
  <c r="H2225" i="37"/>
  <c r="H2233" i="37"/>
  <c r="H2241" i="37"/>
  <c r="H2249" i="37"/>
  <c r="H2257" i="37"/>
  <c r="H2265" i="37"/>
  <c r="H2273" i="37"/>
  <c r="H2281" i="37"/>
  <c r="H45" i="37"/>
  <c r="H97" i="37"/>
  <c r="H147" i="37"/>
  <c r="H200" i="37"/>
  <c r="H240" i="37"/>
  <c r="H290" i="37"/>
  <c r="H336" i="37"/>
  <c r="H373" i="37"/>
  <c r="H419" i="37"/>
  <c r="H458" i="37"/>
  <c r="H506" i="37"/>
  <c r="H557" i="37"/>
  <c r="H592" i="37"/>
  <c r="H640" i="37"/>
  <c r="H668" i="37"/>
  <c r="H701" i="37"/>
  <c r="H729" i="37"/>
  <c r="H753" i="37"/>
  <c r="H783" i="37"/>
  <c r="H806" i="37"/>
  <c r="H838" i="37"/>
  <c r="H858" i="37"/>
  <c r="H876" i="37"/>
  <c r="H896" i="37"/>
  <c r="H913" i="37"/>
  <c r="H934" i="37"/>
  <c r="H954" i="37"/>
  <c r="H968" i="37"/>
  <c r="H987" i="37"/>
  <c r="H1002" i="37"/>
  <c r="H1020" i="37"/>
  <c r="H1038" i="37"/>
  <c r="H1053" i="37"/>
  <c r="H1072" i="37"/>
  <c r="H1086" i="37"/>
  <c r="H1106" i="37"/>
  <c r="H1124" i="37"/>
  <c r="H1139" i="37"/>
  <c r="H1157" i="37"/>
  <c r="H1170" i="37"/>
  <c r="H1184" i="37"/>
  <c r="H1198" i="37"/>
  <c r="H1209" i="37"/>
  <c r="H1223" i="37"/>
  <c r="H1234" i="37"/>
  <c r="H1248" i="37"/>
  <c r="H1262" i="37"/>
  <c r="H1273" i="37"/>
  <c r="H1287" i="37"/>
  <c r="H1298" i="37"/>
  <c r="H1312" i="37"/>
  <c r="H1326" i="37"/>
  <c r="H1337" i="37"/>
  <c r="H1350" i="37"/>
  <c r="H1360" i="37"/>
  <c r="H1370" i="37"/>
  <c r="H1378" i="37"/>
  <c r="H1386" i="37"/>
  <c r="H1394" i="37"/>
  <c r="H1402" i="37"/>
  <c r="H1410" i="37"/>
  <c r="H1418" i="37"/>
  <c r="H1426" i="37"/>
  <c r="H1434" i="37"/>
  <c r="H1442" i="37"/>
  <c r="H1450" i="37"/>
  <c r="H1458" i="37"/>
  <c r="H1466" i="37"/>
  <c r="H1474" i="37"/>
  <c r="H1482" i="37"/>
  <c r="H1490" i="37"/>
  <c r="H1498" i="37"/>
  <c r="H1506" i="37"/>
  <c r="H1514" i="37"/>
  <c r="H1522" i="37"/>
  <c r="H1530" i="37"/>
  <c r="H1538" i="37"/>
  <c r="H1546" i="37"/>
  <c r="H1554" i="37"/>
  <c r="H1562" i="37"/>
  <c r="H1570" i="37"/>
  <c r="H1578" i="37"/>
  <c r="H1586" i="37"/>
  <c r="H1594" i="37"/>
  <c r="H1602" i="37"/>
  <c r="H1610" i="37"/>
  <c r="H1618" i="37"/>
  <c r="H1626" i="37"/>
  <c r="H1634" i="37"/>
  <c r="H1642" i="37"/>
  <c r="H1650" i="37"/>
  <c r="H1658" i="37"/>
  <c r="H1666" i="37"/>
  <c r="H1674" i="37"/>
  <c r="H1682" i="37"/>
  <c r="H1690" i="37"/>
  <c r="H1698" i="37"/>
  <c r="H1706" i="37"/>
  <c r="H1714" i="37"/>
  <c r="H1722" i="37"/>
  <c r="H1730" i="37"/>
  <c r="H1738" i="37"/>
  <c r="H1746" i="37"/>
  <c r="H1754" i="37"/>
  <c r="H1762" i="37"/>
  <c r="H1770" i="37"/>
  <c r="H1778" i="37"/>
  <c r="H1786" i="37"/>
  <c r="H1794" i="37"/>
  <c r="H1802" i="37"/>
  <c r="H1810" i="37"/>
  <c r="H1818" i="37"/>
  <c r="H1826" i="37"/>
  <c r="H1834" i="37"/>
  <c r="H1842" i="37"/>
  <c r="H1850" i="37"/>
  <c r="H1858" i="37"/>
  <c r="H1866" i="37"/>
  <c r="H1874" i="37"/>
  <c r="H1882" i="37"/>
  <c r="H1890" i="37"/>
  <c r="H1898" i="37"/>
  <c r="H1906" i="37"/>
  <c r="H1914" i="37"/>
  <c r="H1922" i="37"/>
  <c r="H1930" i="37"/>
  <c r="H1938" i="37"/>
  <c r="H1946" i="37"/>
  <c r="H1954" i="37"/>
  <c r="H1962" i="37"/>
  <c r="H1970" i="37"/>
  <c r="H1978" i="37"/>
  <c r="H1986" i="37"/>
  <c r="H1994" i="37"/>
  <c r="H2002" i="37"/>
  <c r="H2010" i="37"/>
  <c r="H2018" i="37"/>
  <c r="H2026" i="37"/>
  <c r="H2034" i="37"/>
  <c r="H2042" i="37"/>
  <c r="H2050" i="37"/>
  <c r="H2058" i="37"/>
  <c r="H2066" i="37"/>
  <c r="H2074" i="37"/>
  <c r="H2082" i="37"/>
  <c r="H2090" i="37"/>
  <c r="H2098" i="37"/>
  <c r="H2106" i="37"/>
  <c r="H2114" i="37"/>
  <c r="H2122" i="37"/>
  <c r="H2130" i="37"/>
  <c r="H2138" i="37"/>
  <c r="H2146" i="37"/>
  <c r="H2154" i="37"/>
  <c r="H48" i="37"/>
  <c r="H105" i="37"/>
  <c r="H149" i="37"/>
  <c r="H208" i="37"/>
  <c r="H253" i="37"/>
  <c r="H291" i="37"/>
  <c r="H339" i="37"/>
  <c r="H378" i="37"/>
  <c r="H421" i="37"/>
  <c r="H473" i="37"/>
  <c r="H509" i="37"/>
  <c r="H49" i="37"/>
  <c r="H165" i="37"/>
  <c r="H256" i="37"/>
  <c r="H341" i="37"/>
  <c r="H429" i="37"/>
  <c r="H514" i="37"/>
  <c r="H584" i="37"/>
  <c r="H648" i="37"/>
  <c r="H702" i="37"/>
  <c r="H740" i="37"/>
  <c r="H789" i="37"/>
  <c r="H825" i="37"/>
  <c r="H863" i="37"/>
  <c r="H897" i="37"/>
  <c r="H924" i="37"/>
  <c r="H956" i="37"/>
  <c r="H979" i="37"/>
  <c r="H1010" i="37"/>
  <c r="H1040" i="37"/>
  <c r="H1062" i="37"/>
  <c r="H1093" i="37"/>
  <c r="H1116" i="37"/>
  <c r="H1147" i="37"/>
  <c r="H1174" i="37"/>
  <c r="H1191" i="37"/>
  <c r="H1214" i="37"/>
  <c r="H1231" i="37"/>
  <c r="H1254" i="37"/>
  <c r="H1274" i="37"/>
  <c r="H1294" i="37"/>
  <c r="H1314" i="37"/>
  <c r="H1334" i="37"/>
  <c r="H1353" i="37"/>
  <c r="H1371" i="37"/>
  <c r="H1382" i="37"/>
  <c r="H1396" i="37"/>
  <c r="H1407" i="37"/>
  <c r="H1421" i="37"/>
  <c r="H1435" i="37"/>
  <c r="H1446" i="37"/>
  <c r="H1460" i="37"/>
  <c r="H1471" i="37"/>
  <c r="H1485" i="37"/>
  <c r="H1499" i="37"/>
  <c r="H1510" i="37"/>
  <c r="H1524" i="37"/>
  <c r="H1535" i="37"/>
  <c r="H1549" i="37"/>
  <c r="H1563" i="37"/>
  <c r="H1574" i="37"/>
  <c r="H1588" i="37"/>
  <c r="H1599" i="37"/>
  <c r="H1613" i="37"/>
  <c r="H1627" i="37"/>
  <c r="H1638" i="37"/>
  <c r="H1652" i="37"/>
  <c r="H1663" i="37"/>
  <c r="H1677" i="37"/>
  <c r="H1691" i="37"/>
  <c r="H1702" i="37"/>
  <c r="H1716" i="37"/>
  <c r="H1727" i="37"/>
  <c r="H1741" i="37"/>
  <c r="H1755" i="37"/>
  <c r="H1766" i="37"/>
  <c r="H1780" i="37"/>
  <c r="H1791" i="37"/>
  <c r="H1805" i="37"/>
  <c r="H1819" i="37"/>
  <c r="H1830" i="37"/>
  <c r="H1844" i="37"/>
  <c r="H1855" i="37"/>
  <c r="H1869" i="37"/>
  <c r="H1883" i="37"/>
  <c r="H1894" i="37"/>
  <c r="H1908" i="37"/>
  <c r="H1919" i="37"/>
  <c r="H1933" i="37"/>
  <c r="H1947" i="37"/>
  <c r="H1958" i="37"/>
  <c r="H1972" i="37"/>
  <c r="H1983" i="37"/>
  <c r="H1997" i="37"/>
  <c r="H2011" i="37"/>
  <c r="H2022" i="37"/>
  <c r="H2036" i="37"/>
  <c r="H2047" i="37"/>
  <c r="H2061" i="37"/>
  <c r="H2075" i="37"/>
  <c r="H2086" i="37"/>
  <c r="H2100" i="37"/>
  <c r="H2111" i="37"/>
  <c r="H2125" i="37"/>
  <c r="H2139" i="37"/>
  <c r="H2150" i="37"/>
  <c r="H2163" i="37"/>
  <c r="H2172" i="37"/>
  <c r="H2181" i="37"/>
  <c r="H2190" i="37"/>
  <c r="H2199" i="37"/>
  <c r="H2208" i="37"/>
  <c r="H2218" i="37"/>
  <c r="H2227" i="37"/>
  <c r="H2236" i="37"/>
  <c r="H2245" i="37"/>
  <c r="H2254" i="37"/>
  <c r="H2263" i="37"/>
  <c r="H2272" i="37"/>
  <c r="H2282" i="37"/>
  <c r="H2290" i="37"/>
  <c r="H2298" i="37"/>
  <c r="H2306" i="37"/>
  <c r="H2314" i="37"/>
  <c r="H2322" i="37"/>
  <c r="H2330" i="37"/>
  <c r="H2338" i="37"/>
  <c r="H2346" i="37"/>
  <c r="H2354" i="37"/>
  <c r="H2362" i="37"/>
  <c r="H2370" i="37"/>
  <c r="H2378" i="37"/>
  <c r="H2386" i="37"/>
  <c r="H2394" i="37"/>
  <c r="H2402" i="37"/>
  <c r="H2410" i="37"/>
  <c r="H2418" i="37"/>
  <c r="H2426" i="37"/>
  <c r="H2434" i="37"/>
  <c r="H2442" i="37"/>
  <c r="H2450" i="37"/>
  <c r="H2458" i="37"/>
  <c r="H2466" i="37"/>
  <c r="H2474" i="37"/>
  <c r="H2482" i="37"/>
  <c r="H2490" i="37"/>
  <c r="H2498" i="37"/>
  <c r="H2506" i="37"/>
  <c r="H2514" i="37"/>
  <c r="H2522" i="37"/>
  <c r="H2530" i="37"/>
  <c r="H2538" i="37"/>
  <c r="H2546" i="37"/>
  <c r="H2554" i="37"/>
  <c r="H2562" i="37"/>
  <c r="H2570" i="37"/>
  <c r="H2578" i="37"/>
  <c r="H2586" i="37"/>
  <c r="H2594" i="37"/>
  <c r="H2602" i="37"/>
  <c r="H2610" i="37"/>
  <c r="H2618" i="37"/>
  <c r="H2626" i="37"/>
  <c r="H2634" i="37"/>
  <c r="H72" i="37"/>
  <c r="H173" i="37"/>
  <c r="H265" i="37"/>
  <c r="H353" i="37"/>
  <c r="H443" i="37"/>
  <c r="H531" i="37"/>
  <c r="H609" i="37"/>
  <c r="H659" i="37"/>
  <c r="H713" i="37"/>
  <c r="H756" i="37"/>
  <c r="H799" i="37"/>
  <c r="H840" i="37"/>
  <c r="H870" i="37"/>
  <c r="H902" i="37"/>
  <c r="H936" i="37"/>
  <c r="H958" i="37"/>
  <c r="H989" i="37"/>
  <c r="H1012" i="37"/>
  <c r="H1043" i="37"/>
  <c r="H1074" i="37"/>
  <c r="H1096" i="37"/>
  <c r="H1126" i="37"/>
  <c r="H1149" i="37"/>
  <c r="H1176" i="37"/>
  <c r="H1199" i="37"/>
  <c r="H1216" i="37"/>
  <c r="H1239" i="37"/>
  <c r="H1256" i="37"/>
  <c r="H1279" i="37"/>
  <c r="H1302" i="37"/>
  <c r="H1319" i="37"/>
  <c r="H1342" i="37"/>
  <c r="H1356" i="37"/>
  <c r="H1373" i="37"/>
  <c r="H1387" i="37"/>
  <c r="H1398" i="37"/>
  <c r="H1412" i="37"/>
  <c r="H1423" i="37"/>
  <c r="H1437" i="37"/>
  <c r="H1451" i="37"/>
  <c r="H1462" i="37"/>
  <c r="H1476" i="37"/>
  <c r="H1487" i="37"/>
  <c r="H1501" i="37"/>
  <c r="H1515" i="37"/>
  <c r="H1526" i="37"/>
  <c r="H1540" i="37"/>
  <c r="H1551" i="37"/>
  <c r="H1565" i="37"/>
  <c r="H1579" i="37"/>
  <c r="H1590" i="37"/>
  <c r="H1604" i="37"/>
  <c r="H1615" i="37"/>
  <c r="H1629" i="37"/>
  <c r="H1643" i="37"/>
  <c r="H1654" i="37"/>
  <c r="H1668" i="37"/>
  <c r="H1679" i="37"/>
  <c r="H1693" i="37"/>
  <c r="H1707" i="37"/>
  <c r="H1718" i="37"/>
  <c r="H1732" i="37"/>
  <c r="H1743" i="37"/>
  <c r="H1757" i="37"/>
  <c r="H1771" i="37"/>
  <c r="H1782" i="37"/>
  <c r="H1796" i="37"/>
  <c r="H1807" i="37"/>
  <c r="H1821" i="37"/>
  <c r="H1835" i="37"/>
  <c r="H1846" i="37"/>
  <c r="H1860" i="37"/>
  <c r="H1871" i="37"/>
  <c r="H1885" i="37"/>
  <c r="H1899" i="37"/>
  <c r="H1910" i="37"/>
  <c r="H1924" i="37"/>
  <c r="H1935" i="37"/>
  <c r="H1949" i="37"/>
  <c r="H1963" i="37"/>
  <c r="H1974" i="37"/>
  <c r="H1988" i="37"/>
  <c r="H1999" i="37"/>
  <c r="H2013" i="37"/>
  <c r="H2027" i="37"/>
  <c r="H2038" i="37"/>
  <c r="H2052" i="37"/>
  <c r="H2063" i="37"/>
  <c r="H2077" i="37"/>
  <c r="H2091" i="37"/>
  <c r="H2102" i="37"/>
  <c r="H2116" i="37"/>
  <c r="H2127" i="37"/>
  <c r="H2141" i="37"/>
  <c r="H2155" i="37"/>
  <c r="H2165" i="37"/>
  <c r="H2174" i="37"/>
  <c r="H2183" i="37"/>
  <c r="H2192" i="37"/>
  <c r="H2202" i="37"/>
  <c r="H2211" i="37"/>
  <c r="H2220" i="37"/>
  <c r="H2229" i="37"/>
  <c r="H2238" i="37"/>
  <c r="H2247" i="37"/>
  <c r="H2256" i="37"/>
  <c r="H2266" i="37"/>
  <c r="H2275" i="37"/>
  <c r="H2284" i="37"/>
  <c r="H2292" i="37"/>
  <c r="H2300" i="37"/>
  <c r="H2308" i="37"/>
  <c r="H2316" i="37"/>
  <c r="H2324" i="37"/>
  <c r="H2332" i="37"/>
  <c r="H2340" i="37"/>
  <c r="H2348" i="37"/>
  <c r="H2356" i="37"/>
  <c r="H2364" i="37"/>
  <c r="H2372" i="37"/>
  <c r="H2380" i="37"/>
  <c r="H2388" i="37"/>
  <c r="H2396" i="37"/>
  <c r="H2404" i="37"/>
  <c r="H2412" i="37"/>
  <c r="H2420" i="37"/>
  <c r="H2428" i="37"/>
  <c r="H2436" i="37"/>
  <c r="H2444" i="37"/>
  <c r="H2452" i="37"/>
  <c r="H2460" i="37"/>
  <c r="H2468" i="37"/>
  <c r="H2476" i="37"/>
  <c r="H2484" i="37"/>
  <c r="H2492" i="37"/>
  <c r="H2500" i="37"/>
  <c r="H2508" i="37"/>
  <c r="H2516" i="37"/>
  <c r="H2524" i="37"/>
  <c r="H2532" i="37"/>
  <c r="H2540" i="37"/>
  <c r="H2548" i="37"/>
  <c r="H2556" i="37"/>
  <c r="H2564" i="37"/>
  <c r="H2572" i="37"/>
  <c r="H2580" i="37"/>
  <c r="H2588" i="37"/>
  <c r="H2596" i="37"/>
  <c r="H2604" i="37"/>
  <c r="H2612" i="37"/>
  <c r="H2620" i="37"/>
  <c r="H2628" i="37"/>
  <c r="H2636" i="37"/>
  <c r="H2644" i="37"/>
  <c r="H2652" i="37"/>
  <c r="H2660" i="37"/>
  <c r="H2668" i="37"/>
  <c r="H2676" i="37"/>
  <c r="H2684" i="37"/>
  <c r="H2692" i="37"/>
  <c r="H2700" i="37"/>
  <c r="H2708" i="37"/>
  <c r="H2716" i="37"/>
  <c r="H2724" i="37"/>
  <c r="H2732" i="37"/>
  <c r="H2740" i="37"/>
  <c r="H2748" i="37"/>
  <c r="H2756" i="37"/>
  <c r="H2764" i="37"/>
  <c r="H2772" i="37"/>
  <c r="H73" i="37"/>
  <c r="H176" i="37"/>
  <c r="H267" i="37"/>
  <c r="H361" i="37"/>
  <c r="H448" i="37"/>
  <c r="H536" i="37"/>
  <c r="H611" i="37"/>
  <c r="H676" i="37"/>
  <c r="H716" i="37"/>
  <c r="H765" i="37"/>
  <c r="H801" i="37"/>
  <c r="H847" i="37"/>
  <c r="H877" i="37"/>
  <c r="H906" i="37"/>
  <c r="H938" i="37"/>
  <c r="H964" i="37"/>
  <c r="H990" i="37"/>
  <c r="H1021" i="37"/>
  <c r="H1044" i="37"/>
  <c r="H1075" i="37"/>
  <c r="H1098" i="37"/>
  <c r="H1128" i="37"/>
  <c r="H1158" i="37"/>
  <c r="H1177" i="37"/>
  <c r="H1200" i="37"/>
  <c r="H1217" i="37"/>
  <c r="H1240" i="37"/>
  <c r="H1263" i="37"/>
  <c r="H1280" i="37"/>
  <c r="H1303" i="37"/>
  <c r="H1320" i="37"/>
  <c r="H1343" i="37"/>
  <c r="H1361" i="37"/>
  <c r="H1374" i="37"/>
  <c r="H1388" i="37"/>
  <c r="H1399" i="37"/>
  <c r="H1413" i="37"/>
  <c r="H1427" i="37"/>
  <c r="H1438" i="37"/>
  <c r="H1452" i="37"/>
  <c r="H1463" i="37"/>
  <c r="H1477" i="37"/>
  <c r="H1491" i="37"/>
  <c r="H1502" i="37"/>
  <c r="H1516" i="37"/>
  <c r="H1527" i="37"/>
  <c r="H1541" i="37"/>
  <c r="H1555" i="37"/>
  <c r="H1566" i="37"/>
  <c r="H1580" i="37"/>
  <c r="H1591" i="37"/>
  <c r="H1605" i="37"/>
  <c r="H1619" i="37"/>
  <c r="H1630" i="37"/>
  <c r="H1644" i="37"/>
  <c r="H1655" i="37"/>
  <c r="H1669" i="37"/>
  <c r="H1683" i="37"/>
  <c r="H1694" i="37"/>
  <c r="H1708" i="37"/>
  <c r="H1719" i="37"/>
  <c r="H1733" i="37"/>
  <c r="H1747" i="37"/>
  <c r="H1758" i="37"/>
  <c r="H1772" i="37"/>
  <c r="H1783" i="37"/>
  <c r="H1797" i="37"/>
  <c r="H1811" i="37"/>
  <c r="H1822" i="37"/>
  <c r="H1836" i="37"/>
  <c r="H1847" i="37"/>
  <c r="H1861" i="37"/>
  <c r="H1875" i="37"/>
  <c r="H1886" i="37"/>
  <c r="H1900" i="37"/>
  <c r="H1911" i="37"/>
  <c r="H1925" i="37"/>
  <c r="H1939" i="37"/>
  <c r="H1950" i="37"/>
  <c r="H1964" i="37"/>
  <c r="H1975" i="37"/>
  <c r="H1989" i="37"/>
  <c r="H2003" i="37"/>
  <c r="H2014" i="37"/>
  <c r="H2028" i="37"/>
  <c r="H2039" i="37"/>
  <c r="H2053" i="37"/>
  <c r="H2067" i="37"/>
  <c r="H2078" i="37"/>
  <c r="H2092" i="37"/>
  <c r="H2103" i="37"/>
  <c r="H2117" i="37"/>
  <c r="H2131" i="37"/>
  <c r="H2142" i="37"/>
  <c r="H2156" i="37"/>
  <c r="H2166" i="37"/>
  <c r="H2175" i="37"/>
  <c r="H2184" i="37"/>
  <c r="H2194" i="37"/>
  <c r="H2203" i="37"/>
  <c r="H2212" i="37"/>
  <c r="H2221" i="37"/>
  <c r="H2230" i="37"/>
  <c r="H2239" i="37"/>
  <c r="H2248" i="37"/>
  <c r="H2258" i="37"/>
  <c r="H2267" i="37"/>
  <c r="H2276" i="37"/>
  <c r="H2285" i="37"/>
  <c r="H2293" i="37"/>
  <c r="H2301" i="37"/>
  <c r="H2309" i="37"/>
  <c r="H2317" i="37"/>
  <c r="H2325" i="37"/>
  <c r="H2333" i="37"/>
  <c r="H2341" i="37"/>
  <c r="H2349" i="37"/>
  <c r="H2357" i="37"/>
  <c r="H2365" i="37"/>
  <c r="H2373" i="37"/>
  <c r="H2381" i="37"/>
  <c r="H2389" i="37"/>
  <c r="H2397" i="37"/>
  <c r="H2405" i="37"/>
  <c r="H2413" i="37"/>
  <c r="H2421" i="37"/>
  <c r="H2429" i="37"/>
  <c r="H2437" i="37"/>
  <c r="H2445" i="37"/>
  <c r="H2453" i="37"/>
  <c r="H2461" i="37"/>
  <c r="H2469" i="37"/>
  <c r="H2477" i="37"/>
  <c r="H2485" i="37"/>
  <c r="H2493" i="37"/>
  <c r="H2501" i="37"/>
  <c r="H2509" i="37"/>
  <c r="H2517" i="37"/>
  <c r="H2525" i="37"/>
  <c r="H2533" i="37"/>
  <c r="H2541" i="37"/>
  <c r="H2549" i="37"/>
  <c r="H2557" i="37"/>
  <c r="H2565" i="37"/>
  <c r="H2573" i="37"/>
  <c r="H2581" i="37"/>
  <c r="H2589" i="37"/>
  <c r="H2597" i="37"/>
  <c r="H2605" i="37"/>
  <c r="H2613" i="37"/>
  <c r="H2621" i="37"/>
  <c r="H2629" i="37"/>
  <c r="H2637" i="37"/>
  <c r="H2645" i="37"/>
  <c r="H2653" i="37"/>
  <c r="H2661" i="37"/>
  <c r="H2669" i="37"/>
  <c r="H2677" i="37"/>
  <c r="H2685" i="37"/>
  <c r="H2693" i="37"/>
  <c r="H2701" i="37"/>
  <c r="H66" i="37"/>
  <c r="H227" i="37"/>
  <c r="H393" i="37"/>
  <c r="H483" i="37"/>
  <c r="H621" i="37"/>
  <c r="H703" i="37"/>
  <c r="H772" i="37"/>
  <c r="H848" i="37"/>
  <c r="H887" i="37"/>
  <c r="H944" i="37"/>
  <c r="H988" i="37"/>
  <c r="H1029" i="37"/>
  <c r="H1076" i="37"/>
  <c r="H1115" i="37"/>
  <c r="H1162" i="37"/>
  <c r="H1192" i="37"/>
  <c r="H1226" i="37"/>
  <c r="H1264" i="37"/>
  <c r="H1290" i="37"/>
  <c r="H1328" i="37"/>
  <c r="H1354" i="37"/>
  <c r="H1380" i="37"/>
  <c r="H1403" i="37"/>
  <c r="H1420" i="37"/>
  <c r="H1443" i="37"/>
  <c r="H1461" i="37"/>
  <c r="H1483" i="37"/>
  <c r="H1503" i="37"/>
  <c r="H1523" i="37"/>
  <c r="H1543" i="37"/>
  <c r="H1564" i="37"/>
  <c r="H1583" i="37"/>
  <c r="H1606" i="37"/>
  <c r="H1623" i="37"/>
  <c r="H1646" i="37"/>
  <c r="H1667" i="37"/>
  <c r="H1686" i="37"/>
  <c r="H1709" i="37"/>
  <c r="H1726" i="37"/>
  <c r="H1749" i="37"/>
  <c r="H1767" i="37"/>
  <c r="H1789" i="37"/>
  <c r="H1812" i="37"/>
  <c r="H1829" i="37"/>
  <c r="H1852" i="37"/>
  <c r="H1870" i="37"/>
  <c r="H1892" i="37"/>
  <c r="H1915" i="37"/>
  <c r="H1932" i="37"/>
  <c r="H1955" i="37"/>
  <c r="H1973" i="37"/>
  <c r="H1995" i="37"/>
  <c r="H2015" i="37"/>
  <c r="H2035" i="37"/>
  <c r="H2055" i="37"/>
  <c r="H2076" i="37"/>
  <c r="H2095" i="37"/>
  <c r="H2118" i="37"/>
  <c r="H2135" i="37"/>
  <c r="H2158" i="37"/>
  <c r="H2173" i="37"/>
  <c r="H2188" i="37"/>
  <c r="H2204" i="37"/>
  <c r="H2216" i="37"/>
  <c r="H2232" i="37"/>
  <c r="H2246" i="37"/>
  <c r="H2261" i="37"/>
  <c r="H2277" i="37"/>
  <c r="H2289" i="37"/>
  <c r="H2303" i="37"/>
  <c r="H2315" i="37"/>
  <c r="H2328" i="37"/>
  <c r="H2342" i="37"/>
  <c r="H2353" i="37"/>
  <c r="H2367" i="37"/>
  <c r="H2379" i="37"/>
  <c r="H2392" i="37"/>
  <c r="H2406" i="37"/>
  <c r="H2417" i="37"/>
  <c r="H2431" i="37"/>
  <c r="H2443" i="37"/>
  <c r="H2456" i="37"/>
  <c r="H2470" i="37"/>
  <c r="H2481" i="37"/>
  <c r="H2495" i="37"/>
  <c r="H2507" i="37"/>
  <c r="H2520" i="37"/>
  <c r="H2534" i="37"/>
  <c r="H2545" i="37"/>
  <c r="H2559" i="37"/>
  <c r="H2571" i="37"/>
  <c r="H2584" i="37"/>
  <c r="H2598" i="37"/>
  <c r="H2609" i="37"/>
  <c r="H2623" i="37"/>
  <c r="H2635" i="37"/>
  <c r="H2647" i="37"/>
  <c r="H2657" i="37"/>
  <c r="H2667" i="37"/>
  <c r="H2679" i="37"/>
  <c r="H2689" i="37"/>
  <c r="H2699" i="37"/>
  <c r="H2710" i="37"/>
  <c r="H2719" i="37"/>
  <c r="H2728" i="37"/>
  <c r="H2737" i="37"/>
  <c r="H2746" i="37"/>
  <c r="H2755" i="37"/>
  <c r="H2765" i="37"/>
  <c r="H2774" i="37"/>
  <c r="H2782" i="37"/>
  <c r="H2790" i="37"/>
  <c r="H2798" i="37"/>
  <c r="H2806" i="37"/>
  <c r="H2814" i="37"/>
  <c r="H2822" i="37"/>
  <c r="H2830" i="37"/>
  <c r="H2838" i="37"/>
  <c r="H2846" i="37"/>
  <c r="H2854" i="37"/>
  <c r="H2862" i="37"/>
  <c r="H2870" i="37"/>
  <c r="H2878" i="37"/>
  <c r="H2886" i="37"/>
  <c r="H2894" i="37"/>
  <c r="H2902" i="37"/>
  <c r="H2910" i="37"/>
  <c r="H2918" i="37"/>
  <c r="H2926" i="37"/>
  <c r="H2934" i="37"/>
  <c r="H2942" i="37"/>
  <c r="H2950" i="37"/>
  <c r="H2958" i="37"/>
  <c r="H2966" i="37"/>
  <c r="H2974" i="37"/>
  <c r="H2982" i="37"/>
  <c r="H2990" i="37"/>
  <c r="H2998" i="37"/>
  <c r="H3006" i="37"/>
  <c r="H3014" i="37"/>
  <c r="H3022" i="37"/>
  <c r="H3030" i="37"/>
  <c r="H3038" i="37"/>
  <c r="H3046" i="37"/>
  <c r="H3054" i="37"/>
  <c r="H3062" i="37"/>
  <c r="H3070" i="37"/>
  <c r="H3078" i="37"/>
  <c r="H3086" i="37"/>
  <c r="H3094" i="37"/>
  <c r="H3102" i="37"/>
  <c r="H3110" i="37"/>
  <c r="H3118" i="37"/>
  <c r="H3126" i="37"/>
  <c r="H3134" i="37"/>
  <c r="H3142" i="37"/>
  <c r="H3150" i="37"/>
  <c r="H3158" i="37"/>
  <c r="H3166" i="37"/>
  <c r="H3174" i="37"/>
  <c r="H3182" i="37"/>
  <c r="H3190" i="37"/>
  <c r="H3198" i="37"/>
  <c r="H3206" i="37"/>
  <c r="H3214" i="37"/>
  <c r="H3222" i="37"/>
  <c r="H3230" i="37"/>
  <c r="H3238" i="37"/>
  <c r="H3246" i="37"/>
  <c r="H3254" i="37"/>
  <c r="H109" i="37"/>
  <c r="H229" i="37"/>
  <c r="H394" i="37"/>
  <c r="H523" i="37"/>
  <c r="H642" i="37"/>
  <c r="H717" i="37"/>
  <c r="H788" i="37"/>
  <c r="H849" i="37"/>
  <c r="H900" i="37"/>
  <c r="H946" i="37"/>
  <c r="H996" i="37"/>
  <c r="H1030" i="37"/>
  <c r="H1082" i="37"/>
  <c r="H1125" i="37"/>
  <c r="H1166" i="37"/>
  <c r="H1201" i="37"/>
  <c r="H1230" i="37"/>
  <c r="H1265" i="37"/>
  <c r="H1295" i="37"/>
  <c r="H1329" i="37"/>
  <c r="H1362" i="37"/>
  <c r="H1381" i="37"/>
  <c r="H1404" i="37"/>
  <c r="H1422" i="37"/>
  <c r="H1444" i="37"/>
  <c r="H1467" i="37"/>
  <c r="H1484" i="37"/>
  <c r="H1507" i="37"/>
  <c r="H1525" i="37"/>
  <c r="H1547" i="37"/>
  <c r="H1567" i="37"/>
  <c r="H1587" i="37"/>
  <c r="H1607" i="37"/>
  <c r="H1628" i="37"/>
  <c r="H1647" i="37"/>
  <c r="H1670" i="37"/>
  <c r="H1687" i="37"/>
  <c r="H1710" i="37"/>
  <c r="H1731" i="37"/>
  <c r="H1750" i="37"/>
  <c r="H1773" i="37"/>
  <c r="H1790" i="37"/>
  <c r="H1813" i="37"/>
  <c r="H1831" i="37"/>
  <c r="H1853" i="37"/>
  <c r="H1876" i="37"/>
  <c r="H1893" i="37"/>
  <c r="H1916" i="37"/>
  <c r="H1934" i="37"/>
  <c r="H1956" i="37"/>
  <c r="H1979" i="37"/>
  <c r="H1996" i="37"/>
  <c r="H2019" i="37"/>
  <c r="H2037" i="37"/>
  <c r="H2059" i="37"/>
  <c r="H2079" i="37"/>
  <c r="H2099" i="37"/>
  <c r="H2119" i="37"/>
  <c r="H2140" i="37"/>
  <c r="H2159" i="37"/>
  <c r="H2176" i="37"/>
  <c r="H2189" i="37"/>
  <c r="H2205" i="37"/>
  <c r="H2219" i="37"/>
  <c r="H2234" i="37"/>
  <c r="H2250" i="37"/>
  <c r="H2262" i="37"/>
  <c r="H2278" i="37"/>
  <c r="H2291" i="37"/>
  <c r="H2304" i="37"/>
  <c r="H2318" i="37"/>
  <c r="H2329" i="37"/>
  <c r="H2343" i="37"/>
  <c r="H2355" i="37"/>
  <c r="H2368" i="37"/>
  <c r="H2382" i="37"/>
  <c r="H2393" i="37"/>
  <c r="H2407" i="37"/>
  <c r="H2419" i="37"/>
  <c r="H2432" i="37"/>
  <c r="H2446" i="37"/>
  <c r="H2457" i="37"/>
  <c r="H2471" i="37"/>
  <c r="H2483" i="37"/>
  <c r="H2496" i="37"/>
  <c r="H2510" i="37"/>
  <c r="H2521" i="37"/>
  <c r="H2535" i="37"/>
  <c r="H2547" i="37"/>
  <c r="H2560" i="37"/>
  <c r="H2574" i="37"/>
  <c r="H2585" i="37"/>
  <c r="H2599" i="37"/>
  <c r="H2611" i="37"/>
  <c r="H2624" i="37"/>
  <c r="H2638" i="37"/>
  <c r="H2648" i="37"/>
  <c r="H2658" i="37"/>
  <c r="H2670" i="37"/>
  <c r="H2680" i="37"/>
  <c r="H2690" i="37"/>
  <c r="H2702" i="37"/>
  <c r="H2711" i="37"/>
  <c r="H2720" i="37"/>
  <c r="H2729" i="37"/>
  <c r="H2738" i="37"/>
  <c r="H2747" i="37"/>
  <c r="H2757" i="37"/>
  <c r="H2766" i="37"/>
  <c r="H2775" i="37"/>
  <c r="H2783" i="37"/>
  <c r="H2791" i="37"/>
  <c r="H2799" i="37"/>
  <c r="H2807" i="37"/>
  <c r="H2815" i="37"/>
  <c r="H2823" i="37"/>
  <c r="H2831" i="37"/>
  <c r="H2839" i="37"/>
  <c r="H2847" i="37"/>
  <c r="H2855" i="37"/>
  <c r="H2863" i="37"/>
  <c r="H2871" i="37"/>
  <c r="H2879" i="37"/>
  <c r="H2887" i="37"/>
  <c r="H2895" i="37"/>
  <c r="H2903" i="37"/>
  <c r="H2911" i="37"/>
  <c r="H2919" i="37"/>
  <c r="H2927" i="37"/>
  <c r="H2935" i="37"/>
  <c r="H2943" i="37"/>
  <c r="H2951" i="37"/>
  <c r="H2959" i="37"/>
  <c r="H2967" i="37"/>
  <c r="H2975" i="37"/>
  <c r="H2983" i="37"/>
  <c r="H2991" i="37"/>
  <c r="H2999" i="37"/>
  <c r="H3007" i="37"/>
  <c r="H3015" i="37"/>
  <c r="H3023" i="37"/>
  <c r="H112" i="37"/>
  <c r="H258" i="37"/>
  <c r="H395" i="37"/>
  <c r="H560" i="37"/>
  <c r="H645" i="37"/>
  <c r="H733" i="37"/>
  <c r="H790" i="37"/>
  <c r="H860" i="37"/>
  <c r="H909" i="37"/>
  <c r="H955" i="37"/>
  <c r="H997" i="37"/>
  <c r="H1042" i="37"/>
  <c r="H1083" i="37"/>
  <c r="H1130" i="37"/>
  <c r="H1167" i="37"/>
  <c r="H1202" i="37"/>
  <c r="H1238" i="37"/>
  <c r="H1266" i="37"/>
  <c r="H1304" i="37"/>
  <c r="H1330" i="37"/>
  <c r="H1364" i="37"/>
  <c r="H1383" i="37"/>
  <c r="H1405" i="37"/>
  <c r="H1428" i="37"/>
  <c r="H1445" i="37"/>
  <c r="H1468" i="37"/>
  <c r="H1486" i="37"/>
  <c r="H1508" i="37"/>
  <c r="H1531" i="37"/>
  <c r="H1548" i="37"/>
  <c r="H1571" i="37"/>
  <c r="H1589" i="37"/>
  <c r="H1611" i="37"/>
  <c r="H1631" i="37"/>
  <c r="H1651" i="37"/>
  <c r="H1671" i="37"/>
  <c r="H1692" i="37"/>
  <c r="H1711" i="37"/>
  <c r="H1734" i="37"/>
  <c r="H1751" i="37"/>
  <c r="H1774" i="37"/>
  <c r="H1795" i="37"/>
  <c r="H1814" i="37"/>
  <c r="H1837" i="37"/>
  <c r="H1854" i="37"/>
  <c r="H1877" i="37"/>
  <c r="H1895" i="37"/>
  <c r="H1917" i="37"/>
  <c r="H1940" i="37"/>
  <c r="H1957" i="37"/>
  <c r="H1980" i="37"/>
  <c r="H1998" i="37"/>
  <c r="H2020" i="37"/>
  <c r="H2043" i="37"/>
  <c r="H2060" i="37"/>
  <c r="H2083" i="37"/>
  <c r="H2101" i="37"/>
  <c r="H2123" i="37"/>
  <c r="H2143" i="37"/>
  <c r="H2162" i="37"/>
  <c r="H2178" i="37"/>
  <c r="H2191" i="37"/>
  <c r="H2206" i="37"/>
  <c r="H2222" i="37"/>
  <c r="H2235" i="37"/>
  <c r="H2251" i="37"/>
  <c r="H2264" i="37"/>
  <c r="H2279" i="37"/>
  <c r="H2294" i="37"/>
  <c r="H2305" i="37"/>
  <c r="H2319" i="37"/>
  <c r="H2331" i="37"/>
  <c r="H2344" i="37"/>
  <c r="H2358" i="37"/>
  <c r="H2369" i="37"/>
  <c r="H2383" i="37"/>
  <c r="H2395" i="37"/>
  <c r="H2408" i="37"/>
  <c r="H2422" i="37"/>
  <c r="H2433" i="37"/>
  <c r="H2447" i="37"/>
  <c r="H2459" i="37"/>
  <c r="H2472" i="37"/>
  <c r="H2486" i="37"/>
  <c r="H2497" i="37"/>
  <c r="H2511" i="37"/>
  <c r="H2523" i="37"/>
  <c r="H2536" i="37"/>
  <c r="H2550" i="37"/>
  <c r="H2561" i="37"/>
  <c r="H2575" i="37"/>
  <c r="H2587" i="37"/>
  <c r="H2600" i="37"/>
  <c r="H2614" i="37"/>
  <c r="H2625" i="37"/>
  <c r="H2639" i="37"/>
  <c r="H2649" i="37"/>
  <c r="H2659" i="37"/>
  <c r="H2671" i="37"/>
  <c r="H2681" i="37"/>
  <c r="H2691" i="37"/>
  <c r="H2703" i="37"/>
  <c r="H2712" i="37"/>
  <c r="H2721" i="37"/>
  <c r="H2730" i="37"/>
  <c r="H2739" i="37"/>
  <c r="H2749" i="37"/>
  <c r="H2758" i="37"/>
  <c r="H2767" i="37"/>
  <c r="H2776" i="37"/>
  <c r="H2784" i="37"/>
  <c r="H2792" i="37"/>
  <c r="H2800" i="37"/>
  <c r="H2808" i="37"/>
  <c r="H2816" i="37"/>
  <c r="H2824" i="37"/>
  <c r="H2832" i="37"/>
  <c r="H2840" i="37"/>
  <c r="H2848" i="37"/>
  <c r="H2856" i="37"/>
  <c r="H2864" i="37"/>
  <c r="H2872" i="37"/>
  <c r="H2880" i="37"/>
  <c r="H2888" i="37"/>
  <c r="H2896" i="37"/>
  <c r="H2904" i="37"/>
  <c r="H2912" i="37"/>
  <c r="H2920" i="37"/>
  <c r="H2928" i="37"/>
  <c r="H2936" i="37"/>
  <c r="H2944" i="37"/>
  <c r="H2952" i="37"/>
  <c r="H2960" i="37"/>
  <c r="H2968" i="37"/>
  <c r="H2976" i="37"/>
  <c r="H2984" i="37"/>
  <c r="H2992" i="37"/>
  <c r="H3000" i="37"/>
  <c r="H3008" i="37"/>
  <c r="H3016" i="37"/>
  <c r="H3024" i="37"/>
  <c r="H3032" i="37"/>
  <c r="H3040" i="37"/>
  <c r="H3048" i="37"/>
  <c r="H3056" i="37"/>
  <c r="H3064" i="37"/>
  <c r="H3072" i="37"/>
  <c r="H3080" i="37"/>
  <c r="H3088" i="37"/>
  <c r="H3096" i="37"/>
  <c r="H113" i="37"/>
  <c r="H315" i="37"/>
  <c r="H562" i="37"/>
  <c r="H687" i="37"/>
  <c r="H820" i="37"/>
  <c r="H920" i="37"/>
  <c r="H976" i="37"/>
  <c r="H1054" i="37"/>
  <c r="H1114" i="37"/>
  <c r="H1185" i="37"/>
  <c r="H1241" i="37"/>
  <c r="H1288" i="37"/>
  <c r="H1344" i="37"/>
  <c r="H1379" i="37"/>
  <c r="H1414" i="37"/>
  <c r="H1447" i="37"/>
  <c r="H1478" i="37"/>
  <c r="H1511" i="37"/>
  <c r="H1542" i="37"/>
  <c r="H1575" i="37"/>
  <c r="H1612" i="37"/>
  <c r="H1639" i="37"/>
  <c r="H1676" i="37"/>
  <c r="H1703" i="37"/>
  <c r="H1740" i="37"/>
  <c r="H1775" i="37"/>
  <c r="H1804" i="37"/>
  <c r="H1839" i="37"/>
  <c r="H1868" i="37"/>
  <c r="H1903" i="37"/>
  <c r="H1941" i="37"/>
  <c r="H1967" i="37"/>
  <c r="H2005" i="37"/>
  <c r="H2031" i="37"/>
  <c r="H2069" i="37"/>
  <c r="H2107" i="37"/>
  <c r="H2133" i="37"/>
  <c r="H2167" i="37"/>
  <c r="H2187" i="37"/>
  <c r="H2213" i="37"/>
  <c r="H2237" i="37"/>
  <c r="H2259" i="37"/>
  <c r="H2283" i="37"/>
  <c r="H2302" i="37"/>
  <c r="H2323" i="37"/>
  <c r="H2345" i="37"/>
  <c r="H2363" i="37"/>
  <c r="H2385" i="37"/>
  <c r="H2403" i="37"/>
  <c r="H2425" i="37"/>
  <c r="H2448" i="37"/>
  <c r="H2465" i="37"/>
  <c r="H2488" i="37"/>
  <c r="H2505" i="37"/>
  <c r="H2528" i="37"/>
  <c r="H2551" i="37"/>
  <c r="H2568" i="37"/>
  <c r="H2591" i="37"/>
  <c r="H2608" i="37"/>
  <c r="H2631" i="37"/>
  <c r="H2650" i="37"/>
  <c r="H2665" i="37"/>
  <c r="H2683" i="37"/>
  <c r="H2698" i="37"/>
  <c r="H2715" i="37"/>
  <c r="H2731" i="37"/>
  <c r="H2744" i="37"/>
  <c r="H2760" i="37"/>
  <c r="H2773" i="37"/>
  <c r="H2787" i="37"/>
  <c r="H2801" i="37"/>
  <c r="H2812" i="37"/>
  <c r="H2826" i="37"/>
  <c r="H2837" i="37"/>
  <c r="H2851" i="37"/>
  <c r="H2865" i="37"/>
  <c r="H2876" i="37"/>
  <c r="H2890" i="37"/>
  <c r="H2901" i="37"/>
  <c r="H2915" i="37"/>
  <c r="H2929" i="37"/>
  <c r="H2940" i="37"/>
  <c r="H2954" i="37"/>
  <c r="H2965" i="37"/>
  <c r="H2979" i="37"/>
  <c r="H2993" i="37"/>
  <c r="H3004" i="37"/>
  <c r="H3018" i="37"/>
  <c r="H3029" i="37"/>
  <c r="H3041" i="37"/>
  <c r="H3051" i="37"/>
  <c r="H3061" i="37"/>
  <c r="H3073" i="37"/>
  <c r="H3083" i="37"/>
  <c r="H3093" i="37"/>
  <c r="H3104" i="37"/>
  <c r="H3113" i="37"/>
  <c r="H3122" i="37"/>
  <c r="H3131" i="37"/>
  <c r="H3140" i="37"/>
  <c r="H3149" i="37"/>
  <c r="H3159" i="37"/>
  <c r="H3168" i="37"/>
  <c r="H3177" i="37"/>
  <c r="H3186" i="37"/>
  <c r="H3195" i="37"/>
  <c r="H3204" i="37"/>
  <c r="H3213" i="37"/>
  <c r="H3223" i="37"/>
  <c r="H3232" i="37"/>
  <c r="H3241" i="37"/>
  <c r="H3250" i="37"/>
  <c r="H3259" i="37"/>
  <c r="H3267" i="37"/>
  <c r="H3275" i="37"/>
  <c r="H3283" i="37"/>
  <c r="H3291" i="37"/>
  <c r="H3299" i="37"/>
  <c r="H3307" i="37"/>
  <c r="H3315" i="37"/>
  <c r="H3323" i="37"/>
  <c r="H3331" i="37"/>
  <c r="H3339" i="37"/>
  <c r="H3347" i="37"/>
  <c r="H3355" i="37"/>
  <c r="H3363" i="37"/>
  <c r="H3371" i="37"/>
  <c r="H3379" i="37"/>
  <c r="H3387" i="37"/>
  <c r="H3395" i="37"/>
  <c r="H3403" i="37"/>
  <c r="H3411" i="37"/>
  <c r="H3419" i="37"/>
  <c r="H3427" i="37"/>
  <c r="H3435" i="37"/>
  <c r="H3443" i="37"/>
  <c r="H3451" i="37"/>
  <c r="H3459" i="37"/>
  <c r="H3467" i="37"/>
  <c r="H3475" i="37"/>
  <c r="H3483" i="37"/>
  <c r="H3491" i="37"/>
  <c r="H3499" i="37"/>
  <c r="H3507" i="37"/>
  <c r="H3515" i="37"/>
  <c r="H3523" i="37"/>
  <c r="H3531" i="37"/>
  <c r="H3539" i="37"/>
  <c r="H3547" i="37"/>
  <c r="H3555" i="37"/>
  <c r="H3563" i="37"/>
  <c r="H3571" i="37"/>
  <c r="H3579" i="37"/>
  <c r="H3587" i="37"/>
  <c r="H3595" i="37"/>
  <c r="H3603" i="37"/>
  <c r="H3611" i="37"/>
  <c r="H3619" i="37"/>
  <c r="H3627" i="37"/>
  <c r="H3635" i="37"/>
  <c r="H3643" i="37"/>
  <c r="H3651" i="37"/>
  <c r="H3659" i="37"/>
  <c r="H3667" i="37"/>
  <c r="H3675" i="37"/>
  <c r="H3683" i="37"/>
  <c r="H3691" i="37"/>
  <c r="H3699" i="37"/>
  <c r="H3707" i="37"/>
  <c r="H3715" i="37"/>
  <c r="H3723" i="37"/>
  <c r="H3731" i="37"/>
  <c r="H3739" i="37"/>
  <c r="H3747" i="37"/>
  <c r="H3755" i="37"/>
  <c r="H3763" i="37"/>
  <c r="H3771" i="37"/>
  <c r="H3779" i="37"/>
  <c r="H3787" i="37"/>
  <c r="H3795" i="37"/>
  <c r="H3803" i="37"/>
  <c r="H3811" i="37"/>
  <c r="H3819" i="37"/>
  <c r="H3827" i="37"/>
  <c r="H3835" i="37"/>
  <c r="H3843" i="37"/>
  <c r="H3851" i="37"/>
  <c r="H3859" i="37"/>
  <c r="H3867" i="37"/>
  <c r="H3875" i="37"/>
  <c r="H3883" i="37"/>
  <c r="H3891" i="37"/>
  <c r="H3899" i="37"/>
  <c r="H3907" i="37"/>
  <c r="H3915" i="37"/>
  <c r="H3923" i="37"/>
  <c r="H3931" i="37"/>
  <c r="H3939" i="37"/>
  <c r="H3947" i="37"/>
  <c r="H3955" i="37"/>
  <c r="H3963" i="37"/>
  <c r="H3971" i="37"/>
  <c r="H3979" i="37"/>
  <c r="H3987" i="37"/>
  <c r="H3995" i="37"/>
  <c r="H4003" i="37"/>
  <c r="H4011" i="37"/>
  <c r="H4019" i="37"/>
  <c r="H4027" i="37"/>
  <c r="H4035" i="37"/>
  <c r="H4043" i="37"/>
  <c r="H4051" i="37"/>
  <c r="H4059" i="37"/>
  <c r="H4067" i="37"/>
  <c r="H4075" i="37"/>
  <c r="H4083" i="37"/>
  <c r="H4091" i="37"/>
  <c r="H4099" i="37"/>
  <c r="H4107" i="37"/>
  <c r="H4115" i="37"/>
  <c r="H4123" i="37"/>
  <c r="H4131" i="37"/>
  <c r="H4139" i="37"/>
  <c r="H4147" i="37"/>
  <c r="H4155" i="37"/>
  <c r="H4163" i="37"/>
  <c r="H4171" i="37"/>
  <c r="H4179" i="37"/>
  <c r="H4187" i="37"/>
  <c r="H4195" i="37"/>
  <c r="H4203" i="37"/>
  <c r="H4211" i="37"/>
  <c r="H4219" i="37"/>
  <c r="H4227" i="37"/>
  <c r="H4235" i="37"/>
  <c r="H4243" i="37"/>
  <c r="H4251" i="37"/>
  <c r="H4259" i="37"/>
  <c r="H4267" i="37"/>
  <c r="H4275" i="37"/>
  <c r="H4283" i="37"/>
  <c r="H4291" i="37"/>
  <c r="H4299" i="37"/>
  <c r="H4307" i="37"/>
  <c r="H211" i="37"/>
  <c r="H1064" i="37"/>
  <c r="H1250" i="37"/>
  <c r="H1352" i="37"/>
  <c r="H1659" i="37"/>
  <c r="H1787" i="37"/>
  <c r="H1884" i="37"/>
  <c r="H2012" i="37"/>
  <c r="H2148" i="37"/>
  <c r="H2243" i="37"/>
  <c r="H2311" i="37"/>
  <c r="H2374" i="37"/>
  <c r="H2475" i="37"/>
  <c r="H2537" i="37"/>
  <c r="H2595" i="37"/>
  <c r="H2640" i="37"/>
  <c r="H2706" i="37"/>
  <c r="H2751" i="37"/>
  <c r="H2804" i="37"/>
  <c r="H2843" i="37"/>
  <c r="H2893" i="37"/>
  <c r="H2932" i="37"/>
  <c r="H2971" i="37"/>
  <c r="H3010" i="37"/>
  <c r="H3034" i="37"/>
  <c r="H3066" i="37"/>
  <c r="H3107" i="37"/>
  <c r="H3144" i="37"/>
  <c r="H3180" i="37"/>
  <c r="H3199" i="37"/>
  <c r="H3226" i="37"/>
  <c r="H3253" i="37"/>
  <c r="H3286" i="37"/>
  <c r="H3318" i="37"/>
  <c r="H3334" i="37"/>
  <c r="H3350" i="37"/>
  <c r="H3374" i="37"/>
  <c r="H3414" i="37"/>
  <c r="H3438" i="37"/>
  <c r="H3462" i="37"/>
  <c r="H3486" i="37"/>
  <c r="H3518" i="37"/>
  <c r="H3542" i="37"/>
  <c r="H3566" i="37"/>
  <c r="H3590" i="37"/>
  <c r="H3630" i="37"/>
  <c r="H3654" i="37"/>
  <c r="H3678" i="37"/>
  <c r="H3710" i="37"/>
  <c r="H3734" i="37"/>
  <c r="H3758" i="37"/>
  <c r="H3782" i="37"/>
  <c r="H3814" i="37"/>
  <c r="H3838" i="37"/>
  <c r="H3862" i="37"/>
  <c r="H3894" i="37"/>
  <c r="H3926" i="37"/>
  <c r="H3958" i="37"/>
  <c r="H3982" i="37"/>
  <c r="H4006" i="37"/>
  <c r="H4038" i="37"/>
  <c r="H4070" i="37"/>
  <c r="H4094" i="37"/>
  <c r="H4118" i="37"/>
  <c r="H4150" i="37"/>
  <c r="H4174" i="37"/>
  <c r="H4214" i="37"/>
  <c r="H4230" i="37"/>
  <c r="H4262" i="37"/>
  <c r="H4286" i="37"/>
  <c r="H475" i="37"/>
  <c r="H865" i="37"/>
  <c r="H942" i="37"/>
  <c r="H1011" i="37"/>
  <c r="H1092" i="37"/>
  <c r="H1148" i="37"/>
  <c r="H1210" i="37"/>
  <c r="H1255" i="37"/>
  <c r="H1313" i="37"/>
  <c r="H1366" i="37"/>
  <c r="H1430" i="37"/>
  <c r="H1494" i="37"/>
  <c r="H1558" i="37"/>
  <c r="H1660" i="37"/>
  <c r="H1759" i="37"/>
  <c r="H1859" i="37"/>
  <c r="H1951" i="37"/>
  <c r="H2021" i="37"/>
  <c r="H2149" i="37"/>
  <c r="H2198" i="37"/>
  <c r="H2295" i="37"/>
  <c r="H2352" i="37"/>
  <c r="H130" i="37"/>
  <c r="H345" i="37"/>
  <c r="H565" i="37"/>
  <c r="H735" i="37"/>
  <c r="H822" i="37"/>
  <c r="H921" i="37"/>
  <c r="H978" i="37"/>
  <c r="H1060" i="37"/>
  <c r="H1134" i="37"/>
  <c r="H1186" i="37"/>
  <c r="H1242" i="37"/>
  <c r="H1289" i="37"/>
  <c r="H1345" i="37"/>
  <c r="H1389" i="37"/>
  <c r="H1415" i="37"/>
  <c r="H1453" i="37"/>
  <c r="H1479" i="37"/>
  <c r="H1517" i="37"/>
  <c r="H1550" i="37"/>
  <c r="H1581" i="37"/>
  <c r="H1614" i="37"/>
  <c r="H1645" i="37"/>
  <c r="H1678" i="37"/>
  <c r="H1715" i="37"/>
  <c r="H1742" i="37"/>
  <c r="H1779" i="37"/>
  <c r="H1806" i="37"/>
  <c r="H1843" i="37"/>
  <c r="H1878" i="37"/>
  <c r="H1907" i="37"/>
  <c r="H1942" i="37"/>
  <c r="H1971" i="37"/>
  <c r="H2006" i="37"/>
  <c r="H2044" i="37"/>
  <c r="H2070" i="37"/>
  <c r="H2108" i="37"/>
  <c r="H2134" i="37"/>
  <c r="H2168" i="37"/>
  <c r="H2195" i="37"/>
  <c r="H2214" i="37"/>
  <c r="H2240" i="37"/>
  <c r="H2260" i="37"/>
  <c r="H2286" i="37"/>
  <c r="H2307" i="37"/>
  <c r="H2326" i="37"/>
  <c r="H2347" i="37"/>
  <c r="H2366" i="37"/>
  <c r="H2387" i="37"/>
  <c r="H2409" i="37"/>
  <c r="H2427" i="37"/>
  <c r="H2449" i="37"/>
  <c r="H2467" i="37"/>
  <c r="H2489" i="37"/>
  <c r="H2512" i="37"/>
  <c r="H2529" i="37"/>
  <c r="H2552" i="37"/>
  <c r="H2569" i="37"/>
  <c r="H2592" i="37"/>
  <c r="H2615" i="37"/>
  <c r="H2632" i="37"/>
  <c r="H2651" i="37"/>
  <c r="H2666" i="37"/>
  <c r="H2686" i="37"/>
  <c r="H2704" i="37"/>
  <c r="H2717" i="37"/>
  <c r="H2733" i="37"/>
  <c r="H2745" i="37"/>
  <c r="H2761" i="37"/>
  <c r="H2777" i="37"/>
  <c r="H2788" i="37"/>
  <c r="H2802" i="37"/>
  <c r="H2813" i="37"/>
  <c r="H2827" i="37"/>
  <c r="H2841" i="37"/>
  <c r="H2852" i="37"/>
  <c r="H2866" i="37"/>
  <c r="H2877" i="37"/>
  <c r="H2891" i="37"/>
  <c r="H2905" i="37"/>
  <c r="H2916" i="37"/>
  <c r="H2930" i="37"/>
  <c r="H2941" i="37"/>
  <c r="H2955" i="37"/>
  <c r="H2969" i="37"/>
  <c r="H2980" i="37"/>
  <c r="H2994" i="37"/>
  <c r="H3005" i="37"/>
  <c r="H3019" i="37"/>
  <c r="H3031" i="37"/>
  <c r="H3042" i="37"/>
  <c r="H3052" i="37"/>
  <c r="H3063" i="37"/>
  <c r="H3074" i="37"/>
  <c r="H3084" i="37"/>
  <c r="H3095" i="37"/>
  <c r="H3105" i="37"/>
  <c r="H3114" i="37"/>
  <c r="H3123" i="37"/>
  <c r="H3132" i="37"/>
  <c r="H3141" i="37"/>
  <c r="H3151" i="37"/>
  <c r="H3160" i="37"/>
  <c r="H3169" i="37"/>
  <c r="H3178" i="37"/>
  <c r="H3187" i="37"/>
  <c r="H3196" i="37"/>
  <c r="H3205" i="37"/>
  <c r="H3215" i="37"/>
  <c r="H3224" i="37"/>
  <c r="H3233" i="37"/>
  <c r="H3242" i="37"/>
  <c r="H3251" i="37"/>
  <c r="H3260" i="37"/>
  <c r="H3268" i="37"/>
  <c r="H3276" i="37"/>
  <c r="H3284" i="37"/>
  <c r="H3292" i="37"/>
  <c r="H3300" i="37"/>
  <c r="H3308" i="37"/>
  <c r="H3316" i="37"/>
  <c r="H3324" i="37"/>
  <c r="H3332" i="37"/>
  <c r="H3340" i="37"/>
  <c r="H3348" i="37"/>
  <c r="H3356" i="37"/>
  <c r="H3364" i="37"/>
  <c r="H3372" i="37"/>
  <c r="H3380" i="37"/>
  <c r="H3388" i="37"/>
  <c r="H3396" i="37"/>
  <c r="H3404" i="37"/>
  <c r="H3412" i="37"/>
  <c r="H3420" i="37"/>
  <c r="H3428" i="37"/>
  <c r="H3436" i="37"/>
  <c r="H3444" i="37"/>
  <c r="H3452" i="37"/>
  <c r="H3460" i="37"/>
  <c r="H3468" i="37"/>
  <c r="H3476" i="37"/>
  <c r="H3484" i="37"/>
  <c r="H3492" i="37"/>
  <c r="H3500" i="37"/>
  <c r="H3508" i="37"/>
  <c r="H3516" i="37"/>
  <c r="H3524" i="37"/>
  <c r="H3532" i="37"/>
  <c r="H3540" i="37"/>
  <c r="H3548" i="37"/>
  <c r="H3556" i="37"/>
  <c r="H3564" i="37"/>
  <c r="H3572" i="37"/>
  <c r="H3580" i="37"/>
  <c r="H3588" i="37"/>
  <c r="H3596" i="37"/>
  <c r="H3604" i="37"/>
  <c r="H3612" i="37"/>
  <c r="H3620" i="37"/>
  <c r="H3628" i="37"/>
  <c r="H3636" i="37"/>
  <c r="H3644" i="37"/>
  <c r="H3652" i="37"/>
  <c r="H3660" i="37"/>
  <c r="H3668" i="37"/>
  <c r="H3676" i="37"/>
  <c r="H3684" i="37"/>
  <c r="H3692" i="37"/>
  <c r="H3700" i="37"/>
  <c r="H3708" i="37"/>
  <c r="H3716" i="37"/>
  <c r="H3724" i="37"/>
  <c r="H3732" i="37"/>
  <c r="H3740" i="37"/>
  <c r="H3748" i="37"/>
  <c r="H3756" i="37"/>
  <c r="H3764" i="37"/>
  <c r="H3772" i="37"/>
  <c r="H3780" i="37"/>
  <c r="H3788" i="37"/>
  <c r="H3796" i="37"/>
  <c r="H3804" i="37"/>
  <c r="H3812" i="37"/>
  <c r="H3820" i="37"/>
  <c r="H3828" i="37"/>
  <c r="H3836" i="37"/>
  <c r="H3844" i="37"/>
  <c r="H3852" i="37"/>
  <c r="H3860" i="37"/>
  <c r="H3868" i="37"/>
  <c r="H3876" i="37"/>
  <c r="H3884" i="37"/>
  <c r="H3892" i="37"/>
  <c r="H3900" i="37"/>
  <c r="H3908" i="37"/>
  <c r="H3916" i="37"/>
  <c r="H3924" i="37"/>
  <c r="H3932" i="37"/>
  <c r="H3940" i="37"/>
  <c r="H3948" i="37"/>
  <c r="H3956" i="37"/>
  <c r="H3964" i="37"/>
  <c r="H3972" i="37"/>
  <c r="H3980" i="37"/>
  <c r="H3988" i="37"/>
  <c r="H3996" i="37"/>
  <c r="H4004" i="37"/>
  <c r="H4012" i="37"/>
  <c r="H4020" i="37"/>
  <c r="H4028" i="37"/>
  <c r="H4036" i="37"/>
  <c r="H4044" i="37"/>
  <c r="H4052" i="37"/>
  <c r="H4060" i="37"/>
  <c r="H4068" i="37"/>
  <c r="H4076" i="37"/>
  <c r="H4084" i="37"/>
  <c r="H4092" i="37"/>
  <c r="H4100" i="37"/>
  <c r="H4108" i="37"/>
  <c r="H4116" i="37"/>
  <c r="H4124" i="37"/>
  <c r="H4132" i="37"/>
  <c r="H4140" i="37"/>
  <c r="H4148" i="37"/>
  <c r="H4156" i="37"/>
  <c r="H4164" i="37"/>
  <c r="H4172" i="37"/>
  <c r="H4180" i="37"/>
  <c r="H4188" i="37"/>
  <c r="H4196" i="37"/>
  <c r="H4204" i="37"/>
  <c r="H4212" i="37"/>
  <c r="H4220" i="37"/>
  <c r="H4228" i="37"/>
  <c r="H4236" i="37"/>
  <c r="H4244" i="37"/>
  <c r="H4252" i="37"/>
  <c r="H4260" i="37"/>
  <c r="H4268" i="37"/>
  <c r="H4276" i="37"/>
  <c r="H4284" i="37"/>
  <c r="H4292" i="37"/>
  <c r="H4300" i="37"/>
  <c r="H4308" i="37"/>
  <c r="H433" i="37"/>
  <c r="H1146" i="37"/>
  <c r="H1206" i="37"/>
  <c r="H1391" i="37"/>
  <c r="H1429" i="37"/>
  <c r="H1493" i="37"/>
  <c r="H1519" i="37"/>
  <c r="H1621" i="37"/>
  <c r="H1723" i="37"/>
  <c r="H1820" i="37"/>
  <c r="H1918" i="37"/>
  <c r="H2084" i="37"/>
  <c r="H2171" i="37"/>
  <c r="H2223" i="37"/>
  <c r="H2288" i="37"/>
  <c r="H2351" i="37"/>
  <c r="H2435" i="37"/>
  <c r="H2515" i="37"/>
  <c r="H2577" i="37"/>
  <c r="H2673" i="37"/>
  <c r="H2722" i="37"/>
  <c r="H2763" i="37"/>
  <c r="H2818" i="37"/>
  <c r="H2857" i="37"/>
  <c r="H2882" i="37"/>
  <c r="H2921" i="37"/>
  <c r="H2957" i="37"/>
  <c r="H2996" i="37"/>
  <c r="H3044" i="37"/>
  <c r="H3076" i="37"/>
  <c r="H3116" i="37"/>
  <c r="H3153" i="37"/>
  <c r="H3171" i="37"/>
  <c r="H3208" i="37"/>
  <c r="H3235" i="37"/>
  <c r="H3262" i="37"/>
  <c r="H3302" i="37"/>
  <c r="H3326" i="37"/>
  <c r="H3342" i="37"/>
  <c r="H3358" i="37"/>
  <c r="H3382" i="37"/>
  <c r="H3406" i="37"/>
  <c r="H3422" i="37"/>
  <c r="H3446" i="37"/>
  <c r="H3470" i="37"/>
  <c r="H3510" i="37"/>
  <c r="H3534" i="37"/>
  <c r="H3558" i="37"/>
  <c r="H3582" i="37"/>
  <c r="H3614" i="37"/>
  <c r="H3638" i="37"/>
  <c r="H3662" i="37"/>
  <c r="H3686" i="37"/>
  <c r="H3718" i="37"/>
  <c r="H3742" i="37"/>
  <c r="H3766" i="37"/>
  <c r="H3790" i="37"/>
  <c r="H3822" i="37"/>
  <c r="H3846" i="37"/>
  <c r="H3870" i="37"/>
  <c r="H3886" i="37"/>
  <c r="H3918" i="37"/>
  <c r="H3950" i="37"/>
  <c r="H3974" i="37"/>
  <c r="H3998" i="37"/>
  <c r="H4030" i="37"/>
  <c r="H4054" i="37"/>
  <c r="H4078" i="37"/>
  <c r="H4102" i="37"/>
  <c r="H4134" i="37"/>
  <c r="H4158" i="37"/>
  <c r="H4182" i="37"/>
  <c r="H4198" i="37"/>
  <c r="H4246" i="37"/>
  <c r="H4270" i="37"/>
  <c r="H4294" i="37"/>
  <c r="H766" i="37"/>
  <c r="H2085" i="37"/>
  <c r="H2244" i="37"/>
  <c r="H2335" i="37"/>
  <c r="H169" i="37"/>
  <c r="H400" i="37"/>
  <c r="H597" i="37"/>
  <c r="H737" i="37"/>
  <c r="H839" i="37"/>
  <c r="H922" i="37"/>
  <c r="H1006" i="37"/>
  <c r="H1061" i="37"/>
  <c r="H1140" i="37"/>
  <c r="H1190" i="37"/>
  <c r="H1249" i="37"/>
  <c r="H1305" i="37"/>
  <c r="H1351" i="37"/>
  <c r="H1390" i="37"/>
  <c r="H1419" i="37"/>
  <c r="H1454" i="37"/>
  <c r="H1492" i="37"/>
  <c r="H1518" i="37"/>
  <c r="H1556" i="37"/>
  <c r="H1582" i="37"/>
  <c r="H1620" i="37"/>
  <c r="H1653" i="37"/>
  <c r="H1684" i="37"/>
  <c r="H1717" i="37"/>
  <c r="H1748" i="37"/>
  <c r="H1781" i="37"/>
  <c r="H1815" i="37"/>
  <c r="H1845" i="37"/>
  <c r="H1879" i="37"/>
  <c r="H1909" i="37"/>
  <c r="H1943" i="37"/>
  <c r="H1981" i="37"/>
  <c r="H2007" i="37"/>
  <c r="H2045" i="37"/>
  <c r="H2071" i="37"/>
  <c r="H2109" i="37"/>
  <c r="H2147" i="37"/>
  <c r="H2170" i="37"/>
  <c r="H2196" i="37"/>
  <c r="H2215" i="37"/>
  <c r="H2242" i="37"/>
  <c r="H2268" i="37"/>
  <c r="H2287" i="37"/>
  <c r="H2310" i="37"/>
  <c r="H2327" i="37"/>
  <c r="H2350" i="37"/>
  <c r="H2371" i="37"/>
  <c r="H2390" i="37"/>
  <c r="H2411" i="37"/>
  <c r="H2430" i="37"/>
  <c r="H2451" i="37"/>
  <c r="H2473" i="37"/>
  <c r="H2491" i="37"/>
  <c r="H2513" i="37"/>
  <c r="H2531" i="37"/>
  <c r="H2553" i="37"/>
  <c r="H2576" i="37"/>
  <c r="H2593" i="37"/>
  <c r="H2616" i="37"/>
  <c r="H2633" i="37"/>
  <c r="H2654" i="37"/>
  <c r="H2672" i="37"/>
  <c r="H2687" i="37"/>
  <c r="H2705" i="37"/>
  <c r="H2718" i="37"/>
  <c r="H2734" i="37"/>
  <c r="H2750" i="37"/>
  <c r="H2762" i="37"/>
  <c r="H2778" i="37"/>
  <c r="H2789" i="37"/>
  <c r="H2803" i="37"/>
  <c r="H2817" i="37"/>
  <c r="H2828" i="37"/>
  <c r="H2842" i="37"/>
  <c r="H2853" i="37"/>
  <c r="H2867" i="37"/>
  <c r="H2881" i="37"/>
  <c r="H2892" i="37"/>
  <c r="H2906" i="37"/>
  <c r="H2917" i="37"/>
  <c r="H2931" i="37"/>
  <c r="H2945" i="37"/>
  <c r="H2956" i="37"/>
  <c r="H2970" i="37"/>
  <c r="H2981" i="37"/>
  <c r="H2995" i="37"/>
  <c r="H3009" i="37"/>
  <c r="H3020" i="37"/>
  <c r="H3033" i="37"/>
  <c r="H3043" i="37"/>
  <c r="H3053" i="37"/>
  <c r="H3065" i="37"/>
  <c r="H3075" i="37"/>
  <c r="H3085" i="37"/>
  <c r="H3097" i="37"/>
  <c r="H3106" i="37"/>
  <c r="H3115" i="37"/>
  <c r="H3124" i="37"/>
  <c r="H3133" i="37"/>
  <c r="H3143" i="37"/>
  <c r="H3152" i="37"/>
  <c r="H3161" i="37"/>
  <c r="H3170" i="37"/>
  <c r="H3179" i="37"/>
  <c r="H3188" i="37"/>
  <c r="H3197" i="37"/>
  <c r="H3207" i="37"/>
  <c r="H3216" i="37"/>
  <c r="H3225" i="37"/>
  <c r="H3234" i="37"/>
  <c r="H3243" i="37"/>
  <c r="H3252" i="37"/>
  <c r="H3261" i="37"/>
  <c r="H3269" i="37"/>
  <c r="H3277" i="37"/>
  <c r="H3285" i="37"/>
  <c r="H3293" i="37"/>
  <c r="H3301" i="37"/>
  <c r="H3309" i="37"/>
  <c r="H3317" i="37"/>
  <c r="H3325" i="37"/>
  <c r="H3333" i="37"/>
  <c r="H3341" i="37"/>
  <c r="H3349" i="37"/>
  <c r="H3357" i="37"/>
  <c r="H3365" i="37"/>
  <c r="H3373" i="37"/>
  <c r="H3381" i="37"/>
  <c r="H3389" i="37"/>
  <c r="H3397" i="37"/>
  <c r="H3405" i="37"/>
  <c r="H3413" i="37"/>
  <c r="H3421" i="37"/>
  <c r="H3429" i="37"/>
  <c r="H3437" i="37"/>
  <c r="H3445" i="37"/>
  <c r="H3453" i="37"/>
  <c r="H3461" i="37"/>
  <c r="H3469" i="37"/>
  <c r="H3477" i="37"/>
  <c r="H3485" i="37"/>
  <c r="H3493" i="37"/>
  <c r="H3501" i="37"/>
  <c r="H3509" i="37"/>
  <c r="H3517" i="37"/>
  <c r="H3525" i="37"/>
  <c r="H3533" i="37"/>
  <c r="H3541" i="37"/>
  <c r="H3549" i="37"/>
  <c r="H3557" i="37"/>
  <c r="H3565" i="37"/>
  <c r="H3573" i="37"/>
  <c r="H3581" i="37"/>
  <c r="H3589" i="37"/>
  <c r="H3597" i="37"/>
  <c r="H3605" i="37"/>
  <c r="H3613" i="37"/>
  <c r="H3621" i="37"/>
  <c r="H3629" i="37"/>
  <c r="H3637" i="37"/>
  <c r="H3645" i="37"/>
  <c r="H3653" i="37"/>
  <c r="H3661" i="37"/>
  <c r="H3669" i="37"/>
  <c r="H3677" i="37"/>
  <c r="H3685" i="37"/>
  <c r="H3693" i="37"/>
  <c r="H3701" i="37"/>
  <c r="H3709" i="37"/>
  <c r="H3717" i="37"/>
  <c r="H3725" i="37"/>
  <c r="H3733" i="37"/>
  <c r="H3741" i="37"/>
  <c r="H3749" i="37"/>
  <c r="H3757" i="37"/>
  <c r="H3765" i="37"/>
  <c r="H3773" i="37"/>
  <c r="H3781" i="37"/>
  <c r="H3789" i="37"/>
  <c r="H3797" i="37"/>
  <c r="H3805" i="37"/>
  <c r="H3813" i="37"/>
  <c r="H3821" i="37"/>
  <c r="H3829" i="37"/>
  <c r="H3837" i="37"/>
  <c r="H3845" i="37"/>
  <c r="H3853" i="37"/>
  <c r="H3861" i="37"/>
  <c r="H3869" i="37"/>
  <c r="H3877" i="37"/>
  <c r="H3885" i="37"/>
  <c r="H3893" i="37"/>
  <c r="H3901" i="37"/>
  <c r="H3909" i="37"/>
  <c r="H3917" i="37"/>
  <c r="H3925" i="37"/>
  <c r="H3933" i="37"/>
  <c r="H3941" i="37"/>
  <c r="H3949" i="37"/>
  <c r="H3957" i="37"/>
  <c r="H3965" i="37"/>
  <c r="H3973" i="37"/>
  <c r="H3981" i="37"/>
  <c r="H3989" i="37"/>
  <c r="H3997" i="37"/>
  <c r="H4005" i="37"/>
  <c r="H4013" i="37"/>
  <c r="H4021" i="37"/>
  <c r="H4029" i="37"/>
  <c r="H4037" i="37"/>
  <c r="H4045" i="37"/>
  <c r="H4053" i="37"/>
  <c r="H4061" i="37"/>
  <c r="H4069" i="37"/>
  <c r="H4077" i="37"/>
  <c r="H4085" i="37"/>
  <c r="H4093" i="37"/>
  <c r="H4101" i="37"/>
  <c r="H4109" i="37"/>
  <c r="H4117" i="37"/>
  <c r="H4125" i="37"/>
  <c r="H4133" i="37"/>
  <c r="H4141" i="37"/>
  <c r="H4149" i="37"/>
  <c r="H4157" i="37"/>
  <c r="H4165" i="37"/>
  <c r="H4173" i="37"/>
  <c r="H4181" i="37"/>
  <c r="H4189" i="37"/>
  <c r="H4197" i="37"/>
  <c r="H4205" i="37"/>
  <c r="H4213" i="37"/>
  <c r="H4221" i="37"/>
  <c r="H4229" i="37"/>
  <c r="H4237" i="37"/>
  <c r="H4245" i="37"/>
  <c r="H4253" i="37"/>
  <c r="H4261" i="37"/>
  <c r="H4269" i="37"/>
  <c r="H4277" i="37"/>
  <c r="H4285" i="37"/>
  <c r="H4293" i="37"/>
  <c r="H4301" i="37"/>
  <c r="H4309" i="37"/>
  <c r="H617" i="37"/>
  <c r="H1455" i="37"/>
  <c r="H1595" i="37"/>
  <c r="H1685" i="37"/>
  <c r="H1756" i="37"/>
  <c r="H1851" i="37"/>
  <c r="H1948" i="37"/>
  <c r="H2046" i="37"/>
  <c r="H2110" i="37"/>
  <c r="H2197" i="37"/>
  <c r="H2269" i="37"/>
  <c r="H2334" i="37"/>
  <c r="H2391" i="37"/>
  <c r="H2454" i="37"/>
  <c r="H2494" i="37"/>
  <c r="H2555" i="37"/>
  <c r="H2617" i="37"/>
  <c r="H2655" i="37"/>
  <c r="H2688" i="37"/>
  <c r="H2735" i="37"/>
  <c r="H2779" i="37"/>
  <c r="H2829" i="37"/>
  <c r="H2868" i="37"/>
  <c r="H2907" i="37"/>
  <c r="H2946" i="37"/>
  <c r="H2985" i="37"/>
  <c r="H3021" i="37"/>
  <c r="H3055" i="37"/>
  <c r="H3087" i="37"/>
  <c r="H3125" i="37"/>
  <c r="H3135" i="37"/>
  <c r="H3162" i="37"/>
  <c r="H3189" i="37"/>
  <c r="H3217" i="37"/>
  <c r="H3244" i="37"/>
  <c r="H3270" i="37"/>
  <c r="H3294" i="37"/>
  <c r="H3310" i="37"/>
  <c r="H3366" i="37"/>
  <c r="H3398" i="37"/>
  <c r="H3430" i="37"/>
  <c r="H3454" i="37"/>
  <c r="H3478" i="37"/>
  <c r="H3502" i="37"/>
  <c r="H3526" i="37"/>
  <c r="H3550" i="37"/>
  <c r="H3574" i="37"/>
  <c r="H3598" i="37"/>
  <c r="H3622" i="37"/>
  <c r="H3646" i="37"/>
  <c r="H3670" i="37"/>
  <c r="H3694" i="37"/>
  <c r="H3726" i="37"/>
  <c r="H3750" i="37"/>
  <c r="H3774" i="37"/>
  <c r="H3798" i="37"/>
  <c r="H3830" i="37"/>
  <c r="H3854" i="37"/>
  <c r="H3878" i="37"/>
  <c r="H3902" i="37"/>
  <c r="H3934" i="37"/>
  <c r="H3942" i="37"/>
  <c r="H3966" i="37"/>
  <c r="H3990" i="37"/>
  <c r="H4014" i="37"/>
  <c r="H4046" i="37"/>
  <c r="H4062" i="37"/>
  <c r="H4086" i="37"/>
  <c r="H4110" i="37"/>
  <c r="H4142" i="37"/>
  <c r="H4166" i="37"/>
  <c r="H4190" i="37"/>
  <c r="H4206" i="37"/>
  <c r="H4222" i="37"/>
  <c r="H4254" i="37"/>
  <c r="H4278" i="37"/>
  <c r="H4302" i="37"/>
  <c r="H11" i="37"/>
  <c r="H213" i="37"/>
  <c r="H1395" i="37"/>
  <c r="H1459" i="37"/>
  <c r="H1532" i="37"/>
  <c r="H1596" i="37"/>
  <c r="H1622" i="37"/>
  <c r="H1695" i="37"/>
  <c r="H1724" i="37"/>
  <c r="H1788" i="37"/>
  <c r="H1823" i="37"/>
  <c r="H1887" i="37"/>
  <c r="H1923" i="37"/>
  <c r="H1987" i="37"/>
  <c r="H2051" i="37"/>
  <c r="H2115" i="37"/>
  <c r="H2179" i="37"/>
  <c r="H2224" i="37"/>
  <c r="H2270" i="37"/>
  <c r="H2312" i="37"/>
  <c r="H749" i="37"/>
  <c r="H861" i="37"/>
  <c r="H925" i="37"/>
  <c r="H1008" i="37"/>
  <c r="H1306" i="37"/>
  <c r="H1557" i="37"/>
  <c r="H1982" i="37"/>
  <c r="H2414" i="37"/>
  <c r="H2793" i="37"/>
  <c r="H3098" i="37"/>
  <c r="H3278" i="37"/>
  <c r="H3390" i="37"/>
  <c r="H3494" i="37"/>
  <c r="H3606" i="37"/>
  <c r="H3702" i="37"/>
  <c r="H3806" i="37"/>
  <c r="H3910" i="37"/>
  <c r="H4022" i="37"/>
  <c r="H4126" i="37"/>
  <c r="H4238" i="37"/>
  <c r="H4297" i="37"/>
  <c r="H4281" i="37"/>
  <c r="H4265" i="37"/>
  <c r="H4249" i="37"/>
  <c r="H4233" i="37"/>
  <c r="H4217" i="37"/>
  <c r="H4201" i="37"/>
  <c r="H4185" i="37"/>
  <c r="H4169" i="37"/>
  <c r="H4153" i="37"/>
  <c r="H4137" i="37"/>
  <c r="H4121" i="37"/>
  <c r="H4105" i="37"/>
  <c r="H4089" i="37"/>
  <c r="H4073" i="37"/>
  <c r="H4057" i="37"/>
  <c r="H4041" i="37"/>
  <c r="H4025" i="37"/>
  <c r="H4009" i="37"/>
  <c r="H3993" i="37"/>
  <c r="H3977" i="37"/>
  <c r="H3961" i="37"/>
  <c r="H3945" i="37"/>
  <c r="H3929" i="37"/>
  <c r="H3913" i="37"/>
  <c r="H3897" i="37"/>
  <c r="H3881" i="37"/>
  <c r="H3865" i="37"/>
  <c r="H3849" i="37"/>
  <c r="H3833" i="37"/>
  <c r="H3817" i="37"/>
  <c r="H3801" i="37"/>
  <c r="H3785" i="37"/>
  <c r="H3769" i="37"/>
  <c r="H3753" i="37"/>
  <c r="H3737" i="37"/>
  <c r="H3721" i="37"/>
  <c r="H3705" i="37"/>
  <c r="H3689" i="37"/>
  <c r="H3673" i="37"/>
  <c r="H3657" i="37"/>
  <c r="H3641" i="37"/>
  <c r="H3625" i="37"/>
  <c r="H3609" i="37"/>
  <c r="H3593" i="37"/>
  <c r="H3577" i="37"/>
  <c r="H3561" i="37"/>
  <c r="H3545" i="37"/>
  <c r="H3529" i="37"/>
  <c r="H3513" i="37"/>
  <c r="H3497" i="37"/>
  <c r="H3481" i="37"/>
  <c r="H3465" i="37"/>
  <c r="H3449" i="37"/>
  <c r="H3433" i="37"/>
  <c r="H3417" i="37"/>
  <c r="H3401" i="37"/>
  <c r="H3385" i="37"/>
  <c r="H3369" i="37"/>
  <c r="H3353" i="37"/>
  <c r="H3337" i="37"/>
  <c r="H3321" i="37"/>
  <c r="H3305" i="37"/>
  <c r="H3289" i="37"/>
  <c r="H3273" i="37"/>
  <c r="H3257" i="37"/>
  <c r="H3239" i="37"/>
  <c r="H3220" i="37"/>
  <c r="H3202" i="37"/>
  <c r="H3184" i="37"/>
  <c r="H3165" i="37"/>
  <c r="H3147" i="37"/>
  <c r="H3129" i="37"/>
  <c r="H3111" i="37"/>
  <c r="H3091" i="37"/>
  <c r="H3069" i="37"/>
  <c r="H3049" i="37"/>
  <c r="H3027" i="37"/>
  <c r="H3002" i="37"/>
  <c r="H2977" i="37"/>
  <c r="H2949" i="37"/>
  <c r="H2924" i="37"/>
  <c r="H2899" i="37"/>
  <c r="H2874" i="37"/>
  <c r="H2849" i="37"/>
  <c r="H2821" i="37"/>
  <c r="H2796" i="37"/>
  <c r="H2770" i="37"/>
  <c r="H2742" i="37"/>
  <c r="H2713" i="37"/>
  <c r="H2678" i="37"/>
  <c r="H2643" i="37"/>
  <c r="H2606" i="37"/>
  <c r="H2566" i="37"/>
  <c r="H2526" i="37"/>
  <c r="H2480" i="37"/>
  <c r="H2440" i="37"/>
  <c r="H2400" i="37"/>
  <c r="H2360" i="37"/>
  <c r="H2299" i="37"/>
  <c r="H2252" i="37"/>
  <c r="H2182" i="37"/>
  <c r="H2094" i="37"/>
  <c r="H2023" i="37"/>
  <c r="H1927" i="37"/>
  <c r="H1838" i="37"/>
  <c r="H1763" i="37"/>
  <c r="H1662" i="37"/>
  <c r="H1573" i="37"/>
  <c r="H1495" i="37"/>
  <c r="H1406" i="37"/>
  <c r="H1281" i="37"/>
  <c r="H1160" i="37"/>
  <c r="H970" i="37"/>
  <c r="H685" i="37"/>
  <c r="H309" i="37"/>
  <c r="H4296" i="37"/>
  <c r="H4280" i="37"/>
  <c r="H4264" i="37"/>
  <c r="H4248" i="37"/>
  <c r="H4232" i="37"/>
  <c r="H4216" i="37"/>
  <c r="H4200" i="37"/>
  <c r="H4184" i="37"/>
  <c r="H4168" i="37"/>
  <c r="H4152" i="37"/>
  <c r="H4136" i="37"/>
  <c r="H4120" i="37"/>
  <c r="H4104" i="37"/>
  <c r="H4088" i="37"/>
  <c r="H4072" i="37"/>
  <c r="H4056" i="37"/>
  <c r="H4040" i="37"/>
  <c r="H4024" i="37"/>
  <c r="H4008" i="37"/>
  <c r="H3992" i="37"/>
  <c r="H3976" i="37"/>
  <c r="H3960" i="37"/>
  <c r="H3944" i="37"/>
  <c r="H3928" i="37"/>
  <c r="H3912" i="37"/>
  <c r="H3896" i="37"/>
  <c r="H3880" i="37"/>
  <c r="H3864" i="37"/>
  <c r="H3848" i="37"/>
  <c r="H3832" i="37"/>
  <c r="H3816" i="37"/>
  <c r="H3800" i="37"/>
  <c r="H3784" i="37"/>
  <c r="H3768" i="37"/>
  <c r="H3752" i="37"/>
  <c r="H3736" i="37"/>
  <c r="H3720" i="37"/>
  <c r="H3704" i="37"/>
  <c r="H3688" i="37"/>
  <c r="H3672" i="37"/>
  <c r="H3656" i="37"/>
  <c r="H3640" i="37"/>
  <c r="H3624" i="37"/>
  <c r="H3608" i="37"/>
  <c r="H3592" i="37"/>
  <c r="H3576" i="37"/>
  <c r="H3560" i="37"/>
  <c r="H3544" i="37"/>
  <c r="H3528" i="37"/>
  <c r="H3512" i="37"/>
  <c r="H3496" i="37"/>
  <c r="H3480" i="37"/>
  <c r="H3464" i="37"/>
  <c r="H3448" i="37"/>
  <c r="H3432" i="37"/>
  <c r="H3416" i="37"/>
  <c r="H3400" i="37"/>
  <c r="H3384" i="37"/>
  <c r="H3368" i="37"/>
  <c r="H3352" i="37"/>
  <c r="H3336" i="37"/>
  <c r="H3320" i="37"/>
  <c r="H3304" i="37"/>
  <c r="H3288" i="37"/>
  <c r="H3272" i="37"/>
  <c r="H3256" i="37"/>
  <c r="H3237" i="37"/>
  <c r="H3219" i="37"/>
  <c r="H3201" i="37"/>
  <c r="H3183" i="37"/>
  <c r="H3164" i="37"/>
  <c r="H3146" i="37"/>
  <c r="H3128" i="37"/>
  <c r="H3109" i="37"/>
  <c r="H3090" i="37"/>
  <c r="H3068" i="37"/>
  <c r="H3047" i="37"/>
  <c r="H3026" i="37"/>
  <c r="H3001" i="37"/>
  <c r="H2973" i="37"/>
  <c r="H2948" i="37"/>
  <c r="H2923" i="37"/>
  <c r="H2898" i="37"/>
  <c r="H2873" i="37"/>
  <c r="H2845" i="37"/>
  <c r="H2820" i="37"/>
  <c r="H2795" i="37"/>
  <c r="H2769" i="37"/>
  <c r="H2741" i="37"/>
  <c r="H2709" i="37"/>
  <c r="H2675" i="37"/>
  <c r="H2642" i="37"/>
  <c r="H2603" i="37"/>
  <c r="H2563" i="37"/>
  <c r="H2519" i="37"/>
  <c r="H2479" i="37"/>
  <c r="H2439" i="37"/>
  <c r="H2399" i="37"/>
  <c r="H2359" i="37"/>
  <c r="H2297" i="37"/>
  <c r="H2231" i="37"/>
  <c r="H2180" i="37"/>
  <c r="H2093" i="37"/>
  <c r="H2004" i="37"/>
  <c r="H1926" i="37"/>
  <c r="H1828" i="37"/>
  <c r="H1739" i="37"/>
  <c r="H1661" i="37"/>
  <c r="H1572" i="37"/>
  <c r="H1475" i="37"/>
  <c r="H1397" i="37"/>
  <c r="H1278" i="37"/>
  <c r="H1108" i="37"/>
  <c r="H957" i="37"/>
  <c r="H684" i="37"/>
  <c r="H293" i="37"/>
  <c r="F20" i="35"/>
  <c r="Q20" i="35" s="1"/>
  <c r="O34" i="35"/>
  <c r="F19" i="35"/>
  <c r="Q19" i="35" s="1"/>
  <c r="F16" i="35"/>
  <c r="H16" i="35" s="1"/>
  <c r="F22" i="35"/>
  <c r="H22" i="35" s="1"/>
  <c r="F18" i="35"/>
  <c r="H18" i="35" s="1"/>
  <c r="F14" i="35"/>
  <c r="Q14" i="35" s="1"/>
  <c r="F17" i="35"/>
  <c r="Q17" i="35" s="1"/>
  <c r="F15" i="35"/>
  <c r="Q15" i="35" s="1"/>
  <c r="F21" i="35"/>
  <c r="Q21" i="35" s="1"/>
  <c r="O36" i="35"/>
  <c r="F13" i="35"/>
  <c r="Q13" i="35" s="1"/>
  <c r="Q36" i="35"/>
  <c r="P34" i="35"/>
  <c r="L34" i="37" l="1"/>
  <c r="M34" i="37" s="1"/>
  <c r="N34" i="37" s="1"/>
  <c r="L35" i="37"/>
  <c r="M35" i="37" s="1"/>
  <c r="N35" i="37" s="1"/>
  <c r="L33" i="37"/>
  <c r="M33" i="37" s="1"/>
  <c r="N33" i="37" s="1"/>
  <c r="N29" i="37"/>
  <c r="N28" i="37"/>
  <c r="N27" i="37"/>
  <c r="N26" i="37"/>
  <c r="H20" i="35"/>
  <c r="P20" i="35" s="1"/>
  <c r="H14" i="35"/>
  <c r="O14" i="35" s="1"/>
  <c r="Q16" i="35"/>
  <c r="H19" i="35"/>
  <c r="P19" i="35" s="1"/>
  <c r="Q18" i="35"/>
  <c r="Q22" i="35"/>
  <c r="H21" i="35"/>
  <c r="O21" i="35" s="1"/>
  <c r="H17" i="35"/>
  <c r="P17" i="35" s="1"/>
  <c r="H15" i="35"/>
  <c r="O15" i="35" s="1"/>
  <c r="H13" i="35"/>
  <c r="P13" i="35" s="1"/>
  <c r="P16" i="35"/>
  <c r="O16" i="35"/>
  <c r="P18" i="35"/>
  <c r="O18" i="35"/>
  <c r="P22" i="35"/>
  <c r="O22" i="35"/>
  <c r="Q28" i="35" l="1"/>
  <c r="P14" i="35"/>
  <c r="O20" i="35"/>
  <c r="Q25" i="35"/>
  <c r="Q26" i="35"/>
  <c r="P15" i="35"/>
  <c r="P21" i="35"/>
  <c r="Q29" i="35"/>
  <c r="Q27" i="35"/>
  <c r="Q24" i="35"/>
  <c r="O19" i="35"/>
  <c r="O17" i="35"/>
  <c r="O13" i="35"/>
  <c r="P29" i="35" l="1"/>
  <c r="P28" i="35"/>
  <c r="O24" i="35"/>
  <c r="Q35" i="35"/>
  <c r="Q38" i="35" s="1"/>
  <c r="P25" i="35"/>
  <c r="P24" i="35"/>
  <c r="P26" i="35"/>
  <c r="P27" i="35"/>
  <c r="O27" i="35"/>
  <c r="O25" i="35"/>
  <c r="O26" i="35"/>
  <c r="O28" i="35"/>
  <c r="O29" i="35"/>
  <c r="J22" i="34"/>
  <c r="E41" i="34"/>
  <c r="E40" i="34"/>
  <c r="H17" i="34"/>
  <c r="I17" i="34" s="1"/>
  <c r="E30" i="34"/>
  <c r="F13" i="34"/>
  <c r="G13" i="34" s="1"/>
  <c r="H13" i="34" s="1"/>
  <c r="I13" i="34" s="1"/>
  <c r="J13" i="34" s="1"/>
  <c r="K13" i="34" s="1"/>
  <c r="Q40" i="35" l="1"/>
  <c r="J17" i="34"/>
  <c r="K17" i="34" s="1"/>
  <c r="O33" i="35"/>
  <c r="O35" i="35" s="1"/>
  <c r="O38" i="35" s="1"/>
  <c r="P33" i="35"/>
  <c r="P35" i="35" s="1"/>
  <c r="P38" i="35" s="1"/>
  <c r="P40" i="35" s="1"/>
  <c r="Q33" i="35"/>
  <c r="O40" i="35" l="1"/>
  <c r="D52" i="33"/>
  <c r="E52" i="33"/>
  <c r="F52" i="33"/>
  <c r="G52" i="33"/>
  <c r="H52" i="33"/>
  <c r="C52" i="33"/>
  <c r="B38" i="33"/>
  <c r="D38" i="33"/>
  <c r="E38" i="33"/>
  <c r="F38" i="33"/>
  <c r="G38" i="33"/>
  <c r="H38" i="33"/>
  <c r="C38" i="33"/>
  <c r="C29" i="33"/>
  <c r="D29" i="33"/>
  <c r="E29" i="33"/>
  <c r="F29" i="33"/>
  <c r="G29" i="33"/>
  <c r="H29" i="33"/>
  <c r="C30" i="33"/>
  <c r="D30" i="33"/>
  <c r="E30" i="33"/>
  <c r="F30" i="33"/>
  <c r="G30" i="33"/>
  <c r="H30" i="33"/>
  <c r="C31" i="33"/>
  <c r="D31" i="33"/>
  <c r="E31" i="33"/>
  <c r="F31" i="33"/>
  <c r="G31" i="33"/>
  <c r="H31" i="33"/>
  <c r="C32" i="33"/>
  <c r="D32" i="33"/>
  <c r="E32" i="33"/>
  <c r="F32" i="33"/>
  <c r="G32" i="33"/>
  <c r="H32" i="33"/>
  <c r="C33" i="33"/>
  <c r="D33" i="33"/>
  <c r="E33" i="33"/>
  <c r="F33" i="33"/>
  <c r="G33" i="33"/>
  <c r="H33" i="33"/>
  <c r="C34" i="33"/>
  <c r="D34" i="33"/>
  <c r="E34" i="33"/>
  <c r="F34" i="33"/>
  <c r="G34" i="33"/>
  <c r="H34" i="33"/>
  <c r="C35" i="33"/>
  <c r="D35" i="33"/>
  <c r="E35" i="33"/>
  <c r="F35" i="33"/>
  <c r="G35" i="33"/>
  <c r="H35" i="33"/>
  <c r="C36" i="33"/>
  <c r="D36" i="33"/>
  <c r="E36" i="33"/>
  <c r="F36" i="33"/>
  <c r="G36" i="33"/>
  <c r="H36" i="33"/>
  <c r="D28" i="33"/>
  <c r="E28" i="33"/>
  <c r="F28" i="33"/>
  <c r="G28" i="33"/>
  <c r="H28" i="33"/>
  <c r="C28" i="33"/>
  <c r="B36" i="33"/>
  <c r="B30" i="33"/>
  <c r="B31" i="33"/>
  <c r="B32" i="33"/>
  <c r="B33" i="33"/>
  <c r="B34" i="33"/>
  <c r="B35" i="33"/>
  <c r="B28" i="33"/>
  <c r="C21" i="33"/>
  <c r="D21" i="33"/>
  <c r="E21" i="33"/>
  <c r="F21" i="33"/>
  <c r="G21" i="33"/>
  <c r="H21" i="33"/>
  <c r="C22" i="33"/>
  <c r="D22" i="33"/>
  <c r="E22" i="33"/>
  <c r="F22" i="33"/>
  <c r="G22" i="33"/>
  <c r="H22" i="33"/>
  <c r="D20" i="33"/>
  <c r="E20" i="33"/>
  <c r="F20" i="33"/>
  <c r="G20" i="33"/>
  <c r="H20" i="33"/>
  <c r="C20" i="33"/>
  <c r="B21" i="33"/>
  <c r="B22" i="33"/>
  <c r="B20" i="33"/>
  <c r="C16" i="33"/>
  <c r="D16" i="33"/>
  <c r="E16" i="33"/>
  <c r="F16" i="33"/>
  <c r="G16" i="33"/>
  <c r="H16" i="33"/>
  <c r="D15" i="33"/>
  <c r="E15" i="33"/>
  <c r="F15" i="33"/>
  <c r="G15" i="33"/>
  <c r="H15" i="33"/>
  <c r="C15" i="33"/>
  <c r="C14" i="33"/>
  <c r="D14" i="33"/>
  <c r="E14" i="33"/>
  <c r="F14" i="33"/>
  <c r="G14" i="33"/>
  <c r="H14" i="33"/>
  <c r="D13" i="33"/>
  <c r="E13" i="33"/>
  <c r="F13" i="33"/>
  <c r="G13" i="33"/>
  <c r="H13" i="33"/>
  <c r="C13" i="33"/>
  <c r="B16" i="33"/>
  <c r="B15" i="33"/>
  <c r="B14" i="33"/>
  <c r="B13" i="33"/>
  <c r="D10" i="33"/>
  <c r="D50" i="33" s="1"/>
  <c r="D62" i="33" s="1"/>
  <c r="E10" i="33"/>
  <c r="E50" i="33" s="1"/>
  <c r="E62" i="33" s="1"/>
  <c r="F10" i="33"/>
  <c r="F50" i="33" s="1"/>
  <c r="F62" i="33" s="1"/>
  <c r="G10" i="33"/>
  <c r="G50" i="33" s="1"/>
  <c r="G62" i="33" s="1"/>
  <c r="H10" i="33"/>
  <c r="H50" i="33" s="1"/>
  <c r="H62" i="33" s="1"/>
  <c r="C10" i="33"/>
  <c r="C50" i="33" s="1"/>
  <c r="D17" i="33" l="1"/>
  <c r="C23" i="33"/>
  <c r="E17" i="33"/>
  <c r="F23" i="33"/>
  <c r="H17" i="33"/>
  <c r="H37" i="33"/>
  <c r="H39" i="33" s="1"/>
  <c r="F37" i="33"/>
  <c r="F39" i="33" s="1"/>
  <c r="E23" i="33"/>
  <c r="H23" i="33"/>
  <c r="G17" i="33"/>
  <c r="G37" i="33"/>
  <c r="G39" i="33" s="1"/>
  <c r="F17" i="33"/>
  <c r="G23" i="33"/>
  <c r="D23" i="33"/>
  <c r="D37" i="33"/>
  <c r="D39" i="33" s="1"/>
  <c r="C37" i="33"/>
  <c r="C39" i="33" s="1"/>
  <c r="E37" i="33"/>
  <c r="E39" i="33" s="1"/>
  <c r="C17" i="33"/>
  <c r="F25" i="33" l="1"/>
  <c r="C25" i="33"/>
  <c r="D25" i="33"/>
  <c r="E25" i="33"/>
  <c r="G25" i="33"/>
  <c r="H25" i="33"/>
  <c r="C41" i="33" l="1"/>
  <c r="F41" i="33"/>
  <c r="D53" i="33"/>
  <c r="D54" i="33" s="1"/>
  <c r="H41" i="33"/>
  <c r="H53" i="33"/>
  <c r="H54" i="33" s="1"/>
  <c r="G41" i="33"/>
  <c r="G53" i="33"/>
  <c r="G54" i="33" s="1"/>
  <c r="E53" i="33"/>
  <c r="E54" i="33" s="1"/>
  <c r="F53" i="33"/>
  <c r="F54" i="33" s="1"/>
  <c r="E41" i="33"/>
  <c r="D41" i="33"/>
  <c r="N37" i="32" l="1"/>
  <c r="D37" i="32"/>
  <c r="E37" i="32"/>
  <c r="F37" i="32"/>
  <c r="G37" i="32"/>
  <c r="H37" i="32"/>
  <c r="I37" i="32"/>
  <c r="J37" i="32"/>
  <c r="K37" i="32"/>
  <c r="L37" i="32"/>
  <c r="M37" i="32"/>
  <c r="C37" i="32"/>
  <c r="AB45" i="32"/>
  <c r="C33" i="17" l="1"/>
  <c r="F11" i="30"/>
  <c r="F13" i="30" s="1"/>
  <c r="J25" i="17" s="1"/>
  <c r="C32" i="17"/>
  <c r="AD122" i="23"/>
  <c r="I17" i="17" s="1"/>
  <c r="Y122" i="23"/>
  <c r="I16" i="17" s="1"/>
  <c r="T122" i="23"/>
  <c r="I15" i="17" s="1"/>
  <c r="O122" i="23"/>
  <c r="I14" i="17" s="1"/>
  <c r="J122" i="23"/>
  <c r="I13" i="17" s="1"/>
  <c r="V148" i="23"/>
  <c r="L148" i="23"/>
  <c r="V129" i="23"/>
  <c r="L129" i="23"/>
  <c r="B129" i="23"/>
  <c r="AC14" i="23" l="1"/>
  <c r="X14" i="23"/>
  <c r="S14" i="23"/>
  <c r="N14" i="23"/>
  <c r="I14" i="23"/>
  <c r="E14" i="23"/>
  <c r="L99" i="27"/>
  <c r="L98" i="27"/>
  <c r="L97" i="27"/>
  <c r="L95" i="27"/>
  <c r="L94" i="27"/>
  <c r="L93" i="27"/>
  <c r="L92" i="27"/>
  <c r="L91" i="27"/>
  <c r="L90" i="27"/>
  <c r="L89" i="27"/>
  <c r="L88" i="27"/>
  <c r="L87" i="27"/>
  <c r="L86" i="27"/>
  <c r="L85" i="27"/>
  <c r="L84" i="27"/>
  <c r="L83" i="27"/>
  <c r="L82" i="27"/>
  <c r="L81" i="27"/>
  <c r="L80" i="27"/>
  <c r="L79" i="27"/>
  <c r="L78" i="27"/>
  <c r="L77" i="27"/>
  <c r="L76" i="27"/>
  <c r="L75" i="27"/>
  <c r="L74" i="27"/>
  <c r="L73" i="27"/>
  <c r="L72" i="27"/>
  <c r="L71" i="27"/>
  <c r="L70" i="27"/>
  <c r="L69" i="27"/>
  <c r="L68" i="27"/>
  <c r="L67" i="27"/>
  <c r="L66" i="27"/>
  <c r="L65" i="27"/>
  <c r="L64" i="27"/>
  <c r="L63" i="27"/>
  <c r="L62" i="27"/>
  <c r="L61" i="27"/>
  <c r="L60" i="27"/>
  <c r="L59" i="27"/>
  <c r="L58" i="27"/>
  <c r="L57" i="27"/>
  <c r="L56" i="27"/>
  <c r="L55" i="27"/>
  <c r="L54" i="27"/>
  <c r="L53" i="27"/>
  <c r="L52" i="27"/>
  <c r="L51" i="27"/>
  <c r="L50" i="27"/>
  <c r="L49" i="27"/>
  <c r="L48" i="27"/>
  <c r="L47" i="27"/>
  <c r="L46" i="27"/>
  <c r="L45" i="27"/>
  <c r="L44" i="27"/>
  <c r="L43" i="27"/>
  <c r="L42" i="27"/>
  <c r="L41" i="27"/>
  <c r="L40" i="27"/>
  <c r="L39" i="27"/>
  <c r="L38" i="27"/>
  <c r="L37" i="27"/>
  <c r="L36" i="27"/>
  <c r="L35" i="27"/>
  <c r="L34" i="27"/>
  <c r="L33" i="27"/>
  <c r="L32" i="27"/>
  <c r="L31" i="27"/>
  <c r="L30" i="27"/>
  <c r="L29" i="27"/>
  <c r="L28" i="27"/>
  <c r="L27" i="27"/>
  <c r="L26" i="27"/>
  <c r="L25" i="27"/>
  <c r="L24" i="27"/>
  <c r="L23" i="27"/>
  <c r="L22" i="27"/>
  <c r="L21" i="27"/>
  <c r="L20" i="27"/>
  <c r="L19" i="27"/>
  <c r="L18" i="27"/>
  <c r="L17" i="27"/>
  <c r="L16" i="27"/>
  <c r="L15" i="27"/>
  <c r="L14" i="27"/>
  <c r="L13" i="27"/>
  <c r="L12" i="27"/>
  <c r="L11" i="27"/>
  <c r="L10" i="27"/>
  <c r="L9" i="27"/>
  <c r="L8" i="27"/>
  <c r="L7" i="27"/>
  <c r="L6" i="27"/>
  <c r="L5" i="27"/>
  <c r="L4" i="27"/>
  <c r="B35" i="26" l="1"/>
  <c r="B36" i="26"/>
  <c r="B37" i="26"/>
  <c r="B33" i="26"/>
  <c r="B40" i="26"/>
  <c r="B41" i="26"/>
  <c r="B42" i="26"/>
  <c r="B43" i="26"/>
  <c r="B44" i="26"/>
  <c r="B45" i="26"/>
  <c r="B46" i="26"/>
  <c r="B39" i="26"/>
  <c r="B34" i="26"/>
  <c r="D31" i="26"/>
  <c r="E31" i="26"/>
  <c r="F31" i="26"/>
  <c r="G31" i="26"/>
  <c r="H31" i="26"/>
  <c r="I31" i="26"/>
  <c r="J31" i="26"/>
  <c r="K31" i="26"/>
  <c r="L31" i="26"/>
  <c r="C31" i="26"/>
  <c r="B30" i="26"/>
  <c r="B10" i="26"/>
  <c r="C14" i="26"/>
  <c r="D14" i="26"/>
  <c r="E14" i="26"/>
  <c r="F14" i="26"/>
  <c r="G14" i="26"/>
  <c r="H14" i="26"/>
  <c r="I14" i="26"/>
  <c r="J14" i="26"/>
  <c r="K14" i="26"/>
  <c r="L14" i="26"/>
  <c r="C15" i="26"/>
  <c r="D15" i="26"/>
  <c r="E15" i="26"/>
  <c r="F15" i="26"/>
  <c r="G15" i="26"/>
  <c r="H15" i="26"/>
  <c r="I15" i="26"/>
  <c r="J15" i="26"/>
  <c r="K15" i="26"/>
  <c r="L15" i="26"/>
  <c r="C16" i="26"/>
  <c r="D16" i="26"/>
  <c r="E16" i="26"/>
  <c r="F16" i="26"/>
  <c r="G16" i="26"/>
  <c r="H16" i="26"/>
  <c r="I16" i="26"/>
  <c r="J16" i="26"/>
  <c r="K16" i="26"/>
  <c r="L16" i="26"/>
  <c r="C17" i="26"/>
  <c r="D17" i="26"/>
  <c r="E17" i="26"/>
  <c r="F17" i="26"/>
  <c r="G17" i="26"/>
  <c r="H17" i="26"/>
  <c r="I17" i="26"/>
  <c r="J17" i="26"/>
  <c r="K17" i="26"/>
  <c r="L17" i="26"/>
  <c r="C18" i="26"/>
  <c r="D18" i="26"/>
  <c r="E18" i="26"/>
  <c r="F18" i="26"/>
  <c r="G18" i="26"/>
  <c r="H18" i="26"/>
  <c r="I18" i="26"/>
  <c r="J18" i="26"/>
  <c r="K18" i="26"/>
  <c r="L18" i="26"/>
  <c r="C19" i="26"/>
  <c r="D19" i="26"/>
  <c r="E19" i="26"/>
  <c r="F19" i="26"/>
  <c r="G19" i="26"/>
  <c r="H19" i="26"/>
  <c r="I19" i="26"/>
  <c r="J19" i="26"/>
  <c r="K19" i="26"/>
  <c r="L19" i="26"/>
  <c r="C20" i="26"/>
  <c r="D20" i="26"/>
  <c r="E20" i="26"/>
  <c r="F20" i="26"/>
  <c r="G20" i="26"/>
  <c r="H20" i="26"/>
  <c r="I20" i="26"/>
  <c r="J20" i="26"/>
  <c r="K20" i="26"/>
  <c r="L20" i="26"/>
  <c r="C21" i="26"/>
  <c r="D21" i="26"/>
  <c r="E21" i="26"/>
  <c r="F21" i="26"/>
  <c r="G21" i="26"/>
  <c r="H21" i="26"/>
  <c r="I21" i="26"/>
  <c r="J21" i="26"/>
  <c r="K21" i="26"/>
  <c r="L21" i="26"/>
  <c r="C22" i="26"/>
  <c r="D22" i="26"/>
  <c r="E22" i="26"/>
  <c r="F22" i="26"/>
  <c r="G22" i="26"/>
  <c r="H22" i="26"/>
  <c r="I22" i="26"/>
  <c r="J22" i="26"/>
  <c r="K22" i="26"/>
  <c r="L22" i="26"/>
  <c r="C23" i="26"/>
  <c r="D23" i="26"/>
  <c r="E23" i="26"/>
  <c r="F23" i="26"/>
  <c r="G23" i="26"/>
  <c r="H23" i="26"/>
  <c r="I23" i="26"/>
  <c r="J23" i="26"/>
  <c r="K23" i="26"/>
  <c r="L23" i="26"/>
  <c r="C24" i="26"/>
  <c r="D24" i="26"/>
  <c r="E24" i="26"/>
  <c r="F24" i="26"/>
  <c r="G24" i="26"/>
  <c r="H24" i="26"/>
  <c r="I24" i="26"/>
  <c r="J24" i="26"/>
  <c r="K24" i="26"/>
  <c r="L24" i="26"/>
  <c r="C25" i="26"/>
  <c r="D25" i="26"/>
  <c r="E25" i="26"/>
  <c r="F25" i="26"/>
  <c r="G25" i="26"/>
  <c r="H25" i="26"/>
  <c r="I25" i="26"/>
  <c r="J25" i="26"/>
  <c r="K25" i="26"/>
  <c r="L25" i="26"/>
  <c r="C26" i="26"/>
  <c r="D26" i="26"/>
  <c r="E26" i="26"/>
  <c r="F26" i="26"/>
  <c r="G26" i="26"/>
  <c r="H26" i="26"/>
  <c r="I26" i="26"/>
  <c r="J26" i="26"/>
  <c r="K26" i="26"/>
  <c r="L26" i="26"/>
  <c r="C27" i="26"/>
  <c r="D27" i="26"/>
  <c r="E27" i="26"/>
  <c r="F27" i="26"/>
  <c r="G27" i="26"/>
  <c r="H27" i="26"/>
  <c r="I27" i="26"/>
  <c r="J27" i="26"/>
  <c r="K27" i="26"/>
  <c r="L27" i="26"/>
  <c r="D13" i="26"/>
  <c r="E13" i="26"/>
  <c r="F13" i="26"/>
  <c r="G13" i="26"/>
  <c r="H13" i="26"/>
  <c r="I13" i="26"/>
  <c r="J13" i="26"/>
  <c r="K13" i="26"/>
  <c r="L13" i="26"/>
  <c r="C13" i="26"/>
  <c r="B14" i="26"/>
  <c r="B15" i="26"/>
  <c r="B16" i="26"/>
  <c r="B17" i="26"/>
  <c r="B18" i="26"/>
  <c r="B19" i="26"/>
  <c r="B20" i="26"/>
  <c r="B21" i="26"/>
  <c r="B22" i="26"/>
  <c r="B23" i="26"/>
  <c r="B24" i="26"/>
  <c r="B25" i="26"/>
  <c r="B26" i="26"/>
  <c r="B27" i="26"/>
  <c r="B13" i="26"/>
  <c r="D11" i="26"/>
  <c r="E11" i="26"/>
  <c r="F11" i="26"/>
  <c r="G11" i="26"/>
  <c r="H11" i="26"/>
  <c r="I11" i="26"/>
  <c r="J11" i="26"/>
  <c r="K11" i="26"/>
  <c r="L11" i="26"/>
  <c r="C11" i="26"/>
  <c r="B4" i="26"/>
  <c r="B2" i="26"/>
  <c r="B3" i="26" s="1"/>
  <c r="H14" i="17" l="1"/>
  <c r="H15" i="17"/>
  <c r="H16" i="17"/>
  <c r="H17" i="17"/>
  <c r="H13" i="17"/>
  <c r="G14" i="17"/>
  <c r="J14" i="17" s="1"/>
  <c r="G15" i="17"/>
  <c r="J15" i="17" s="1"/>
  <c r="G16" i="17"/>
  <c r="J16" i="17" s="1"/>
  <c r="G17" i="17"/>
  <c r="J17" i="17" s="1"/>
  <c r="G13" i="17"/>
  <c r="B4" i="17" l="1"/>
  <c r="B2" i="17"/>
  <c r="B3" i="17" s="1"/>
  <c r="B4" i="16"/>
  <c r="B4" i="11"/>
  <c r="B4" i="8"/>
  <c r="B4" i="23"/>
  <c r="B2" i="23"/>
  <c r="B3" i="23" s="1"/>
  <c r="AD125" i="23"/>
  <c r="Y125" i="23"/>
  <c r="T125" i="23"/>
  <c r="O125" i="23"/>
  <c r="J12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C87" i="23"/>
  <c r="AC88" i="23"/>
  <c r="AC89" i="23"/>
  <c r="AC90" i="23"/>
  <c r="AC91" i="23"/>
  <c r="AC92" i="23"/>
  <c r="AC93" i="23"/>
  <c r="AC94" i="23"/>
  <c r="AC95" i="23"/>
  <c r="AC96" i="23"/>
  <c r="AC97" i="23"/>
  <c r="AC98" i="23"/>
  <c r="AC99" i="23"/>
  <c r="AC100" i="23"/>
  <c r="AC101" i="23"/>
  <c r="AC102" i="23"/>
  <c r="AC103" i="23"/>
  <c r="AC104" i="23"/>
  <c r="AC105" i="23"/>
  <c r="AC106" i="23"/>
  <c r="AC107" i="23"/>
  <c r="AC108" i="23"/>
  <c r="AC109" i="23"/>
  <c r="AC110" i="23"/>
  <c r="AC111" i="23"/>
  <c r="AC112" i="23"/>
  <c r="AC113" i="23"/>
  <c r="AC114" i="23"/>
  <c r="AC115" i="23"/>
  <c r="AC116" i="23"/>
  <c r="AC117" i="23"/>
  <c r="AC118"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S113" i="23"/>
  <c r="S114" i="23"/>
  <c r="S115" i="23"/>
  <c r="S116" i="23"/>
  <c r="S117" i="23"/>
  <c r="S118"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N51" i="23"/>
  <c r="N52" i="23"/>
  <c r="N53" i="23"/>
  <c r="N54" i="23"/>
  <c r="N55" i="23"/>
  <c r="N56" i="23"/>
  <c r="N57" i="23"/>
  <c r="N58" i="23"/>
  <c r="N59" i="23"/>
  <c r="N60" i="23"/>
  <c r="N61" i="23"/>
  <c r="N62" i="23"/>
  <c r="N63" i="23"/>
  <c r="N64" i="23"/>
  <c r="N65" i="23"/>
  <c r="N66" i="23"/>
  <c r="N67" i="23"/>
  <c r="N68" i="23"/>
  <c r="N69" i="23"/>
  <c r="N70" i="23"/>
  <c r="N71" i="23"/>
  <c r="N72" i="23"/>
  <c r="N73" i="23"/>
  <c r="N74" i="23"/>
  <c r="N75" i="23"/>
  <c r="N76" i="23"/>
  <c r="N77" i="23"/>
  <c r="N78" i="23"/>
  <c r="N79" i="23"/>
  <c r="N80" i="23"/>
  <c r="N81" i="23"/>
  <c r="N82" i="23"/>
  <c r="N83" i="23"/>
  <c r="N84" i="23"/>
  <c r="N85" i="23"/>
  <c r="N86" i="23"/>
  <c r="N87" i="23"/>
  <c r="N88" i="23"/>
  <c r="N89" i="23"/>
  <c r="N90" i="23"/>
  <c r="N91" i="23"/>
  <c r="N92" i="23"/>
  <c r="N93" i="23"/>
  <c r="N94" i="23"/>
  <c r="N95" i="23"/>
  <c r="N96" i="23"/>
  <c r="N97" i="23"/>
  <c r="N98" i="23"/>
  <c r="N99" i="23"/>
  <c r="N100" i="23"/>
  <c r="N101" i="23"/>
  <c r="N102" i="23"/>
  <c r="N103" i="23"/>
  <c r="N104" i="23"/>
  <c r="N105" i="23"/>
  <c r="N106" i="23"/>
  <c r="N107" i="23"/>
  <c r="N108" i="23"/>
  <c r="N109" i="23"/>
  <c r="N110" i="23"/>
  <c r="N111" i="23"/>
  <c r="N112" i="23"/>
  <c r="N113" i="23"/>
  <c r="N114" i="23"/>
  <c r="N115" i="23"/>
  <c r="N116" i="23"/>
  <c r="N117" i="23"/>
  <c r="N118" i="23"/>
  <c r="AC15" i="23"/>
  <c r="X15" i="23"/>
  <c r="S15" i="23"/>
  <c r="N15" i="23"/>
  <c r="I118" i="23"/>
  <c r="I117" i="23"/>
  <c r="I116" i="23"/>
  <c r="I115" i="23"/>
  <c r="I114" i="23"/>
  <c r="I113" i="23"/>
  <c r="I112" i="23"/>
  <c r="I111" i="23"/>
  <c r="I110" i="23"/>
  <c r="I109" i="23"/>
  <c r="I108" i="23"/>
  <c r="I107" i="23"/>
  <c r="I106" i="23"/>
  <c r="I105" i="23"/>
  <c r="I104" i="23"/>
  <c r="I103" i="23"/>
  <c r="I102" i="23"/>
  <c r="I101" i="23"/>
  <c r="I100" i="23"/>
  <c r="I99" i="23"/>
  <c r="I98" i="23"/>
  <c r="I97" i="23"/>
  <c r="I96" i="23"/>
  <c r="I95" i="23"/>
  <c r="I94" i="23"/>
  <c r="I93" i="23"/>
  <c r="I92" i="23"/>
  <c r="I91" i="23"/>
  <c r="I90" i="23"/>
  <c r="I89" i="23"/>
  <c r="I88" i="23"/>
  <c r="I87" i="23"/>
  <c r="I86" i="23"/>
  <c r="I85" i="23"/>
  <c r="I84" i="23"/>
  <c r="I83" i="23"/>
  <c r="I82" i="23"/>
  <c r="I81" i="23"/>
  <c r="I80" i="23"/>
  <c r="I79" i="23"/>
  <c r="I78" i="23"/>
  <c r="I77" i="23"/>
  <c r="I76" i="23"/>
  <c r="I75" i="23"/>
  <c r="I74" i="23"/>
  <c r="I73" i="23"/>
  <c r="I72" i="23"/>
  <c r="I71" i="23"/>
  <c r="I70" i="23"/>
  <c r="I69" i="23"/>
  <c r="I68" i="23"/>
  <c r="I67" i="23"/>
  <c r="I66" i="23"/>
  <c r="I65" i="23"/>
  <c r="I64" i="23"/>
  <c r="I63" i="23"/>
  <c r="I62" i="23"/>
  <c r="I61" i="23"/>
  <c r="I60" i="23"/>
  <c r="I59" i="23"/>
  <c r="I58" i="23"/>
  <c r="I57" i="23"/>
  <c r="I56" i="23"/>
  <c r="I55" i="23"/>
  <c r="I54" i="23"/>
  <c r="I53" i="23"/>
  <c r="I52" i="23"/>
  <c r="I51" i="23"/>
  <c r="I50" i="23"/>
  <c r="I49" i="23"/>
  <c r="I48" i="23"/>
  <c r="I47" i="23"/>
  <c r="I46" i="23"/>
  <c r="I45" i="23"/>
  <c r="I44" i="23"/>
  <c r="I43" i="23"/>
  <c r="I42" i="23"/>
  <c r="I41" i="23"/>
  <c r="I40" i="23"/>
  <c r="I39" i="23"/>
  <c r="I38" i="23"/>
  <c r="I37" i="23"/>
  <c r="I36" i="23"/>
  <c r="I35" i="23"/>
  <c r="I34" i="23"/>
  <c r="I33" i="23"/>
  <c r="I32" i="23"/>
  <c r="I31" i="23"/>
  <c r="I30" i="23"/>
  <c r="I29" i="23"/>
  <c r="I28" i="23"/>
  <c r="I27" i="23"/>
  <c r="I26" i="23"/>
  <c r="I25" i="23"/>
  <c r="I24" i="23"/>
  <c r="I23" i="23"/>
  <c r="I22" i="23"/>
  <c r="I21" i="23"/>
  <c r="I20" i="23"/>
  <c r="I19" i="23"/>
  <c r="I18" i="23"/>
  <c r="I17" i="23"/>
  <c r="I16" i="23"/>
  <c r="I15" i="23"/>
  <c r="E118" i="23"/>
  <c r="E117" i="23"/>
  <c r="E116" i="23"/>
  <c r="E115" i="23"/>
  <c r="E114" i="23"/>
  <c r="E113" i="23"/>
  <c r="E112" i="23"/>
  <c r="E111" i="23"/>
  <c r="E110" i="23"/>
  <c r="E109" i="23"/>
  <c r="E108" i="23"/>
  <c r="E107" i="23"/>
  <c r="E106" i="23"/>
  <c r="E105" i="23"/>
  <c r="E104" i="23"/>
  <c r="E103" i="23"/>
  <c r="E102" i="23"/>
  <c r="E101" i="23"/>
  <c r="E100" i="23"/>
  <c r="E99" i="23"/>
  <c r="E98" i="23"/>
  <c r="E97" i="23"/>
  <c r="E96" i="23"/>
  <c r="E95" i="23"/>
  <c r="E94" i="23"/>
  <c r="E93" i="23"/>
  <c r="E92" i="23"/>
  <c r="E91" i="23"/>
  <c r="E90" i="23"/>
  <c r="E89" i="23"/>
  <c r="E88" i="23"/>
  <c r="E87" i="23"/>
  <c r="E86" i="23"/>
  <c r="E85" i="23"/>
  <c r="E84" i="23"/>
  <c r="E83" i="23"/>
  <c r="E82" i="23"/>
  <c r="E81" i="23"/>
  <c r="E80" i="23"/>
  <c r="E79" i="23"/>
  <c r="E78" i="23"/>
  <c r="E77" i="23"/>
  <c r="E76" i="23"/>
  <c r="E75" i="23"/>
  <c r="E74" i="23"/>
  <c r="E73" i="23"/>
  <c r="E72" i="23"/>
  <c r="E71" i="23"/>
  <c r="E70" i="23"/>
  <c r="E69" i="23"/>
  <c r="E68" i="23"/>
  <c r="E67" i="23"/>
  <c r="E66" i="23"/>
  <c r="E65" i="23"/>
  <c r="E64" i="23"/>
  <c r="E63" i="23"/>
  <c r="E62" i="23"/>
  <c r="E61" i="23"/>
  <c r="E60" i="23"/>
  <c r="E59" i="23"/>
  <c r="E58" i="23"/>
  <c r="E57" i="2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4" i="23"/>
  <c r="E23" i="23"/>
  <c r="E22" i="23"/>
  <c r="E21" i="23"/>
  <c r="E20" i="23"/>
  <c r="E19" i="23"/>
  <c r="E18" i="23"/>
  <c r="E17" i="23"/>
  <c r="E16" i="23"/>
  <c r="E15" i="23"/>
  <c r="AA10" i="23"/>
  <c r="V10" i="23"/>
  <c r="Q10" i="23"/>
  <c r="L10" i="23"/>
  <c r="G10" i="23"/>
  <c r="AD127" i="23" l="1"/>
  <c r="Y127" i="23"/>
  <c r="O127" i="23"/>
  <c r="T127" i="23"/>
  <c r="J127" i="23"/>
  <c r="C34" i="17" l="1"/>
  <c r="D33" i="17" s="1"/>
  <c r="I20" i="17"/>
  <c r="H20" i="17"/>
  <c r="E32" i="17" s="1"/>
  <c r="J41" i="17" s="1"/>
  <c r="G20" i="17"/>
  <c r="F20" i="17"/>
  <c r="E25" i="17" s="1"/>
  <c r="J33" i="17" s="1"/>
  <c r="I19" i="17"/>
  <c r="H19" i="17"/>
  <c r="G19" i="17"/>
  <c r="F19" i="17"/>
  <c r="J13" i="17"/>
  <c r="E26" i="17" l="1"/>
  <c r="J40" i="17" s="1"/>
  <c r="J19" i="17"/>
  <c r="J20" i="17"/>
  <c r="J31" i="17" s="1"/>
  <c r="D34" i="17"/>
  <c r="E34" i="17" s="1"/>
  <c r="D32" i="17"/>
  <c r="D36" i="17" s="1"/>
  <c r="E33" i="17" l="1"/>
  <c r="C13" i="16"/>
  <c r="M13" i="16" s="1"/>
  <c r="M14" i="16" s="1"/>
  <c r="M15" i="16" s="1"/>
  <c r="M16" i="16" s="1"/>
  <c r="M17" i="16" s="1"/>
  <c r="M18" i="16" s="1"/>
  <c r="M19" i="16" s="1"/>
  <c r="M20" i="16" s="1"/>
  <c r="M21" i="16" s="1"/>
  <c r="M22" i="16" s="1"/>
  <c r="M23" i="16" s="1"/>
  <c r="M24" i="16" s="1"/>
  <c r="M25" i="16" s="1"/>
  <c r="M26" i="16" s="1"/>
  <c r="M27" i="16" s="1"/>
  <c r="L10" i="16"/>
  <c r="G10" i="16"/>
  <c r="B10" i="16"/>
  <c r="B2" i="16"/>
  <c r="B3" i="16" s="1"/>
  <c r="L14" i="16"/>
  <c r="L15" i="16" s="1"/>
  <c r="L16" i="16" s="1"/>
  <c r="L17" i="16" s="1"/>
  <c r="L18" i="16" s="1"/>
  <c r="L19" i="16" s="1"/>
  <c r="L20" i="16" s="1"/>
  <c r="L21" i="16" s="1"/>
  <c r="L22" i="16" s="1"/>
  <c r="L23" i="16" s="1"/>
  <c r="G14" i="16"/>
  <c r="G15" i="16" s="1"/>
  <c r="G16" i="16" s="1"/>
  <c r="G17" i="16" s="1"/>
  <c r="G18" i="16" s="1"/>
  <c r="G19" i="16" s="1"/>
  <c r="G20" i="16" s="1"/>
  <c r="G21" i="16" s="1"/>
  <c r="G22" i="16" s="1"/>
  <c r="G23" i="16" s="1"/>
  <c r="B14" i="16"/>
  <c r="B15" i="16" s="1"/>
  <c r="B16" i="16" s="1"/>
  <c r="B17" i="16" s="1"/>
  <c r="B18" i="16" s="1"/>
  <c r="B19" i="16" s="1"/>
  <c r="B20" i="16" s="1"/>
  <c r="B21" i="16" s="1"/>
  <c r="B22" i="16" s="1"/>
  <c r="B23" i="16" s="1"/>
  <c r="O11" i="16"/>
  <c r="B2" i="11"/>
  <c r="B3" i="11" s="1"/>
  <c r="C14" i="16" l="1"/>
  <c r="C15" i="16" s="1"/>
  <c r="C16" i="16" s="1"/>
  <c r="C17" i="16" s="1"/>
  <c r="C18" i="16" s="1"/>
  <c r="C19" i="16" s="1"/>
  <c r="C20" i="16" s="1"/>
  <c r="C21" i="16" s="1"/>
  <c r="C22" i="16" s="1"/>
  <c r="C23" i="16" s="1"/>
  <c r="C24" i="16" s="1"/>
  <c r="C25" i="16" s="1"/>
  <c r="C26" i="16" s="1"/>
  <c r="C27" i="16" s="1"/>
  <c r="H13" i="16"/>
  <c r="H14" i="16" s="1"/>
  <c r="H15" i="16" s="1"/>
  <c r="H16" i="16" s="1"/>
  <c r="H17" i="16" s="1"/>
  <c r="H18" i="16" s="1"/>
  <c r="H19" i="16" s="1"/>
  <c r="H20" i="16" s="1"/>
  <c r="H21" i="16" s="1"/>
  <c r="H22" i="16" s="1"/>
  <c r="H23" i="16" s="1"/>
  <c r="H24" i="16" s="1"/>
  <c r="H25" i="16" s="1"/>
  <c r="H26" i="16" s="1"/>
  <c r="H27" i="16" s="1"/>
  <c r="E36" i="17"/>
  <c r="J32" i="17" s="1"/>
  <c r="J34" i="17" s="1"/>
  <c r="J26" i="17" s="1"/>
  <c r="J27" i="17" s="1"/>
  <c r="J38" i="17" s="1"/>
  <c r="J39" i="17"/>
  <c r="L24" i="16"/>
  <c r="B24" i="16"/>
  <c r="G24" i="16"/>
  <c r="J11" i="16"/>
  <c r="B2" i="8"/>
  <c r="B3" i="8" s="1"/>
  <c r="D36" i="11"/>
  <c r="E36" i="11"/>
  <c r="F36" i="11"/>
  <c r="G36" i="11"/>
  <c r="H36" i="11"/>
  <c r="I36" i="11"/>
  <c r="J36" i="11"/>
  <c r="K36" i="11"/>
  <c r="L36" i="11"/>
  <c r="C36" i="11"/>
  <c r="C13" i="11"/>
  <c r="C11" i="11"/>
  <c r="D11" i="11"/>
  <c r="E11" i="11"/>
  <c r="F11" i="11"/>
  <c r="G11" i="11"/>
  <c r="H11" i="11"/>
  <c r="I11" i="11"/>
  <c r="J11" i="11"/>
  <c r="K11" i="11"/>
  <c r="L11" i="11"/>
  <c r="B10" i="11"/>
  <c r="C34" i="8"/>
  <c r="D34" i="8"/>
  <c r="E34" i="8"/>
  <c r="F34" i="8"/>
  <c r="G34" i="8"/>
  <c r="H34" i="8"/>
  <c r="I34" i="8"/>
  <c r="J34" i="8"/>
  <c r="K34" i="8"/>
  <c r="L34" i="8"/>
  <c r="D69" i="8"/>
  <c r="E69" i="8"/>
  <c r="F69" i="8"/>
  <c r="G69" i="8"/>
  <c r="H69" i="8"/>
  <c r="I69" i="8"/>
  <c r="J69" i="8"/>
  <c r="K69" i="8"/>
  <c r="L69" i="8"/>
  <c r="C69" i="8"/>
  <c r="C67" i="8"/>
  <c r="D67" i="8"/>
  <c r="E67" i="8"/>
  <c r="F67" i="8"/>
  <c r="G67" i="8"/>
  <c r="H67" i="8"/>
  <c r="I67" i="8"/>
  <c r="J67" i="8"/>
  <c r="K67" i="8"/>
  <c r="L67" i="8"/>
  <c r="C68" i="8"/>
  <c r="D68" i="8"/>
  <c r="E68" i="8"/>
  <c r="F68" i="8"/>
  <c r="G68" i="8"/>
  <c r="H68" i="8"/>
  <c r="I68" i="8"/>
  <c r="J68" i="8"/>
  <c r="K68" i="8"/>
  <c r="L68" i="8"/>
  <c r="C72" i="8"/>
  <c r="D72" i="8"/>
  <c r="E72" i="8"/>
  <c r="F72" i="8"/>
  <c r="G72" i="8"/>
  <c r="H72" i="8"/>
  <c r="I72" i="8"/>
  <c r="J72" i="8"/>
  <c r="K72" i="8"/>
  <c r="L72" i="8"/>
  <c r="C73" i="8"/>
  <c r="D73" i="8"/>
  <c r="E73" i="8"/>
  <c r="F73" i="8"/>
  <c r="G73" i="8"/>
  <c r="H73" i="8"/>
  <c r="I73" i="8"/>
  <c r="J73" i="8"/>
  <c r="K73" i="8"/>
  <c r="L73" i="8"/>
  <c r="C74" i="8"/>
  <c r="D74" i="8"/>
  <c r="E74" i="8"/>
  <c r="F74" i="8"/>
  <c r="G74" i="8"/>
  <c r="H74" i="8"/>
  <c r="I74" i="8"/>
  <c r="J74" i="8"/>
  <c r="K74" i="8"/>
  <c r="L74" i="8"/>
  <c r="D66" i="8"/>
  <c r="E66" i="8"/>
  <c r="F66" i="8"/>
  <c r="G66" i="8"/>
  <c r="H66" i="8"/>
  <c r="I66" i="8"/>
  <c r="J66" i="8"/>
  <c r="K66" i="8"/>
  <c r="L66" i="8"/>
  <c r="C66" i="8"/>
  <c r="C60" i="8"/>
  <c r="D60" i="8"/>
  <c r="E60" i="8"/>
  <c r="F60" i="8"/>
  <c r="G60" i="8"/>
  <c r="H60" i="8"/>
  <c r="I60" i="8"/>
  <c r="J60" i="8"/>
  <c r="K60" i="8"/>
  <c r="L60" i="8"/>
  <c r="C61" i="8"/>
  <c r="D61" i="8"/>
  <c r="E61" i="8"/>
  <c r="F61" i="8"/>
  <c r="G61" i="8"/>
  <c r="H61" i="8"/>
  <c r="I61" i="8"/>
  <c r="J61" i="8"/>
  <c r="K61" i="8"/>
  <c r="L61" i="8"/>
  <c r="C62" i="8"/>
  <c r="D62" i="8"/>
  <c r="E62" i="8"/>
  <c r="F62" i="8"/>
  <c r="G62" i="8"/>
  <c r="H62" i="8"/>
  <c r="I62" i="8"/>
  <c r="J62" i="8"/>
  <c r="K62" i="8"/>
  <c r="L62" i="8"/>
  <c r="D59" i="8"/>
  <c r="E59" i="8"/>
  <c r="F59" i="8"/>
  <c r="G59" i="8"/>
  <c r="H59" i="8"/>
  <c r="I59" i="8"/>
  <c r="J59" i="8"/>
  <c r="K59" i="8"/>
  <c r="L59" i="8"/>
  <c r="C59" i="8"/>
  <c r="D46" i="8"/>
  <c r="D51" i="8" s="1"/>
  <c r="E46" i="8"/>
  <c r="E51" i="8" s="1"/>
  <c r="F46" i="8"/>
  <c r="F51" i="8" s="1"/>
  <c r="G46" i="8"/>
  <c r="G51" i="8" s="1"/>
  <c r="H46" i="8"/>
  <c r="H51" i="8" s="1"/>
  <c r="I46" i="8"/>
  <c r="I51" i="8" s="1"/>
  <c r="J46" i="8"/>
  <c r="J51" i="8" s="1"/>
  <c r="K46" i="8"/>
  <c r="K51" i="8" s="1"/>
  <c r="L46" i="8"/>
  <c r="L51" i="8" s="1"/>
  <c r="C46" i="8"/>
  <c r="C51" i="8" s="1"/>
  <c r="D40" i="8"/>
  <c r="E40" i="8"/>
  <c r="F40" i="8"/>
  <c r="G40" i="8"/>
  <c r="H40" i="8"/>
  <c r="I40" i="8"/>
  <c r="J40" i="8"/>
  <c r="K40" i="8"/>
  <c r="L40" i="8"/>
  <c r="C40" i="8"/>
  <c r="D28" i="8"/>
  <c r="E28" i="8"/>
  <c r="F28" i="8"/>
  <c r="G28" i="8"/>
  <c r="H28" i="8"/>
  <c r="I28" i="8"/>
  <c r="J28" i="8"/>
  <c r="K28" i="8"/>
  <c r="L28" i="8"/>
  <c r="C28" i="8"/>
  <c r="D22" i="8"/>
  <c r="E22" i="8"/>
  <c r="F22" i="8"/>
  <c r="G22" i="8"/>
  <c r="H22" i="8"/>
  <c r="I22" i="8"/>
  <c r="J22" i="8"/>
  <c r="K22" i="8"/>
  <c r="L22" i="8"/>
  <c r="D16" i="8"/>
  <c r="E16" i="8"/>
  <c r="F16" i="8"/>
  <c r="G16" i="8"/>
  <c r="H16" i="8"/>
  <c r="I16" i="8"/>
  <c r="J16" i="8"/>
  <c r="K16" i="8"/>
  <c r="L16" i="8"/>
  <c r="C16" i="8"/>
  <c r="D13" i="8"/>
  <c r="E13" i="8"/>
  <c r="E35" i="11" s="1"/>
  <c r="F13" i="8"/>
  <c r="G13" i="8"/>
  <c r="G35" i="11" s="1"/>
  <c r="H13" i="8"/>
  <c r="I13" i="8"/>
  <c r="J13" i="8"/>
  <c r="K13" i="8"/>
  <c r="L13" i="8"/>
  <c r="C13" i="8"/>
  <c r="K11" i="8"/>
  <c r="K57" i="8" s="1"/>
  <c r="L11" i="8"/>
  <c r="L57" i="8" s="1"/>
  <c r="D11" i="8"/>
  <c r="E11" i="8"/>
  <c r="F11" i="8"/>
  <c r="G11" i="8"/>
  <c r="H11" i="8"/>
  <c r="I11" i="8"/>
  <c r="J11" i="8"/>
  <c r="C11" i="8"/>
  <c r="C6" i="3"/>
  <c r="D6" i="3"/>
  <c r="E6" i="3"/>
  <c r="F6" i="3"/>
  <c r="G6" i="3"/>
  <c r="H6" i="3"/>
  <c r="I6" i="3"/>
  <c r="J6" i="3"/>
  <c r="K6" i="3"/>
  <c r="B6" i="3"/>
  <c r="C5" i="1"/>
  <c r="D5" i="1"/>
  <c r="E5" i="1"/>
  <c r="F5" i="1"/>
  <c r="G5" i="1"/>
  <c r="H5" i="1"/>
  <c r="I5" i="1"/>
  <c r="J5" i="1"/>
  <c r="K5" i="1"/>
  <c r="B5" i="1"/>
  <c r="B6" i="6"/>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F4" i="3"/>
  <c r="G4" i="3"/>
  <c r="H4" i="3"/>
  <c r="I4" i="3"/>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E4" i="1"/>
  <c r="F4" i="1"/>
  <c r="G4" i="1"/>
  <c r="H4" i="1"/>
  <c r="I4" i="1"/>
  <c r="J4" i="1"/>
  <c r="K4" i="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48" i="8" s="1"/>
  <c r="D12" i="1"/>
  <c r="E12" i="1"/>
  <c r="F12" i="1"/>
  <c r="F13" i="1" s="1"/>
  <c r="G48" i="8" s="1"/>
  <c r="G12" i="1"/>
  <c r="G13" i="1" s="1"/>
  <c r="H48" i="8" s="1"/>
  <c r="H12" i="1"/>
  <c r="H13" i="1" s="1"/>
  <c r="I48" i="8" s="1"/>
  <c r="I12" i="1"/>
  <c r="I13" i="1" s="1"/>
  <c r="J48" i="8" s="1"/>
  <c r="J12" i="1"/>
  <c r="J13" i="1" s="1"/>
  <c r="K48" i="8" s="1"/>
  <c r="K12" i="1"/>
  <c r="K13" i="1" s="1"/>
  <c r="C15" i="1"/>
  <c r="D15" i="1"/>
  <c r="E15" i="1"/>
  <c r="F15" i="1"/>
  <c r="G15" i="1"/>
  <c r="H15" i="1"/>
  <c r="I15" i="1"/>
  <c r="J15" i="1"/>
  <c r="K15" i="1"/>
  <c r="B15" i="1"/>
  <c r="B7" i="1"/>
  <c r="B4" i="1"/>
  <c r="A1" i="1"/>
  <c r="A1" i="3" s="1"/>
  <c r="E1" i="6"/>
  <c r="H1"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B18" i="2"/>
  <c r="B13" i="2"/>
  <c r="B12" i="2"/>
  <c r="B11" i="2"/>
  <c r="B10" i="2"/>
  <c r="B8" i="2"/>
  <c r="B7" i="2"/>
  <c r="B6" i="2"/>
  <c r="B3" i="2"/>
  <c r="B12" i="3"/>
  <c r="B11" i="3"/>
  <c r="B10" i="3"/>
  <c r="B9" i="3"/>
  <c r="B8" i="3"/>
  <c r="B7" i="3"/>
  <c r="B4" i="3"/>
  <c r="B14" i="3" s="1"/>
  <c r="B3" i="3"/>
  <c r="L15" i="1"/>
  <c r="B12" i="1"/>
  <c r="B13" i="1" s="1"/>
  <c r="C48" i="8" s="1"/>
  <c r="B11" i="1"/>
  <c r="B10" i="1"/>
  <c r="B9" i="1"/>
  <c r="B8" i="1"/>
  <c r="B3" i="1"/>
  <c r="K26" i="2" l="1"/>
  <c r="G28" i="43" s="1"/>
  <c r="I26" i="2"/>
  <c r="E28" i="43" s="1"/>
  <c r="H26" i="2"/>
  <c r="D28" i="43" s="1"/>
  <c r="F35" i="11"/>
  <c r="F14" i="3"/>
  <c r="E10" i="46"/>
  <c r="E57" i="8"/>
  <c r="D10" i="46"/>
  <c r="D57" i="8"/>
  <c r="C10" i="46"/>
  <c r="C57" i="8"/>
  <c r="J10" i="46"/>
  <c r="J57" i="8"/>
  <c r="F10" i="46"/>
  <c r="F57" i="8"/>
  <c r="I10" i="46"/>
  <c r="I57" i="8"/>
  <c r="H10" i="46"/>
  <c r="H57" i="8"/>
  <c r="G10" i="46"/>
  <c r="G57" i="8"/>
  <c r="I35" i="11"/>
  <c r="L35" i="11"/>
  <c r="D35" i="11"/>
  <c r="H35" i="11"/>
  <c r="J35" i="11"/>
  <c r="F10" i="34"/>
  <c r="G10" i="34" s="1"/>
  <c r="H10" i="34" s="1"/>
  <c r="I10" i="34" s="1"/>
  <c r="J10" i="34" s="1"/>
  <c r="K10" i="34" s="1"/>
  <c r="L10" i="46"/>
  <c r="E10" i="34"/>
  <c r="K10" i="46"/>
  <c r="K35" i="11"/>
  <c r="F21" i="43"/>
  <c r="F20" i="43"/>
  <c r="F18" i="43"/>
  <c r="D12" i="43"/>
  <c r="D27" i="43"/>
  <c r="J26" i="2"/>
  <c r="F28" i="43" s="1"/>
  <c r="D26" i="2"/>
  <c r="E18" i="43"/>
  <c r="E20" i="43"/>
  <c r="E21" i="43"/>
  <c r="C12" i="43"/>
  <c r="C27" i="43"/>
  <c r="C26" i="2"/>
  <c r="D21" i="43"/>
  <c r="D18" i="43"/>
  <c r="D20" i="43"/>
  <c r="C18" i="43"/>
  <c r="C21" i="43"/>
  <c r="C20" i="43"/>
  <c r="G26" i="2"/>
  <c r="C28" i="43" s="1"/>
  <c r="G12" i="43"/>
  <c r="G27" i="43"/>
  <c r="B26" i="2"/>
  <c r="F26" i="2"/>
  <c r="E43" i="34"/>
  <c r="L45" i="43"/>
  <c r="L46" i="43" s="1"/>
  <c r="L49" i="43" s="1"/>
  <c r="F12" i="43"/>
  <c r="F27" i="43"/>
  <c r="G20" i="43"/>
  <c r="G18" i="43"/>
  <c r="G21" i="43"/>
  <c r="E12" i="43"/>
  <c r="E27" i="43"/>
  <c r="E26" i="2"/>
  <c r="K21" i="2"/>
  <c r="C21" i="2"/>
  <c r="J42" i="17"/>
  <c r="E24" i="34" s="1"/>
  <c r="G18" i="34" s="1"/>
  <c r="F16" i="2"/>
  <c r="B21" i="2"/>
  <c r="I14" i="3"/>
  <c r="B6" i="1"/>
  <c r="B19" i="1" s="1"/>
  <c r="D14" i="3"/>
  <c r="G20" i="2"/>
  <c r="E20" i="2"/>
  <c r="D16" i="2"/>
  <c r="J6" i="1"/>
  <c r="J19" i="1" s="1"/>
  <c r="B20" i="2"/>
  <c r="A1" i="2"/>
  <c r="A1" i="4" s="1"/>
  <c r="G14" i="1"/>
  <c r="C25" i="43" s="1"/>
  <c r="G14" i="3"/>
  <c r="D13" i="16" a="1"/>
  <c r="D13" i="16" s="1"/>
  <c r="D24" i="16" s="1"/>
  <c r="C37" i="11"/>
  <c r="H23" i="1"/>
  <c r="I21" i="2"/>
  <c r="L8" i="1"/>
  <c r="N8" i="1" s="1"/>
  <c r="G21" i="2"/>
  <c r="K6" i="1"/>
  <c r="K19" i="1" s="1"/>
  <c r="C6" i="1"/>
  <c r="C19" i="1" s="1"/>
  <c r="E14" i="3"/>
  <c r="H21" i="2"/>
  <c r="K16" i="2"/>
  <c r="C16" i="2"/>
  <c r="C23" i="2"/>
  <c r="J20" i="2"/>
  <c r="H14" i="3"/>
  <c r="G25" i="16"/>
  <c r="B25" i="16"/>
  <c r="L25" i="16"/>
  <c r="F20" i="2"/>
  <c r="J16" i="2"/>
  <c r="J14" i="3"/>
  <c r="I23" i="1"/>
  <c r="L10" i="1"/>
  <c r="H16" i="2"/>
  <c r="D23" i="2"/>
  <c r="J21" i="2"/>
  <c r="K20" i="2"/>
  <c r="C20" i="2"/>
  <c r="E23" i="2"/>
  <c r="K14" i="3"/>
  <c r="C14" i="3"/>
  <c r="C35" i="11"/>
  <c r="G17" i="11"/>
  <c r="E17" i="11"/>
  <c r="J44" i="11"/>
  <c r="G44" i="11"/>
  <c r="I44" i="11"/>
  <c r="K17" i="11"/>
  <c r="L17" i="11"/>
  <c r="E38" i="11"/>
  <c r="G37" i="11"/>
  <c r="L38" i="11"/>
  <c r="D38" i="11"/>
  <c r="F37" i="11"/>
  <c r="F17" i="11"/>
  <c r="K38" i="11"/>
  <c r="F35" i="8"/>
  <c r="H39" i="11"/>
  <c r="H17" i="11"/>
  <c r="J46" i="11"/>
  <c r="E37" i="11"/>
  <c r="G46" i="11"/>
  <c r="J38" i="11"/>
  <c r="L37" i="11"/>
  <c r="D37" i="11"/>
  <c r="D17" i="11"/>
  <c r="F46" i="11"/>
  <c r="I49" i="11"/>
  <c r="I38" i="11"/>
  <c r="K37" i="11"/>
  <c r="E49" i="11"/>
  <c r="H46" i="11"/>
  <c r="H38" i="11"/>
  <c r="J39" i="11"/>
  <c r="J17" i="11"/>
  <c r="L46" i="11"/>
  <c r="D49" i="11"/>
  <c r="I39" i="11"/>
  <c r="I17" i="11"/>
  <c r="K49" i="11"/>
  <c r="J37" i="11"/>
  <c r="C38" i="11"/>
  <c r="G39" i="11"/>
  <c r="I37" i="11"/>
  <c r="F39" i="11"/>
  <c r="H37" i="11"/>
  <c r="C39" i="11"/>
  <c r="E39" i="11"/>
  <c r="L39" i="11"/>
  <c r="D39" i="11"/>
  <c r="G35" i="8"/>
  <c r="K39" i="11"/>
  <c r="G38" i="11"/>
  <c r="F38" i="11"/>
  <c r="F44" i="11"/>
  <c r="O43" i="11"/>
  <c r="N43" i="11"/>
  <c r="H44" i="11"/>
  <c r="K44" i="11"/>
  <c r="D44" i="11"/>
  <c r="L44" i="11"/>
  <c r="E44" i="11"/>
  <c r="F64" i="8"/>
  <c r="F33" i="26" s="1"/>
  <c r="D64" i="8"/>
  <c r="D33" i="26" s="1"/>
  <c r="K64" i="8"/>
  <c r="K33" i="26" s="1"/>
  <c r="L35" i="8"/>
  <c r="D35" i="8"/>
  <c r="H64" i="8"/>
  <c r="H33" i="26" s="1"/>
  <c r="K35" i="8"/>
  <c r="G64" i="8"/>
  <c r="G33" i="26" s="1"/>
  <c r="L64" i="8"/>
  <c r="L33" i="26" s="1"/>
  <c r="C64" i="8"/>
  <c r="C33" i="26" s="1"/>
  <c r="E64" i="8"/>
  <c r="E33" i="26" s="1"/>
  <c r="J64" i="8"/>
  <c r="J33" i="26" s="1"/>
  <c r="E35" i="8"/>
  <c r="I64" i="8"/>
  <c r="I33" i="26" s="1"/>
  <c r="J35" i="8"/>
  <c r="C70" i="8"/>
  <c r="I35" i="8"/>
  <c r="E70" i="8"/>
  <c r="H35" i="8"/>
  <c r="C35" i="8"/>
  <c r="K75" i="8"/>
  <c r="C75" i="8"/>
  <c r="J75" i="8"/>
  <c r="I75" i="8"/>
  <c r="G70" i="8"/>
  <c r="L75" i="8"/>
  <c r="D75" i="8"/>
  <c r="F70" i="8"/>
  <c r="L70" i="8"/>
  <c r="K70" i="8"/>
  <c r="H75" i="8"/>
  <c r="G75" i="8"/>
  <c r="I70" i="8"/>
  <c r="F75" i="8"/>
  <c r="D70" i="8"/>
  <c r="J70" i="8"/>
  <c r="H70" i="8"/>
  <c r="E75" i="8"/>
  <c r="D20" i="2"/>
  <c r="L5" i="1"/>
  <c r="G16" i="2"/>
  <c r="G23" i="2"/>
  <c r="C29" i="43" s="1"/>
  <c r="D21" i="2"/>
  <c r="D6" i="1"/>
  <c r="D19" i="1" s="1"/>
  <c r="F14" i="1"/>
  <c r="L12" i="1"/>
  <c r="L13" i="1" s="1"/>
  <c r="L14" i="1" s="1"/>
  <c r="L25" i="1" s="1"/>
  <c r="L11" i="1"/>
  <c r="F23" i="2"/>
  <c r="G6" i="1"/>
  <c r="G19" i="1" s="1"/>
  <c r="L6" i="1"/>
  <c r="B16" i="2"/>
  <c r="L9" i="1"/>
  <c r="N9" i="1" s="1"/>
  <c r="L7" i="1"/>
  <c r="E16" i="2"/>
  <c r="J14" i="1"/>
  <c r="F25" i="43" s="1"/>
  <c r="E24" i="2"/>
  <c r="F21" i="2"/>
  <c r="E23" i="8"/>
  <c r="E25" i="11" s="1"/>
  <c r="H19" i="8"/>
  <c r="C19" i="8"/>
  <c r="E19" i="8"/>
  <c r="H17" i="8"/>
  <c r="K19" i="8"/>
  <c r="L17" i="8"/>
  <c r="L23" i="8"/>
  <c r="L25" i="11" s="1"/>
  <c r="I17" i="8"/>
  <c r="G19" i="8"/>
  <c r="D17" i="8"/>
  <c r="H29" i="8"/>
  <c r="H26" i="11" s="1"/>
  <c r="K17" i="8"/>
  <c r="G29" i="8"/>
  <c r="G26" i="11" s="1"/>
  <c r="L14" i="8"/>
  <c r="D23" i="8"/>
  <c r="D25" i="11" s="1"/>
  <c r="K23" i="8"/>
  <c r="K25" i="11" s="1"/>
  <c r="F17" i="8"/>
  <c r="C23" i="8"/>
  <c r="C25" i="11" s="1"/>
  <c r="D29" i="8"/>
  <c r="D26" i="11" s="1"/>
  <c r="I19" i="8"/>
  <c r="J23" i="8"/>
  <c r="J25" i="11" s="1"/>
  <c r="I14" i="8"/>
  <c r="E17" i="8"/>
  <c r="I23" i="8"/>
  <c r="I25" i="11" s="1"/>
  <c r="G17" i="8"/>
  <c r="H14" i="8"/>
  <c r="H23" i="8"/>
  <c r="H25" i="11" s="1"/>
  <c r="I29" i="8"/>
  <c r="I26" i="11" s="1"/>
  <c r="F14" i="8"/>
  <c r="F13" i="11" s="1"/>
  <c r="C17" i="8"/>
  <c r="G23" i="8"/>
  <c r="G25" i="11" s="1"/>
  <c r="L19" i="8"/>
  <c r="D14" i="8"/>
  <c r="D13" i="11" s="1"/>
  <c r="J17" i="8"/>
  <c r="L29" i="8"/>
  <c r="L26" i="11" s="1"/>
  <c r="K29" i="8"/>
  <c r="K26" i="11" s="1"/>
  <c r="J29" i="8"/>
  <c r="J26" i="11" s="1"/>
  <c r="E14" i="8"/>
  <c r="E13" i="11" s="1"/>
  <c r="D19" i="8"/>
  <c r="K14" i="8"/>
  <c r="J19" i="8"/>
  <c r="J14" i="8"/>
  <c r="F23" i="8"/>
  <c r="F25" i="11" s="1"/>
  <c r="C29" i="8"/>
  <c r="C26" i="11" s="1"/>
  <c r="F29" i="8"/>
  <c r="F26" i="11" s="1"/>
  <c r="G14" i="8"/>
  <c r="G13" i="11" s="1"/>
  <c r="F19" i="8"/>
  <c r="E29" i="8"/>
  <c r="E26" i="11" s="1"/>
  <c r="K14" i="1"/>
  <c r="G25" i="43" s="1"/>
  <c r="C14" i="1"/>
  <c r="D24" i="2"/>
  <c r="I24" i="2"/>
  <c r="E30" i="43" s="1"/>
  <c r="H23" i="2"/>
  <c r="D29" i="43" s="1"/>
  <c r="J24" i="2"/>
  <c r="F30" i="43" s="1"/>
  <c r="L4" i="1"/>
  <c r="L23" i="1" s="1"/>
  <c r="E6" i="1"/>
  <c r="E19" i="1" s="1"/>
  <c r="K23" i="2"/>
  <c r="G29" i="43" s="1"/>
  <c r="I14" i="1"/>
  <c r="E25" i="43" s="1"/>
  <c r="C24" i="2"/>
  <c r="H24" i="2"/>
  <c r="D30" i="43" s="1"/>
  <c r="J23" i="1"/>
  <c r="B23" i="2"/>
  <c r="H14" i="1"/>
  <c r="D25" i="43" s="1"/>
  <c r="G24" i="2"/>
  <c r="C30" i="43" s="1"/>
  <c r="D13" i="1"/>
  <c r="J23" i="2"/>
  <c r="F29" i="43" s="1"/>
  <c r="E21" i="2"/>
  <c r="E1" i="3"/>
  <c r="B14" i="1"/>
  <c r="I16" i="2"/>
  <c r="K24" i="2"/>
  <c r="G30" i="43" s="1"/>
  <c r="I6" i="1"/>
  <c r="I19" i="1" s="1"/>
  <c r="E1" i="2"/>
  <c r="I23" i="2"/>
  <c r="E29" i="43" s="1"/>
  <c r="F24" i="2"/>
  <c r="I20" i="2"/>
  <c r="H20" i="2"/>
  <c r="K23" i="1"/>
  <c r="H6" i="1"/>
  <c r="H19" i="1" s="1"/>
  <c r="F6" i="1"/>
  <c r="F19" i="1" s="1"/>
  <c r="E1" i="4"/>
  <c r="E13" i="1" l="1"/>
  <c r="E48" i="8"/>
  <c r="J13" i="11"/>
  <c r="E13" i="43"/>
  <c r="H13" i="11"/>
  <c r="C13" i="43"/>
  <c r="K13" i="11"/>
  <c r="F13" i="43"/>
  <c r="I13" i="11"/>
  <c r="D13" i="43"/>
  <c r="L13" i="11"/>
  <c r="G13" i="43"/>
  <c r="M8" i="1"/>
  <c r="M9" i="1"/>
  <c r="J25" i="1"/>
  <c r="K24" i="1"/>
  <c r="E19" i="16"/>
  <c r="E16" i="16"/>
  <c r="M11" i="1"/>
  <c r="E17" i="16"/>
  <c r="E20" i="16"/>
  <c r="C46" i="11"/>
  <c r="C49" i="11"/>
  <c r="E15" i="16"/>
  <c r="E22" i="16"/>
  <c r="F34" i="26"/>
  <c r="G34" i="26"/>
  <c r="J18" i="34"/>
  <c r="I18" i="34"/>
  <c r="H18" i="34"/>
  <c r="E29" i="34"/>
  <c r="K18" i="34"/>
  <c r="E14" i="16"/>
  <c r="D23" i="16"/>
  <c r="E23" i="16" s="1"/>
  <c r="L35" i="26"/>
  <c r="E18" i="16"/>
  <c r="H36" i="26"/>
  <c r="K37" i="26"/>
  <c r="D37" i="26"/>
  <c r="K25" i="1"/>
  <c r="M25" i="1" s="1"/>
  <c r="M14" i="1" s="1"/>
  <c r="E21" i="16"/>
  <c r="L37" i="26"/>
  <c r="I37" i="26"/>
  <c r="K34" i="26"/>
  <c r="I35" i="26"/>
  <c r="F37" i="26"/>
  <c r="H37" i="26"/>
  <c r="J35" i="26"/>
  <c r="J34" i="26"/>
  <c r="N11" i="1"/>
  <c r="G36" i="26"/>
  <c r="C36" i="26"/>
  <c r="E34" i="26"/>
  <c r="L36" i="26"/>
  <c r="E35" i="26"/>
  <c r="H34" i="26"/>
  <c r="E37" i="26"/>
  <c r="C34" i="26"/>
  <c r="C35" i="26"/>
  <c r="G35" i="26"/>
  <c r="D34" i="26"/>
  <c r="K35" i="26"/>
  <c r="J37" i="26"/>
  <c r="E36" i="26"/>
  <c r="D36" i="26"/>
  <c r="H35" i="26"/>
  <c r="K36" i="26"/>
  <c r="L34" i="26"/>
  <c r="I36" i="26"/>
  <c r="F35" i="26"/>
  <c r="J36" i="26"/>
  <c r="C37" i="26"/>
  <c r="F36" i="26"/>
  <c r="G37" i="26"/>
  <c r="D35" i="26"/>
  <c r="I34" i="26"/>
  <c r="D25" i="16"/>
  <c r="E25" i="16" s="1"/>
  <c r="B26" i="16"/>
  <c r="L26" i="16"/>
  <c r="G26" i="16"/>
  <c r="N23" i="1"/>
  <c r="N4" i="1" s="1"/>
  <c r="O26" i="11"/>
  <c r="N35" i="11"/>
  <c r="O35" i="11"/>
  <c r="K46" i="11"/>
  <c r="I46" i="11"/>
  <c r="L49" i="11"/>
  <c r="J49" i="11"/>
  <c r="G49" i="11"/>
  <c r="N37" i="11"/>
  <c r="D46" i="11"/>
  <c r="O17" i="11"/>
  <c r="F49" i="11"/>
  <c r="O37" i="11"/>
  <c r="I77" i="8"/>
  <c r="E46" i="11"/>
  <c r="H49" i="11"/>
  <c r="N17" i="11"/>
  <c r="N26" i="11"/>
  <c r="E77" i="8"/>
  <c r="C77" i="8"/>
  <c r="L77" i="8"/>
  <c r="H77" i="8"/>
  <c r="D77" i="8"/>
  <c r="F77" i="8"/>
  <c r="K77" i="8"/>
  <c r="J77" i="8"/>
  <c r="G77" i="8"/>
  <c r="I24" i="1"/>
  <c r="J24" i="1"/>
  <c r="H24" i="1"/>
  <c r="F25" i="8"/>
  <c r="F20" i="8"/>
  <c r="F19" i="11" s="1"/>
  <c r="D25" i="8"/>
  <c r="D20" i="8"/>
  <c r="D19" i="11" s="1"/>
  <c r="C25" i="8"/>
  <c r="C20" i="8"/>
  <c r="C19" i="11" s="1"/>
  <c r="G25" i="8"/>
  <c r="G20" i="8"/>
  <c r="G19" i="11" s="1"/>
  <c r="H25" i="8"/>
  <c r="H20" i="8"/>
  <c r="K25" i="8"/>
  <c r="K20" i="8"/>
  <c r="E25" i="8"/>
  <c r="E20" i="8"/>
  <c r="E19" i="11" s="1"/>
  <c r="L25" i="8"/>
  <c r="L20" i="8"/>
  <c r="I25" i="8"/>
  <c r="I20" i="8"/>
  <c r="J25" i="8"/>
  <c r="J20" i="8"/>
  <c r="M23" i="1"/>
  <c r="M4" i="1" s="1"/>
  <c r="D14" i="1"/>
  <c r="L19" i="1"/>
  <c r="L24" i="1" s="1"/>
  <c r="G28" i="26" l="1"/>
  <c r="G48" i="11"/>
  <c r="E28" i="26"/>
  <c r="E48" i="11"/>
  <c r="C48" i="11"/>
  <c r="C28" i="26"/>
  <c r="I28" i="26"/>
  <c r="I48" i="11"/>
  <c r="F28" i="26"/>
  <c r="F48" i="11"/>
  <c r="J28" i="26"/>
  <c r="J48" i="11"/>
  <c r="K28" i="26"/>
  <c r="K48" i="11"/>
  <c r="O48" i="11" s="1"/>
  <c r="D28" i="26"/>
  <c r="D48" i="11"/>
  <c r="H28" i="26"/>
  <c r="H48" i="11"/>
  <c r="L28" i="26"/>
  <c r="L48" i="11"/>
  <c r="N48" i="11"/>
  <c r="M24" i="1"/>
  <c r="M6" i="1" s="1"/>
  <c r="M10" i="1" s="1"/>
  <c r="M12" i="1" s="1"/>
  <c r="M13" i="1" s="1"/>
  <c r="M15" i="1" s="1"/>
  <c r="E14" i="1"/>
  <c r="I25" i="1" s="1"/>
  <c r="F48" i="8"/>
  <c r="O13" i="11"/>
  <c r="N13" i="11"/>
  <c r="J19" i="11"/>
  <c r="E14" i="43"/>
  <c r="K19" i="11"/>
  <c r="F14" i="43"/>
  <c r="E26" i="43"/>
  <c r="F26" i="43"/>
  <c r="G26" i="43"/>
  <c r="I19" i="11"/>
  <c r="D14" i="43"/>
  <c r="H19" i="11"/>
  <c r="C14" i="43"/>
  <c r="D26" i="43"/>
  <c r="C26" i="43"/>
  <c r="L19" i="11"/>
  <c r="G14" i="43"/>
  <c r="E24" i="16"/>
  <c r="C31" i="8"/>
  <c r="C33" i="11" s="1"/>
  <c r="I13" i="16" a="1"/>
  <c r="L39" i="26"/>
  <c r="L41" i="26"/>
  <c r="L40" i="26"/>
  <c r="L46" i="26"/>
  <c r="L44" i="26"/>
  <c r="L43" i="26"/>
  <c r="L45" i="26"/>
  <c r="L42" i="26"/>
  <c r="C39" i="26"/>
  <c r="C44" i="26"/>
  <c r="C40" i="26"/>
  <c r="C45" i="26"/>
  <c r="C43" i="26"/>
  <c r="C41" i="26"/>
  <c r="C42" i="26"/>
  <c r="C46" i="26"/>
  <c r="G39" i="26"/>
  <c r="G40" i="26"/>
  <c r="G42" i="26"/>
  <c r="G45" i="26"/>
  <c r="G41" i="26"/>
  <c r="G43" i="26"/>
  <c r="G46" i="26"/>
  <c r="G44" i="26"/>
  <c r="I47" i="11"/>
  <c r="I39" i="26"/>
  <c r="I43" i="26"/>
  <c r="I42" i="26"/>
  <c r="I40" i="26"/>
  <c r="I44" i="26"/>
  <c r="I41" i="26"/>
  <c r="I46" i="26"/>
  <c r="I45" i="26"/>
  <c r="F39" i="26"/>
  <c r="F44" i="26"/>
  <c r="F46" i="26"/>
  <c r="F43" i="26"/>
  <c r="F40" i="26"/>
  <c r="F45" i="26"/>
  <c r="F42" i="26"/>
  <c r="F41" i="26"/>
  <c r="H39" i="26"/>
  <c r="H41" i="26"/>
  <c r="H46" i="26"/>
  <c r="H40" i="26"/>
  <c r="H42" i="26"/>
  <c r="H45" i="26"/>
  <c r="H44" i="26"/>
  <c r="H43" i="26"/>
  <c r="D39" i="26"/>
  <c r="D41" i="26"/>
  <c r="D45" i="26"/>
  <c r="D46" i="26"/>
  <c r="D42" i="26"/>
  <c r="D44" i="26"/>
  <c r="D43" i="26"/>
  <c r="D40" i="26"/>
  <c r="J39" i="26"/>
  <c r="J41" i="26"/>
  <c r="J46" i="26"/>
  <c r="J45" i="26"/>
  <c r="J43" i="26"/>
  <c r="J40" i="26"/>
  <c r="J44" i="26"/>
  <c r="J42" i="26"/>
  <c r="E39" i="26"/>
  <c r="E46" i="26"/>
  <c r="E42" i="26"/>
  <c r="E40" i="26"/>
  <c r="E43" i="26"/>
  <c r="E44" i="26"/>
  <c r="E45" i="26"/>
  <c r="E41" i="26"/>
  <c r="K39" i="26"/>
  <c r="K43" i="26"/>
  <c r="K45" i="26"/>
  <c r="K41" i="26"/>
  <c r="K40" i="26"/>
  <c r="K42" i="26"/>
  <c r="K46" i="26"/>
  <c r="K44" i="26"/>
  <c r="G27" i="16"/>
  <c r="L27" i="16"/>
  <c r="B27" i="16"/>
  <c r="D27" i="16" s="1"/>
  <c r="D26" i="16"/>
  <c r="E26" i="16" s="1"/>
  <c r="N46" i="11"/>
  <c r="N49" i="11"/>
  <c r="O49" i="11"/>
  <c r="I79" i="8"/>
  <c r="O46" i="11"/>
  <c r="E31" i="8"/>
  <c r="E37" i="8" s="1"/>
  <c r="E14" i="11"/>
  <c r="L79" i="8"/>
  <c r="L47" i="11"/>
  <c r="D31" i="8"/>
  <c r="D37" i="8" s="1"/>
  <c r="D14" i="11"/>
  <c r="I31" i="8"/>
  <c r="F24" i="41" s="1"/>
  <c r="F26" i="41" s="1"/>
  <c r="F42" i="41" s="1"/>
  <c r="F43" i="41" s="1"/>
  <c r="I14" i="11"/>
  <c r="H31" i="8"/>
  <c r="E24" i="41" s="1"/>
  <c r="E26" i="41" s="1"/>
  <c r="E42" i="41" s="1"/>
  <c r="E43" i="41" s="1"/>
  <c r="H14" i="11"/>
  <c r="F31" i="8"/>
  <c r="F14" i="11"/>
  <c r="K79" i="8"/>
  <c r="K47" i="11"/>
  <c r="K31" i="8"/>
  <c r="H24" i="41" s="1"/>
  <c r="H26" i="41" s="1"/>
  <c r="H42" i="41" s="1"/>
  <c r="H43" i="41" s="1"/>
  <c r="K14" i="11"/>
  <c r="J79" i="8"/>
  <c r="J47" i="11"/>
  <c r="F79" i="8"/>
  <c r="F47" i="11"/>
  <c r="L31" i="8"/>
  <c r="I24" i="41" s="1"/>
  <c r="I26" i="41" s="1"/>
  <c r="I42" i="41" s="1"/>
  <c r="I43" i="41" s="1"/>
  <c r="L14" i="11"/>
  <c r="G31" i="8"/>
  <c r="D24" i="41" s="1"/>
  <c r="D26" i="41" s="1"/>
  <c r="D42" i="41" s="1"/>
  <c r="D43" i="41" s="1"/>
  <c r="G14" i="11"/>
  <c r="H79" i="8"/>
  <c r="H47" i="11"/>
  <c r="J31" i="8"/>
  <c r="G24" i="41" s="1"/>
  <c r="G26" i="41" s="1"/>
  <c r="G42" i="41" s="1"/>
  <c r="G43" i="41" s="1"/>
  <c r="J14" i="11"/>
  <c r="C79" i="8"/>
  <c r="C47" i="11"/>
  <c r="E79" i="8"/>
  <c r="E47" i="11"/>
  <c r="G79" i="8"/>
  <c r="G47" i="11"/>
  <c r="D79" i="8"/>
  <c r="D47" i="11"/>
  <c r="O44" i="11"/>
  <c r="N44" i="11"/>
  <c r="C26" i="8"/>
  <c r="C20" i="11" s="1"/>
  <c r="H26" i="8"/>
  <c r="D26" i="8"/>
  <c r="D20" i="11" s="1"/>
  <c r="E26" i="8"/>
  <c r="E20" i="11" s="1"/>
  <c r="K26" i="8"/>
  <c r="I26" i="8"/>
  <c r="J26" i="8"/>
  <c r="L26" i="8"/>
  <c r="G26" i="8"/>
  <c r="G20" i="11" s="1"/>
  <c r="F26" i="8"/>
  <c r="F20" i="11" s="1"/>
  <c r="N24" i="1"/>
  <c r="N6" i="1" s="1"/>
  <c r="H25" i="1" l="1"/>
  <c r="N25" i="1" s="1"/>
  <c r="N14" i="1" s="1"/>
  <c r="N19" i="11"/>
  <c r="O19" i="11"/>
  <c r="C29" i="11"/>
  <c r="C32" i="8"/>
  <c r="C21" i="11" s="1"/>
  <c r="C27" i="11" s="1"/>
  <c r="L20" i="11"/>
  <c r="G15" i="43"/>
  <c r="H20" i="11"/>
  <c r="C15" i="43"/>
  <c r="J20" i="11"/>
  <c r="E15" i="43"/>
  <c r="I20" i="11"/>
  <c r="D15" i="43"/>
  <c r="K20" i="11"/>
  <c r="F15" i="43"/>
  <c r="F32" i="8"/>
  <c r="F21" i="11" s="1"/>
  <c r="F27" i="11" s="1"/>
  <c r="C24" i="41"/>
  <c r="C26" i="41" s="1"/>
  <c r="C42" i="41" s="1"/>
  <c r="C43" i="41" s="1"/>
  <c r="C37" i="8"/>
  <c r="C38" i="8" s="1"/>
  <c r="C22" i="11" s="1"/>
  <c r="M5" i="1"/>
  <c r="F37" i="8"/>
  <c r="F41" i="8" s="1"/>
  <c r="G37" i="8"/>
  <c r="G38" i="8" s="1"/>
  <c r="G22" i="11" s="1"/>
  <c r="C43" i="33"/>
  <c r="C45" i="33" s="1"/>
  <c r="C47" i="33" s="1"/>
  <c r="K37" i="8"/>
  <c r="K41" i="8" s="1"/>
  <c r="E12" i="34"/>
  <c r="E14" i="34" s="1"/>
  <c r="G43" i="33"/>
  <c r="G45" i="33" s="1"/>
  <c r="I32" i="8"/>
  <c r="E43" i="33"/>
  <c r="E45" i="33" s="1"/>
  <c r="H32" i="8"/>
  <c r="D43" i="33"/>
  <c r="D45" i="33" s="1"/>
  <c r="J37" i="8"/>
  <c r="J41" i="8" s="1"/>
  <c r="F43" i="33"/>
  <c r="F45" i="33" s="1"/>
  <c r="L37" i="8"/>
  <c r="L43" i="8" s="1"/>
  <c r="F12" i="34"/>
  <c r="H43" i="33"/>
  <c r="H45" i="33" s="1"/>
  <c r="I13" i="16"/>
  <c r="J14" i="16" s="1"/>
  <c r="J16" i="16"/>
  <c r="J15" i="16"/>
  <c r="J22" i="16"/>
  <c r="J17" i="16"/>
  <c r="J20" i="16"/>
  <c r="J21" i="16"/>
  <c r="J18" i="16"/>
  <c r="J19" i="16"/>
  <c r="E27" i="16"/>
  <c r="L32" i="8"/>
  <c r="D32" i="8"/>
  <c r="D21" i="11" s="1"/>
  <c r="D27" i="11" s="1"/>
  <c r="J32" i="8"/>
  <c r="E32" i="8"/>
  <c r="E21" i="11" s="1"/>
  <c r="E27" i="11" s="1"/>
  <c r="I37" i="8"/>
  <c r="I43" i="8" s="1"/>
  <c r="H37" i="8"/>
  <c r="H43" i="8" s="1"/>
  <c r="K32" i="8"/>
  <c r="N47" i="11"/>
  <c r="O47" i="11"/>
  <c r="G33" i="11"/>
  <c r="G29" i="11"/>
  <c r="G15" i="11"/>
  <c r="K33" i="11"/>
  <c r="K29" i="11"/>
  <c r="K15" i="11"/>
  <c r="I33" i="11"/>
  <c r="I29" i="11"/>
  <c r="I15" i="11"/>
  <c r="N14" i="11"/>
  <c r="O14" i="11"/>
  <c r="J33" i="11"/>
  <c r="J29" i="11"/>
  <c r="J15" i="11"/>
  <c r="L33" i="11"/>
  <c r="L29" i="11"/>
  <c r="L15" i="11"/>
  <c r="D33" i="11"/>
  <c r="O42" i="11" s="1"/>
  <c r="D29" i="11"/>
  <c r="O38" i="11" s="1"/>
  <c r="D15" i="11"/>
  <c r="G32" i="8"/>
  <c r="G21" i="11" s="1"/>
  <c r="G27" i="11" s="1"/>
  <c r="F33" i="11"/>
  <c r="F29" i="11"/>
  <c r="F15" i="11"/>
  <c r="H33" i="11"/>
  <c r="H29" i="11"/>
  <c r="H15" i="11"/>
  <c r="E33" i="11"/>
  <c r="N42" i="11" s="1"/>
  <c r="E29" i="11"/>
  <c r="E15" i="11"/>
  <c r="D38" i="8"/>
  <c r="D22" i="11" s="1"/>
  <c r="D43" i="8"/>
  <c r="D41" i="8"/>
  <c r="E43" i="8"/>
  <c r="E38" i="8"/>
  <c r="E22" i="11" s="1"/>
  <c r="E41" i="8"/>
  <c r="N10" i="1"/>
  <c r="N12" i="1" s="1"/>
  <c r="N13" i="1" s="1"/>
  <c r="N15" i="1" s="1"/>
  <c r="N5" i="1"/>
  <c r="F38" i="8" l="1"/>
  <c r="F22" i="11" s="1"/>
  <c r="F43" i="8"/>
  <c r="F31" i="11" s="1"/>
  <c r="N20" i="11"/>
  <c r="C41" i="8"/>
  <c r="O20" i="11"/>
  <c r="C43" i="8"/>
  <c r="L41" i="8"/>
  <c r="L38" i="8"/>
  <c r="L22" i="11" s="1"/>
  <c r="L21" i="11"/>
  <c r="L27" i="11" s="1"/>
  <c r="G16" i="43"/>
  <c r="H21" i="11"/>
  <c r="H27" i="11" s="1"/>
  <c r="C16" i="43"/>
  <c r="I21" i="11"/>
  <c r="I27" i="11" s="1"/>
  <c r="D16" i="43"/>
  <c r="K21" i="11"/>
  <c r="K27" i="11" s="1"/>
  <c r="F16" i="43"/>
  <c r="J21" i="11"/>
  <c r="J27" i="11" s="1"/>
  <c r="E16" i="43"/>
  <c r="K38" i="8"/>
  <c r="K22" i="11" s="1"/>
  <c r="K43" i="8"/>
  <c r="L16" i="11" s="1"/>
  <c r="G41" i="8"/>
  <c r="G43" i="8"/>
  <c r="J38" i="8"/>
  <c r="J22" i="11" s="1"/>
  <c r="J43" i="8"/>
  <c r="I27" i="16"/>
  <c r="E55" i="33"/>
  <c r="E57" i="33" s="1"/>
  <c r="E64" i="33" s="1"/>
  <c r="E47" i="33"/>
  <c r="E65" i="33" s="1"/>
  <c r="F14" i="34"/>
  <c r="G55" i="33"/>
  <c r="G57" i="33" s="1"/>
  <c r="G47" i="33"/>
  <c r="G65" i="33" s="1"/>
  <c r="H55" i="33"/>
  <c r="H57" i="33" s="1"/>
  <c r="H47" i="33"/>
  <c r="H65" i="33" s="1"/>
  <c r="C55" i="33"/>
  <c r="F55" i="33"/>
  <c r="F57" i="33" s="1"/>
  <c r="F64" i="33" s="1"/>
  <c r="F47" i="33"/>
  <c r="F65" i="33" s="1"/>
  <c r="I24" i="16"/>
  <c r="I23" i="16"/>
  <c r="J23" i="16" s="1"/>
  <c r="I25" i="16"/>
  <c r="I26" i="16"/>
  <c r="D55" i="33"/>
  <c r="D57" i="33" s="1"/>
  <c r="D47" i="33"/>
  <c r="D65" i="33" s="1"/>
  <c r="O36" i="11"/>
  <c r="N36" i="11"/>
  <c r="N38" i="11"/>
  <c r="I38" i="8"/>
  <c r="I22" i="11" s="1"/>
  <c r="H38" i="8"/>
  <c r="H22" i="11" s="1"/>
  <c r="I41" i="8"/>
  <c r="H41" i="8"/>
  <c r="O29" i="11"/>
  <c r="N33" i="11"/>
  <c r="O33" i="11"/>
  <c r="L31" i="11"/>
  <c r="H31" i="11"/>
  <c r="D31" i="11"/>
  <c r="K31" i="11"/>
  <c r="E31" i="11"/>
  <c r="E16" i="11"/>
  <c r="N29" i="11"/>
  <c r="I16" i="11"/>
  <c r="I31" i="11"/>
  <c r="O15" i="11"/>
  <c r="N15" i="11"/>
  <c r="F44" i="8"/>
  <c r="F23" i="11" s="1"/>
  <c r="H44" i="8"/>
  <c r="D44" i="8"/>
  <c r="D23" i="11" s="1"/>
  <c r="E44" i="8"/>
  <c r="E23" i="11" s="1"/>
  <c r="I44" i="8"/>
  <c r="K44" i="8"/>
  <c r="L44" i="8"/>
  <c r="L48" i="8"/>
  <c r="C31" i="11" l="1"/>
  <c r="C44" i="8"/>
  <c r="C23" i="11" s="1"/>
  <c r="D16" i="11"/>
  <c r="K16" i="11"/>
  <c r="D49" i="8"/>
  <c r="G16" i="11"/>
  <c r="F16" i="11"/>
  <c r="O27" i="11"/>
  <c r="O21" i="11"/>
  <c r="N21" i="11"/>
  <c r="N27" i="11"/>
  <c r="L23" i="11"/>
  <c r="G17" i="43"/>
  <c r="K23" i="11"/>
  <c r="F17" i="43"/>
  <c r="H23" i="11"/>
  <c r="C17" i="43"/>
  <c r="I23" i="11"/>
  <c r="D17" i="43"/>
  <c r="G31" i="11"/>
  <c r="H16" i="11"/>
  <c r="J25" i="16"/>
  <c r="G44" i="8"/>
  <c r="G23" i="11" s="1"/>
  <c r="J44" i="8"/>
  <c r="J31" i="11"/>
  <c r="J52" i="8"/>
  <c r="J54" i="8" s="1"/>
  <c r="J30" i="11" s="1"/>
  <c r="J16" i="11"/>
  <c r="J24" i="16"/>
  <c r="E15" i="34"/>
  <c r="E16" i="34" s="1"/>
  <c r="G64" i="33"/>
  <c r="G67" i="33" s="1"/>
  <c r="G49" i="8"/>
  <c r="F15" i="34"/>
  <c r="G15" i="34" s="1"/>
  <c r="H15" i="34" s="1"/>
  <c r="I15" i="34" s="1"/>
  <c r="J15" i="34" s="1"/>
  <c r="H64" i="33"/>
  <c r="H67" i="33" s="1"/>
  <c r="F67" i="33"/>
  <c r="H60" i="33"/>
  <c r="H59" i="33"/>
  <c r="D64" i="33"/>
  <c r="D67" i="33" s="1"/>
  <c r="E67" i="33"/>
  <c r="J26" i="16"/>
  <c r="J27" i="16"/>
  <c r="O22" i="11"/>
  <c r="N22" i="11"/>
  <c r="O25" i="11"/>
  <c r="N25" i="11"/>
  <c r="E49" i="8"/>
  <c r="I49" i="8"/>
  <c r="D19" i="43" s="1"/>
  <c r="L49" i="8"/>
  <c r="G19" i="43" s="1"/>
  <c r="H49" i="8"/>
  <c r="C19" i="43" s="1"/>
  <c r="F49" i="8"/>
  <c r="K52" i="8"/>
  <c r="K54" i="8" s="1"/>
  <c r="K30" i="11" s="1"/>
  <c r="K32" i="11" s="1"/>
  <c r="L52" i="8"/>
  <c r="L54" i="8" s="1"/>
  <c r="L30" i="11" s="1"/>
  <c r="L32" i="11" s="1"/>
  <c r="D52" i="8"/>
  <c r="D54" i="8" s="1"/>
  <c r="D30" i="11" s="1"/>
  <c r="I52" i="8"/>
  <c r="I54" i="8" s="1"/>
  <c r="I30" i="11" s="1"/>
  <c r="I32" i="11" s="1"/>
  <c r="H52" i="8"/>
  <c r="H54" i="8" s="1"/>
  <c r="H30" i="11" s="1"/>
  <c r="H32" i="11" s="1"/>
  <c r="E52" i="8"/>
  <c r="E54" i="8" s="1"/>
  <c r="E30" i="11" s="1"/>
  <c r="E32" i="11" s="1"/>
  <c r="F52" i="8"/>
  <c r="F54" i="8" s="1"/>
  <c r="F30" i="11" s="1"/>
  <c r="F32" i="11" s="1"/>
  <c r="G52" i="8"/>
  <c r="G54" i="8" s="1"/>
  <c r="G30" i="11" s="1"/>
  <c r="C52" i="8"/>
  <c r="C54" i="8" s="1"/>
  <c r="C30" i="11" s="1"/>
  <c r="N31" i="11" l="1"/>
  <c r="J23" i="11"/>
  <c r="N23" i="11" s="1"/>
  <c r="E17" i="43"/>
  <c r="J32" i="11"/>
  <c r="O31" i="11"/>
  <c r="J49" i="8"/>
  <c r="E19" i="43" s="1"/>
  <c r="K49" i="8"/>
  <c r="F19" i="43" s="1"/>
  <c r="N16" i="11"/>
  <c r="O16" i="11"/>
  <c r="G32" i="11"/>
  <c r="N13" i="16" a="1"/>
  <c r="O22" i="16" s="1"/>
  <c r="F16" i="34"/>
  <c r="H70" i="33"/>
  <c r="E22" i="34" s="1"/>
  <c r="G12" i="34" s="1"/>
  <c r="H69" i="33"/>
  <c r="O39" i="11"/>
  <c r="N39" i="11"/>
  <c r="C32" i="11"/>
  <c r="O30" i="11"/>
  <c r="N30" i="11"/>
  <c r="D32" i="11"/>
  <c r="O23" i="11" l="1"/>
  <c r="O15" i="16"/>
  <c r="O17" i="16"/>
  <c r="O16" i="16"/>
  <c r="O20" i="16"/>
  <c r="O18" i="16"/>
  <c r="O19" i="16"/>
  <c r="O21" i="16"/>
  <c r="N13" i="16"/>
  <c r="O14" i="16" s="1"/>
  <c r="G14" i="34"/>
  <c r="G16" i="34" s="1"/>
  <c r="G20" i="34" s="1"/>
  <c r="H12" i="34"/>
  <c r="O41" i="11"/>
  <c r="N41" i="11"/>
  <c r="N32" i="11"/>
  <c r="O32" i="11"/>
  <c r="N27" i="16" l="1"/>
  <c r="N25" i="16"/>
  <c r="N23" i="16"/>
  <c r="O23" i="16" s="1"/>
  <c r="N26" i="16"/>
  <c r="N24" i="16"/>
  <c r="I12" i="34"/>
  <c r="H14" i="34"/>
  <c r="H16" i="34" s="1"/>
  <c r="H20" i="34" s="1"/>
  <c r="O26" i="16" l="1"/>
  <c r="O25" i="16"/>
  <c r="O24" i="16"/>
  <c r="O27" i="16"/>
  <c r="J12" i="34"/>
  <c r="I14" i="34"/>
  <c r="I16" i="34" s="1"/>
  <c r="I20" i="34" s="1"/>
  <c r="K12" i="34" l="1"/>
  <c r="K14" i="34" s="1"/>
  <c r="K16" i="34" s="1"/>
  <c r="J14" i="34"/>
  <c r="J16" i="34" s="1"/>
  <c r="J20" i="34" s="1"/>
  <c r="E28" i="34" l="1"/>
  <c r="K20" i="34"/>
  <c r="E37" i="34" s="1"/>
  <c r="E32" i="34" l="1"/>
  <c r="E38" i="34" s="1"/>
  <c r="E39" i="34" s="1"/>
  <c r="G28" i="34" s="1"/>
  <c r="E42" i="34" l="1"/>
  <c r="E44" i="34" s="1"/>
  <c r="J23" i="34" l="1"/>
  <c r="G38" i="3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<sst xmlns="http://schemas.openxmlformats.org/spreadsheetml/2006/main" count="17625" uniqueCount="8889">
  <si>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</si>
  <si>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</si>
  <si>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</si>
  <si>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</si>
  <si>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</si>
  <si>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</si>
  <si>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</si>
  <si>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</si>
  <si>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</si>
  <si>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</si>
  <si>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</si>
  <si>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</si>
  <si>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</si>
  <si>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</si>
  <si>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</si>
  <si>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</si>
  <si>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</si>
  <si>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</si>
  <si>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</si>
  <si>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</si>
  <si>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</si>
  <si>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</si>
  <si>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</si>
  <si>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</si>
  <si>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</si>
  <si>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</si>
  <si>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</si>
  <si>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</si>
  <si>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</si>
  <si>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</si>
  <si>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</si>
  <si>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</si>
  <si>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</si>
  <si>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</si>
  <si>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</si>
  <si>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</si>
  <si>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</si>
  <si>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</si>
  <si>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</si>
  <si>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</si>
  <si>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</si>
  <si>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</si>
  <si>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</si>
  <si>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</si>
  <si>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</si>
  <si>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</si>
  <si>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</si>
  <si>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</si>
  <si>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EPS</t>
  </si>
  <si>
    <t>Price</t>
  </si>
  <si>
    <t>Return on Equity</t>
  </si>
  <si>
    <t>Return on Capital Emp</t>
  </si>
  <si>
    <t>LATEST VERSION</t>
  </si>
  <si>
    <t>CURRENT VERSION</t>
  </si>
  <si>
    <t>MARUTI SUZUKI INDIA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</si>
  <si>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</si>
  <si>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</si>
  <si>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</si>
  <si>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</si>
  <si>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</si>
  <si>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</si>
  <si>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</si>
  <si>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</si>
  <si>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</si>
  <si>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</si>
  <si>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</si>
  <si>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</si>
  <si>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</si>
  <si>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</si>
  <si>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</si>
  <si>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</si>
  <si>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</si>
  <si>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</si>
  <si>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</si>
  <si>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</si>
  <si>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</si>
  <si>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</si>
  <si>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</si>
  <si>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</si>
  <si>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</si>
  <si>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</si>
  <si>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Years</t>
  </si>
  <si>
    <t>#</t>
  </si>
  <si>
    <t>-</t>
  </si>
  <si>
    <t>COGS % Sales</t>
  </si>
  <si>
    <t>Gross Profit</t>
  </si>
  <si>
    <t>Selling &amp; General Expenses</t>
  </si>
  <si>
    <t>S&amp;G Exp % Sales</t>
  </si>
  <si>
    <t>EBITDA</t>
  </si>
  <si>
    <t>EBITDA Margins</t>
  </si>
  <si>
    <t>Interest % Sales</t>
  </si>
  <si>
    <t>Depreciation % Sales</t>
  </si>
  <si>
    <t>Gross Margins</t>
  </si>
  <si>
    <t>Earnings before Tax (EBT)</t>
  </si>
  <si>
    <t>Effective Tax Rate</t>
  </si>
  <si>
    <t>Net Profit</t>
  </si>
  <si>
    <t>Net Margins</t>
  </si>
  <si>
    <t>Dividend per Share</t>
  </si>
  <si>
    <t>Earnings per Share</t>
  </si>
  <si>
    <t>EPS Growth %</t>
  </si>
  <si>
    <t>Dividend Payout Ratio</t>
  </si>
  <si>
    <t>Retained Earnings</t>
  </si>
  <si>
    <t>Total Liabilities</t>
  </si>
  <si>
    <t>Fixed Assets Net Block</t>
  </si>
  <si>
    <t>Total Non Current Aseets</t>
  </si>
  <si>
    <t>Total Current Assets</t>
  </si>
  <si>
    <t>Total Assets</t>
  </si>
  <si>
    <t>Check</t>
  </si>
  <si>
    <t>Profit from operations</t>
  </si>
  <si>
    <t>Payables</t>
  </si>
  <si>
    <t>Loans Advances</t>
  </si>
  <si>
    <t>Other WC items</t>
  </si>
  <si>
    <t>Working capital changes</t>
  </si>
  <si>
    <t>Direct taxes</t>
  </si>
  <si>
    <t>Fixed assets purchased</t>
  </si>
  <si>
    <t>Fixed assets sold</t>
  </si>
  <si>
    <t>Investments purchased</t>
  </si>
  <si>
    <t>Investments sold</t>
  </si>
  <si>
    <t>Interest received</t>
  </si>
  <si>
    <t>Dividends received</t>
  </si>
  <si>
    <t>Acquisition of companies</t>
  </si>
  <si>
    <t>Other investing items</t>
  </si>
  <si>
    <t>Proceeds from borrowings</t>
  </si>
  <si>
    <t>Repayment of borrowings</t>
  </si>
  <si>
    <t>Interest paid fin</t>
  </si>
  <si>
    <t>Dividends paid</t>
  </si>
  <si>
    <t>Financial liabilities</t>
  </si>
  <si>
    <t>Other financing items</t>
  </si>
  <si>
    <t>Operating Activities</t>
  </si>
  <si>
    <t>Cash from Operating Activities</t>
  </si>
  <si>
    <t>Investing Activities</t>
  </si>
  <si>
    <t>Cash from Investing Activities</t>
  </si>
  <si>
    <t>Cash from Financing Activities</t>
  </si>
  <si>
    <t>Financing Activities</t>
  </si>
  <si>
    <t>Note</t>
  </si>
  <si>
    <t>EBIT (Operating Profit)</t>
  </si>
  <si>
    <t xml:space="preserve">  </t>
  </si>
  <si>
    <t>Cash from Operating Activity -</t>
  </si>
  <si>
    <t>Operating investments</t>
  </si>
  <si>
    <t>Cash from Investing Activity -</t>
  </si>
  <si>
    <t>Cash from Financing Activity -</t>
  </si>
  <si>
    <t>Trend</t>
  </si>
  <si>
    <t>Mean</t>
  </si>
  <si>
    <t>Median</t>
  </si>
  <si>
    <t>SalesGrowth</t>
  </si>
  <si>
    <t>EBITDA Growth</t>
  </si>
  <si>
    <t>EBIT Growth</t>
  </si>
  <si>
    <t>Net Profit Growth</t>
  </si>
  <si>
    <t>Dividend Growth</t>
  </si>
  <si>
    <t>Gross Margin</t>
  </si>
  <si>
    <t>EBITDA Margin</t>
  </si>
  <si>
    <t>EBIT Margin</t>
  </si>
  <si>
    <t>EBT Margin</t>
  </si>
  <si>
    <t>Net Profit Margin</t>
  </si>
  <si>
    <t>SalesExpenses%Sales</t>
  </si>
  <si>
    <t>Depreciation%Sales</t>
  </si>
  <si>
    <t>OperatingIncome%Sales</t>
  </si>
  <si>
    <t>Return on Capital Employed</t>
  </si>
  <si>
    <t>Retained Earnings%</t>
  </si>
  <si>
    <t>Return on Equity%</t>
  </si>
  <si>
    <t>Self Sustained Growth Rate</t>
  </si>
  <si>
    <t>Interest Coverage Ratio</t>
  </si>
  <si>
    <t>Debtor Turnover Ratio</t>
  </si>
  <si>
    <t>Creditor Turnover Ratio</t>
  </si>
  <si>
    <t>Fixed Asset Turnover</t>
  </si>
  <si>
    <t>Capital Turnover Ratio</t>
  </si>
  <si>
    <t>Payable Days</t>
  </si>
  <si>
    <t>Inventory Days</t>
  </si>
  <si>
    <t>Cash Conversion Cycle (in days)</t>
  </si>
  <si>
    <t>CFO/Sales</t>
  </si>
  <si>
    <t>CFO/Total Assets</t>
  </si>
  <si>
    <t>CFO/Total Debt</t>
  </si>
  <si>
    <t>EBIT Margins</t>
  </si>
  <si>
    <t>EBT Margins</t>
  </si>
  <si>
    <t xml:space="preserve"> </t>
  </si>
  <si>
    <t>SETFNIF50</t>
  </si>
  <si>
    <t>SBI-ETF NIFTY 50</t>
  </si>
  <si>
    <t>SETFNIFBK</t>
  </si>
  <si>
    <t>SBI-ETF NIFTY BANK</t>
  </si>
  <si>
    <t>KOTAKBKETF</t>
  </si>
  <si>
    <t>Kotak Banking ETF - Dividend Payout Option</t>
  </si>
  <si>
    <t>Hotels &amp; Resorts</t>
  </si>
  <si>
    <t>SILVERPRL</t>
  </si>
  <si>
    <t>Silver Pearl Hospitality &amp; Luxury Spaces Ltd</t>
  </si>
  <si>
    <t>Business Process Outsourcing (BPO)/ Knowledge Process Outsourcing (KPO)</t>
  </si>
  <si>
    <t>WEWIN</t>
  </si>
  <si>
    <t>We Win Ltd</t>
  </si>
  <si>
    <t>Specialty Chemicals</t>
  </si>
  <si>
    <t>AETHER</t>
  </si>
  <si>
    <t>Aether Industries Ltd</t>
  </si>
  <si>
    <t>IT Enabled Services</t>
  </si>
  <si>
    <t>EMUDHRA</t>
  </si>
  <si>
    <t>eMudhra Ltd</t>
  </si>
  <si>
    <t>Gems- Jewellery And Watches</t>
  </si>
  <si>
    <t>ETHOSLTD</t>
  </si>
  <si>
    <t>Ethos Ltd</t>
  </si>
  <si>
    <t>Other Agricultural Products</t>
  </si>
  <si>
    <t>TIERRA</t>
  </si>
  <si>
    <t>Tierra Agrotech Ltd</t>
  </si>
  <si>
    <t>Fertilizers</t>
  </si>
  <si>
    <t>PARADEEP</t>
  </si>
  <si>
    <t>Paradeep Phosphates Ltd</t>
  </si>
  <si>
    <t>Logistics Solution Provider</t>
  </si>
  <si>
    <t>DELHIVERY</t>
  </si>
  <si>
    <t>Delhivery Ltd</t>
  </si>
  <si>
    <t>Iron &amp; Steel Products</t>
  </si>
  <si>
    <t>VENUSPIPES</t>
  </si>
  <si>
    <t>Venus Pipes &amp; Tubes Ltd</t>
  </si>
  <si>
    <t>Financial Products Distributor</t>
  </si>
  <si>
    <t>PRUDENT</t>
  </si>
  <si>
    <t>Prudent Corporate Advisory Services Ltd</t>
  </si>
  <si>
    <t>Life Insurance</t>
  </si>
  <si>
    <t>LICI</t>
  </si>
  <si>
    <t>Life Insurance Corporation of India</t>
  </si>
  <si>
    <t>SILVERTUC</t>
  </si>
  <si>
    <t>Silver Touch Technologies Ltd</t>
  </si>
  <si>
    <t>Hospital</t>
  </si>
  <si>
    <t>RAINBOW</t>
  </si>
  <si>
    <t>Rainbow Children's Medicare Ltd</t>
  </si>
  <si>
    <t>Footwear</t>
  </si>
  <si>
    <t>CAMPUS</t>
  </si>
  <si>
    <t>Campus Activewear Ltd</t>
  </si>
  <si>
    <t>Precious Metals</t>
  </si>
  <si>
    <t>NVENTURES</t>
  </si>
  <si>
    <t>Nanavati Ventures Ltd</t>
  </si>
  <si>
    <t>E-Retail/ E-Commerce</t>
  </si>
  <si>
    <t>FONE4</t>
  </si>
  <si>
    <t>Fone4 Communications (India) Ltd</t>
  </si>
  <si>
    <t>GLHRL</t>
  </si>
  <si>
    <t>Global Longlife Hospital and Research Ltd</t>
  </si>
  <si>
    <t>Furniture- Home Furnishing- Flooring</t>
  </si>
  <si>
    <t>SFSL</t>
  </si>
  <si>
    <t>Shashwat Furnishing Solutions Ltd</t>
  </si>
  <si>
    <t>EIGHTY</t>
  </si>
  <si>
    <t>Eighty Jewellers Ltd</t>
  </si>
  <si>
    <t>HARIOMPIPE</t>
  </si>
  <si>
    <t>Hariom Pipe Industries Ltd</t>
  </si>
  <si>
    <t>Trading &amp; Distributors</t>
  </si>
  <si>
    <t>DHYAANI</t>
  </si>
  <si>
    <t>Dhyaani Tile and Marblez Ltd</t>
  </si>
  <si>
    <t>SEML</t>
  </si>
  <si>
    <t>Sunrise Efficient Marketing Ltd</t>
  </si>
  <si>
    <t>E-Learning</t>
  </si>
  <si>
    <t>VERANDA</t>
  </si>
  <si>
    <t>Veranda Learning Solutions Ltd</t>
  </si>
  <si>
    <t>UMAEXPORTS</t>
  </si>
  <si>
    <t>Uma Exports Ltd</t>
  </si>
  <si>
    <t>Plastic Products - Consumer</t>
  </si>
  <si>
    <t>AVROIND</t>
  </si>
  <si>
    <t>Avro India Ltd</t>
  </si>
  <si>
    <t>MOLOWVOL</t>
  </si>
  <si>
    <t>Motilal Oswal S&amp;P BSE Low Volatility ETF</t>
  </si>
  <si>
    <t>EVOQ</t>
  </si>
  <si>
    <t>Evoq Remedies Ltd</t>
  </si>
  <si>
    <t>Pharmaceuticals</t>
  </si>
  <si>
    <t>ACHYUT</t>
  </si>
  <si>
    <t>Achyut Healthcare Ltd</t>
  </si>
  <si>
    <t>Auto Components &amp; Equipments</t>
  </si>
  <si>
    <t>MSUMI</t>
  </si>
  <si>
    <t>Motherson Sumi Wiring India Ltd</t>
  </si>
  <si>
    <t>BCCL</t>
  </si>
  <si>
    <t>Bhatia Colour Chem Ltd</t>
  </si>
  <si>
    <t>Engineering- Designing &amp; Construction</t>
  </si>
  <si>
    <t>GMRP&amp;UI</t>
  </si>
  <si>
    <t>GMR Power and Urban Infra Ltd</t>
  </si>
  <si>
    <t>GATEWAY</t>
  </si>
  <si>
    <t>Gateway Distriparks Ltd</t>
  </si>
  <si>
    <t>Household Appliances</t>
  </si>
  <si>
    <t>EUREKAFORBE</t>
  </si>
  <si>
    <t>Eureka Forbes Ltd</t>
  </si>
  <si>
    <t>MAM150ETF</t>
  </si>
  <si>
    <t>Mirae Asset Nifty Midcap 150 ETF</t>
  </si>
  <si>
    <t>EKENNIS</t>
  </si>
  <si>
    <t>Ekennis Software Service Ltd</t>
  </si>
  <si>
    <t>BSLNIFTY</t>
  </si>
  <si>
    <t>Aditya Birla Sun Life Nifty ETF</t>
  </si>
  <si>
    <t>HEALTHY</t>
  </si>
  <si>
    <t>Aditya Birla Sun Life Nifty Healthcare ETF</t>
  </si>
  <si>
    <t>TECH</t>
  </si>
  <si>
    <t>Aditya Birla Sunlife Nifty IT ETF</t>
  </si>
  <si>
    <t>SILVER</t>
  </si>
  <si>
    <t>Aditya Birla Sun Life Silver ETF</t>
  </si>
  <si>
    <t>Computers - Software &amp; Consulting</t>
  </si>
  <si>
    <t>SOFTTECH</t>
  </si>
  <si>
    <t>Softtech Engineers Ltd</t>
  </si>
  <si>
    <t>MOMOMENTUM</t>
  </si>
  <si>
    <t>Motilal Oswal Nifty 200 Momentum 30 ETF</t>
  </si>
  <si>
    <t>Houseware</t>
  </si>
  <si>
    <t>MARUTIIPL</t>
  </si>
  <si>
    <t>Maruti Interior Products Ltd</t>
  </si>
  <si>
    <t>Speciality Retail</t>
  </si>
  <si>
    <t>MANYAVAR</t>
  </si>
  <si>
    <t>Vedant Fashions Ltd</t>
  </si>
  <si>
    <t>DEVIT</t>
  </si>
  <si>
    <t>Dev Information Technology Ltd</t>
  </si>
  <si>
    <t>SSTL</t>
  </si>
  <si>
    <t>Safa Systems &amp; Technologies Ltd</t>
  </si>
  <si>
    <t>Industrial Machinery</t>
  </si>
  <si>
    <t>QRIL</t>
  </si>
  <si>
    <t>Quality RO Industries Ltd</t>
  </si>
  <si>
    <t>Edible Oil</t>
  </si>
  <si>
    <t>AWL</t>
  </si>
  <si>
    <t>Adani Wilmar Ltd</t>
  </si>
  <si>
    <t>MAMFGETF</t>
  </si>
  <si>
    <t>Mirae Asset Nifty India Manufacturing ETF</t>
  </si>
  <si>
    <t>Stationary</t>
  </si>
  <si>
    <t>ALKOSIGN</t>
  </si>
  <si>
    <t>Alkosign Ltd</t>
  </si>
  <si>
    <t>ICICISILVE</t>
  </si>
  <si>
    <t>ICICI Prudential Silver ETF</t>
  </si>
  <si>
    <t>Diversified Commercial Services</t>
  </si>
  <si>
    <t>AGSTRA</t>
  </si>
  <si>
    <t>AGS Transact Technologies Ltd</t>
  </si>
  <si>
    <t>ICICIAUTO</t>
  </si>
  <si>
    <t>ICICI Prudential Nifty Auto ETF</t>
  </si>
  <si>
    <t>WFL</t>
  </si>
  <si>
    <t>Wonder Fibromats Ltd</t>
  </si>
  <si>
    <t>FABINO</t>
  </si>
  <si>
    <t>Fabino Life Sciences Ltd</t>
  </si>
  <si>
    <t>Education</t>
  </si>
  <si>
    <t>ASCENSIVE</t>
  </si>
  <si>
    <t>Ascensive Educare Ltd</t>
  </si>
  <si>
    <t>BCONCEPTS</t>
  </si>
  <si>
    <t>Brand Concepts Ltd</t>
  </si>
  <si>
    <t>CMSINFO</t>
  </si>
  <si>
    <t>CMS Info Systems Ltd</t>
  </si>
  <si>
    <t>DSPN50ETF</t>
  </si>
  <si>
    <t>DSP Nifty 50 ETF</t>
  </si>
  <si>
    <t>Advertising &amp; Media Agencies</t>
  </si>
  <si>
    <t>BRANDBUCKT</t>
  </si>
  <si>
    <t>Brandbucket Media &amp; Technology Ltd</t>
  </si>
  <si>
    <t>DSPQ50ETF</t>
  </si>
  <si>
    <t>DSP Nifty Midcap 150 Quality 50 ETF</t>
  </si>
  <si>
    <t>MONQ50</t>
  </si>
  <si>
    <t>Motilal Oswal Nasdaq Q 50 ETF</t>
  </si>
  <si>
    <t>WITS</t>
  </si>
  <si>
    <t>Wherrelz IT Solutions Ltd</t>
  </si>
  <si>
    <t>Packaging</t>
  </si>
  <si>
    <t>CLARA</t>
  </si>
  <si>
    <t>Clara Industries Ltd</t>
  </si>
  <si>
    <t>SUPRIYA</t>
  </si>
  <si>
    <t>Supriya Lifescience Ltd</t>
  </si>
  <si>
    <t>HPAL</t>
  </si>
  <si>
    <t>HP Adhesives Ltd</t>
  </si>
  <si>
    <t>Aerospace &amp; Defense</t>
  </si>
  <si>
    <t>DATAPATTNS</t>
  </si>
  <si>
    <t>Data Patterns (India) Ltd</t>
  </si>
  <si>
    <t>Pharmacy Retail</t>
  </si>
  <si>
    <t>MEDPLUS</t>
  </si>
  <si>
    <t>Medplus Health Services Ltd</t>
  </si>
  <si>
    <t>METROBRAND</t>
  </si>
  <si>
    <t>Metro Brands Ltd</t>
  </si>
  <si>
    <t>Software Products</t>
  </si>
  <si>
    <t>MAPMYINDIA</t>
  </si>
  <si>
    <t>C.E. Info Systems Ltd</t>
  </si>
  <si>
    <t>JETFREIGHT</t>
  </si>
  <si>
    <t>Jet Freight Logistics Ltd</t>
  </si>
  <si>
    <t>Residential- Commercial Projects</t>
  </si>
  <si>
    <t>SHRIRAMPPS</t>
  </si>
  <si>
    <t>Shriram Properties Ltd</t>
  </si>
  <si>
    <t>RATEGAIN</t>
  </si>
  <si>
    <t>RateGain Travel Technologies Ltd</t>
  </si>
  <si>
    <t>ZODIAC</t>
  </si>
  <si>
    <t>Zodiac Energy Ltd</t>
  </si>
  <si>
    <t>ANANDRATHI</t>
  </si>
  <si>
    <t>Anand Rathi Wealth Ltd</t>
  </si>
  <si>
    <t>MAHKTECH</t>
  </si>
  <si>
    <t>Mirae Asset Hang Seng TECH ETF</t>
  </si>
  <si>
    <t>Industrial Equipments</t>
  </si>
  <si>
    <t>TEGA</t>
  </si>
  <si>
    <t>Tega Industries Ltd</t>
  </si>
  <si>
    <t>General Insurance</t>
  </si>
  <si>
    <t>STARHEALTH</t>
  </si>
  <si>
    <t>Star Health and Allied Insurance Company Ltd</t>
  </si>
  <si>
    <t>HITECH</t>
  </si>
  <si>
    <t>Hi-Tech Pipes Ltd</t>
  </si>
  <si>
    <t>Consulting Services</t>
  </si>
  <si>
    <t>DMR</t>
  </si>
  <si>
    <t>DMR Hydroengineering &amp; Infrastructures Ltd</t>
  </si>
  <si>
    <t>GOCOLORS</t>
  </si>
  <si>
    <t>Go Fashion (India) Ltd</t>
  </si>
  <si>
    <t>Refineries &amp; Marketing</t>
  </si>
  <si>
    <t>OMNIPOTENT</t>
  </si>
  <si>
    <t>Omnipotent Industries Ltd</t>
  </si>
  <si>
    <t>Medical Equipment &amp; Supplies</t>
  </si>
  <si>
    <t>TARSONS</t>
  </si>
  <si>
    <t>Tarsons Products Ltd</t>
  </si>
  <si>
    <t>LATENTVIEW</t>
  </si>
  <si>
    <t>Latent View Analytics Ltd</t>
  </si>
  <si>
    <t>Restaurants</t>
  </si>
  <si>
    <t>SAPPHIRE</t>
  </si>
  <si>
    <t>Sapphire Foods India Ltd</t>
  </si>
  <si>
    <t>Financial Technology (Fintech)</t>
  </si>
  <si>
    <t>PAYTM</t>
  </si>
  <si>
    <t>One 97 Communications Ltd</t>
  </si>
  <si>
    <t>Civil Construction</t>
  </si>
  <si>
    <t>SGFRL</t>
  </si>
  <si>
    <t>Suyog Gurbaxani Funicular Ropeways Ltd</t>
  </si>
  <si>
    <t>POLICYBZR</t>
  </si>
  <si>
    <t>PB Fintech Ltd</t>
  </si>
  <si>
    <t>SIGACHI</t>
  </si>
  <si>
    <t>Sigachi Industries Ltd</t>
  </si>
  <si>
    <t>DSPNEWETF</t>
  </si>
  <si>
    <t>DSP Nifty 50 Equal Weight ETF</t>
  </si>
  <si>
    <t>SJS</t>
  </si>
  <si>
    <t>S.J.S. Enterprises Ltd</t>
  </si>
  <si>
    <t>Other Bank</t>
  </si>
  <si>
    <t>FINOPB</t>
  </si>
  <si>
    <t>Fino Payments Bank Ltd</t>
  </si>
  <si>
    <t>NHIT</t>
  </si>
  <si>
    <t>National Highways Infra Trust</t>
  </si>
  <si>
    <t>NYKAA</t>
  </si>
  <si>
    <t>FSN E-Commerce Ventures Ltd</t>
  </si>
  <si>
    <t>ICICICONSU</t>
  </si>
  <si>
    <t>ICICI Prudential Consumption ETF</t>
  </si>
  <si>
    <t>Consumer Electronics</t>
  </si>
  <si>
    <t>CWD</t>
  </si>
  <si>
    <t>CWD Ltd</t>
  </si>
  <si>
    <t>ADISHAKTI</t>
  </si>
  <si>
    <t>Adishakti Loha and Ispat Ltd</t>
  </si>
  <si>
    <t>SAMOR</t>
  </si>
  <si>
    <t>Samor Reality Ltd</t>
  </si>
  <si>
    <t>PROMAX</t>
  </si>
  <si>
    <t>Promax Power Ltd</t>
  </si>
  <si>
    <t>Asset Management Company</t>
  </si>
  <si>
    <t>ABSLAMC</t>
  </si>
  <si>
    <t>Aditya Birla Sun Life AMC Ltd</t>
  </si>
  <si>
    <t>SVRL</t>
  </si>
  <si>
    <t>Shri Venkatesh Refineries Ltd</t>
  </si>
  <si>
    <t>Trading - Textile Products</t>
  </si>
  <si>
    <t>GETALONG</t>
  </si>
  <si>
    <t>Getalong Enterprise Ltd</t>
  </si>
  <si>
    <t>PARAS</t>
  </si>
  <si>
    <t>Paras Defence and Space Technologies Ltd</t>
  </si>
  <si>
    <t>SBLI</t>
  </si>
  <si>
    <t>SBL Infratech Ltd</t>
  </si>
  <si>
    <t>MASPTOP50</t>
  </si>
  <si>
    <t>Mirae Asset S&amp;P 500 Top 50 ETF</t>
  </si>
  <si>
    <t>MTCL</t>
  </si>
  <si>
    <t>Markolines Traffic Controls Ltd</t>
  </si>
  <si>
    <t>PREVEST</t>
  </si>
  <si>
    <t>Prevest Denpro Ltd</t>
  </si>
  <si>
    <t>SANSERA</t>
  </si>
  <si>
    <t>Sansera Engineering Ltd</t>
  </si>
  <si>
    <t>AXISCETF</t>
  </si>
  <si>
    <t>AXIS CONSUMPTION ETF</t>
  </si>
  <si>
    <t>POBS</t>
  </si>
  <si>
    <t>PlatinumOne Business Services Ltd</t>
  </si>
  <si>
    <t>NBL</t>
  </si>
  <si>
    <t>Naapbooks Ltd</t>
  </si>
  <si>
    <t>Healthcare Service Provider</t>
  </si>
  <si>
    <t>VIJAYA</t>
  </si>
  <si>
    <t>Vijaya Diagnostic Centre Ltd</t>
  </si>
  <si>
    <t>AMIORG</t>
  </si>
  <si>
    <t>Ami Organics Ltd</t>
  </si>
  <si>
    <t>AXISHETF</t>
  </si>
  <si>
    <t>AXIS HEALTHCARE ETF</t>
  </si>
  <si>
    <t>AXISTECETF</t>
  </si>
  <si>
    <t>AXIS TECHNOLOGY ETF</t>
  </si>
  <si>
    <t>AASHKA</t>
  </si>
  <si>
    <t>Aashka Hospitals Ltd</t>
  </si>
  <si>
    <t>SHARPLINE</t>
  </si>
  <si>
    <t>Sharpline Broadcast Ltd</t>
  </si>
  <si>
    <t>Commodity Chemicals</t>
  </si>
  <si>
    <t>CHEMPLASTS</t>
  </si>
  <si>
    <t>Chemplast Sanmar Ltd</t>
  </si>
  <si>
    <t>Housing Finance Company</t>
  </si>
  <si>
    <t>APTUS</t>
  </si>
  <si>
    <t>Aptus Value Housing Finance India Ltd</t>
  </si>
  <si>
    <t>Cement &amp; Cement Products</t>
  </si>
  <si>
    <t>NUVOCO</t>
  </si>
  <si>
    <t>Nuvoco Vistas Corporation Ltd</t>
  </si>
  <si>
    <t>CARTRADE</t>
  </si>
  <si>
    <t>CarTrade Tech Ltd</t>
  </si>
  <si>
    <t>MFL</t>
  </si>
  <si>
    <t>Meghmani Finechem Ltd</t>
  </si>
  <si>
    <t>Pesticides &amp; Agrochemicals</t>
  </si>
  <si>
    <t>MOL</t>
  </si>
  <si>
    <t>Meghmani Organics Ltd</t>
  </si>
  <si>
    <t>DEVYANI</t>
  </si>
  <si>
    <t>Devyani International Ltd</t>
  </si>
  <si>
    <t>WINDLAS</t>
  </si>
  <si>
    <t>Windlas Biotech Ltd</t>
  </si>
  <si>
    <t>KRSNAA</t>
  </si>
  <si>
    <t>Krsnaa Diagnostics Ltd</t>
  </si>
  <si>
    <t>EXXARO</t>
  </si>
  <si>
    <t>Exxaro Tiles Ltd</t>
  </si>
  <si>
    <t>ICICIFMCG</t>
  </si>
  <si>
    <t>ICICI Prudential FMCG ETF</t>
  </si>
  <si>
    <t>ROLEXRINGS</t>
  </si>
  <si>
    <t>Rolex Rings Ltd</t>
  </si>
  <si>
    <t>Other Capital Market related Services</t>
  </si>
  <si>
    <t>GCSL</t>
  </si>
  <si>
    <t>Gretex Corporate Services Ltd</t>
  </si>
  <si>
    <t>MAFSETF</t>
  </si>
  <si>
    <t>Mirae Asset Nifty Financial Services ETF</t>
  </si>
  <si>
    <t>GLS</t>
  </si>
  <si>
    <t>Glenmark Life Sciences Ltd</t>
  </si>
  <si>
    <t>TATVA</t>
  </si>
  <si>
    <t>Tatva Chintan Pharma Chem Ltd</t>
  </si>
  <si>
    <t>ZOMATO</t>
  </si>
  <si>
    <t>Zomato Ltd</t>
  </si>
  <si>
    <t>AAPLUSTRAD</t>
  </si>
  <si>
    <t>AA Plus Tradelink Ltd</t>
  </si>
  <si>
    <t>CLEAN</t>
  </si>
  <si>
    <t>Clean Science and Technology Ltd</t>
  </si>
  <si>
    <t>GRINFRA</t>
  </si>
  <si>
    <t>G R Infraprojects Ltd</t>
  </si>
  <si>
    <t>FOCUS</t>
  </si>
  <si>
    <t>Focus Business Solution Ltd</t>
  </si>
  <si>
    <t>IPL</t>
  </si>
  <si>
    <t>India Pesticides Ltd</t>
  </si>
  <si>
    <t>TIMESGREEN</t>
  </si>
  <si>
    <t>Times Green Energy (India) Ltd</t>
  </si>
  <si>
    <t>Healthcare Research- Analytics &amp; Technology</t>
  </si>
  <si>
    <t>ADESHWAR</t>
  </si>
  <si>
    <t>Adeshwar Meditex Ltd</t>
  </si>
  <si>
    <t>KIMS</t>
  </si>
  <si>
    <t>Krishna Institute of Medical Sciences Ltd</t>
  </si>
  <si>
    <t>Dairy Products</t>
  </si>
  <si>
    <t>DODLA</t>
  </si>
  <si>
    <t>Dodla Dairy Ltd</t>
  </si>
  <si>
    <t>NAVODAYENT</t>
  </si>
  <si>
    <t>Navoday Enterprises Ltd</t>
  </si>
  <si>
    <t>SONACOMS</t>
  </si>
  <si>
    <t>Sona BLW Precision Forgings Ltd</t>
  </si>
  <si>
    <t>Iron &amp; Steel</t>
  </si>
  <si>
    <t>SHYAMMETL</t>
  </si>
  <si>
    <t>Shyam Metalics and Energy Ltd</t>
  </si>
  <si>
    <t>VINEETLAB</t>
  </si>
  <si>
    <t>Vineet Laboratories Ltd</t>
  </si>
  <si>
    <t>Heavy Electrical Equipment</t>
  </si>
  <si>
    <t>IWEL</t>
  </si>
  <si>
    <t>Inox Wind Energy Ltd</t>
  </si>
  <si>
    <t>ICICIPHARM</t>
  </si>
  <si>
    <t>ICICI Prudential Healthcare ETF</t>
  </si>
  <si>
    <t>MAFANG</t>
  </si>
  <si>
    <t>Mirae Asset NYSE FANG+ ETF</t>
  </si>
  <si>
    <t>Power - Transmission</t>
  </si>
  <si>
    <t>PGINVIT</t>
  </si>
  <si>
    <t>POWERGRID Infrastructure Investment Trust</t>
  </si>
  <si>
    <t>KGES</t>
  </si>
  <si>
    <t>Kuberan Global Edu Solutions Ltd</t>
  </si>
  <si>
    <t>Offshore Support Solution Drilling</t>
  </si>
  <si>
    <t>DEEPIND</t>
  </si>
  <si>
    <t>Deep Industries Ltd</t>
  </si>
  <si>
    <t>LODHA</t>
  </si>
  <si>
    <t>Macrotech Developers Ltd</t>
  </si>
  <si>
    <t>Other Food Products</t>
  </si>
  <si>
    <t>JETMALL</t>
  </si>
  <si>
    <t>Jetmall Spices and Masala Ltd</t>
  </si>
  <si>
    <t>RCAN</t>
  </si>
  <si>
    <t>Rajeshwari Cans Ltd</t>
  </si>
  <si>
    <t>EKI</t>
  </si>
  <si>
    <t>EKI Energy Services Ltd</t>
  </si>
  <si>
    <t>BARBEQUE</t>
  </si>
  <si>
    <t>Barbeque-Nation Hospitality Ltd</t>
  </si>
  <si>
    <t>NIKSTECH</t>
  </si>
  <si>
    <t>Niks Technology Ltd</t>
  </si>
  <si>
    <t>SUVIDHAA</t>
  </si>
  <si>
    <t>Suvidhaa Infoserve Ltd</t>
  </si>
  <si>
    <t>Digital Entertainment</t>
  </si>
  <si>
    <t>NAZARA</t>
  </si>
  <si>
    <t>Nazara Technologies Ltd</t>
  </si>
  <si>
    <t>SURYODAY</t>
  </si>
  <si>
    <t>Suryoday Small Finance Bank Ltd</t>
  </si>
  <si>
    <t>KALYANKJIL</t>
  </si>
  <si>
    <t>Kalyan Jewellers India Ltd</t>
  </si>
  <si>
    <t>LXCHEM</t>
  </si>
  <si>
    <t>Laxmi Organic Industries Ltd</t>
  </si>
  <si>
    <t>CRAFTSMAN</t>
  </si>
  <si>
    <t>Craftsman Automation Ltd</t>
  </si>
  <si>
    <t>ANURAS</t>
  </si>
  <si>
    <t>Anupam Rasayan India Ltd</t>
  </si>
  <si>
    <t>Other Textile Products</t>
  </si>
  <si>
    <t>SUUMAYA</t>
  </si>
  <si>
    <t>Suumaya Corporation Ltd</t>
  </si>
  <si>
    <t>Shipping</t>
  </si>
  <si>
    <t>KMEW</t>
  </si>
  <si>
    <t>Knowledge Marine &amp; Engineering Works Ltd</t>
  </si>
  <si>
    <t>Tour- Travel Related Services</t>
  </si>
  <si>
    <t>EASEMYTRIP</t>
  </si>
  <si>
    <t>Easy Trip Planners Ltd</t>
  </si>
  <si>
    <t>JUBLINGREA</t>
  </si>
  <si>
    <t>Jubilant Ingrevia Ltd</t>
  </si>
  <si>
    <t>MTARTECH</t>
  </si>
  <si>
    <t>MTAR Technologies Ltd</t>
  </si>
  <si>
    <t>ADJIA</t>
  </si>
  <si>
    <t>Adjia Technologies Ltd</t>
  </si>
  <si>
    <t>Sugar</t>
  </si>
  <si>
    <t>DAVANGERE</t>
  </si>
  <si>
    <t>Davangere Sugar Company Ltd</t>
  </si>
  <si>
    <t>HERANBA</t>
  </si>
  <si>
    <t>Heranba Industries Ltd</t>
  </si>
  <si>
    <t>Other Telecom Services</t>
  </si>
  <si>
    <t>RAILTEL</t>
  </si>
  <si>
    <t>RailTel Corporation of India Ltd</t>
  </si>
  <si>
    <t>NURECA</t>
  </si>
  <si>
    <t>Nureca Ltd</t>
  </si>
  <si>
    <t>Stockbroking &amp; Allied</t>
  </si>
  <si>
    <t>SMCGLOBAL*</t>
  </si>
  <si>
    <t>SMC Global Securities Ltd</t>
  </si>
  <si>
    <t>Distributors</t>
  </si>
  <si>
    <t>MRP</t>
  </si>
  <si>
    <t>MRP Agro Ltd</t>
  </si>
  <si>
    <t>Real Estate Investment Trusts (REITs)</t>
  </si>
  <si>
    <t>BIRET</t>
  </si>
  <si>
    <t>Brookfield India Real Estate Trust REIT</t>
  </si>
  <si>
    <t>STOVEKRAFT</t>
  </si>
  <si>
    <t>Stove Kraft Ltd</t>
  </si>
  <si>
    <t>HOMEFIRST</t>
  </si>
  <si>
    <t>Home First Finance Company India Ltd</t>
  </si>
  <si>
    <t>Paints</t>
  </si>
  <si>
    <t>INDIGOPNTS</t>
  </si>
  <si>
    <t>Indigo Paints Ltd</t>
  </si>
  <si>
    <t>Financial Institution</t>
  </si>
  <si>
    <t>IRFC</t>
  </si>
  <si>
    <t>Indian Railway Finance Corporation Ltd</t>
  </si>
  <si>
    <t>Non Banking Financial Company (NBFC)</t>
  </si>
  <si>
    <t>RFLL</t>
  </si>
  <si>
    <t>Rita Finance and Leasing Ltd</t>
  </si>
  <si>
    <t>INFRABEES</t>
  </si>
  <si>
    <t>NIPPON INDIA ETF INFRA BeES</t>
  </si>
  <si>
    <t>Waste Management</t>
  </si>
  <si>
    <t>AWHCL</t>
  </si>
  <si>
    <t>Antony Waste Handling Cell Ltd</t>
  </si>
  <si>
    <t>Packaged Foods</t>
  </si>
  <si>
    <t>BECTORFOOD</t>
  </si>
  <si>
    <t>Mrs. Bectors Food Specialities Ltd</t>
  </si>
  <si>
    <t>FAIRCHEMOR</t>
  </si>
  <si>
    <t>Fairchem Organics Ltd</t>
  </si>
  <si>
    <t>RVHL</t>
  </si>
  <si>
    <t>Ravinder Heights Ltd</t>
  </si>
  <si>
    <t>TARC</t>
  </si>
  <si>
    <t>Tarc Ltd</t>
  </si>
  <si>
    <t>RBA</t>
  </si>
  <si>
    <t>Restaurant Brands Asia Ltd</t>
  </si>
  <si>
    <t>Film Production- Distribution &amp; Exhibition</t>
  </si>
  <si>
    <t>NETPIX</t>
  </si>
  <si>
    <t>Net Pix Shorts Digital Media Ltd</t>
  </si>
  <si>
    <t>MAESGETF</t>
  </si>
  <si>
    <t>Mirae Asset ESG Sector Leaders ETF</t>
  </si>
  <si>
    <t>GLAND</t>
  </si>
  <si>
    <t>Gland Pharma Ltd</t>
  </si>
  <si>
    <t>Castings &amp; Forgings</t>
  </si>
  <si>
    <t>SAMRATFORG</t>
  </si>
  <si>
    <t>Samrat Forgings Ltd</t>
  </si>
  <si>
    <t>HANSUGAR</t>
  </si>
  <si>
    <t>Shree Hanuman Sugar &amp; Industries Ltd</t>
  </si>
  <si>
    <t>Household Products</t>
  </si>
  <si>
    <t>AMBICAAGAR</t>
  </si>
  <si>
    <t>AMBICA AGARBATHIES &amp; AROMA INDUSTRIES LTD</t>
  </si>
  <si>
    <t>LCCINFOTEC</t>
  </si>
  <si>
    <t>LCC INFOTECH LTD</t>
  </si>
  <si>
    <t>Other Electrical Equipment</t>
  </si>
  <si>
    <t>SGNTE</t>
  </si>
  <si>
    <t>SGN TELECOMS LTD</t>
  </si>
  <si>
    <t>GGAUTO</t>
  </si>
  <si>
    <t>G.G.AUTOMOTIVE GEARS LTD</t>
  </si>
  <si>
    <t>SHAMROIN</t>
  </si>
  <si>
    <t>SHAMROCK INDUSTRIAL CO.LTD</t>
  </si>
  <si>
    <t>Petrochemicals</t>
  </si>
  <si>
    <t>AADIIND</t>
  </si>
  <si>
    <t>AADI INDUSTRIES LTD</t>
  </si>
  <si>
    <t>SIDDHEGA</t>
  </si>
  <si>
    <t>SIDDHESWARI GARMENTS LTD</t>
  </si>
  <si>
    <t>KEEPLEARN</t>
  </si>
  <si>
    <t>DSJ keep Learning Ltd</t>
  </si>
  <si>
    <t>EUROLED</t>
  </si>
  <si>
    <t>EURO LEDER FASHION LTD</t>
  </si>
  <si>
    <t>PANJON</t>
  </si>
  <si>
    <t>PANJON LTD</t>
  </si>
  <si>
    <t>Plastic Products - Industrial</t>
  </si>
  <si>
    <t>PETPLST</t>
  </si>
  <si>
    <t>PET PLASTICS LTD</t>
  </si>
  <si>
    <t>UBEINDL</t>
  </si>
  <si>
    <t>UBE INDUSTRIES LTD</t>
  </si>
  <si>
    <t>SHRIGANG</t>
  </si>
  <si>
    <t>SHRI GANG INDUSTRIES AND ALLIED PRODUCTS LTD</t>
  </si>
  <si>
    <t>SURBHIN</t>
  </si>
  <si>
    <t>SURBHI INDUSTRIES LTD</t>
  </si>
  <si>
    <t>ROSEMER</t>
  </si>
  <si>
    <t>ROSE MERC.LTD</t>
  </si>
  <si>
    <t>SAICOM</t>
  </si>
  <si>
    <t>Saianand Commercial Limited</t>
  </si>
  <si>
    <t>ICDSLTD</t>
  </si>
  <si>
    <t>ICDS LTD</t>
  </si>
  <si>
    <t>PREMCAP</t>
  </si>
  <si>
    <t>PREMIER CAPITAL SERVICES LTD</t>
  </si>
  <si>
    <t>UPHOT</t>
  </si>
  <si>
    <t>U.P.HOTELS LTD</t>
  </si>
  <si>
    <t>Printing &amp; Publication</t>
  </si>
  <si>
    <t>INFOMEDIA</t>
  </si>
  <si>
    <t>INFOMEDIA PRESS LTD</t>
  </si>
  <si>
    <t>PBGLOBAL</t>
  </si>
  <si>
    <t>PB Global Ltd</t>
  </si>
  <si>
    <t>INRADIA</t>
  </si>
  <si>
    <t>INDIA RADIATORS LTD</t>
  </si>
  <si>
    <t>MEDIAONE</t>
  </si>
  <si>
    <t>MEDIAONE GLOBAL ENTERTAINMENT LTD</t>
  </si>
  <si>
    <t>BARODARY</t>
  </si>
  <si>
    <t>BARODA RAYON CORPORATION LTD</t>
  </si>
  <si>
    <t>Textiles</t>
  </si>
  <si>
    <t>SHINEFASH</t>
  </si>
  <si>
    <t>Shine Fashions (India) Ltd</t>
  </si>
  <si>
    <t>Banks</t>
  </si>
  <si>
    <t>EQUITASBNK</t>
  </si>
  <si>
    <t>Equitas Small Finance Bank Ltd</t>
  </si>
  <si>
    <t>Realty</t>
  </si>
  <si>
    <t>HEMIPROP</t>
  </si>
  <si>
    <t>Hemisphere Properties India Ltd</t>
  </si>
  <si>
    <t>VGIL</t>
  </si>
  <si>
    <t>Veer Global Infraconstruction Ltd</t>
  </si>
  <si>
    <t>Construction &amp; Engineering</t>
  </si>
  <si>
    <t>LIKHITHA</t>
  </si>
  <si>
    <t>Likhitha Infrastructure Ltd</t>
  </si>
  <si>
    <t>Plastic Products</t>
  </si>
  <si>
    <t>GMPL</t>
  </si>
  <si>
    <t>G M Polyplast Ltd</t>
  </si>
  <si>
    <t>Asset Management Cos.</t>
  </si>
  <si>
    <t>UTIAMC</t>
  </si>
  <si>
    <t>UTI Asset Management Company Ltd</t>
  </si>
  <si>
    <t>Defence</t>
  </si>
  <si>
    <t>MAZDOCK</t>
  </si>
  <si>
    <t>Mazagon Dock Shipbuilders Ltd</t>
  </si>
  <si>
    <t>ATAM</t>
  </si>
  <si>
    <t>Atam Valves Ltd</t>
  </si>
  <si>
    <t>Other Financial Services</t>
  </si>
  <si>
    <t>ANGELBRKG</t>
  </si>
  <si>
    <t>Angel Broking Ltd</t>
  </si>
  <si>
    <t>IT Consulting &amp; Software</t>
  </si>
  <si>
    <t>SECMARK</t>
  </si>
  <si>
    <t>SecMark Consultancy Ltd</t>
  </si>
  <si>
    <t>CHEMCON</t>
  </si>
  <si>
    <t>Chemcon Speciality Chemicals Ltd</t>
  </si>
  <si>
    <t>CAMS</t>
  </si>
  <si>
    <t>Computer Age Management Services Ltd</t>
  </si>
  <si>
    <t>Forest Products</t>
  </si>
  <si>
    <t>ADL</t>
  </si>
  <si>
    <t>Archidply Decor Ltd</t>
  </si>
  <si>
    <t>Other Elect.Equip./ Prod.</t>
  </si>
  <si>
    <t>ADVAIT</t>
  </si>
  <si>
    <t>Advait Infratech Ltd</t>
  </si>
  <si>
    <t>Internet Software &amp; Services</t>
  </si>
  <si>
    <t>ROUTE</t>
  </si>
  <si>
    <t>Route Mobile Ltd</t>
  </si>
  <si>
    <t>HAPPSTMNDS</t>
  </si>
  <si>
    <t>Happiest Minds Technologies Ltd</t>
  </si>
  <si>
    <t>UTIBANKETF</t>
  </si>
  <si>
    <t>UTI Bank Exchange Traded Fund (UTI Bank ETF)</t>
  </si>
  <si>
    <t>TOWERINFRA</t>
  </si>
  <si>
    <t>Tower Infrastructure Trust</t>
  </si>
  <si>
    <t>HBANKETF</t>
  </si>
  <si>
    <t>HDFC Banking ETF</t>
  </si>
  <si>
    <t>Holding Companies</t>
  </si>
  <si>
    <t>MAXINDIA</t>
  </si>
  <si>
    <t>Max India Ltd</t>
  </si>
  <si>
    <t>Transport Related Services</t>
  </si>
  <si>
    <t>HIPPOCABS</t>
  </si>
  <si>
    <t>Trekkingtoes.com Ltd</t>
  </si>
  <si>
    <t>ICICITECH</t>
  </si>
  <si>
    <t>ICICI Prudential IT ETF</t>
  </si>
  <si>
    <t>Healthcare Facilities</t>
  </si>
  <si>
    <t>MAXHEALTH</t>
  </si>
  <si>
    <t>Max Healthcare Institute Ltd</t>
  </si>
  <si>
    <t>ICICIALPLV</t>
  </si>
  <si>
    <t>&amp;#160;ICICI Prudential Alpha Low Vol 30 ETF&amp;#160;</t>
  </si>
  <si>
    <t>SBGLP</t>
  </si>
  <si>
    <t>Suratwwala Business Group Ltd</t>
  </si>
  <si>
    <t>MINDSPACE</t>
  </si>
  <si>
    <t>Mindspace Business Parks REIT</t>
  </si>
  <si>
    <t>Auto Parts &amp; Equipment</t>
  </si>
  <si>
    <t>NDRAUTO</t>
  </si>
  <si>
    <t>NDR Auto Components Ltd</t>
  </si>
  <si>
    <t>ROSSARI</t>
  </si>
  <si>
    <t>Rossari Biotech Ltd</t>
  </si>
  <si>
    <t>BOROLTD</t>
  </si>
  <si>
    <t>Borosil Ltd</t>
  </si>
  <si>
    <t>Other Industrial Products</t>
  </si>
  <si>
    <t>BONLON</t>
  </si>
  <si>
    <t>Bonlon Industries Ltd</t>
  </si>
  <si>
    <t>AARTISURF</t>
  </si>
  <si>
    <t>Aarti Surfactants Ltd</t>
  </si>
  <si>
    <t>Diversified</t>
  </si>
  <si>
    <t>BILLWIN</t>
  </si>
  <si>
    <t>Billwin Industries Ltd</t>
  </si>
  <si>
    <t>Finance (including NBFCs)</t>
  </si>
  <si>
    <t>BHARTIA</t>
  </si>
  <si>
    <t>Bhartia Bachat Ltd</t>
  </si>
  <si>
    <t>Agrochemicals</t>
  </si>
  <si>
    <t>NATURAL</t>
  </si>
  <si>
    <t>Natural Biocon (India) Ltd</t>
  </si>
  <si>
    <t>NIRMITEE</t>
  </si>
  <si>
    <t>Nirmitee Robotics India Ltd</t>
  </si>
  <si>
    <t>Transportation - Logistics</t>
  </si>
  <si>
    <t>DJML</t>
  </si>
  <si>
    <t>DJ Mediaprint &amp; Logistics Ltd</t>
  </si>
  <si>
    <t>POWERINDIA</t>
  </si>
  <si>
    <t>ABB Power Products and Systems India Ltd</t>
  </si>
  <si>
    <t>11DPD</t>
  </si>
  <si>
    <t>NIPPON INDIA EQUITY HYBRID FUND -  SEGREGATED PORTFOLIO 2DIVIDEND PLANDIVIDEND PAYOUT</t>
  </si>
  <si>
    <t>11AQR</t>
  </si>
  <si>
    <t>NIPPON INDIA EQUITY HYBRID FUND -  SEGREGATED PORTFOLIO 2DIRECT QUARTERLY DIVIDEND PLANREINVESTMENT</t>
  </si>
  <si>
    <t>11AQD</t>
  </si>
  <si>
    <t>NIPPON INDIA EQUITY HYBRID FUND -  SEGREGATED PORTFOLIO 2DIRECT QUARTERLY DIVIDEND PLANDIVIDEND PAYOUT</t>
  </si>
  <si>
    <t>11AMR</t>
  </si>
  <si>
    <t>NIPPON INDIA EQUITY HYBRID FUND -  SEGREGATED PORTFOLIO 2DIRECT MONTHLY DIVIDEND PLANREINVESTMENT</t>
  </si>
  <si>
    <t>11AMD</t>
  </si>
  <si>
    <t>NIPPON INDIA EQUITY HYBRID FUND -  SEGREGATED PORTFOLIO 2DIRECT MONTHLY DIVIDEND PLANDIVIDEND PAYOUT</t>
  </si>
  <si>
    <t>11AGG</t>
  </si>
  <si>
    <t>NIPPON INDIA EQUITY HYBRID FUND -  SEGREGATED PORTFOLIO 2DIRECT GROWTH PLAN GROWTH OPTIONGROWTH</t>
  </si>
  <si>
    <t>11ADR</t>
  </si>
  <si>
    <t>NIPPON INDIA EQUITY HYBRID FUND -  SEGREGATED PORTFOLIO 2DIRECT PLAN DIVIDEND PLANDIVIDEND REINVESTMENT</t>
  </si>
  <si>
    <t>11ADD</t>
  </si>
  <si>
    <t>NIPPON INDIA EQUITY HYBRID FUND -  SEGREGATED PORTFOLIO 2DIRECT PLAN DIVIDEND PLANDIVIDEND PAYOUT</t>
  </si>
  <si>
    <t>11QPR</t>
  </si>
  <si>
    <t>NIPPON INDIA EQUITY HYBRID FUND -  SEGREGATED PORTFOLIO 2QUARTERLY DIVIDEND PLANREINVESTMENT</t>
  </si>
  <si>
    <t>11QPD</t>
  </si>
  <si>
    <t>NIPPON INDIA EQUITY HYBRID FUND -  SEGREGATED PORTFOLIO 2QUARTERLY DIVIDEND PLANDIVIDEND PAYOUT</t>
  </si>
  <si>
    <t>11MPR</t>
  </si>
  <si>
    <t>NIPPON INDIA EQUITY HYBRID FUND -  SEGREGATED PORTFOLIO 2MONTHLY DIVIDEND PLANREINVESTMENT</t>
  </si>
  <si>
    <t>11MPD</t>
  </si>
  <si>
    <t>NIPPON INDIA EQUITY HYBRID FUND -  SEGREGATED PORTFOLIO 2MONTHLY DIVIDEND PLANDIVIDEND PAYOUT</t>
  </si>
  <si>
    <t>11GPG</t>
  </si>
  <si>
    <t>NIPPON INDIA EQUITY HYBRID FUND -  SEGREGATED PORTFOLIO 2GROWTH PLAN GROWTH OPTIONGROWTH</t>
  </si>
  <si>
    <t>11DPR</t>
  </si>
  <si>
    <t>NIPPON INDIA EQUITY HYBRID FUND -  SEGREGATED PORTFOLIO 2DIVIDEND PLANDIVIDEND REINVESTMENT</t>
  </si>
  <si>
    <t>COSPOWER</t>
  </si>
  <si>
    <t>Cospower Engineering Ltd</t>
  </si>
  <si>
    <t>Other Apparels &amp; Accessories</t>
  </si>
  <si>
    <t>ROJL</t>
  </si>
  <si>
    <t>RO Jewels Ltd</t>
  </si>
  <si>
    <t>08ADD</t>
  </si>
  <si>
    <t>NIPPON INDIA EQUITY SAVINGS FUND -  SEGREGATED PORTFOLIO 2 - DIRECT DIVIDEND PLAN(Issue Price: 0.01)</t>
  </si>
  <si>
    <t>08DPR</t>
  </si>
  <si>
    <t>NIPPON INDIA EQUITY SAVINGS FUND -  SEGREGATED PORTFOLIO 2 - DIVIDEND PLAN(Issue Price: 0.01)</t>
  </si>
  <si>
    <t>08AQR</t>
  </si>
  <si>
    <t>NIPPON INDIA EQUITY SAVINGS FUND -  SEGREGATED PORTFOLIO 2 - DIRECT QUARTERLY DIVIDEND PLAN(Issue Price: 0.01)</t>
  </si>
  <si>
    <t>08DPD</t>
  </si>
  <si>
    <t>08AQD</t>
  </si>
  <si>
    <t>08QPR</t>
  </si>
  <si>
    <t>NIPPON INDIA EQUITY SAVINGS FUND -  SEGREGATED PORTFOLIO 2 - QUARTERLY DIVIDEND PLAN(Issue Price: 0.01)</t>
  </si>
  <si>
    <t>08AGG</t>
  </si>
  <si>
    <t>NIPPON INDIA EQUITY SAVINGS FUND -  SEGREGATED PORTFOLIO 2 - DIRECT GROWTH PLAN(Issue Price: 0.01)</t>
  </si>
  <si>
    <t>08QPD</t>
  </si>
  <si>
    <t>08ABB</t>
  </si>
  <si>
    <t>NIPPON INDIA EQUITY SAVINGS FUND -  SEGREGATED PORTFOLIO 2 - DIRECT BONUS PLAN(Issue Price: 0.01)</t>
  </si>
  <si>
    <t>08GPG</t>
  </si>
  <si>
    <t>NIPPON INDIA EQUITY SAVINGS FUND -  SEGREGATED PORTFOLIO 2 - GROWTH PLAN(Issue Price: 0.01)</t>
  </si>
  <si>
    <t>08BPB</t>
  </si>
  <si>
    <t>NIPPON INDIA EQUITY SAVINGS FUND -  SEGREGATED PORTFOLIO 2 - BONUS PLAN(Issue Price: 0.01)</t>
  </si>
  <si>
    <t>08AMR</t>
  </si>
  <si>
    <t>NIPPON INDIA EQUITY SAVINGS FUND -  SEGREGATED PORTFOLIO 2 - DIRECT MONTHLY DIVIDEND PLAN(Issue Price: 0.01)</t>
  </si>
  <si>
    <t>08AMD</t>
  </si>
  <si>
    <t>08MPR</t>
  </si>
  <si>
    <t>NIPPON INDIA EQUITY SAVINGS FUND -  SEGREGATED PORTFOLIO 2 - MONTHLY DIVIDEND PLAN(Issue Price: 0.01)</t>
  </si>
  <si>
    <t>08ADR</t>
  </si>
  <si>
    <t>08MPD</t>
  </si>
  <si>
    <t>SBICARD</t>
  </si>
  <si>
    <t>SBI Cards and Payment Services Ltd</t>
  </si>
  <si>
    <t>Other Industrial Goods</t>
  </si>
  <si>
    <t>SMAUTO</t>
  </si>
  <si>
    <t>SM Auto Stamping Ltd</t>
  </si>
  <si>
    <t>SUVENPHAR</t>
  </si>
  <si>
    <t>Suven Pharmaceuticals Ltd</t>
  </si>
  <si>
    <t>Tea &amp; Coffee</t>
  </si>
  <si>
    <t>OCTAVIUSPL</t>
  </si>
  <si>
    <t>Octavius Plantations Ltd</t>
  </si>
  <si>
    <t>ICLORGANIC</t>
  </si>
  <si>
    <t>ICL Organic Dairy Products Ltd</t>
  </si>
  <si>
    <t>CBPL</t>
  </si>
  <si>
    <t>Chandra Bhagat Pharma Ltd</t>
  </si>
  <si>
    <t>Photographic Products</t>
  </si>
  <si>
    <t>UNIVPHOTO</t>
  </si>
  <si>
    <t>Universus Photo Imagings Ltd</t>
  </si>
  <si>
    <t>Auto Tyres &amp; Rubber Products</t>
  </si>
  <si>
    <t>BIRLATYRES</t>
  </si>
  <si>
    <t>Birla Tyres Ltd</t>
  </si>
  <si>
    <t>VARDHANCFL</t>
  </si>
  <si>
    <t>Vardhan Capital &amp; Finance Ltd</t>
  </si>
  <si>
    <t>JANUSCORP</t>
  </si>
  <si>
    <t>Janus Corporation Ltd</t>
  </si>
  <si>
    <t>TRANWAY</t>
  </si>
  <si>
    <t>Tranway Technologies Ltd</t>
  </si>
  <si>
    <t>MANXT50ETF</t>
  </si>
  <si>
    <t>Mirae Asset Nifty Next 50 ETF (MANXT50ETF)</t>
  </si>
  <si>
    <t>ICICIM150</t>
  </si>
  <si>
    <t>ICICI Prudential Midcap 150 ETF</t>
  </si>
  <si>
    <t>SUMICHEM</t>
  </si>
  <si>
    <t>Sumitomo Chemical India Ltd</t>
  </si>
  <si>
    <t>Healthcare Services</t>
  </si>
  <si>
    <t>ARTEMISMED</t>
  </si>
  <si>
    <t>Artemis Medicare Services Ltd</t>
  </si>
  <si>
    <t>GIANLIFE</t>
  </si>
  <si>
    <t>Gian Life Care Ltd</t>
  </si>
  <si>
    <t>ASSAMENT</t>
  </si>
  <si>
    <t>Assam Entrade Ltd</t>
  </si>
  <si>
    <t>Non-alcoholic Beverages</t>
  </si>
  <si>
    <t>VALENCIA</t>
  </si>
  <si>
    <t>Valencia Nutrition Ltd</t>
  </si>
  <si>
    <t>PRINCEPIPE</t>
  </si>
  <si>
    <t>Prince Pipes and Fittings Ltd</t>
  </si>
  <si>
    <t>EASUN</t>
  </si>
  <si>
    <t>Easun Capital Markets Ltd</t>
  </si>
  <si>
    <t>SHIL</t>
  </si>
  <si>
    <t>Somany Home Innovation Ltd</t>
  </si>
  <si>
    <t>UJJIVANSFB</t>
  </si>
  <si>
    <t>Ujjivan Small Finance Bank Ltd</t>
  </si>
  <si>
    <t>CSBBANK</t>
  </si>
  <si>
    <t>CSB Bank Ltd</t>
  </si>
  <si>
    <t>JSGLEASING</t>
  </si>
  <si>
    <t>JSG Leasing Ltd</t>
  </si>
  <si>
    <t>Containers &amp; Packaging</t>
  </si>
  <si>
    <t>ANUROOP</t>
  </si>
  <si>
    <t>Anuroop Packaging Ltd</t>
  </si>
  <si>
    <t>MOUNT</t>
  </si>
  <si>
    <t>Mount Housing and Infrastructure Ltd</t>
  </si>
  <si>
    <t>ABSLBANETF</t>
  </si>
  <si>
    <t>ADITYA BIRLA SUN LIFE BANKING ETF</t>
  </si>
  <si>
    <t>SHAHLON</t>
  </si>
  <si>
    <t>Shahlon Silk Industries Ltd</t>
  </si>
  <si>
    <t>GREENPANEL</t>
  </si>
  <si>
    <t>Greenpanel Industries Ltd</t>
  </si>
  <si>
    <t>VISHWARAJ</t>
  </si>
  <si>
    <t>Vishwaraj Sugar Industries Ltd</t>
  </si>
  <si>
    <t>GENSOL</t>
  </si>
  <si>
    <t>Gensol Engineering Ltd</t>
  </si>
  <si>
    <t>GOBLIN</t>
  </si>
  <si>
    <t>Goblin India Ltd</t>
  </si>
  <si>
    <t>NIESSPN</t>
  </si>
  <si>
    <t>NIPPON INDIA EQUITY SAVINGS FUND - SEGREGATED PORTFOLIO 1 - MONTHLY DIVIDEND PLAN REINVESTMENT</t>
  </si>
  <si>
    <t>NIESSPM</t>
  </si>
  <si>
    <t>NIPPON INDIA EQUITY SAVINGS FUND - SEGREGATED PORTFOLIO 1 - MONTHLY DIVIDEND PLANDIVIDEND PAYOUT</t>
  </si>
  <si>
    <t>NIESSPL</t>
  </si>
  <si>
    <t>NIPPON INDIA EQUITY SAVINGS FUND - SEGREGATED PORTFOLIO 1 - GROWTH PLAN GROWTH</t>
  </si>
  <si>
    <t>NIEHSPL</t>
  </si>
  <si>
    <t>NIPPON INDIA EQUITY HYBRID FUND -&amp;#160;SEGREGATED PORTFOLIO 1 - MONTHLY DIVIDEND PLAN DIVIDEND PAYOUT</t>
  </si>
  <si>
    <t>NIEHSPJ</t>
  </si>
  <si>
    <t>NIPPON INDIA EQUITY HYBRID FUND -&amp;#160;SEGREGATED PORTFOLIO 1 - DIVIDEND PLAN REINVESTMENT</t>
  </si>
  <si>
    <t>NIEHSPH</t>
  </si>
  <si>
    <t>NIPPON INDIA EQUITY HYBRID FUND -&amp;#160;SEGREGATED PORTFOLIO 1 - DIVIDEND PLAN DIVIDEND PAYOUT</t>
  </si>
  <si>
    <t>NIEHSPG</t>
  </si>
  <si>
    <t>NIPPON INDIA EQUITY HYBRID FUND -&amp;#160;SEGREGATED PORTFOLIO 1 - DIRECT GROWTH PLAN GROWTH</t>
  </si>
  <si>
    <t>NIESSPK</t>
  </si>
  <si>
    <t>NIPPON INDIA EQUITY SAVINGS FUND - SEGREGATED PORTFOLIO 1 - DIVIDEND PLAN REINVESTMENT</t>
  </si>
  <si>
    <t>NIEHSPE</t>
  </si>
  <si>
    <t>NIPPON INDIA EQUITY HYBRID FUND -&amp;#160;SEGREGATED PORTFOLIO 1 - QUARTERLY DIVIDEND PLAN DIVIDEND PAYOUT</t>
  </si>
  <si>
    <t>NIESSPH</t>
  </si>
  <si>
    <t>NIPPON INDIA EQUITY SAVINGS FUND - SEGREGATED PORTFOLIO 1 - DIRECT QUARTERLY DIVIDEND PLAN DIVIDEND PAYOUT</t>
  </si>
  <si>
    <t>NIEHSPD</t>
  </si>
  <si>
    <t>NIPPON INDIA EQUITY HYBRID FUND -&amp;#160;SEGREGATED PORTFOLIO 1 - GROWTH PLAN GROWTH</t>
  </si>
  <si>
    <t>NIESSPF</t>
  </si>
  <si>
    <t>NIPPON INDIA EQUITY SAVINGS FUND - SEGREGATED PORTFOLIO 1 - DIRECT MONTHLY DIVIDEND PLAN DIVIDEND PAYOUT</t>
  </si>
  <si>
    <t>NIESSPE</t>
  </si>
  <si>
    <t>NIPPON INDIA EQUITY SAVINGS FUND - SEGREGATED PORTFOLIO 1 - DIRECT GROWTH PLAN GROWTH</t>
  </si>
  <si>
    <t>NIESSPD</t>
  </si>
  <si>
    <t>NIPPON INDIA EQUITY SAVINGS FUND - SEGREGATED PORTFOLIO 1 - DIRECT DIVIDEND PLAN REINVESTMENT</t>
  </si>
  <si>
    <t>Travel Support Services</t>
  </si>
  <si>
    <t>IRCTC</t>
  </si>
  <si>
    <t>Indian Railway Catering and Tourism Corporation Ltd</t>
  </si>
  <si>
    <t>NIEHSPN</t>
  </si>
  <si>
    <t>NIPPON INDIA EQUITY HYBRID FUND -&amp;#160;SEGREGATED PORTFOLIO 1 - MONTHLY DIVIDEND PLAN REINVESTMENT</t>
  </si>
  <si>
    <t>NIEHSPM</t>
  </si>
  <si>
    <t>NIPPON INDIA EQUITY HYBRID FUND -&amp;#160;SEGREGATED PORTFOLIO 1 - DIRECT DIVIDEND PLAN DIVIDEND PAYOUT</t>
  </si>
  <si>
    <t>NIEHSPK</t>
  </si>
  <si>
    <t>NIPPON INDIA EQUITY HYBRID FUND -&amp;#160;SEGREGATED PORTFOLIO 1 - DIRECT QUARTERLY DIVIDEND PLAN REINVESTMENT</t>
  </si>
  <si>
    <t>NIEHSPI</t>
  </si>
  <si>
    <t>NIPPON INDIA EQUITY HYBRID FUND -&amp;#160;SEGREGATED PORTFOLIO 1 - DIRECT QUARTERLY DIVIDEND PLAN DIVIDEND PAYOUT</t>
  </si>
  <si>
    <t>NIEHSPF</t>
  </si>
  <si>
    <t>NIPPON INDIA EQUITY HYBRID FUND -&amp;#160;SEGREGATED PORTFOLIO 1 - QUARTERLY DIVIDEND PLAN REINVESTMENT</t>
  </si>
  <si>
    <t>NIEHSPC</t>
  </si>
  <si>
    <t>NIPPON INDIA EQUITY HYBRID FUND -&amp;#160;SEGREGATED PORTFOLIO 1 - DIRECT MONTHLY DIVIDEND PLAN REINVESTMENT</t>
  </si>
  <si>
    <t>NIEHSPB</t>
  </si>
  <si>
    <t>NIPPON INDIA EQUITY HYBRID FUND -&amp;#160;SEGREGATED PORTFOLIO 1 - DIRECT MONTHLY DIVIDEND PLAN DIVIDEND PAYOUT</t>
  </si>
  <si>
    <t>NIEHSPA</t>
  </si>
  <si>
    <t>NIPPON INDIA EQUITY HYBRID FUND -&amp;#160;SEGREGATED PORTFOLIO 1- DIRECT DIVIDEND PLAN REINVESTMENT</t>
  </si>
  <si>
    <t>FLUOROCHEM</t>
  </si>
  <si>
    <t>Gujarat Fluorochemicals Ltd</t>
  </si>
  <si>
    <t>NIESSPG</t>
  </si>
  <si>
    <t>NIPPON INDIA EQUITY SAVINGS FUND - SEGREGATED PORTFOLIO 1 - DIRECT MONTHLY DIVIDEND PLAN REINVESTMENT</t>
  </si>
  <si>
    <t>NIESSPA</t>
  </si>
  <si>
    <t>NIPPON INDIA EQUITY SAVINGS FUND - SEGREGATED PORTFOLIO 1 - BONUS PLANBONUS</t>
  </si>
  <si>
    <t>NIESSPP</t>
  </si>
  <si>
    <t>NIPPON INDIA EQUITY SAVINGS FUND - SEGREGATED PORTFOLIO 1 - QUARTERLY DIVIDEND PLAN REINVESTMENT</t>
  </si>
  <si>
    <t>NIESSPC</t>
  </si>
  <si>
    <t>NIPPON INDIA EQUITY SAVINGS FUND - SEGREGATED PORTFOLIO 1 - DIRECT DIVIDEND PLAN DIVIDEND PAYOUT</t>
  </si>
  <si>
    <t>NIESSPO</t>
  </si>
  <si>
    <t>NIPPON INDIA EQUITY SAVINGS FUND - SEGREGATED PORTFOLIO 1 - QUARTERLY DIVIDEND PLANDIVIDEND PAYOUT</t>
  </si>
  <si>
    <t>NIESSPB</t>
  </si>
  <si>
    <t>NIPPON INDIA EQUITY SAVINGS FUND - SEGREGATED PORTFOLIO 1 - DIRECT BONUS PLAN BONUS</t>
  </si>
  <si>
    <t>NIESSPI</t>
  </si>
  <si>
    <t>NIPPON INDIA EQUITY SAVINGS FUND - SEGREGATED PORTFOLIO 1 - DIRECT QUARTERLY DIVIDEND PLAN REINVESTMENT</t>
  </si>
  <si>
    <t>NIESSPJ</t>
  </si>
  <si>
    <t>NIPPON INDIA EQUITY SAVINGS FUND - SEGREGATED PORTFOLIO 1 - DIVIDEND PLANDIVIDEND PAYOUT</t>
  </si>
  <si>
    <t>Comm.Trading  &amp; Distribution</t>
  </si>
  <si>
    <t>ELLORATRAD</t>
  </si>
  <si>
    <t>Ellora Trading Ltd</t>
  </si>
  <si>
    <t>GALACTICO</t>
  </si>
  <si>
    <t>Galactico Corporate Services Ltd</t>
  </si>
  <si>
    <t>MISQUITA</t>
  </si>
  <si>
    <t>Misquita Engineering Ltd</t>
  </si>
  <si>
    <t>APMFINVEST</t>
  </si>
  <si>
    <t>APM Finvest Ltd</t>
  </si>
  <si>
    <t>IIFLSEC</t>
  </si>
  <si>
    <t>IIFL Securities Ltd</t>
  </si>
  <si>
    <t>IIFLWAM</t>
  </si>
  <si>
    <t>IIFL Wealth Management Ltd</t>
  </si>
  <si>
    <t>Personal Products</t>
  </si>
  <si>
    <t>NOVATEOR</t>
  </si>
  <si>
    <t>Novateor Research Laboratories Ltd</t>
  </si>
  <si>
    <t>ALPHALOGIC</t>
  </si>
  <si>
    <t>Alphalogic Techsys Ltd</t>
  </si>
  <si>
    <t>Medical Equipment</t>
  </si>
  <si>
    <t>TRANSPACT</t>
  </si>
  <si>
    <t>Transpact Enterprises Ltd</t>
  </si>
  <si>
    <t>SWSOLAR</t>
  </si>
  <si>
    <t>Sterling and Wilson Solar Ltd</t>
  </si>
  <si>
    <t>SPANDANA</t>
  </si>
  <si>
    <t>Spandana Sphoorty Financial Ltd</t>
  </si>
  <si>
    <t>ICICIBANKP</t>
  </si>
  <si>
    <t>ICICI Prudential Private Banks ETF</t>
  </si>
  <si>
    <t>SEACOAST</t>
  </si>
  <si>
    <t>Seacoast Shipping Services Ltd</t>
  </si>
  <si>
    <t>Advertising &amp; Media</t>
  </si>
  <si>
    <t>AFFLE</t>
  </si>
  <si>
    <t>Affle (India) Ltd</t>
  </si>
  <si>
    <t>NETFSNX150</t>
  </si>
  <si>
    <t>NIPPON INDIA ETF SENSEX NEXT 50</t>
  </si>
  <si>
    <t>ICICIBANKN</t>
  </si>
  <si>
    <t>ICICI Prudential Bank ETF</t>
  </si>
  <si>
    <t>DCMNVL</t>
  </si>
  <si>
    <t>DCM Nouvelle Ltd</t>
  </si>
  <si>
    <t>SKIEL</t>
  </si>
  <si>
    <t>SK International Export Ltd</t>
  </si>
  <si>
    <t>Specialty Retail</t>
  </si>
  <si>
    <t>CPML</t>
  </si>
  <si>
    <t>City Pulse Multiplex Ltd</t>
  </si>
  <si>
    <t>INDIAMART</t>
  </si>
  <si>
    <t>IndiaMART InterMESH Ltd</t>
  </si>
  <si>
    <t>SBC</t>
  </si>
  <si>
    <t>SBC Exports Ltd</t>
  </si>
  <si>
    <t>EARUM</t>
  </si>
  <si>
    <t>Earum Pharmaceuticals Ltd</t>
  </si>
  <si>
    <t>ARL</t>
  </si>
  <si>
    <t>Anand Rayons Ltd</t>
  </si>
  <si>
    <t>PARSHVA</t>
  </si>
  <si>
    <t>Parshva Enterprises Ltd</t>
  </si>
  <si>
    <t>INFRATRUST</t>
  </si>
  <si>
    <t>India Infrastructure Trust</t>
  </si>
  <si>
    <t>UTISXN50</t>
  </si>
  <si>
    <t>UTI S&amp;P BSE Sensex Next 50 ETF</t>
  </si>
  <si>
    <t>AXISCCGPG</t>
  </si>
  <si>
    <t>Axis&amp;#160;Capital&amp;#160;Builder&amp;#160;Fund&amp;#160;-&amp;#160;Series&amp;#160;4&amp;#160;(1582&amp;#160;days)&amp;#160;- Regular&amp;#160;Plan&amp;#160;-&amp;#160;Growth&amp;#160;Option</t>
  </si>
  <si>
    <t>AXISCCDPD</t>
  </si>
  <si>
    <t>Axis&amp;#160;Capital&amp;#160;Builder&amp;#160;Fund&amp;#160;-&amp;#160;Series&amp;#160;4&amp;#160;(1582&amp;#160;days)&amp;#160;-Regular&amp;#160;Plan&amp;#160;-&amp;#160;Dividend&amp;#160;Payout&amp;#160;Option</t>
  </si>
  <si>
    <t>AXISCCDGG</t>
  </si>
  <si>
    <t>Axis&amp;#160;Capital&amp;#160;Builder&amp;#160;Fund&amp;#160;-&amp;#160;Series&amp;#160;4&amp;#160;(1582&amp;#160;days)&amp;#160;-Direct&amp;#160;Plan&amp;#160;-&amp;#160;Growth&amp;#160;Option</t>
  </si>
  <si>
    <t>AXISCCDID</t>
  </si>
  <si>
    <t>Axis&amp;#160;Capital&amp;#160;Builder&amp;#160;Fund&amp;#160;-&amp;#160;Series&amp;#160;4&amp;#160;(1582&amp;#160;days)&amp;#160;-</t>
  </si>
  <si>
    <t>ABSLNN50ET</t>
  </si>
  <si>
    <t>Aditya Birla Sun Life Nifty Next 50 ETF</t>
  </si>
  <si>
    <t>IPRU9421</t>
  </si>
  <si>
    <t>ICICI Prudential Bharat Consumption Fund - Series 5 -  Direct Plan - Dividend Payout  Option</t>
  </si>
  <si>
    <t>IPRU9420</t>
  </si>
  <si>
    <t>ICICI Prudential Bharat Consumption Fund - Series 5 -  Direct Plan - Cumulative Option</t>
  </si>
  <si>
    <t>IPRU3219</t>
  </si>
  <si>
    <t>ICICI Prudential Bharat Consumption Fund - Series 5 - Dividend Payout Option</t>
  </si>
  <si>
    <t>IPRU3218</t>
  </si>
  <si>
    <t>ICICI Prudential Bharat Consumption Fund - Series 5 - Cumulative Option</t>
  </si>
  <si>
    <t>MAN50ETF</t>
  </si>
  <si>
    <t>MIRAE ASSET NIFTY 50 ETF (MAN50ETF)</t>
  </si>
  <si>
    <t>NIOSADD</t>
  </si>
  <si>
    <t>NIPPON INDIA MUTUAL FUND  INDIA OPPT FD  SR A DR DVP31JN22</t>
  </si>
  <si>
    <t>NIOSADG</t>
  </si>
  <si>
    <t>NIPPON INDIA MUTUAL FUND  INDIA OPPT FD  SR A DR GWTH31JN22</t>
  </si>
  <si>
    <t>NIOSAD</t>
  </si>
  <si>
    <t>NIPPON INDIA MUTUAL FUND  INDIA OPPT FD  SR A RG DVP31JN22</t>
  </si>
  <si>
    <t>NIOSAG</t>
  </si>
  <si>
    <t>NIPPON INDIA MUTUAL FUND  INDIA OPPT FD  SR A RG GWTH31JN22</t>
  </si>
  <si>
    <t>SETFSN50</t>
  </si>
  <si>
    <t>SBI - ETF - SENSEX NEXT 50</t>
  </si>
  <si>
    <t>KTKIND7DD</t>
  </si>
  <si>
    <t>Kotak India Growth Fund Series 7 - Direct Plan - Dividend Option</t>
  </si>
  <si>
    <t>KTKIND7DG</t>
  </si>
  <si>
    <t>Kotak India Growth Fund Series 7 - Direct Plan - Growth Option</t>
  </si>
  <si>
    <t>KTKIND7RD</t>
  </si>
  <si>
    <t>Kotak India Growth Fund Series 7 - Regular Plan - Dividend Option</t>
  </si>
  <si>
    <t>KTKIND7RG</t>
  </si>
  <si>
    <t>Kotak India Growth Fund Series 7 - Regular Plan - Growth Option</t>
  </si>
  <si>
    <t>ICICINXT50</t>
  </si>
  <si>
    <t>ICICI Prudential Nifty Next 50 ETF</t>
  </si>
  <si>
    <t>IPRU9371</t>
  </si>
  <si>
    <t>ICICI PRU Bharat Consumption Fund - Sr 4 - Direct Plan Dividend Payout</t>
  </si>
  <si>
    <t>IPRU9370</t>
  </si>
  <si>
    <t>ICICI PRU Bharat Consumption Fund - Sr 4 - Direct Plan Cumulative</t>
  </si>
  <si>
    <t>IPRU3169</t>
  </si>
  <si>
    <t>ICICI PRU Bharat Consumption Fund - Sr 4 - Dividend Payout Option</t>
  </si>
  <si>
    <t>IPRU3168</t>
  </si>
  <si>
    <t>ICICI PRU Bharat Consumption Fund - Sr 4 - Cumulative</t>
  </si>
  <si>
    <t>TVF2GZ</t>
  </si>
  <si>
    <t>TATA Value Fund Series  2 - Direct Plan  - Growth Option</t>
  </si>
  <si>
    <t>TVF2G</t>
  </si>
  <si>
    <t>TATA Value Fund Series  2 - Regular  Plan  - Growth Option</t>
  </si>
  <si>
    <t>TVF2DZ</t>
  </si>
  <si>
    <t>TATA Value Fund Series  2 - Direct Plan  - Dividend Payout Option</t>
  </si>
  <si>
    <t>TVF2D</t>
  </si>
  <si>
    <t>TATA Value Fund Series  2 - Regular Plan  - Dividend Payout Option</t>
  </si>
  <si>
    <t>IDFCEOS6DD</t>
  </si>
  <si>
    <t>IDFC Equity Opportunity - Series 6 - Direct Plan - Dividend Payout Option</t>
  </si>
  <si>
    <t>IDFCEOS6DG</t>
  </si>
  <si>
    <t>IDFC Equity Opportunity - Series 6 - Direct Plan - Growth Option</t>
  </si>
  <si>
    <t>IDFCEOS6RD</t>
  </si>
  <si>
    <t>IDFC Equity Opportunity - Series 6 - Regular Plan - Dividend Payout  Option</t>
  </si>
  <si>
    <t>IDFCEOS6RG</t>
  </si>
  <si>
    <t>IDFC Equity Opportunity - Series 6 - Regular Plan - Growth Option</t>
  </si>
  <si>
    <t>TVF1GZ</t>
  </si>
  <si>
    <t>Tata Vaue Fund Series 1 - Direct Plan - Growth Option</t>
  </si>
  <si>
    <t>TVF1G</t>
  </si>
  <si>
    <t>Tata Vaue Fund Series 1 - Regular Plan - Growth Option</t>
  </si>
  <si>
    <t>TVF1DZ</t>
  </si>
  <si>
    <t>Tata Vaue Fund Series 1 - Direct Plan - Dividend Payout Option</t>
  </si>
  <si>
    <t>TVF1D</t>
  </si>
  <si>
    <t>Tata Vaue Fund Series 1 - Regular Plan - Dividend Payout Option</t>
  </si>
  <si>
    <t>IPRU9346</t>
  </si>
  <si>
    <t>ICICI Prudential Bharat Consumption Fund  - Series 3 - Direct Plan - Dividend Payout Option</t>
  </si>
  <si>
    <t>IPRU9345</t>
  </si>
  <si>
    <t>ICICI Prudential Bharat Consumption Fund  - Series 3 -  Direct Plan - Cumulative Option</t>
  </si>
  <si>
    <t>IPRU3144</t>
  </si>
  <si>
    <t>ICICI Prudential Bharat Consumption Fund  - Series 3 - Dividend Payout Option</t>
  </si>
  <si>
    <t>IPRU3143</t>
  </si>
  <si>
    <t>ICICI Prudential Bharat Consumption Fund  - Series 3 - Cumulative Option</t>
  </si>
  <si>
    <t>KTKIND5DD</t>
  </si>
  <si>
    <t>Kotak India Growth Fund Series 5 - Direct Plan - Dividend Option</t>
  </si>
  <si>
    <t>KTKIND5DG</t>
  </si>
  <si>
    <t>Kotak India Growth Fund Series 5 - Direct Plan - Growth Option</t>
  </si>
  <si>
    <t>KTKIND5RD</t>
  </si>
  <si>
    <t>Kotak India Growth Fund Series 5 - Regular Plan - Dividend Option</t>
  </si>
  <si>
    <t>KTKIND5RG</t>
  </si>
  <si>
    <t>Kotak India Growth Fund Series 5 - Regular Plan - Growth Option</t>
  </si>
  <si>
    <t>ICICI500</t>
  </si>
  <si>
    <t>ICICI Prudential S&amp;P BSE 500 ETF</t>
  </si>
  <si>
    <t>IPRU9298</t>
  </si>
  <si>
    <t>ICICI Prudential Bharat Consumption Fund - Series 2 - Direct Plan Dividend Option</t>
  </si>
  <si>
    <t>IPRU9297</t>
  </si>
  <si>
    <t>ICICI Prudential Bharat Consumption Fund - Series 2 - Direct Plan Cumulative Option</t>
  </si>
  <si>
    <t>IPRU3096</t>
  </si>
  <si>
    <t>ICICI Prudential Bharat Consumption Fund - Series 2 - Dividend Option</t>
  </si>
  <si>
    <t>IPRU3095</t>
  </si>
  <si>
    <t>ICICI Prudential Bharat Consumption Fund - Series 2 - Cumulative Option</t>
  </si>
  <si>
    <t>INDINFR</t>
  </si>
  <si>
    <t>IndInfravit Trust</t>
  </si>
  <si>
    <t>ABSLRIF7DD</t>
  </si>
  <si>
    <t>Aditya Birla Sun Life Resurgent India Fund - Series 7 - Direct Plan - Dividend Payout</t>
  </si>
  <si>
    <t>ABSLRIF7DG</t>
  </si>
  <si>
    <t>Aditya Birla Sun Life Resurgent India Fund - Series 7 - Direct Plan - Growth Option</t>
  </si>
  <si>
    <t>ABSLRIF7RD</t>
  </si>
  <si>
    <t>Aditya Birla Sun Life Resurgent India Fund - Series 7 - Regular Plan - Dividend Payout</t>
  </si>
  <si>
    <t>ABSLRIF7RG</t>
  </si>
  <si>
    <t>Aditya Birla Sun Life Resurgent India Fund - Series 7 - Regular Plan - Growth Option</t>
  </si>
  <si>
    <t>ABSLRIF6DD</t>
  </si>
  <si>
    <t>ADITYA BIRLA SUN LIFE RESURGENT INDIA FUND - SERIES 6- DIRECT PLAN- DIVIDEND PAYOUT</t>
  </si>
  <si>
    <t>ABSLRIF6DG</t>
  </si>
  <si>
    <t>ADITYA BIRLA SUN LIFE RESURGENT INDIA FUND - SERIES 6- DIRECT PLAN- GROWTH</t>
  </si>
  <si>
    <t>ABSLRIF6RD</t>
  </si>
  <si>
    <t>ADITYA BIRLA SUN LIFE RESURGENT INDIA FUND - SERIES 6- REGULAR PLAN- DIVIDEND PAYOUT</t>
  </si>
  <si>
    <t>ABSLRIF6RG</t>
  </si>
  <si>
    <t>ADITYA BIRLA SUN LIFE RESURGENT INDIA FUND - SERIES 6- REGULAR PLAN- GROWTH</t>
  </si>
  <si>
    <t>DACE2DDP</t>
  </si>
  <si>
    <t>DSP BlackRock A C E Fund - Series 2 - Direct Plan - Dividend Payout  Option</t>
  </si>
  <si>
    <t>DACE2DG</t>
  </si>
  <si>
    <t>DSP BlackRock A C E Fund - Series 2 - Direct Plan - Growth Option</t>
  </si>
  <si>
    <t>DACE2RDP</t>
  </si>
  <si>
    <t>DSP BlackRock A C E Fund - Series 2 - Regular Plan - Dividend Payout Option</t>
  </si>
  <si>
    <t>DACE2RG</t>
  </si>
  <si>
    <t>DSP BlackRock A C E Fund - Series 2 - Regular Plan - Growth Option</t>
  </si>
  <si>
    <t>AXISCBGPG</t>
  </si>
  <si>
    <t>Axis Capital Builder Fund - Series 1 (1540 Days) - Regular Plan  - Growth</t>
  </si>
  <si>
    <t>AXISCBDPD</t>
  </si>
  <si>
    <t>Axis Capital Builder Fund - Series 1 (1540 Days) - Regular Plan  - Dividend Payout</t>
  </si>
  <si>
    <t>AXISCBDGG</t>
  </si>
  <si>
    <t>Axis Capital Builder Fund - Series 1 (1540 Days) - Direct Plan  - Growth</t>
  </si>
  <si>
    <t>AXISCBD1D</t>
  </si>
  <si>
    <t>Axis Capital Builder Fund - Series 1 (1540 Days) - Direct Plan  - Dividend Payout</t>
  </si>
  <si>
    <t>KTKIND4DG</t>
  </si>
  <si>
    <t>Kotak India Growth Fund   Series 4 - Direct Plan Growth Option</t>
  </si>
  <si>
    <t>KTKIND4DD</t>
  </si>
  <si>
    <t>KOTAK INDIA GROWTH FUND SERIES 4 DIRECT PLAN DIVIDEND OPTION</t>
  </si>
  <si>
    <t>KTKIND4RD</t>
  </si>
  <si>
    <t>Kotak India Growth Fund   Series 4 - Regular Plan Dividend Option</t>
  </si>
  <si>
    <t>KTKIND4RG</t>
  </si>
  <si>
    <t>Kotak India Growth Fund   Series 4 - Regular Plan Growth Option</t>
  </si>
  <si>
    <t>IPRU9237</t>
  </si>
  <si>
    <t>ICICI Prudential Value Fund - Series 20 - Direct Plan Dividend Option</t>
  </si>
  <si>
    <t>IPRU9236</t>
  </si>
  <si>
    <t>ICICI Prudential Value Fund - Series 20 - Direct Plan Cumulative Option</t>
  </si>
  <si>
    <t>IPRU3035</t>
  </si>
  <si>
    <t>ICICI Prudential Value Fund - Series 20 - Dividend Option</t>
  </si>
  <si>
    <t>IPRU3034</t>
  </si>
  <si>
    <t>ICICI Prudential Value Fund - Series 20 - Cumulative Option</t>
  </si>
  <si>
    <t>NCBFIVDD</t>
  </si>
  <si>
    <t>NIPPON INDIA MUTUAL FUND  CAPITAL BUILDER FD IV SRD RG DVP 18JN21</t>
  </si>
  <si>
    <t>NCBFIVDDG</t>
  </si>
  <si>
    <t>NIPPON INDIA MUTUAL FUND  CAPITAL BUILDER FD IV SRD DR GWTH 18JN21</t>
  </si>
  <si>
    <t>NCBFIVDG</t>
  </si>
  <si>
    <t>NIPPON INDIA MUTUAL FUND  CAPITAL BUILDER FD IV SRD RG GWTH 18JN21</t>
  </si>
  <si>
    <t>NCBFIVDDD</t>
  </si>
  <si>
    <t>NIPPON INDIA MUTUAL FUND  CAPITAL BUILDER FD IV SRD DR DVP 18JN21</t>
  </si>
  <si>
    <t>IPRU9221</t>
  </si>
  <si>
    <t>ICICI PRUDENTIAL VALUE FUND - SERIES 19  -DIRECT PLAN DIVIDEND PAYOUT OPTION</t>
  </si>
  <si>
    <t>IPRU9220</t>
  </si>
  <si>
    <t>ICICI PRUDENTIAL VALUE FUND - SERIES 19  - DIRECT PLAN CUMULATIVE OPTION</t>
  </si>
  <si>
    <t>IPRU3019</t>
  </si>
  <si>
    <t>ICICI PRUDENTIAL VALUE FUND - SERIES 19  - DIVIDEND PAYOUT OPTION</t>
  </si>
  <si>
    <t>IPRU3018</t>
  </si>
  <si>
    <t>ICICI PRUDENTIAL VALUE FUND - SERIES 19 - CUMULATIVE OPTION</t>
  </si>
  <si>
    <t>NCBFIVCD</t>
  </si>
  <si>
    <t>NIPPON INDIA MUTUAL FUND  CAPITAL BUILDER FD IV SR C RG DVP 20MR21</t>
  </si>
  <si>
    <t>NCBFIVBCG</t>
  </si>
  <si>
    <t>NIPPON INDIA MUTUAL FUND  CAPITAL BUILDER FD IV SR C DR GWTH 20MR21</t>
  </si>
  <si>
    <t>NCBFIVCG</t>
  </si>
  <si>
    <t>NIPPON INDIA MUTUAL FUND  CAPITAL BUILDER FD IV SR C RG GWTH 20MR21</t>
  </si>
  <si>
    <t>NCBFIVBCD</t>
  </si>
  <si>
    <t>NIPPON INDIA MUTUAL FUND  CAPITAL BUILDER FD IV SR C DR DVP 20MR21</t>
  </si>
  <si>
    <t>DACEFDDP</t>
  </si>
  <si>
    <t>DSP BLACKROCK A.C.E. Fund Series 1 - Direct - Dividend Payout</t>
  </si>
  <si>
    <t>DACEFDG</t>
  </si>
  <si>
    <t>DSP BLACKROCK A.C.E. Fund Series 1 - Direct Growth</t>
  </si>
  <si>
    <t>DACEFRDP</t>
  </si>
  <si>
    <t>DSP BLACKROCK A.C.E. Fund Series 1 - Regular-Dividend Payout</t>
  </si>
  <si>
    <t>DACEFRG</t>
  </si>
  <si>
    <t>DSP BLACKROCK A.C.E. Fund Series 1 - Regular Growth</t>
  </si>
  <si>
    <t>HHOF1140RD</t>
  </si>
  <si>
    <t>HDFC HOF-I-1140D November 2017(1) - Regular  Option - Dividend Payout Option</t>
  </si>
  <si>
    <t>HHOF1140RG</t>
  </si>
  <si>
    <t>HDFC HOF-I-1140D November 2017(1) - Regular Option - Growth Option</t>
  </si>
  <si>
    <t>HHOF1140DD</t>
  </si>
  <si>
    <t>HDFC HOF-I-1140D November 2017(1) - Direct Option - Dividend Payout Option</t>
  </si>
  <si>
    <t>HHOF1140DG</t>
  </si>
  <si>
    <t>HDFC HOF-I-1140D November 2017(1) - Direct Option - Growth Option</t>
  </si>
  <si>
    <t>ICICIB22</t>
  </si>
  <si>
    <t>BHARAT 22 ETF - ICICI Prudential AMC</t>
  </si>
  <si>
    <t>NCBFIVBG</t>
  </si>
  <si>
    <t>NIPPON INDIA MUTUAL FUND  CAPITAL BUILDER FD SR B RG GWTH 06JN21</t>
  </si>
  <si>
    <t>NCBFIVBD</t>
  </si>
  <si>
    <t>NIPPON INDIA MUTUAL FUND  CAPITAL BUILDER FD SR B RG DVP 06JN21</t>
  </si>
  <si>
    <t>NCBFIVBDG</t>
  </si>
  <si>
    <t>NIPPON INDIA MUTUAL FUND  CAPITAL BUILDER FD SR B DR GWTH 06JN21</t>
  </si>
  <si>
    <t>NCBFIVBDD</t>
  </si>
  <si>
    <t>NIPPON INDIA MUTUAL FUND  CAPITAL BUILDER FD SR B DR DVP 06JN21</t>
  </si>
  <si>
    <t>IPRU9216</t>
  </si>
  <si>
    <t>ICICI Prudential Value Fund Series 18 - Direct Plan Dividend Payout Option</t>
  </si>
  <si>
    <t>IPRU9215</t>
  </si>
  <si>
    <t>ICICI Prudential Value Fund Series 18 - Direct Plan Cumulative Option</t>
  </si>
  <si>
    <t>IPRU3014</t>
  </si>
  <si>
    <t>ICICI Prudential Value Fund Series 18 - Dividend Payout Option</t>
  </si>
  <si>
    <t>IPRU3013</t>
  </si>
  <si>
    <t>ICICI Prudential Value Fund Series 18 - Cumulative Option</t>
  </si>
  <si>
    <t>ABSLRIF5DD</t>
  </si>
  <si>
    <t>Aditya Birla Sun Life Resurgent India Fund - Series 5 - Direct Plan Dividend Payout</t>
  </si>
  <si>
    <t>ABSLRIF5DG</t>
  </si>
  <si>
    <t>Aditya Birla Sun Life Resurgent India Fund - Series 5 - Direct Plan Growth</t>
  </si>
  <si>
    <t>ABSLRIF5RD</t>
  </si>
  <si>
    <t>Aditya Birla Sun Life Resurgent India Fund - Series 5 - Regular Plan Dividend Payout</t>
  </si>
  <si>
    <t>ABSLRIF5RG</t>
  </si>
  <si>
    <t>Aditya Birla Sun Life Resurgent India Fund - Series 5 - Regular Plan Growth</t>
  </si>
  <si>
    <t>IPRU9206</t>
  </si>
  <si>
    <t>ICICI PRUDENTIAL VALUE FUND SERIES 17 - DIRECT PLAN DIVIDEND OPTION</t>
  </si>
  <si>
    <t>IPRU9205</t>
  </si>
  <si>
    <t>ICICI PRUDENTIAL VALUE FUND SERIES 17 - DIRECT PLAN CUMULATIVE OPTION</t>
  </si>
  <si>
    <t>IPRU3004</t>
  </si>
  <si>
    <t>ICICI PRUDENTIAL VALUE FUND SERIES 17 - DIVIDEND OPTION</t>
  </si>
  <si>
    <t>IPRU3003</t>
  </si>
  <si>
    <t>ICICI PRUDENTIAL VALUE FUND SERIES 17 - CUMULATIVE OPTION</t>
  </si>
  <si>
    <t>IPRU9194</t>
  </si>
  <si>
    <t>ICICI Prudential Value Fund - Series 16 - Direct Plan Dividend Payout Option</t>
  </si>
  <si>
    <t>IPRU9193</t>
  </si>
  <si>
    <t>ICICI Prudential Value Fund - Series 16 - Direct Plan Cumulative Option</t>
  </si>
  <si>
    <t>IPRU2992</t>
  </si>
  <si>
    <t>ICICI Prudential Value Fund - Series 16 - Dividend Payout Option</t>
  </si>
  <si>
    <t>IPRU2991</t>
  </si>
  <si>
    <t>ICICI Prudential Value Fund - Series 16 - Cumulative Option</t>
  </si>
  <si>
    <t>AXISAHGPG</t>
  </si>
  <si>
    <t>Axis Equity Advantage Fund - Series 2 Regular Plan - Growth</t>
  </si>
  <si>
    <t>AXISAHDGG</t>
  </si>
  <si>
    <t>Axis Equity Advantage Fund - Series 2 Direct Plan - Growth</t>
  </si>
  <si>
    <t>UTINEXT50</t>
  </si>
  <si>
    <t>UTI Nifty Next 50 ETF</t>
  </si>
  <si>
    <t>HEOFRD1100</t>
  </si>
  <si>
    <t>HDFC EQUITY OPPORTUNITIES FUND-II-1100D JUNE 2017(1) SERIES 2-REGULAR OPTION-DIVIDEND PAYOUT OPTION</t>
  </si>
  <si>
    <t>HEOFRG1100</t>
  </si>
  <si>
    <t>HDFC EQUITY OPPORTUNITIES FUND-II-1100D JUNE 2017(1) SERIES 2-REGULAR OPTION-GROWTH OPTION</t>
  </si>
  <si>
    <t>HEOFDD1100</t>
  </si>
  <si>
    <t>HDFC EQUITY OPPORTUNITIES FUND-II-1100D JUNE 2017(1) SERIES 2-DIRECT OPTION-DIVIDEND PAYOUT OPTION</t>
  </si>
  <si>
    <t>HEOFDG1100</t>
  </si>
  <si>
    <t>HDFC EQUITY OPPORTUNITIES FUND-II-1100D JUNE 2017(1) SERIES 2-DIRECT OPTION-GROWTH OPTION</t>
  </si>
  <si>
    <t>IPRU9190</t>
  </si>
  <si>
    <t>ICICI PRUDENTIAL VALUE FUND-SERIES 15-DIRECT PLAN DIVIDEND PAYOUT</t>
  </si>
  <si>
    <t>IPRU9189</t>
  </si>
  <si>
    <t>ICICI PRUDENTIAL VALUE FUND-SERIES 15-DIRECT PLAN CUMULATIVE</t>
  </si>
  <si>
    <t>IPRU2988</t>
  </si>
  <si>
    <t>ICICI PRUDENTIAL VALUE FUND-SERIES 15-DIVIDEND PAYOUT</t>
  </si>
  <si>
    <t>IPRU2987</t>
  </si>
  <si>
    <t>ICICI PRUDENTIAL VALUE FUND-SERIES 15-CUMULATIVE</t>
  </si>
  <si>
    <t>BSLRIFS4DD</t>
  </si>
  <si>
    <t>Aditya Birla Sun Life RESURGENT INDIA FUND â€“ SERIES 4 DIRECT DIVIDEND</t>
  </si>
  <si>
    <t>BSLRIFS4DG</t>
  </si>
  <si>
    <t>Aditya Birla Sun Life RESURGENT INDIA FUND â€“ SERIES 4 DIRECT GROWTH</t>
  </si>
  <si>
    <t>BSLRIFS4RD</t>
  </si>
  <si>
    <t>Aditya Birla Sun Life RESURGENT INDIA FUND â€“ SERIES 4 REGULAR DIVIDEND</t>
  </si>
  <si>
    <t>BSLRIFS4RG</t>
  </si>
  <si>
    <t>Aditya Birla Sun Life RESURGENT INDIA FUND â€“ SERIES 4 REGULAR GROWTH</t>
  </si>
  <si>
    <t>ICICILOVOL</t>
  </si>
  <si>
    <t>ICICI Prudential Nifty Low Vol 30 ETF</t>
  </si>
  <si>
    <t>HEOFRD1126</t>
  </si>
  <si>
    <t>HDFC EOF - II - 1126D May 2017(1)  plan under HDFC Equity Opportunities Fund - Series 2 - Regular</t>
  </si>
  <si>
    <t>HEOFRG1126</t>
  </si>
  <si>
    <t>HDFC EOF- II - 1126D May 2017(1) plan under HDFC Equity Opportunities Fund - Series2 - Regular</t>
  </si>
  <si>
    <t>HEOFDD1126</t>
  </si>
  <si>
    <t>HDFC EOF - II - 1126D May 2017(1)  plan under HDFC Equity Opportunities Fund - Series 2 - Direct</t>
  </si>
  <si>
    <t>HEOFDG1126</t>
  </si>
  <si>
    <t>HDFC EOF- II- 1126D May 2017(1)  plan under HDFC Equity Opportunities Fund- Series 2- Direct</t>
  </si>
  <si>
    <t>IPRU9172</t>
  </si>
  <si>
    <t>ICICI Prudential Value Fund Series 14 - Direct Plan Dividend Payout</t>
  </si>
  <si>
    <t>IPRU9171</t>
  </si>
  <si>
    <t>ICICI Prudential Value Fund Series 14 - Direct Plan Cumulative</t>
  </si>
  <si>
    <t>IPRU2970</t>
  </si>
  <si>
    <t>ICICI Prudential Value Fund Series 14 - Dividend Payout</t>
  </si>
  <si>
    <t>IPRU2969</t>
  </si>
  <si>
    <t>ICICI Prudential Value Fund Series 14 - Cumulative</t>
  </si>
  <si>
    <t>AXISAEGPG</t>
  </si>
  <si>
    <t>Axis Equity Advantage Fund- Series 1 Regular Plan- Growth</t>
  </si>
  <si>
    <t>AXISAEDGG</t>
  </si>
  <si>
    <t>Axis Equity Advantage Fund- Series 1 Direct Plan- Growth</t>
  </si>
  <si>
    <t>IPRU9157</t>
  </si>
  <si>
    <t>ICICI Prudential Value Fund Series- 13- Direct Plan Dividend Payout Option</t>
  </si>
  <si>
    <t>IPRU2955</t>
  </si>
  <si>
    <t>ICICI Prudential Value Fund- Series 13- Dividend Payout Option</t>
  </si>
  <si>
    <t>IPRU9135</t>
  </si>
  <si>
    <t>ICICI Prudential Value Fund Series 12 - Direct Plan Dividend Payout Option</t>
  </si>
  <si>
    <t>IPRU2933</t>
  </si>
  <si>
    <t>ICICI Prudential Value Fund Series 12 - Dividend Payout Option</t>
  </si>
  <si>
    <t>AXISE2GPG</t>
  </si>
  <si>
    <t>Axis Emerging Opportunities Fund-SR 2 (1400 D)-Regular Plan-Growth</t>
  </si>
  <si>
    <t>AXISE2DPD</t>
  </si>
  <si>
    <t>Axis Emerging Opportunities Fund-SR 2 (1400 D)-Regular Plan-Dividend Payout</t>
  </si>
  <si>
    <t>AXISE2DGG</t>
  </si>
  <si>
    <t>Axis Emerging Opportunities Fund-SR 2 (1400 D)-Direct Plan-Growth</t>
  </si>
  <si>
    <t>AXISE2D1D</t>
  </si>
  <si>
    <t>Axis Emerging Opportunities Fund-SR 2 (1400 D)-Direct Plan-Dividend Payout</t>
  </si>
  <si>
    <t>IDFSENSEXE</t>
  </si>
  <si>
    <t>IDFC SENSEX ETF</t>
  </si>
  <si>
    <t>BSLSENETFG</t>
  </si>
  <si>
    <t>BIRLA SUN LIFE SENSEX ETF</t>
  </si>
  <si>
    <t>ICICIMCAP</t>
  </si>
  <si>
    <t>ICICI Prudential Midcap Select ETF</t>
  </si>
  <si>
    <t>ICICINV20</t>
  </si>
  <si>
    <t>ICICI Prudential NV20 ETF</t>
  </si>
  <si>
    <t>LICNFNHGP</t>
  </si>
  <si>
    <t>LIC MF Exchange Traded Fund- NIFTY 100</t>
  </si>
  <si>
    <t>ROXY</t>
  </si>
  <si>
    <t>Roxy Exports Ltd</t>
  </si>
  <si>
    <t>SXETF</t>
  </si>
  <si>
    <t>HDFC Sensex ETF - Open Ended Traded Fund</t>
  </si>
  <si>
    <t>HDFCNIFETF</t>
  </si>
  <si>
    <t>HDFC Nifty ETF</t>
  </si>
  <si>
    <t>LICNETFSEN</t>
  </si>
  <si>
    <t>LIC MF EXCHANGE TRADED FUND- SENSEX</t>
  </si>
  <si>
    <t>LICNETFN50</t>
  </si>
  <si>
    <t>LIC MF EXCHANGE TRADED FUND- NIFTY 50</t>
  </si>
  <si>
    <t>UTINIFTETF</t>
  </si>
  <si>
    <t>UTI NIFTY ETF</t>
  </si>
  <si>
    <t>UTISENSETF</t>
  </si>
  <si>
    <t>UTI- SENSEX ETF</t>
  </si>
  <si>
    <t>BLFL</t>
  </si>
  <si>
    <t>Boston Leasing and Finance Ltd</t>
  </si>
  <si>
    <t>NIFTYEES</t>
  </si>
  <si>
    <t>Edelweiss Mutual Fund - Edelweiss Exchange Traded Scheme - Nifty ( Nifty EES )</t>
  </si>
  <si>
    <t>RAJPUTANA</t>
  </si>
  <si>
    <t>Rajputana Investment and Finance Ltd</t>
  </si>
  <si>
    <t>SETFBSE100</t>
  </si>
  <si>
    <t>SBI Mutual Fund - SBI - ETF BSE 100</t>
  </si>
  <si>
    <t>D3YRCEEDDP</t>
  </si>
  <si>
    <t>DSP BlackRock 3 Years Close Ended Equity Fund-Direct Plan - Dividend Payout</t>
  </si>
  <si>
    <t>D3YRCEEDG</t>
  </si>
  <si>
    <t>DSP BlackRock 3 Years Close Ended Equity Fund- Direct Plan - Growth</t>
  </si>
  <si>
    <t>D3YRCEERDP</t>
  </si>
  <si>
    <t>DSP BlackRock 3 Years Close Ended Equity Fund-Regular- Dividend Payout</t>
  </si>
  <si>
    <t>D3YRCEERG</t>
  </si>
  <si>
    <t>DSP BlackRock 3 Years Close Ended Equity Fund-Regular- Growth</t>
  </si>
  <si>
    <t>IPRU8711</t>
  </si>
  <si>
    <t>ICICI Prudential Growth Fund Series 3 (Direct Plan - Dividend Payout Option)</t>
  </si>
  <si>
    <t>IPRU2511</t>
  </si>
  <si>
    <t>ICICI Prudential Growth Fund Series 3 (Regular Plan - Dividend Payout Option)</t>
  </si>
  <si>
    <t>NETFSENSEX</t>
  </si>
  <si>
    <t>NIPPON INDIA ETF SENSEX</t>
  </si>
  <si>
    <t>QGO</t>
  </si>
  <si>
    <t>QGO Finance Ltd</t>
  </si>
  <si>
    <t>IPRU8628</t>
  </si>
  <si>
    <t>ICICI Prudential Growth Fund Series 2 (Direct Plan - Dividend Payout Option)</t>
  </si>
  <si>
    <t>IPRU2428</t>
  </si>
  <si>
    <t>ICICI Prudential Growth Fund Series 2 (Regular Plan - Dividend Payout Option)</t>
  </si>
  <si>
    <t>IPRU8601</t>
  </si>
  <si>
    <t>ICICI Prudential Growth Fund Series 1 (Direct Dividend Option)</t>
  </si>
  <si>
    <t>IPRU2401</t>
  </si>
  <si>
    <t>ICICI Prudential Growth Fund Series 1 (Regular Dividend Payout)</t>
  </si>
  <si>
    <t>QUASAR</t>
  </si>
  <si>
    <t>Quasar India Ltd</t>
  </si>
  <si>
    <t>IT Software Products</t>
  </si>
  <si>
    <t>RESPONSINF</t>
  </si>
  <si>
    <t>Response Informatics Ltd</t>
  </si>
  <si>
    <t>CPSEETF</t>
  </si>
  <si>
    <t>CPSE ETF</t>
  </si>
  <si>
    <t>KOTAKNIFTY</t>
  </si>
  <si>
    <t>Kotak Mahindra Mutual Fund - Kotak Nifty ETF</t>
  </si>
  <si>
    <t>NETFNIF100</t>
  </si>
  <si>
    <t>NIPPON INDIA ETF NIFTY 100</t>
  </si>
  <si>
    <t>ICICINF100</t>
  </si>
  <si>
    <t>ICICI Prudential Nifty 100 ETF</t>
  </si>
  <si>
    <t>ICICINIFTY</t>
  </si>
  <si>
    <t>ICICI Prudential Nifty ETF</t>
  </si>
  <si>
    <t>M100</t>
  </si>
  <si>
    <t>Motilal Oswal Mutual Fund - Motilal Oswal MOSt Shares Midcap 100 ETF- Growth option</t>
  </si>
  <si>
    <t>SBISENSEX</t>
  </si>
  <si>
    <t>SBI Mutual Fund - SBI Sensex ETF</t>
  </si>
  <si>
    <t>IDBIGOLD</t>
  </si>
  <si>
    <t>IDBI Mutual Fund - IDBI Gold ETF</t>
  </si>
  <si>
    <t>AXISGOLD</t>
  </si>
  <si>
    <t>Axis Mutual Fund - Axis Gold Exchange Traded Fund</t>
  </si>
  <si>
    <t>Edible Oils</t>
  </si>
  <si>
    <t>RAJOIL</t>
  </si>
  <si>
    <t>RAJ OIL MILLS Ltd</t>
  </si>
  <si>
    <t>SMCREDT</t>
  </si>
  <si>
    <t>SMC CREDITS Ltd</t>
  </si>
  <si>
    <t>SERVOTEACH</t>
  </si>
  <si>
    <t>Servoteach Industries Ltd</t>
  </si>
  <si>
    <t>CENTERAC</t>
  </si>
  <si>
    <t>CENTERAC TECHNOLOGIES Ltd</t>
  </si>
  <si>
    <t>Paper &amp; Paper Products</t>
  </si>
  <si>
    <t>SAFFRON</t>
  </si>
  <si>
    <t>Saffron Industries Limited</t>
  </si>
  <si>
    <t>XTGLOBAL</t>
  </si>
  <si>
    <t>Xtglobal Infotech Ltd</t>
  </si>
  <si>
    <t>KANSAFB</t>
  </si>
  <si>
    <t>KANSAL FIBRES Ltd</t>
  </si>
  <si>
    <t>KIRANSY-B</t>
  </si>
  <si>
    <t>KIRAN SYNTEX Ltd</t>
  </si>
  <si>
    <t>SIDDHA</t>
  </si>
  <si>
    <t>SIDDHA VENTURES Ltd</t>
  </si>
  <si>
    <t>PAOS</t>
  </si>
  <si>
    <t>Paos Industries Ltd</t>
  </si>
  <si>
    <t>TEXELIN</t>
  </si>
  <si>
    <t>TEXEL INDUSTRIES Ltd</t>
  </si>
  <si>
    <t>SURJIND</t>
  </si>
  <si>
    <t>SURAJ INDUSTRIES Ltd</t>
  </si>
  <si>
    <t>PHARMAID</t>
  </si>
  <si>
    <t>PHARMAIDS PHARMACEUTICALS Ltd</t>
  </si>
  <si>
    <t>TMTIND-B1</t>
  </si>
  <si>
    <t>TMT (INDIA) Ltd</t>
  </si>
  <si>
    <t>BKV</t>
  </si>
  <si>
    <t>BKV INDUSTRIES Ltd</t>
  </si>
  <si>
    <t>SHINDL</t>
  </si>
  <si>
    <t>SHARAT INDUSTRIES Ltd</t>
  </si>
  <si>
    <t>Computer Hardware</t>
  </si>
  <si>
    <t>VINTRON</t>
  </si>
  <si>
    <t>VINTRON INFORMATICS Ltd</t>
  </si>
  <si>
    <t>SBECSYS</t>
  </si>
  <si>
    <t>SBEC SYSTEMS (INDIA) Ltd</t>
  </si>
  <si>
    <t>S&amp;SPOWER</t>
  </si>
  <si>
    <t>S&amp;S POWER SWITCHGEAR Ltd</t>
  </si>
  <si>
    <t>MODINSU</t>
  </si>
  <si>
    <t>MODERN INSULATORS Ltd</t>
  </si>
  <si>
    <t>SMFIL</t>
  </si>
  <si>
    <t>Smiths &amp; Founders (India) Limited</t>
  </si>
  <si>
    <t>GRANDFONRY</t>
  </si>
  <si>
    <t>GRAND FOUNDRY Ltd</t>
  </si>
  <si>
    <t>GYTRIPA</t>
  </si>
  <si>
    <t>GAYATRI TISSUE &amp; PAPERS Ltd</t>
  </si>
  <si>
    <t>YASTF</t>
  </si>
  <si>
    <t>YASH TRADING &amp; FINANCE Ltd</t>
  </si>
  <si>
    <t>ARAVALIS</t>
  </si>
  <si>
    <t>ARAVALI SECURITIES &amp; FINANCE Ltd</t>
  </si>
  <si>
    <t>SPVGLOBAL</t>
  </si>
  <si>
    <t>SPV Global Trading Ltd</t>
  </si>
  <si>
    <t>TRCFIN</t>
  </si>
  <si>
    <t>TRC FINANCIAL SERVICES Ltd</t>
  </si>
  <si>
    <t>IDINFO</t>
  </si>
  <si>
    <t>ID Info Business Services Ltd</t>
  </si>
  <si>
    <t>NORTHPR</t>
  </si>
  <si>
    <t>NORTHERN PROJECTS Ltd</t>
  </si>
  <si>
    <t>RAJSPTR</t>
  </si>
  <si>
    <t>RAJASTHAN PETRO SYNTHETICS Ltd</t>
  </si>
  <si>
    <t>KKFIN</t>
  </si>
  <si>
    <t>K K Fincorp Limited</t>
  </si>
  <si>
    <t>ZGAEKWAR</t>
  </si>
  <si>
    <t>GAEKWAR MILLS Ltd</t>
  </si>
  <si>
    <t>AMALGAM</t>
  </si>
  <si>
    <t>AMALGAMATED ELECTRICITY CO.Ltd</t>
  </si>
  <si>
    <t>JAYBHCR</t>
  </si>
  <si>
    <t>JAYABHARAT CREDIT Ltd</t>
  </si>
  <si>
    <t>KARTKIN</t>
  </si>
  <si>
    <t>KARTIK INVESTMENTS TRUST Ltd</t>
  </si>
  <si>
    <t>ZGOLDINV</t>
  </si>
  <si>
    <t>GOLD ROCK INVESTMENTS Ltd</t>
  </si>
  <si>
    <t>KORE</t>
  </si>
  <si>
    <t>Kore Foods Ltd</t>
  </si>
  <si>
    <t>INDLEASE</t>
  </si>
  <si>
    <t>INDIA LEASE DEVELOPMENT Ltd</t>
  </si>
  <si>
    <t>ZYLOG</t>
  </si>
  <si>
    <t>ZYLOG SYSTEMS LTD</t>
  </si>
  <si>
    <t>ZYDUSWELL</t>
  </si>
  <si>
    <t>ZYDUS WELLNESS LTD</t>
  </si>
  <si>
    <t>ZUARIGLOB</t>
  </si>
  <si>
    <t>ZUARI GLOBAL LTD</t>
  </si>
  <si>
    <t>ZUARI</t>
  </si>
  <si>
    <t>ZUARI AGRO CHEMICALS LTD</t>
  </si>
  <si>
    <t>SME</t>
  </si>
  <si>
    <t>ZOTA</t>
  </si>
  <si>
    <t>Not Listed</t>
  </si>
  <si>
    <t>ZOTA HEALTH CARE LTD</t>
  </si>
  <si>
    <t>ZODIACVEN</t>
  </si>
  <si>
    <t>Zodiac Ventures LTD</t>
  </si>
  <si>
    <t>ZODJRDMKJ</t>
  </si>
  <si>
    <t>ZODIAC JRD- MKJ LTD</t>
  </si>
  <si>
    <t>ZODIAC ENERGY LTD</t>
  </si>
  <si>
    <t>ZODIACLOTH</t>
  </si>
  <si>
    <t>ZODIAC CLOTHING COMPANY LTD</t>
  </si>
  <si>
    <t>ZIM LABORATORIES LTD</t>
  </si>
  <si>
    <t>Electronic Components</t>
  </si>
  <si>
    <t>ZICOM</t>
  </si>
  <si>
    <t>ZICOM ELECTRONIC SECURITY SYSTEMS LTD</t>
  </si>
  <si>
    <t>ZENSARTECH</t>
  </si>
  <si>
    <t>ZENSAR TECHNOLOGIES LTD</t>
  </si>
  <si>
    <t>ZENOTECH LABORATORIES LTD</t>
  </si>
  <si>
    <t>Misc.Commercial Services</t>
  </si>
  <si>
    <t>ZENLABS ETHICA LTD</t>
  </si>
  <si>
    <t>ZENITH HEALTH CARE LTD</t>
  </si>
  <si>
    <t>ZENITH FIBRES LTD</t>
  </si>
  <si>
    <t>ZENITHEXPO</t>
  </si>
  <si>
    <t>ZENITH EXPORTS LTD</t>
  </si>
  <si>
    <t>ZENITHBIR</t>
  </si>
  <si>
    <t>ZENITH BIRLA INDIA LTD</t>
  </si>
  <si>
    <t>ZENITH BIRLA (INDIA) LTD</t>
  </si>
  <si>
    <t>ZENTEC</t>
  </si>
  <si>
    <t>ZEN TECHNOLOGIES LTD</t>
  </si>
  <si>
    <t>Broadcasting &amp; Cable TV</t>
  </si>
  <si>
    <t>ZEEMEDIA</t>
  </si>
  <si>
    <t>ZEE MEDIA CORPORATION LTD</t>
  </si>
  <si>
    <t>ZEELEARN</t>
  </si>
  <si>
    <t>ZEE LEARN LTD</t>
  </si>
  <si>
    <t>ZEEL</t>
  </si>
  <si>
    <t>ZEE ENTERTAINMENT ENTERPRISES LTD</t>
  </si>
  <si>
    <t>ZEAL AQUA LTD</t>
  </si>
  <si>
    <t>Z F STEERING GEAR INDIA LTD</t>
  </si>
  <si>
    <t>Z F STEERING GEAR (INDIA) LTD</t>
  </si>
  <si>
    <t>YUVRAAJHPL</t>
  </si>
  <si>
    <t>YUVRAAJ HYGIENE PRODUCTS LTD.</t>
  </si>
  <si>
    <t>YURANUS INFRASTRUCTURE LTD</t>
  </si>
  <si>
    <t>YUKEN INDIA LTD</t>
  </si>
  <si>
    <t>YUKEN (INDIA) LTD</t>
  </si>
  <si>
    <t>YUG DECOR LTD</t>
  </si>
  <si>
    <t>YORK EXPORTS LTD</t>
  </si>
  <si>
    <t>YOGYA ENTERPRISES LTD</t>
  </si>
  <si>
    <t>YOGI SUNG-WON INDIA LTD</t>
  </si>
  <si>
    <t>YOGI SUNG-WON (INDIA) LTD</t>
  </si>
  <si>
    <t>YKM INDUSTRIES LTD</t>
  </si>
  <si>
    <t>YESBANK</t>
  </si>
  <si>
    <t>YES BANK LTD</t>
  </si>
  <si>
    <t>YASHRAJ CONTAINEURS LTD</t>
  </si>
  <si>
    <t>YASHO INDUSTRIES LTD</t>
  </si>
  <si>
    <t>YASH PAPERS LTD</t>
  </si>
  <si>
    <t>YASH MANAGEMENT &amp; SATELLITE LTD</t>
  </si>
  <si>
    <t>YASH CHEMEX LTD</t>
  </si>
  <si>
    <t>YARN SYNDICATE LTD</t>
  </si>
  <si>
    <t>Investment Companies</t>
  </si>
  <si>
    <t>YAMINI INVESTMENTS COMPANY LTD</t>
  </si>
  <si>
    <t>XPROINDIA</t>
  </si>
  <si>
    <t>XPRO INDIA LTD</t>
  </si>
  <si>
    <t>XPRO(INDIA)</t>
  </si>
  <si>
    <t>XPRO (INDIA) LTD</t>
  </si>
  <si>
    <t>Telecom Equipment</t>
  </si>
  <si>
    <t>XLENERGY</t>
  </si>
  <si>
    <t>XL ENERGY LTD</t>
  </si>
  <si>
    <t>Internet Software &amp;amp; Services</t>
  </si>
  <si>
    <t>XELPMOC</t>
  </si>
  <si>
    <t>Xelpmoc Design and Tech Ltd</t>
  </si>
  <si>
    <t>BPO/KPO</t>
  </si>
  <si>
    <t>XCHANGING</t>
  </si>
  <si>
    <t>XCHANGING SOLUTIONS LTD</t>
  </si>
  <si>
    <t>WPIL LTD</t>
  </si>
  <si>
    <t>WORTH</t>
  </si>
  <si>
    <t>WORTH PERIPHERALS LTD</t>
  </si>
  <si>
    <t>WORTH INVESTMENT &amp; TRADING CO LTD</t>
  </si>
  <si>
    <t>WORLDWIDE LEATHER EXPORTS LTD</t>
  </si>
  <si>
    <t>Hotels</t>
  </si>
  <si>
    <t>WOODSVILLA LTD</t>
  </si>
  <si>
    <t>Other Leisure Facilities</t>
  </si>
  <si>
    <t>WONDERLA</t>
  </si>
  <si>
    <t>WONDERLA HOLIDAYS LTD</t>
  </si>
  <si>
    <t>WOMENS NEXT LOUNGERIES LTD</t>
  </si>
  <si>
    <t>WOMEN NETWORKS LTD</t>
  </si>
  <si>
    <t>WOCKPHARMA</t>
  </si>
  <si>
    <t>WOCKHARDT LTD</t>
  </si>
  <si>
    <t>WISEC GLOBAL LTD</t>
  </si>
  <si>
    <t>WIRES &amp; FABRIKS SA LTD</t>
  </si>
  <si>
    <t>WIPRO</t>
  </si>
  <si>
    <t>WIPRO LTD</t>
  </si>
  <si>
    <t>WINY COMMERCIAL &amp; FISCAL SERVICES LTD</t>
  </si>
  <si>
    <t>WINTAC LTD</t>
  </si>
  <si>
    <t>WINSOME</t>
  </si>
  <si>
    <t>WINSOME YARNS LTD</t>
  </si>
  <si>
    <t>WINSOME TEXTILE INDUSTRIES LTD</t>
  </si>
  <si>
    <t>Breweries &amp; Distilleries</t>
  </si>
  <si>
    <t>WINSOME BREWERIES LTD</t>
  </si>
  <si>
    <t>WINRO COMMERCIAL INDIA LTD</t>
  </si>
  <si>
    <t>WINRO COMMERCIAL (INDIA) LTD</t>
  </si>
  <si>
    <t>WINDMACHIN</t>
  </si>
  <si>
    <t>WINDSOR MACHINES LTD</t>
  </si>
  <si>
    <t>WIM PLAST LTD</t>
  </si>
  <si>
    <t>WILLAMAGOR</t>
  </si>
  <si>
    <t>WILLIAMSON MAGOR &amp; COMPANY LTD</t>
  </si>
  <si>
    <t>WILLIAMSON FINANCIAL SERVICES LTD</t>
  </si>
  <si>
    <t>Comm.Trading  &amp;amp; Distribution</t>
  </si>
  <si>
    <t>WORL</t>
  </si>
  <si>
    <t>White Organic Retail Ltd</t>
  </si>
  <si>
    <t>WHITE ORGANIC AGRO LTD</t>
  </si>
  <si>
    <t>WHIRLPOOL</t>
  </si>
  <si>
    <t>WHIRLPOOL OF INDIA LTD</t>
  </si>
  <si>
    <t>WHIRLPOOL OF (INDIA) LTD</t>
  </si>
  <si>
    <t>WHEELS</t>
  </si>
  <si>
    <t>WHEELS INDIA LTD</t>
  </si>
  <si>
    <t>WHEELS (INDIA) LTD</t>
  </si>
  <si>
    <t>WESTLIFE DEVELOPMENT LTD</t>
  </si>
  <si>
    <t>Iron &amp; Steel/Interm.Products</t>
  </si>
  <si>
    <t>WESTERN MINISTIL LTD</t>
  </si>
  <si>
    <t>WEST LEISURE RESORTS LTD</t>
  </si>
  <si>
    <t>WSTCSTPAPR</t>
  </si>
  <si>
    <t>WEST COAST PAPER MILLS LTD</t>
  </si>
  <si>
    <t>WEP SOLUTIONS LTD</t>
  </si>
  <si>
    <t>WENDT</t>
  </si>
  <si>
    <t>WENDT INDIA LTD</t>
  </si>
  <si>
    <t>WENDT (INDIA) LTD</t>
  </si>
  <si>
    <t>WELTERMAN INTERNATIONAL LTD</t>
  </si>
  <si>
    <t>WELINV</t>
  </si>
  <si>
    <t>WELSPUN INVESTMENTS AND COMMERCIALS LTD</t>
  </si>
  <si>
    <t>WELSPUNIND</t>
  </si>
  <si>
    <t>WELSPUN INDIA LTD</t>
  </si>
  <si>
    <t>WELENT</t>
  </si>
  <si>
    <t>WELSPUN ENTERPRISES LTD</t>
  </si>
  <si>
    <t>WELCORP</t>
  </si>
  <si>
    <t>WELSPUN CORP LTD</t>
  </si>
  <si>
    <t>WELSPUN (INDIA) LTD</t>
  </si>
  <si>
    <t>WELLNESS NONI LTD</t>
  </si>
  <si>
    <t>WELLESLEY CORPORATION LTD</t>
  </si>
  <si>
    <t>WELCURE DRUGS &amp; PHARMACEUTICALS LTD</t>
  </si>
  <si>
    <t>WELCAST STEELS LTD</t>
  </si>
  <si>
    <t>WEIZMANIND</t>
  </si>
  <si>
    <t>WEIZMANN LTD</t>
  </si>
  <si>
    <t>WEIZFOREX</t>
  </si>
  <si>
    <t>WEIZMANN FOREX LTD</t>
  </si>
  <si>
    <t>WEIZMANN FINCORP LTD</t>
  </si>
  <si>
    <t>WEBELSOLAR</t>
  </si>
  <si>
    <t>WEBSOL ENERGY SYSTEM LTD</t>
  </si>
  <si>
    <t>Others</t>
  </si>
  <si>
    <t>WEB ELEMENT SOLUTIONS LTD</t>
  </si>
  <si>
    <t>WEALTH</t>
  </si>
  <si>
    <t>WEALTH FIRST PORTFOLIO MANAGERS LTD</t>
  </si>
  <si>
    <t>WATERBASE LTD</t>
  </si>
  <si>
    <t>WARREN TEA LTD</t>
  </si>
  <si>
    <t>WARNER MULTIMEDIA LTD</t>
  </si>
  <si>
    <t>WANBURY</t>
  </si>
  <si>
    <t>WANBURY LTD</t>
  </si>
  <si>
    <t>WALLFORT FINANCIAL SERVICES LTD</t>
  </si>
  <si>
    <t>WALL STREET FINANCE LTD</t>
  </si>
  <si>
    <t>WALCHANNAG</t>
  </si>
  <si>
    <t>WALCHANDNAGAR INDUSTRIES LTD</t>
  </si>
  <si>
    <t>WALCHAND PEOPLEFIRST LTD</t>
  </si>
  <si>
    <t>WAGEND INFRA VENTURE LTD</t>
  </si>
  <si>
    <t>WABCOINDIA</t>
  </si>
  <si>
    <t>WABCO INDIA LTD</t>
  </si>
  <si>
    <t>WABCO(INDIA)</t>
  </si>
  <si>
    <t>WABCO (INDIA) LTD</t>
  </si>
  <si>
    <t>WAA SOLAR LTD</t>
  </si>
  <si>
    <t>W W TECHNOLOGY HOLDINGS LTD</t>
  </si>
  <si>
    <t>W S INDUSTRIES INDIA LTD</t>
  </si>
  <si>
    <t>WSI</t>
  </si>
  <si>
    <t>W S INDUSTRIES I LTD</t>
  </si>
  <si>
    <t>W S INDUSTRIES (INDIA) LTD</t>
  </si>
  <si>
    <t>W H BRADY &amp; CO LTD</t>
  </si>
  <si>
    <t>VYAPAR INDUSTRIES LTD</t>
  </si>
  <si>
    <t>VXLINSTR</t>
  </si>
  <si>
    <t>VXL INSTRUMENTS LTD.</t>
  </si>
  <si>
    <t>VTM LTD</t>
  </si>
  <si>
    <t>Cigarettes-Tobacco Products</t>
  </si>
  <si>
    <t>VSTIND</t>
  </si>
  <si>
    <t>VST INDUSTRIES LTD</t>
  </si>
  <si>
    <t>VSF PROJECTS LTD</t>
  </si>
  <si>
    <t>VRLLOG</t>
  </si>
  <si>
    <t>VRL LOGISTICS LTD</t>
  </si>
  <si>
    <t>VORA CONSTRUCTIONS LTD</t>
  </si>
  <si>
    <t>VOLTAS</t>
  </si>
  <si>
    <t>VOLTAS LTD</t>
  </si>
  <si>
    <t>VOLTAMP</t>
  </si>
  <si>
    <t>VOLTAMP TRANSFORMERS LTD</t>
  </si>
  <si>
    <t>VOLTAIRE LEASING &amp; FINANCE LTD</t>
  </si>
  <si>
    <t>VOITH PAPER FABRICS INDIA LTD</t>
  </si>
  <si>
    <t>VOITH PAPER FABRICS (INDIA) LTD</t>
  </si>
  <si>
    <t>Telecom Services</t>
  </si>
  <si>
    <t>IDEA</t>
  </si>
  <si>
    <t>VODAFONE IDEA LTD</t>
  </si>
  <si>
    <t>VMV HOLIDAYS LTD</t>
  </si>
  <si>
    <t>Marine Port &amp; Services</t>
  </si>
  <si>
    <t>VMS INDUSTRIES LTD</t>
  </si>
  <si>
    <t>Department Stores</t>
  </si>
  <si>
    <t>VMART</t>
  </si>
  <si>
    <t>V-MART RETAIL LTD</t>
  </si>
  <si>
    <t>VLSFINANCE</t>
  </si>
  <si>
    <t>VLS FINANCE LTD</t>
  </si>
  <si>
    <t>VKJ INFRADEVELOPERS LTD</t>
  </si>
  <si>
    <t>VJTF EDUSERVICES LTD</t>
  </si>
  <si>
    <t>Biotechnology</t>
  </si>
  <si>
    <t>VIVO BIO TECH LTD</t>
  </si>
  <si>
    <t>VIVIMEDLAB</t>
  </si>
  <si>
    <t>VIVIMED LABS LTD</t>
  </si>
  <si>
    <t>VIVID GLOBAL INDUSTRIES LTD</t>
  </si>
  <si>
    <t>VIVANZA BIOSCIENCES LTD</t>
  </si>
  <si>
    <t>VIVANTA INDUSTRIES LTD</t>
  </si>
  <si>
    <t>VITESSE AGRO LTD</t>
  </si>
  <si>
    <t>VISTAR AMAR LTD</t>
  </si>
  <si>
    <t>VISTA PHARMACEUTICALS LTD</t>
  </si>
  <si>
    <t>Movies &amp; Entertainment</t>
  </si>
  <si>
    <t>VISION CORPORATION LTD</t>
  </si>
  <si>
    <t>VISION CINEMAS LTD</t>
  </si>
  <si>
    <t>VISVEN</t>
  </si>
  <si>
    <t>Vishvprabha Ventures Ltd</t>
  </si>
  <si>
    <t>VISHNU</t>
  </si>
  <si>
    <t>VISHNU CHEMICALS LTD</t>
  </si>
  <si>
    <t>VISHAL FABRICS LTD</t>
  </si>
  <si>
    <t>VISHAL BEARINGS LTD</t>
  </si>
  <si>
    <t>VISESHINFO</t>
  </si>
  <si>
    <t>VISESH INFOTECNICS LTD</t>
  </si>
  <si>
    <t>VISCO TRADE ASSOCIATES LTD</t>
  </si>
  <si>
    <t>VISAKAIND</t>
  </si>
  <si>
    <t>VISAKA INDUSTRIES LTD</t>
  </si>
  <si>
    <t>VIVIDHA</t>
  </si>
  <si>
    <t>VISAGAR POLYTEX LTD</t>
  </si>
  <si>
    <t>VISAGAR FINANCIAL SERVICES LTD</t>
  </si>
  <si>
    <t>VISASTEEL</t>
  </si>
  <si>
    <t>VISA STEEL LTD</t>
  </si>
  <si>
    <t>VIRTUALSOFT SYSTEMS LTD</t>
  </si>
  <si>
    <t>VIRTUAL GLOBAL EDUCATION LTD</t>
  </si>
  <si>
    <t>VIRINCHI LTD</t>
  </si>
  <si>
    <t>VIRGO GLOBAL LTD</t>
  </si>
  <si>
    <t>VIRAT LEASING LTD</t>
  </si>
  <si>
    <t>VIRAT INDUSTRIES LTD</t>
  </si>
  <si>
    <t>VIRAT CRANE INDUSTRIES LTD</t>
  </si>
  <si>
    <t>VIPUL ORGANICS LTD</t>
  </si>
  <si>
    <t>VIPULLTD</t>
  </si>
  <si>
    <t>VIPUL LTD</t>
  </si>
  <si>
    <t>VIPPY SPINPRO LTD</t>
  </si>
  <si>
    <t>VIPIND</t>
  </si>
  <si>
    <t>VIP INDUSTRIES LTD</t>
  </si>
  <si>
    <t>VIPCLOTHNG</t>
  </si>
  <si>
    <t>VIP CLOTHING LTD</t>
  </si>
  <si>
    <t>VINYOFLEX LTD</t>
  </si>
  <si>
    <t>Fibres &amp; Plastics</t>
  </si>
  <si>
    <t>VINYLINDIA</t>
  </si>
  <si>
    <t>VINYL CHEMICALS INDIA LTD</t>
  </si>
  <si>
    <t>VINYL(INDIA)</t>
  </si>
  <si>
    <t>VINYL CHEMICALS (INDIA) LTD</t>
  </si>
  <si>
    <t>VINTAGE SECURITIES LTD</t>
  </si>
  <si>
    <t>VINNY</t>
  </si>
  <si>
    <t>VINNY OVERSEAS LTD</t>
  </si>
  <si>
    <t>Telecom Cables</t>
  </si>
  <si>
    <t>VINDHYATEL</t>
  </si>
  <si>
    <t>VINDHYA TELELINKS LTD</t>
  </si>
  <si>
    <t>VINAYAK POLYCON INTERNATIONAL LTD</t>
  </si>
  <si>
    <t>VINATIORGA</t>
  </si>
  <si>
    <t>VINATI ORGANICS LTD</t>
  </si>
  <si>
    <t>VINADITYA TRADING CO LTD</t>
  </si>
  <si>
    <t>VIMTALABS</t>
  </si>
  <si>
    <t>VIMTA LABS LTD</t>
  </si>
  <si>
    <t>VIMALOIL</t>
  </si>
  <si>
    <t>VIMAL OIL &amp; FOODS LTD</t>
  </si>
  <si>
    <t>VIKSIT ENGINEERING LTD</t>
  </si>
  <si>
    <t>VIKRAM THERMO INDIA LTD</t>
  </si>
  <si>
    <t>VIKRAM THERMO (INDIA) LTD</t>
  </si>
  <si>
    <t>VIKAS WSP LTD</t>
  </si>
  <si>
    <t>VIKAS PROPPANT &amp; GRANITE LTD</t>
  </si>
  <si>
    <t>VIKASMCORP</t>
  </si>
  <si>
    <t>Vikas Multicorp Ltd</t>
  </si>
  <si>
    <t>VIKASECO</t>
  </si>
  <si>
    <t>VIKAS ECOTECH LTD</t>
  </si>
  <si>
    <t>VIKALP SECURITIES LTD</t>
  </si>
  <si>
    <t>VIJIFIN</t>
  </si>
  <si>
    <t>VIJI FINANCE LTD</t>
  </si>
  <si>
    <t>VIJAYABANK</t>
  </si>
  <si>
    <t>VIJAYA BANK</t>
  </si>
  <si>
    <t>VIJAY TEXTILES LTD</t>
  </si>
  <si>
    <t>VIJAY SOLVEX LTD</t>
  </si>
  <si>
    <t>VIJSHAN</t>
  </si>
  <si>
    <t>VIJAY SHANTHI BUILDERS LTD</t>
  </si>
  <si>
    <t>VIDLI RESTAURANTS LTD</t>
  </si>
  <si>
    <t>VIDHIING</t>
  </si>
  <si>
    <t>VIDHI SPECIALTY FOOD INGREDIENTS LTD</t>
  </si>
  <si>
    <t>VIDEOIND</t>
  </si>
  <si>
    <t>VIDEOCON INDUSTRIES LTD</t>
  </si>
  <si>
    <t>VICTORY PAPER &amp; BOARDS INDIA LTD</t>
  </si>
  <si>
    <t>VICTORY PAPER &amp; BOARDS (INDIA) LTD</t>
  </si>
  <si>
    <t>VICTORIA MILLS LTD</t>
  </si>
  <si>
    <t>VICEROY</t>
  </si>
  <si>
    <t>VICEROY HOTELS LTD</t>
  </si>
  <si>
    <t>VIBRANT GLOBAL CAPITAL LTD</t>
  </si>
  <si>
    <t>VIAAN INDUSTRIES LTD</t>
  </si>
  <si>
    <t>VGUARD</t>
  </si>
  <si>
    <t>V-GUARD INDUSTRIES LTD</t>
  </si>
  <si>
    <t>VETO</t>
  </si>
  <si>
    <t>VETO SWITCHGEARS AND CABLES LTD</t>
  </si>
  <si>
    <t>VESUVIUS</t>
  </si>
  <si>
    <t>VESUVIUS INDIA LTD</t>
  </si>
  <si>
    <t>VESUVIUS (INDIA) LTD</t>
  </si>
  <si>
    <t>VERTOZ</t>
  </si>
  <si>
    <t>VERTOZ ADVERTISING LTD</t>
  </si>
  <si>
    <t>Construction Materials</t>
  </si>
  <si>
    <t>VERTICAL INDUSTRIES LTD</t>
  </si>
  <si>
    <t>VERTEX SECURITIES LTD</t>
  </si>
  <si>
    <t>VERONICA PRODUCTION LTD</t>
  </si>
  <si>
    <t>VERITAS INDIA LTD</t>
  </si>
  <si>
    <t>VERITAS (INDIA) LTD</t>
  </si>
  <si>
    <t>VERA</t>
  </si>
  <si>
    <t>VERA SYNTHETIC LTD</t>
  </si>
  <si>
    <t>VENUSREM</t>
  </si>
  <si>
    <t>VENUS REMEDIES LTD</t>
  </si>
  <si>
    <t>VENTURA TEXTILES LTD</t>
  </si>
  <si>
    <t>SHYAM</t>
  </si>
  <si>
    <t>VENTURA GUARANTY LTD.</t>
  </si>
  <si>
    <t>VENLON ENTERPRISES LTD</t>
  </si>
  <si>
    <t>VENKEYS</t>
  </si>
  <si>
    <t>VENKY'S INDIA LTD</t>
  </si>
  <si>
    <t>VENKY'S (INDIA) LTD</t>
  </si>
  <si>
    <t>VELJAN DENISON LTD</t>
  </si>
  <si>
    <t>VELAN HOTELS LTD</t>
  </si>
  <si>
    <t>VEGETABLE PRODUCTS LTD</t>
  </si>
  <si>
    <t>VEERHEALTH CARE LTD</t>
  </si>
  <si>
    <t>VEERAM ORNAMENTS LTD</t>
  </si>
  <si>
    <t>VEERAM INFRA ENGINEERING LTD</t>
  </si>
  <si>
    <t>Electric Utilities</t>
  </si>
  <si>
    <t>VEER ENERGY &amp; INFRASTRUCTURE LTD</t>
  </si>
  <si>
    <t>VEEJAY LAKSHMI ENGINEERING WORKS LTD</t>
  </si>
  <si>
    <t>VEDAVAAG SYSTEMS LTD</t>
  </si>
  <si>
    <t>Zinc</t>
  </si>
  <si>
    <t>VEDL</t>
  </si>
  <si>
    <t>VEDANTA LTD</t>
  </si>
  <si>
    <t>IT Networking Equipment</t>
  </si>
  <si>
    <t>VCU DATA MANAGEMENT LTD</t>
  </si>
  <si>
    <t>VCK CAPITAL MARKET SERVICES LTD</t>
  </si>
  <si>
    <t>VBC FERRO ALLOYS LTD</t>
  </si>
  <si>
    <t>VAX HOUSING FINANCE CORPORATION LTD</t>
  </si>
  <si>
    <t>VASWANI</t>
  </si>
  <si>
    <t>VASWANI INDUSTRIES LTD</t>
  </si>
  <si>
    <t>VASUNDHARA RASAYANS LTD</t>
  </si>
  <si>
    <t>VASCONEQ</t>
  </si>
  <si>
    <t>VASCON ENGINEERS LTD</t>
  </si>
  <si>
    <t>VASA</t>
  </si>
  <si>
    <t>VASA RETAIL AND OVERSEAS LTD</t>
  </si>
  <si>
    <t>VAS INFRASTRUCTURE LTD</t>
  </si>
  <si>
    <t>VARUN MERCANTILE LTD</t>
  </si>
  <si>
    <t>VBL</t>
  </si>
  <si>
    <t>VARUN BEVERAGES LTD</t>
  </si>
  <si>
    <t>VARROC</t>
  </si>
  <si>
    <t>VARROC ENGINEERING LTD</t>
  </si>
  <si>
    <t>VTL</t>
  </si>
  <si>
    <t>VARDHMAN TEXTILES LTD</t>
  </si>
  <si>
    <t>VSSL</t>
  </si>
  <si>
    <t>VARDHMAN SPECIAL STEELS LTD</t>
  </si>
  <si>
    <t>VARDMNPOLY</t>
  </si>
  <si>
    <t>VARDHMAN POLYTEX LTD</t>
  </si>
  <si>
    <t>VARDHMAN INDUSTRIES LTD</t>
  </si>
  <si>
    <t>VHL</t>
  </si>
  <si>
    <t>VARDHMAN HOLDINGS LTD</t>
  </si>
  <si>
    <t>VARDHMAN CONCRETE LTD</t>
  </si>
  <si>
    <t>VARDHACRLC</t>
  </si>
  <si>
    <t>VARDHMAN ACRYLICS LTD</t>
  </si>
  <si>
    <t>VARDHAMAN LABORATORIES LTD</t>
  </si>
  <si>
    <t>VAPI PAPER MILLS LTD</t>
  </si>
  <si>
    <t>VANTAGE KNOWLEDGE ACADEMY LTD</t>
  </si>
  <si>
    <t>VANTA BIOSCIENCE LTD</t>
  </si>
  <si>
    <t>VANI COMMERCIALS LTD</t>
  </si>
  <si>
    <t>VANDANA KNITWEAR LTD</t>
  </si>
  <si>
    <t>VAMSHI RUBBER LTD</t>
  </si>
  <si>
    <t>VAMA INDUSTRIES LTD</t>
  </si>
  <si>
    <t>VALSON INDUSTRIES LTD</t>
  </si>
  <si>
    <t>VALLEY MAGNESITE COMPANY LTD</t>
  </si>
  <si>
    <t>VALLABH STEELS LTD</t>
  </si>
  <si>
    <t>VALLABH POLY-PLAST INTERNATIONAL LTD</t>
  </si>
  <si>
    <t>VALIANT ORGANICS LTD</t>
  </si>
  <si>
    <t>VALIANT COMMUNICATIONS LTD</t>
  </si>
  <si>
    <t>VAKSONS AUTOMOBILES LTD</t>
  </si>
  <si>
    <t>VAKRANGEE</t>
  </si>
  <si>
    <t>VAKRANGEE LTD</t>
  </si>
  <si>
    <t>VAISHALI</t>
  </si>
  <si>
    <t>VAISHALI PHARMA LTD</t>
  </si>
  <si>
    <t>VAIBHAVGBL</t>
  </si>
  <si>
    <t>VAIBHAV GLOBAL LTD</t>
  </si>
  <si>
    <t>VAGHANI TECHNO-BUILD LTD</t>
  </si>
  <si>
    <t>VSCL</t>
  </si>
  <si>
    <t>VADIVARHE SPECIALITY CHEMICALS LTD</t>
  </si>
  <si>
    <t>VADILALIND</t>
  </si>
  <si>
    <t>VADILAL INDUSTRIES LTD</t>
  </si>
  <si>
    <t>VADILAL ENTERPRISES LTD</t>
  </si>
  <si>
    <t>VAARAD VENTURES LTD</t>
  </si>
  <si>
    <t>Utilities:Non-Elec.</t>
  </si>
  <si>
    <t>WABAG</t>
  </si>
  <si>
    <t>VA TECH WABAG LTD</t>
  </si>
  <si>
    <t>V2RETAIL</t>
  </si>
  <si>
    <t>V2 RETAIL LTD</t>
  </si>
  <si>
    <t>Commercial Vehicles</t>
  </si>
  <si>
    <t>VSTTILLERS</t>
  </si>
  <si>
    <t>V S T TILLERS TRACTORS LTD</t>
  </si>
  <si>
    <t>V R WOODART LTD</t>
  </si>
  <si>
    <t>VRFILMS</t>
  </si>
  <si>
    <t>V R Films &amp;amp; Studios Ltd</t>
  </si>
  <si>
    <t>V B INDUSTRIES LTD</t>
  </si>
  <si>
    <t>V B DESAI FINANCIAL SERVICES LTD</t>
  </si>
  <si>
    <t>UVSL</t>
  </si>
  <si>
    <t>UTTAM VALUE STEELS LTD</t>
  </si>
  <si>
    <t>UTTAMSUGAR</t>
  </si>
  <si>
    <t>UTTAM SUGAR MILLS LTD</t>
  </si>
  <si>
    <t>UTTAMSTL</t>
  </si>
  <si>
    <t>UTTAM GALVA STEELS LTD</t>
  </si>
  <si>
    <t>UTL INDUSTRIES LTD</t>
  </si>
  <si>
    <t>GOLDSHARE</t>
  </si>
  <si>
    <t>UTI MUTUAL FUND - UTI GOLD EXCHANGE TRADED FUND</t>
  </si>
  <si>
    <t>USHERAGRO</t>
  </si>
  <si>
    <t>USHER AGRO LTD</t>
  </si>
  <si>
    <t>USHDEV INTERNATIONAL LTD</t>
  </si>
  <si>
    <t>UCL</t>
  </si>
  <si>
    <t>USHANTI COLOUR CHEM LTD</t>
  </si>
  <si>
    <t>USHAKIRAN FINANCE LTD</t>
  </si>
  <si>
    <t>USHAMART</t>
  </si>
  <si>
    <t>USHA MARTIN LTD</t>
  </si>
  <si>
    <t>UMESLTD</t>
  </si>
  <si>
    <t>USHA MARTIN EDUCATION &amp; SOLUTIONS LTD</t>
  </si>
  <si>
    <t>USG TECH SOLUTIONS LTD</t>
  </si>
  <si>
    <t>URJA</t>
  </si>
  <si>
    <t>URJA GLOBAL LTD</t>
  </si>
  <si>
    <t>URAVI</t>
  </si>
  <si>
    <t>URAVI T AND WEDGE LAMPS LTD</t>
  </si>
  <si>
    <t>UPSURGE INVESTMENT &amp; FINANCE LTD</t>
  </si>
  <si>
    <t>UPL</t>
  </si>
  <si>
    <t>UPL LTD</t>
  </si>
  <si>
    <t>UPASANA FINANCE LTD</t>
  </si>
  <si>
    <t>UNJHA FORMULATIONS LTD</t>
  </si>
  <si>
    <t>UNIWORTH SECURITIES LTD</t>
  </si>
  <si>
    <t>UNIWORTH LTD</t>
  </si>
  <si>
    <t>UNIVERSAL STARCH-CHEM ALLIED LTD</t>
  </si>
  <si>
    <t>Aluminium</t>
  </si>
  <si>
    <t>UNIVERSAL PRIME ALUMINIUM LTD</t>
  </si>
  <si>
    <t>UNIVERSAL OFFICE AUTOMATION LTD</t>
  </si>
  <si>
    <t>UNIVERSAL CREDIT &amp; SECURITIES LTD</t>
  </si>
  <si>
    <t>UNIVCABLES</t>
  </si>
  <si>
    <t>UNIVERSAL CABLES LTD</t>
  </si>
  <si>
    <t>UNIVERSAL AUTOFOUNDRY LTD</t>
  </si>
  <si>
    <t>UNIVERSAL ARTS LTD</t>
  </si>
  <si>
    <t>UNIVASTU</t>
  </si>
  <si>
    <t>UNIVASTU INDIA LTD</t>
  </si>
  <si>
    <t>UNIVASTU (INDIA) LTD</t>
  </si>
  <si>
    <t>UNITY</t>
  </si>
  <si>
    <t>UNITY INFRAPROJECTS LTD</t>
  </si>
  <si>
    <t>UNITED VAN DER HORST LTD</t>
  </si>
  <si>
    <t>UNITED TEXTILES LTD</t>
  </si>
  <si>
    <t>MCDOWELL-N</t>
  </si>
  <si>
    <t>UNITED SPIRITS LTD</t>
  </si>
  <si>
    <t>UNITEDPOLY</t>
  </si>
  <si>
    <t>UNITED POLYFAB GUJARAT LTD</t>
  </si>
  <si>
    <t>UNITED LEASING &amp; INDUSTRIES LTD</t>
  </si>
  <si>
    <t>UNITED INTERACTIVE LTD</t>
  </si>
  <si>
    <t>UNITED DRILLING TOOLS LTD</t>
  </si>
  <si>
    <t>UNITED CREDIT LTD</t>
  </si>
  <si>
    <t>UBL</t>
  </si>
  <si>
    <t>UNITED BREWERIES LTD</t>
  </si>
  <si>
    <t>UNITEDBNK</t>
  </si>
  <si>
    <t>UNITED BANK OF INDIA</t>
  </si>
  <si>
    <t>UNITECH</t>
  </si>
  <si>
    <t>UNITECH LTD</t>
  </si>
  <si>
    <t>UNITECH INTERNATIONAL LTD</t>
  </si>
  <si>
    <t xml:space="preserve">Housing Finance </t>
  </si>
  <si>
    <t>UNISYS SOFTWARES &amp; HOLDING INDUSTRIES LTD</t>
  </si>
  <si>
    <t>UNISTAR MULTIMEDIA LTD</t>
  </si>
  <si>
    <t>UNISON METALS LTD</t>
  </si>
  <si>
    <t>UNISHIRE URBAN INFRA LTD</t>
  </si>
  <si>
    <t>UNIROYAL MARINE EXPORTS LTD</t>
  </si>
  <si>
    <t>UNIROYAL INDUSTRIES LTD</t>
  </si>
  <si>
    <t>UNIQUE ORGANICS LTD</t>
  </si>
  <si>
    <t>UNIPLY</t>
  </si>
  <si>
    <t>UNIPLY INDUSTRIES LTD</t>
  </si>
  <si>
    <t>UNIPLY DECOR LTD</t>
  </si>
  <si>
    <t>UNIENTER</t>
  </si>
  <si>
    <t>UNIPHOS ENTERPRISES LTD</t>
  </si>
  <si>
    <t>UNION QUALITY PLASTICS LTD</t>
  </si>
  <si>
    <t>UNIONBANK</t>
  </si>
  <si>
    <t>UNION BANK OF INDIA</t>
  </si>
  <si>
    <t>Other Apparels &amp;amp; Accessories</t>
  </si>
  <si>
    <t>UNIMOVR</t>
  </si>
  <si>
    <t>UNIMODE OVERSEAS LTD.</t>
  </si>
  <si>
    <t>UNIJOLLY INVESTMENTS CO LTD</t>
  </si>
  <si>
    <t>UNIINFO</t>
  </si>
  <si>
    <t>UNIINFO TELECOM SERVICES LTD</t>
  </si>
  <si>
    <t>Comm.Printing/Stationery</t>
  </si>
  <si>
    <t>UNICK FIX-A-FORM AND PRINTERS LTD</t>
  </si>
  <si>
    <t>UNICHEMLAB</t>
  </si>
  <si>
    <t>UNICHEM LABORATORIES LTD</t>
  </si>
  <si>
    <t>UNI ABEX ALLOY PRODUCTS LTD</t>
  </si>
  <si>
    <t>UMIYA TUBES LTD</t>
  </si>
  <si>
    <t>UMANGDAIRY</t>
  </si>
  <si>
    <t>UMANG DAIRIES LTD</t>
  </si>
  <si>
    <t>ULTRACEMCO</t>
  </si>
  <si>
    <t>ULTRATECH CEMENT LTD</t>
  </si>
  <si>
    <t>ULTRAMARINE &amp; PIGMENTS LTD</t>
  </si>
  <si>
    <t>ULTRACAB INDIA LTD</t>
  </si>
  <si>
    <t>ULTRACAB (INDIA) LTD</t>
  </si>
  <si>
    <t>UWCSL</t>
  </si>
  <si>
    <t>ULTRA WIRING CONNECTIVITY SYSTEM LTD</t>
  </si>
  <si>
    <t>UJJIVAN</t>
  </si>
  <si>
    <t>UJJIVAN FINANCIAL SERVICES LTD</t>
  </si>
  <si>
    <t>UJAAS</t>
  </si>
  <si>
    <t>UJAAS ENERGY LTD</t>
  </si>
  <si>
    <t>UGRO CAPITAL LTD</t>
  </si>
  <si>
    <t>UFO</t>
  </si>
  <si>
    <t>UFO MOVIEZ INDIA LTD</t>
  </si>
  <si>
    <t>UFO MOVIEZ (INDIA) LTD</t>
  </si>
  <si>
    <t>UFLEX</t>
  </si>
  <si>
    <t>UFLEX LTD</t>
  </si>
  <si>
    <t>UDAY JEWELLERY INDUSTRIES LTD</t>
  </si>
  <si>
    <t>UDAIPUR CEMENT WORKS LTD</t>
  </si>
  <si>
    <t>UCOBANK</t>
  </si>
  <si>
    <t>UCO BANK</t>
  </si>
  <si>
    <t>UCALFUEL</t>
  </si>
  <si>
    <t>UCAL FUEL SYSTEMS LTD</t>
  </si>
  <si>
    <t>U  H  ZAVERI LTD</t>
  </si>
  <si>
    <t>TYROON TEA CO LTD</t>
  </si>
  <si>
    <t>TYPHOON HOLDINGS LTD</t>
  </si>
  <si>
    <t>TYPHOON FINANCIAL SERVICES LTD</t>
  </si>
  <si>
    <t>TYCHE INDUSTRIES LTD</t>
  </si>
  <si>
    <t>TWINSTAR INDUSTRIES LTD</t>
  </si>
  <si>
    <t>TWIN ROSES TRADES &amp; AGENCIES LTD</t>
  </si>
  <si>
    <t>TVSSRICHAK</t>
  </si>
  <si>
    <t>TVS SRICHAKRA LTD</t>
  </si>
  <si>
    <t>2/3 Wheelers</t>
  </si>
  <si>
    <t>TVSMOTOR</t>
  </si>
  <si>
    <t>TVS MOTOR COMPANY LTD</t>
  </si>
  <si>
    <t>Storage Media &amp; Peripherals</t>
  </si>
  <si>
    <t>TVSELECT</t>
  </si>
  <si>
    <t>TVS ELECTRONICS LTD</t>
  </si>
  <si>
    <t>TV18BRDCST</t>
  </si>
  <si>
    <t>TV18 BROADCAST LTD</t>
  </si>
  <si>
    <t>TVVISION</t>
  </si>
  <si>
    <t>TV VISION LTD</t>
  </si>
  <si>
    <t>TVTODAY</t>
  </si>
  <si>
    <t>TV TODAY NETWORK LTD</t>
  </si>
  <si>
    <t>TUTICORIN ALKALI CHEMICALS &amp; FERTILISERS LTD</t>
  </si>
  <si>
    <t>TUNI TEXTILE MILLS LTD</t>
  </si>
  <si>
    <t>TUMUS ELECTRIC CORPORATION LTD</t>
  </si>
  <si>
    <t>TULSI</t>
  </si>
  <si>
    <t>TULSI EXTRUSIONS LTD</t>
  </si>
  <si>
    <t>TULIVE DEVELOPERS LTD</t>
  </si>
  <si>
    <t>TULIP STAR HOTELS LTD</t>
  </si>
  <si>
    <t>TULASEE BIO-ETHANOL LTD</t>
  </si>
  <si>
    <t>TIINDIA</t>
  </si>
  <si>
    <t>TUBE INVESTMENTS OF INDIA LTD</t>
  </si>
  <si>
    <t>TI(INDIA)</t>
  </si>
  <si>
    <t>TUBE INVESTMENTS OF (INDIA) LTD</t>
  </si>
  <si>
    <t>TTLEL</t>
  </si>
  <si>
    <t>TTL Enterprises Ltd</t>
  </si>
  <si>
    <t>TTKPRESTIG</t>
  </si>
  <si>
    <t>TTK PRESTIGE LTD</t>
  </si>
  <si>
    <t>TTKHLTCARE</t>
  </si>
  <si>
    <t>TTK HEALTHCARE LTD</t>
  </si>
  <si>
    <t>TTI ENTERPRISE LTD</t>
  </si>
  <si>
    <t>TROMBO EXTRACTIONS LTD</t>
  </si>
  <si>
    <t>TRIVIKRAMA INDUSTRIES LTD</t>
  </si>
  <si>
    <t>TRITURBINE</t>
  </si>
  <si>
    <t>TRIVENI TURBINE LTD</t>
  </si>
  <si>
    <t>TRIVENI GLASS LTD</t>
  </si>
  <si>
    <t>TRIVENIENT</t>
  </si>
  <si>
    <t>Triveni Enterprises Ltd</t>
  </si>
  <si>
    <t>TRIVENI</t>
  </si>
  <si>
    <t>TRIVENI ENGINEERING &amp; INDUSTRIES LTD</t>
  </si>
  <si>
    <t>TRITON VALVES LTD</t>
  </si>
  <si>
    <t>TRITON CORP LTD</t>
  </si>
  <si>
    <t>TRISHAKTI ELECTRONICS &amp; INDUSTRIES LTD</t>
  </si>
  <si>
    <t>TRIOCHEM PRODUCTS LTD</t>
  </si>
  <si>
    <t>TRIOMERC</t>
  </si>
  <si>
    <t>TRIO MERCANTILE &amp;amp; TRADING LTD.</t>
  </si>
  <si>
    <t>TRINITY LEAGUE INDIA LTD</t>
  </si>
  <si>
    <t>TRINITY LEAGUE (INDIA) LTD</t>
  </si>
  <si>
    <t>Food &amp; Drugs Retailing</t>
  </si>
  <si>
    <t>TRIMURTHI LTD</t>
  </si>
  <si>
    <t>TRIJAL INDUSTRIES LTD</t>
  </si>
  <si>
    <t>TRIGYN</t>
  </si>
  <si>
    <t>TRIGYN TECHNOLOGIES LTD</t>
  </si>
  <si>
    <t>TRIDENT TOOLS LTD</t>
  </si>
  <si>
    <t>TRIDENT TEXOFAB LTD</t>
  </si>
  <si>
    <t>TRIDENT</t>
  </si>
  <si>
    <t>TRIDENT LTD</t>
  </si>
  <si>
    <t>TRICOM FRUIT PRODUCTS LTD</t>
  </si>
  <si>
    <t>TBZ</t>
  </si>
  <si>
    <t>TRIBHOVANDAS BHIMJI ZAVERI LTD</t>
  </si>
  <si>
    <t>TRF</t>
  </si>
  <si>
    <t>TRF LTD</t>
  </si>
  <si>
    <t>TRESCON LTD</t>
  </si>
  <si>
    <t>TRENT</t>
  </si>
  <si>
    <t>TRENT LTD</t>
  </si>
  <si>
    <t>IT Consulting &amp;amp; Software</t>
  </si>
  <si>
    <t>TREJHARA</t>
  </si>
  <si>
    <t>Trejhara Solutions Ltd</t>
  </si>
  <si>
    <t>TREEHOUSE</t>
  </si>
  <si>
    <t>TREE HOUSE EDUCATION &amp; ACCESSORIES LTD</t>
  </si>
  <si>
    <t>TRANSWIND</t>
  </si>
  <si>
    <t>TRANSWIND INFRASTRUCTURES LTD</t>
  </si>
  <si>
    <t>TFL</t>
  </si>
  <si>
    <t>TRANSWARRANTY FINANCE LTD</t>
  </si>
  <si>
    <t>Surface Transportation</t>
  </si>
  <si>
    <t>TCI</t>
  </si>
  <si>
    <t>TRANSPORT CORPORATION OF INDIA LTD</t>
  </si>
  <si>
    <t>TRANSPORT CORPORATION OF (INDIA) LTD</t>
  </si>
  <si>
    <t>TRANSPEK INDUSTRY LTD</t>
  </si>
  <si>
    <t>TRANSOCEANIC PROPERTIES LTD</t>
  </si>
  <si>
    <t>TRANSGLOBE FOODS LTD</t>
  </si>
  <si>
    <t>TRANSGENE BIOTEK LTD</t>
  </si>
  <si>
    <t>TRANS-FREIGHT CONTAINERS LTD</t>
  </si>
  <si>
    <t>TRIL</t>
  </si>
  <si>
    <t>TRANSFORMERS AND RECTIFIERS INDIA LTD</t>
  </si>
  <si>
    <t>TRANSFORMERS AND RECTIFIERS (INDIA) LTD</t>
  </si>
  <si>
    <t>TRANSCORP INTERNATIONAL LTD</t>
  </si>
  <si>
    <t>TRANSCHEM LTD</t>
  </si>
  <si>
    <t>TRANSFIN</t>
  </si>
  <si>
    <t>TRANS FINANCIAL RESOURCES LTD.</t>
  </si>
  <si>
    <t>TRANS ASIA CORPORATION LTD</t>
  </si>
  <si>
    <t>TRADE WINGS LTD</t>
  </si>
  <si>
    <t>TPLPLASTEH</t>
  </si>
  <si>
    <t>TPL PLASTECH LTD</t>
  </si>
  <si>
    <t>TPI INDIA LTD</t>
  </si>
  <si>
    <t>TPI (INDIA) LTD</t>
  </si>
  <si>
    <t>TOYAM INDUSTRIES LTD</t>
  </si>
  <si>
    <t>TOWA SOKKI LTD</t>
  </si>
  <si>
    <t>Financial Institutions</t>
  </si>
  <si>
    <t>TFCILTD</t>
  </si>
  <si>
    <t>TOURISM FINANCE CORPORATION OF INDIA LTD</t>
  </si>
  <si>
    <t>TOURISM FINANCE CORPORATION OF (INDIA) LTD</t>
  </si>
  <si>
    <t>TOUCHWOOD</t>
  </si>
  <si>
    <t>TOUCHWOOD ENTERTAINMENT LTD</t>
  </si>
  <si>
    <t>TOTAL</t>
  </si>
  <si>
    <t>TOTAL TRANSPORT SYSTEMS LTD</t>
  </si>
  <si>
    <t>TOTAL EXPORTS LTD</t>
  </si>
  <si>
    <t>TORNTPOWER</t>
  </si>
  <si>
    <t>TORRENT POWER LTD</t>
  </si>
  <si>
    <t>TORNTPHARM</t>
  </si>
  <si>
    <t>TORRENT PHARMACEUTICALS LTD</t>
  </si>
  <si>
    <t>TOKYOPLAST</t>
  </si>
  <si>
    <t>TOKYO PLAST INTERNATIONAL LTD</t>
  </si>
  <si>
    <t>TOKYO FINANCE LTD</t>
  </si>
  <si>
    <t>Non-Durable Household Prod.</t>
  </si>
  <si>
    <t>TODAYS</t>
  </si>
  <si>
    <t>TODAYS WRITING INSTRUMENTS LTD</t>
  </si>
  <si>
    <t>TIVOLI CONSTRUCTION LTD</t>
  </si>
  <si>
    <t>TITAN SECURITIES LTD</t>
  </si>
  <si>
    <t>TITAN</t>
  </si>
  <si>
    <t>TITAN COMPANY LTD</t>
  </si>
  <si>
    <t>TITAN BIOTECH LTD</t>
  </si>
  <si>
    <t>TWL</t>
  </si>
  <si>
    <t>TITAGARH WAGONS LTD</t>
  </si>
  <si>
    <t>TITAANIUM TEN ENTERPRISE LTD</t>
  </si>
  <si>
    <t>TIRUPATI TYRES LTD</t>
  </si>
  <si>
    <t>TIRUPATI STARCH &amp; CHEMICALS LTD</t>
  </si>
  <si>
    <t>TIRUPATI SARJAN LTD</t>
  </si>
  <si>
    <t>TIRUPATI INDUSTRIES INDIA LTD</t>
  </si>
  <si>
    <t>TIRUPATI INDUSTRIES (INDIA) LTD</t>
  </si>
  <si>
    <t>TIRUPATIFL</t>
  </si>
  <si>
    <t>TIRUPATI FORGE LTD</t>
  </si>
  <si>
    <t>Furniture-Furnishing-Paints</t>
  </si>
  <si>
    <t>TIRUPATI FOAM LTD</t>
  </si>
  <si>
    <t>TIRUPATI FINLEASE LTD</t>
  </si>
  <si>
    <t>TIPSINDLTD</t>
  </si>
  <si>
    <t>TIPS INDUSTRIES LTD</t>
  </si>
  <si>
    <t>TINNA TRADE LTD</t>
  </si>
  <si>
    <t>TINNA RUBBER AND INFRASTRUCTURE LTD</t>
  </si>
  <si>
    <t>TIMKEN</t>
  </si>
  <si>
    <t>TIMKEN INDIA LTD</t>
  </si>
  <si>
    <t>TIMKEN (INDIA) LTD</t>
  </si>
  <si>
    <t>TIMEX GROUP INDIA LTD</t>
  </si>
  <si>
    <t>TIMEX GROUP (INDIA) LTD</t>
  </si>
  <si>
    <t>TIMESGTY</t>
  </si>
  <si>
    <t>TIMES GUARANTY LTD</t>
  </si>
  <si>
    <t>TIMETECHNO</t>
  </si>
  <si>
    <t>TIME TECHNOPLAST LTD</t>
  </si>
  <si>
    <t>TI</t>
  </si>
  <si>
    <t>TILAKNAGAR INDUSTRIES LTD</t>
  </si>
  <si>
    <t>TILAK</t>
  </si>
  <si>
    <t>Tilak Ventures Ltd</t>
  </si>
  <si>
    <t>TIL</t>
  </si>
  <si>
    <t>TIL LTD</t>
  </si>
  <si>
    <t>TIJARIA</t>
  </si>
  <si>
    <t>TIJARIA POLYPIPES LTD</t>
  </si>
  <si>
    <t>TIGER LOGISTICS INDIA LTD</t>
  </si>
  <si>
    <t>TIGER LOGISTICS (INDIA) LTD</t>
  </si>
  <si>
    <t>Oil Marketing &amp; Distribution</t>
  </si>
  <si>
    <t>TIDEWATER</t>
  </si>
  <si>
    <t>TIDE WATER OIL COMPANY INDIA LTD</t>
  </si>
  <si>
    <t>TIDE WATER OIL COMPANY (INDIA) LTD</t>
  </si>
  <si>
    <t>TIAAN AYURVEDIC &amp; HERBS LTD</t>
  </si>
  <si>
    <t>TIFIN</t>
  </si>
  <si>
    <t>TI FINANCIAL HOLDINGS LTD</t>
  </si>
  <si>
    <t>THYROCARE</t>
  </si>
  <si>
    <t>THYROCARE TECHNOLOGIES LTD</t>
  </si>
  <si>
    <t>THOMASCOTT</t>
  </si>
  <si>
    <t>THOMAS SCOTT INDIA LTD</t>
  </si>
  <si>
    <t>THOMAS SCOTT (INDIA) LTD</t>
  </si>
  <si>
    <t>THOMASCOOK</t>
  </si>
  <si>
    <t>THOMAS COOK INDIA LTD</t>
  </si>
  <si>
    <t>THOMAS COOK (INDIA) LTD</t>
  </si>
  <si>
    <t>TIRUMALCHM</t>
  </si>
  <si>
    <t>THIRUMALAI CHEMICALS LTD</t>
  </si>
  <si>
    <t>THIRUSUGAR</t>
  </si>
  <si>
    <t>THIRU AROORAN SUGARS LTD</t>
  </si>
  <si>
    <t>THIRDWAVE FINANCIAL INTERMEDIARIES LTD</t>
  </si>
  <si>
    <t>THIRANI PROJECTS LTD</t>
  </si>
  <si>
    <t>THINK INK STUDIO LTD</t>
  </si>
  <si>
    <t>THERMAX</t>
  </si>
  <si>
    <t>THERMAX LTD</t>
  </si>
  <si>
    <t>THEMISMED</t>
  </si>
  <si>
    <t>THEMIS MEDICARE LTD</t>
  </si>
  <si>
    <t>THEJO</t>
  </si>
  <si>
    <t>THEJO ENGINEERING LTD</t>
  </si>
  <si>
    <t>THE YAMUNA SYNDICATE LTD</t>
  </si>
  <si>
    <t>WIPL</t>
  </si>
  <si>
    <t>THE WESTERN INDIA PLYWOODS LTD</t>
  </si>
  <si>
    <t>UNITEDTEA</t>
  </si>
  <si>
    <t>THE UNITED NILGIRI TEA ESTATES COMPANY LTD</t>
  </si>
  <si>
    <t>UGARSUGAR</t>
  </si>
  <si>
    <t>THE UGAR SUGAR WORKS LTD</t>
  </si>
  <si>
    <t>TINPLATE</t>
  </si>
  <si>
    <t>THE TINPLATE COMPANY OF INDIA LTD</t>
  </si>
  <si>
    <t>THE TINPLATE COMPANY OF (INDIA) LTD</t>
  </si>
  <si>
    <t>STCINDIA</t>
  </si>
  <si>
    <t>THE STATE TRADING CORPORATION OF INDIA LTD</t>
  </si>
  <si>
    <t>STC(INDIA)</t>
  </si>
  <si>
    <t>THE STATE TRADING CORPORATION OF (INDIA) LTD</t>
  </si>
  <si>
    <t>SOUTHBANK</t>
  </si>
  <si>
    <t>THE SOUTH INDIAN BANK LTD</t>
  </si>
  <si>
    <t>Publishing</t>
  </si>
  <si>
    <t>SANDESH</t>
  </si>
  <si>
    <t>THE SANDESH LTD</t>
  </si>
  <si>
    <t>RUBYMILLS</t>
  </si>
  <si>
    <t>THE RUBY MILLS LTD</t>
  </si>
  <si>
    <t>RAMCOCEM</t>
  </si>
  <si>
    <t>THE RAMCO CEMENTS LTD</t>
  </si>
  <si>
    <t>THE PHOSPHATE COMPANY LTD</t>
  </si>
  <si>
    <t>PHOENIXLTD</t>
  </si>
  <si>
    <t>THE PHOENIX MILLS LTD</t>
  </si>
  <si>
    <t>PKTEA</t>
  </si>
  <si>
    <t>THE PERIA KARAMALAI TEA &amp; PRODUCE COMPANY LTD</t>
  </si>
  <si>
    <t>Mining</t>
  </si>
  <si>
    <t>ORISSAMINE</t>
  </si>
  <si>
    <t>THE ORISSA MINERALS DEVELOPMENT COMPANY LTD</t>
  </si>
  <si>
    <t>NIACL</t>
  </si>
  <si>
    <t>THE NEW INDIA ASSURANCE COMPANY LTD</t>
  </si>
  <si>
    <t>MOTOGENFIN</t>
  </si>
  <si>
    <t>THE MOTOR &amp; GENERAL FINANCE LTD</t>
  </si>
  <si>
    <t>TMRVL</t>
  </si>
  <si>
    <t>THE MANDHANA RETAIL VENTURES LTD</t>
  </si>
  <si>
    <t>KTKBANK</t>
  </si>
  <si>
    <t>THE KARNATAKA BANK LTD</t>
  </si>
  <si>
    <t>J&amp;KBANK</t>
  </si>
  <si>
    <t>THE JAMMU &amp; KASHMIR BANK LTD</t>
  </si>
  <si>
    <t>THEINVEST</t>
  </si>
  <si>
    <t>THE INVESTMENT TRUST OF INDIA LTD</t>
  </si>
  <si>
    <t>THE INVESTMENT TRUST OF (INDIA) LTD</t>
  </si>
  <si>
    <t>THE INDIAN WOOD PRODUCTS COMPANY LTD</t>
  </si>
  <si>
    <t>INDHOTEL</t>
  </si>
  <si>
    <t>THE INDIAN HOTELS COMPANY LTD</t>
  </si>
  <si>
    <t>INDIACEM</t>
  </si>
  <si>
    <t>THE INDIA CEMENTS LTD</t>
  </si>
  <si>
    <t>HITECHGEAR</t>
  </si>
  <si>
    <t>THE HI-TECH GEARS LTD</t>
  </si>
  <si>
    <t>GROBTEA</t>
  </si>
  <si>
    <t>THE GROB TEA COMPANY LTD</t>
  </si>
  <si>
    <t>GESHIP</t>
  </si>
  <si>
    <t>THE GREAT EASTERN SHIPPING COMPANY LTD</t>
  </si>
  <si>
    <t>FEDERALBNK</t>
  </si>
  <si>
    <t>THE FEDERAL BANK LTD</t>
  </si>
  <si>
    <t>BYKE</t>
  </si>
  <si>
    <t>THE BYKE HOSPITALITY LTD</t>
  </si>
  <si>
    <t>ANUP</t>
  </si>
  <si>
    <t>The Anup Engineering Ltd</t>
  </si>
  <si>
    <t>ANDHRSUGAR</t>
  </si>
  <si>
    <t>THE ANDHRA SUGARS LTD</t>
  </si>
  <si>
    <t>THANGAMAYL</t>
  </si>
  <si>
    <t>THANGAMAYIL JEWELLERY LTD</t>
  </si>
  <si>
    <t>THAMBBI MODERN SPINNING MILLS LTD</t>
  </si>
  <si>
    <t>THAKRAL SERVICES INDIA LTD</t>
  </si>
  <si>
    <t>THAKRAL SERVICES (INDIA) LTD</t>
  </si>
  <si>
    <t>THAKKERS DEVELOPERS LTD</t>
  </si>
  <si>
    <t>THACKER &amp; CO LTD</t>
  </si>
  <si>
    <t>TGV SRAAC LTD</t>
  </si>
  <si>
    <t>TGBHOTELS</t>
  </si>
  <si>
    <t>TGB BANQUETS AND HOTELS LTD</t>
  </si>
  <si>
    <t>TEXMOPIPES</t>
  </si>
  <si>
    <t>TEXMO PIPES AND PRODUCTS LTD</t>
  </si>
  <si>
    <t>TEXRAIL</t>
  </si>
  <si>
    <t>TEXMACO RAIL &amp; ENGINEERING LTD</t>
  </si>
  <si>
    <t>TEXINFRA</t>
  </si>
  <si>
    <t>TEXMACO INFRASTRUCTURE &amp; HOLDINGS LTD</t>
  </si>
  <si>
    <t>TERRAFORM REALSTATE LTD</t>
  </si>
  <si>
    <t>TERRAFORM MAGNUM LTD</t>
  </si>
  <si>
    <t>TERAI TEA CO LTD</t>
  </si>
  <si>
    <t>TERASOFT</t>
  </si>
  <si>
    <t>TERA SOFTWARE LTD</t>
  </si>
  <si>
    <t>TELECANOR GLOBAL LTD</t>
  </si>
  <si>
    <t>TEJNAKSH HEALTHCARE LTD</t>
  </si>
  <si>
    <t>TEJASNET</t>
  </si>
  <si>
    <t>TEJAS NETWORKS LTD</t>
  </si>
  <si>
    <t>TEESTA AGRO INDUSTRIES LTD</t>
  </si>
  <si>
    <t>TECHNVISION VENTURES LTD</t>
  </si>
  <si>
    <t>TECHNOJET CONSULTANTS LTD</t>
  </si>
  <si>
    <t>TECHNOFAB</t>
  </si>
  <si>
    <t>TECHNOFAB ENGINEERING LTD</t>
  </si>
  <si>
    <t>TIIL</t>
  </si>
  <si>
    <t>TECHNOCRAFT INDUSTRIES INDIA LTD</t>
  </si>
  <si>
    <t>TECHNOCRAFT INDUSTRIES (INDIA) LTD</t>
  </si>
  <si>
    <t>TECHNOE</t>
  </si>
  <si>
    <t>TECHNO ELECTRIC &amp; ENGINEERING COMPANY LTD</t>
  </si>
  <si>
    <t>TECHIN</t>
  </si>
  <si>
    <t>TECHINDIA NIRMAN LTD</t>
  </si>
  <si>
    <t>TECHM</t>
  </si>
  <si>
    <t>TECH MAHINDRA LTD</t>
  </si>
  <si>
    <t>Sp.Consumer Services</t>
  </si>
  <si>
    <t>TEAMLEASE</t>
  </si>
  <si>
    <t>TEAMLEASE SERVICES LTD</t>
  </si>
  <si>
    <t>TEA TIME LTD</t>
  </si>
  <si>
    <t>TDPOWERSYS</t>
  </si>
  <si>
    <t>TD POWER SYSTEMS LTD</t>
  </si>
  <si>
    <t>TCPLPACK</t>
  </si>
  <si>
    <t>TCPL PACKAGING LTD</t>
  </si>
  <si>
    <t>TCNSBRANDS</t>
  </si>
  <si>
    <t>TCNS CLOTHING CO LTD</t>
  </si>
  <si>
    <t>TCM LTD</t>
  </si>
  <si>
    <t>TCI INDUSTRIES LTD</t>
  </si>
  <si>
    <t>TCIFINANCE</t>
  </si>
  <si>
    <t>TCI FINANCE LTD</t>
  </si>
  <si>
    <t>TCIEXP</t>
  </si>
  <si>
    <t>TCI EXPRESS LTD</t>
  </si>
  <si>
    <t>TCIDEVELOP</t>
  </si>
  <si>
    <t>TCI DEVELOPERS LTD</t>
  </si>
  <si>
    <t>TCFC FINANCE LTD</t>
  </si>
  <si>
    <t>TAYO ROLLS LTD</t>
  </si>
  <si>
    <t>TAYLORMADE RENEWABLES LTD</t>
  </si>
  <si>
    <t>TAVERNIER RESOURCES LTD</t>
  </si>
  <si>
    <t>TATIA GLOBAL VENNTURE LTD</t>
  </si>
  <si>
    <t>TTML</t>
  </si>
  <si>
    <t>TATA TELESERVICES MAHARASHTRA LTD</t>
  </si>
  <si>
    <t>TATASTEEL</t>
  </si>
  <si>
    <t>TATA STEEL LTD</t>
  </si>
  <si>
    <t>TATASTLBSL</t>
  </si>
  <si>
    <t>Tata Steel Bsl LTD</t>
  </si>
  <si>
    <t>TATASPONGE</t>
  </si>
  <si>
    <t>TATA SPONGE IRON LTD</t>
  </si>
  <si>
    <t>TATAPOWER</t>
  </si>
  <si>
    <t>TATA POWER COMPANY LTD</t>
  </si>
  <si>
    <t>TATAMTRDVR</t>
  </si>
  <si>
    <t>TATA MOTORS LTD</t>
  </si>
  <si>
    <t>TATAMOTORS</t>
  </si>
  <si>
    <t>TATAMETALI</t>
  </si>
  <si>
    <t>TATA METALIKS LTD</t>
  </si>
  <si>
    <t>TATAINVEST</t>
  </si>
  <si>
    <t>TATA INVESTMENT CORPORATION LTD</t>
  </si>
  <si>
    <t>TATAGLOBAL</t>
  </si>
  <si>
    <t>TATA GLOBAL BEVERAGES LTD</t>
  </si>
  <si>
    <t>TATAELXSI</t>
  </si>
  <si>
    <t>TATA ELXSI LTD</t>
  </si>
  <si>
    <t>TCS</t>
  </si>
  <si>
    <t>TATA CONSULTANCY SERVICES LTD</t>
  </si>
  <si>
    <t>Telecom - Alternate Carriers</t>
  </si>
  <si>
    <t>TATACOMM</t>
  </si>
  <si>
    <t>TATA COMMUNICATIONS LTD</t>
  </si>
  <si>
    <t>TATACOFFEE</t>
  </si>
  <si>
    <t>TATA COFFEE LTD</t>
  </si>
  <si>
    <t>TATACHEM</t>
  </si>
  <si>
    <t>TATA CHEMICALS LTD</t>
  </si>
  <si>
    <t>TASTY DAIRY SPECIALITIES LTD</t>
  </si>
  <si>
    <t>TASTYBITE</t>
  </si>
  <si>
    <t>TASTY BITE EATABLES LTD</t>
  </si>
  <si>
    <t>TASHI INDIA LTD</t>
  </si>
  <si>
    <t>TASHI (INDIA) LTD</t>
  </si>
  <si>
    <t>TARMAT</t>
  </si>
  <si>
    <t>TARMAT LTD</t>
  </si>
  <si>
    <t>TARINI INTERNATIONAL LTD</t>
  </si>
  <si>
    <t>TARAPUR</t>
  </si>
  <si>
    <t>TARAPUR TRANSFORMERS LTD</t>
  </si>
  <si>
    <t>TARAI FOODS LTD</t>
  </si>
  <si>
    <t>TARAJEWELS</t>
  </si>
  <si>
    <t>TARA JEWELS LTD</t>
  </si>
  <si>
    <t>TARACHAND</t>
  </si>
  <si>
    <t>TARA CHAND LOGISTIC SOLUTIONS LTD</t>
  </si>
  <si>
    <t>TAPARIA TOOLS LTD</t>
  </si>
  <si>
    <t>TANVI FOODS INDIA LTD</t>
  </si>
  <si>
    <t>TANVI FOODS (INDIA) LTD</t>
  </si>
  <si>
    <t>TANTIACONS</t>
  </si>
  <si>
    <t>TANTIA CONSTRUCTIONS LTD</t>
  </si>
  <si>
    <t>TANLA</t>
  </si>
  <si>
    <t>TANLA SOLUTIONS LTD</t>
  </si>
  <si>
    <t>TANFAC INDUSTRIES LTD</t>
  </si>
  <si>
    <t>Aerospace</t>
  </si>
  <si>
    <t>TANEJA AEROSPACE &amp; AVIATION LTD</t>
  </si>
  <si>
    <t>TNTELE</t>
  </si>
  <si>
    <t>TAMILNADU TELECOMMUNICATION LTD</t>
  </si>
  <si>
    <t>TAMILNADU STEEL TUBES LTD</t>
  </si>
  <si>
    <t>TNPETRO</t>
  </si>
  <si>
    <t>TAMILNADU PETROPRODUCTS LTD</t>
  </si>
  <si>
    <t>TAMILNADU JAIBHARAT MILLS LTD</t>
  </si>
  <si>
    <t>TNPL</t>
  </si>
  <si>
    <t>TAMIL NADU NEWSPRINT &amp; PAPERS LTD</t>
  </si>
  <si>
    <t>TAMBOLI CAPITAL LTD</t>
  </si>
  <si>
    <t>TALWGYM</t>
  </si>
  <si>
    <t>TALWALKARS LIFESTYLES LTD</t>
  </si>
  <si>
    <t>TALWALKARS</t>
  </si>
  <si>
    <t>TALWALKARS BETTER VALUE FITNESS LTD</t>
  </si>
  <si>
    <t>TALBROS ENGINEERING LTD</t>
  </si>
  <si>
    <t>TALBROAUTO</t>
  </si>
  <si>
    <t>TALBROS AUTOMOTIVE COMPONENTS LTD</t>
  </si>
  <si>
    <t>TAKE</t>
  </si>
  <si>
    <t>TAKE SOLUTIONS LTD</t>
  </si>
  <si>
    <t>TAJGVK</t>
  </si>
  <si>
    <t>TAJ GVK HOTELS &amp; RESORTS LTD</t>
  </si>
  <si>
    <t>TAINWALCHM</t>
  </si>
  <si>
    <t>TAINWALA CHEMICAL AND PLASTIC I LTD</t>
  </si>
  <si>
    <t>TAI INDUSTRIES LTD</t>
  </si>
  <si>
    <t>TAAZA INTERNATIONAL LTD</t>
  </si>
  <si>
    <t>Airlines</t>
  </si>
  <si>
    <t>TAAL ENTERPRISES LTD</t>
  </si>
  <si>
    <t>TTL</t>
  </si>
  <si>
    <t>T T LTD</t>
  </si>
  <si>
    <t>T SPIRITUAL WORLD LTD</t>
  </si>
  <si>
    <t>T D POWER SYSTEMS LTD</t>
  </si>
  <si>
    <t>T &amp; I GLOBAL LTD</t>
  </si>
  <si>
    <t>SYSTEMATIX SECURITIES LTD</t>
  </si>
  <si>
    <t>SYSTEMATIX CORPORATE SERVICES LTD</t>
  </si>
  <si>
    <t>SYSCO INDUSTRIES LTD</t>
  </si>
  <si>
    <t>SYSCHEM INDIA LTD</t>
  </si>
  <si>
    <t>SYSCHEM (INDIA) LTD</t>
  </si>
  <si>
    <t>SYNTHIKO FOILS LTD</t>
  </si>
  <si>
    <t>SYNGENE</t>
  </si>
  <si>
    <t>SYNGENE INTERNATIONAL LTD</t>
  </si>
  <si>
    <t>SYNERGY GREEN INDUSTRIES LTD</t>
  </si>
  <si>
    <t>SYNDIBANK</t>
  </si>
  <si>
    <t>SYNDICATE BANK</t>
  </si>
  <si>
    <t>SYNCOM</t>
  </si>
  <si>
    <t>SYNCOM HEALTHCARE LTD</t>
  </si>
  <si>
    <t>SYNCOM FORMULATIONS INDIA LTD</t>
  </si>
  <si>
    <t>SYNCOM FORMULATIONS (INDIA) LTD</t>
  </si>
  <si>
    <t>SYMPHONY</t>
  </si>
  <si>
    <t>SYMPHONY LTD</t>
  </si>
  <si>
    <t>SYMBIOX INVESTMENT &amp; TRADING COMPANY LTD</t>
  </si>
  <si>
    <t>SYLPH TECHNOLOGIES LTD</t>
  </si>
  <si>
    <t>SYLPH EDUCATION SOLUTIONS LTD</t>
  </si>
  <si>
    <t>SYBLY INDUSTRIES LTD</t>
  </si>
  <si>
    <t>SWORD-EDGE COMMERCIALS LTD</t>
  </si>
  <si>
    <t>SWORD &amp; SHIELD PHARMA LTD</t>
  </si>
  <si>
    <t>SWITCHING TECHNOLOGIES GUNTHER LTD</t>
  </si>
  <si>
    <t>SWISS GLASCOAT EQUIPMENTS LTD</t>
  </si>
  <si>
    <t>SWELECTES</t>
  </si>
  <si>
    <t>SWELECT ENERGY SYSTEMS LTD</t>
  </si>
  <si>
    <t>SWASTIKA INVESTMART LTD</t>
  </si>
  <si>
    <t>SWASTIK SAFE DEPOSIT &amp; INVESTMENTS LTD</t>
  </si>
  <si>
    <t>SWASTI VINAYAKA SYNTHETICS LTD</t>
  </si>
  <si>
    <t>SWASTI VINAYAKA ART AND HERITAGE CORPORATION LTD</t>
  </si>
  <si>
    <t>SWARNSARITA GEMS LTD</t>
  </si>
  <si>
    <t>SWARNA SECURITIES LTD</t>
  </si>
  <si>
    <t>SWARAJENG</t>
  </si>
  <si>
    <t>SWARAJ ENGINES LTD</t>
  </si>
  <si>
    <t>SWARAJ AUTOMOTIVES LTD</t>
  </si>
  <si>
    <t>SWANENERGY</t>
  </si>
  <si>
    <t>SWAN ENERGY LTD</t>
  </si>
  <si>
    <t>SWAGTAM TRADING &amp; SERVICES LTD</t>
  </si>
  <si>
    <t>SWAGRUHA INFRASTRUCTURE LTD</t>
  </si>
  <si>
    <t>SWADESHI POLYTEX LTD</t>
  </si>
  <si>
    <t>SWADESHI INDUSTRIES LEASING CO LTD</t>
  </si>
  <si>
    <t>SW INVESTMENTS LTD</t>
  </si>
  <si>
    <t>SVP HOUSING LTD</t>
  </si>
  <si>
    <t>SVP GLOBAL VENTURES LTD</t>
  </si>
  <si>
    <t>SVC RESOURCES LTD</t>
  </si>
  <si>
    <t>SVCIND</t>
  </si>
  <si>
    <t>SVC INDUSTRIES Ltd</t>
  </si>
  <si>
    <t>SVARNIM TRADE UDYOG LTD</t>
  </si>
  <si>
    <t>SVARAJ TRADING &amp; AGENCIES LTD</t>
  </si>
  <si>
    <t>SVAM SOFTWARE LTD</t>
  </si>
  <si>
    <t>SVA INDIA LTD</t>
  </si>
  <si>
    <t>SVA (INDIA) LTD</t>
  </si>
  <si>
    <t>SUZLON</t>
  </si>
  <si>
    <t>SUZLON ENERGY LTD</t>
  </si>
  <si>
    <t>SUYOG TELEMATICS LTD</t>
  </si>
  <si>
    <t>SUVIDHA INFRAESTATE CORPORATION LTD</t>
  </si>
  <si>
    <t>SUVEN</t>
  </si>
  <si>
    <t>SUVEN LIFE SCIENCES LTD</t>
  </si>
  <si>
    <t>SUULD</t>
  </si>
  <si>
    <t>SUUMAYA LIFESTYLE LTD</t>
  </si>
  <si>
    <t>SUTLEJTEX</t>
  </si>
  <si>
    <t>SUTLEJ TEXTILES AND INDUSTRIES LTD</t>
  </si>
  <si>
    <t>SURFI</t>
  </si>
  <si>
    <t>SURYO FOODS &amp;amp; INDUSTRIES LTD.</t>
  </si>
  <si>
    <t>SURYAVANSHI SPINNING MILLS LTD</t>
  </si>
  <si>
    <t>SURYALATA SPINNING MILLS LTD</t>
  </si>
  <si>
    <t>SURYALAXMI</t>
  </si>
  <si>
    <t>SURYALAKSHMI COTTON MILLS LTD</t>
  </si>
  <si>
    <t>SURYAKRIPA FINANCE LTD</t>
  </si>
  <si>
    <t>SURYACHAKRA POWER CORPORATION LTD</t>
  </si>
  <si>
    <t>SURYAAMBA SPINNING MILLS LTD</t>
  </si>
  <si>
    <t>SURYAROSNI</t>
  </si>
  <si>
    <t>SURYA ROSHNI LTD</t>
  </si>
  <si>
    <t>SURYA INDIA LTD</t>
  </si>
  <si>
    <t>SURYA (INDIA) LTD</t>
  </si>
  <si>
    <t>SUREVIN</t>
  </si>
  <si>
    <t>SUREVIN BPO SERVICES LTD</t>
  </si>
  <si>
    <t>SURAT TEXTILE MILLS LTD</t>
  </si>
  <si>
    <t>SURANAT&amp;P</t>
  </si>
  <si>
    <t>SURANA TELECOM AND POWER LTD</t>
  </si>
  <si>
    <t>SURANASOL</t>
  </si>
  <si>
    <t>SURANA SOLAR LTD</t>
  </si>
  <si>
    <t>SURAJ PRODUCTS LTD</t>
  </si>
  <si>
    <t>SURAJ LTD</t>
  </si>
  <si>
    <t>SUPREMEX SHINE STEELS LTD</t>
  </si>
  <si>
    <t>SUPPETRO</t>
  </si>
  <si>
    <t>SUPREME PETROCHEM LTD</t>
  </si>
  <si>
    <t>SUPREMEINF</t>
  </si>
  <si>
    <t>SUPREME INFRASTRUCTURE INDIA LTD</t>
  </si>
  <si>
    <t>SUPREME INFRASTRUCTURE (INDIA) LTD</t>
  </si>
  <si>
    <t>SUPREMEIND</t>
  </si>
  <si>
    <t>SUPREME INDUSTRIES LTD</t>
  </si>
  <si>
    <t>SIIL</t>
  </si>
  <si>
    <t>SUPREME INDIA IMPEX LTD</t>
  </si>
  <si>
    <t>SUPREME HOLDINGS &amp; HOSPITALITY INDIA LTD</t>
  </si>
  <si>
    <t>SUPREME HOLDINGS &amp; HOSPITALITY (INDIA) LTD</t>
  </si>
  <si>
    <t>SUPREMEENG</t>
  </si>
  <si>
    <t>SUPREME ENGINEERING LTD</t>
  </si>
  <si>
    <t>SUPRAJIT</t>
  </si>
  <si>
    <t>SUPRAJIT ENGINEERING LTD</t>
  </si>
  <si>
    <t>SUPRA TRENDS LTD</t>
  </si>
  <si>
    <t>SUPRA PACIFIC MANAGEMENT CONSULTANCY LTD</t>
  </si>
  <si>
    <t>SUPERTEX INDUSTRIES LTD</t>
  </si>
  <si>
    <t>SUPERSHAKTI METALIKS LTD</t>
  </si>
  <si>
    <t>SUPERNOVA ADVERTISING LTD</t>
  </si>
  <si>
    <t>SIEL</t>
  </si>
  <si>
    <t>Superior Industrial Enterprises LTD</t>
  </si>
  <si>
    <t>SUPERIOR FINLEASE LTD</t>
  </si>
  <si>
    <t>SUPERHOUSE</t>
  </si>
  <si>
    <t>SUPERHOUSE LTD</t>
  </si>
  <si>
    <t>SUPERB PAPERS LTD</t>
  </si>
  <si>
    <t>SUPER TANNERY LTD</t>
  </si>
  <si>
    <t>SUPERSPIN</t>
  </si>
  <si>
    <t>SUPER SPINNING MILLS LTD</t>
  </si>
  <si>
    <t>SUPER SALES INDIA LTD</t>
  </si>
  <si>
    <t>SUPER SALES (INDIA) LTD</t>
  </si>
  <si>
    <t>SUPER FINE KNITTERS LTD</t>
  </si>
  <si>
    <t>SUPER DOMESTIC MACHINES LTD</t>
  </si>
  <si>
    <t>SUPER CROP SAFE LTD</t>
  </si>
  <si>
    <t>SUPER BAKERS INDIA LTD</t>
  </si>
  <si>
    <t>SUPER BAKERS (INDIA) LTD</t>
  </si>
  <si>
    <t>SUNTECK</t>
  </si>
  <si>
    <t>SUNTECK REALTY LTD</t>
  </si>
  <si>
    <t>SUNSTAR REALTY DEVELOPMENT LTD</t>
  </si>
  <si>
    <t>SUNSHINE CAPITAL LTD</t>
  </si>
  <si>
    <t>SUNSHIELD CHEMICALS LTD</t>
  </si>
  <si>
    <t>SUNRISE INDUSTRIAL TRADERS LTD</t>
  </si>
  <si>
    <t>SUNRAJDI</t>
  </si>
  <si>
    <t>SUNRAJ DIAMOND EXPORTS LTD.</t>
  </si>
  <si>
    <t>SUNIL INDUSTRIES LTD</t>
  </si>
  <si>
    <t>SUNILHITEC</t>
  </si>
  <si>
    <t>SUNIL HITECH ENGINEERS LTD</t>
  </si>
  <si>
    <t>SUNIL HEALTHCARE LTD</t>
  </si>
  <si>
    <t>SUNIL AGRO FOODS LTD</t>
  </si>
  <si>
    <t>SUNGOLD MEDIA AND ENTERTAINMENT LTD</t>
  </si>
  <si>
    <t>SUNGOLD CAPITAL LTD</t>
  </si>
  <si>
    <t>SUNFLAG</t>
  </si>
  <si>
    <t>SUNFLAG IRON AND STEEL COMPANY LTD</t>
  </si>
  <si>
    <t>SUNDRMFAST</t>
  </si>
  <si>
    <t>SUNDRAM FASTENERS LTD</t>
  </si>
  <si>
    <t>SUNDARAM</t>
  </si>
  <si>
    <t>SUNDARAM MULTI PAP LTD</t>
  </si>
  <si>
    <t>SUNDARMFIN</t>
  </si>
  <si>
    <t>SUNDARAM FINANCE LTD</t>
  </si>
  <si>
    <t>SUNDARMHLD</t>
  </si>
  <si>
    <t>SUNDARAM FINANCE HOLDINGS LTD</t>
  </si>
  <si>
    <t>SUNCLAYLTD</t>
  </si>
  <si>
    <t>SUNDARAM CLAYTON LTD</t>
  </si>
  <si>
    <t>SUNDRMBRAK</t>
  </si>
  <si>
    <t>SUNDARAM BRAKE LININGS LTD</t>
  </si>
  <si>
    <t>SUNCITY SYNTHETICS LTD</t>
  </si>
  <si>
    <t>SUNCARE TRADERS LTD</t>
  </si>
  <si>
    <t>SUNTV</t>
  </si>
  <si>
    <t>SUN TV NETWORK LTD</t>
  </si>
  <si>
    <t>SUN TECHNO OVERSEAS LTD</t>
  </si>
  <si>
    <t>SUN SOURCE INDIA LTD</t>
  </si>
  <si>
    <t>SUN SOURCE (INDIA) LTD</t>
  </si>
  <si>
    <t>SUN RETAIL LTD</t>
  </si>
  <si>
    <t>SUNPHARMA</t>
  </si>
  <si>
    <t>SUN PHARMACEUTICAL INDUSTRIES LTD</t>
  </si>
  <si>
    <t>SPARC</t>
  </si>
  <si>
    <t>SUN PHARMA ADVANCED RESEARCH COMPANY LTD</t>
  </si>
  <si>
    <t>SUN AND SHINE WORLDWIDE LTD</t>
  </si>
  <si>
    <t>SUMMITSEC</t>
  </si>
  <si>
    <t>SUMMIT SECURITIES LTD</t>
  </si>
  <si>
    <t>SUMIT</t>
  </si>
  <si>
    <t>SUMIT WOODS LTD</t>
  </si>
  <si>
    <t>SUMERU INDUSTRIES LTD</t>
  </si>
  <si>
    <t>SUMEETINDS</t>
  </si>
  <si>
    <t>SUMEET INDUSTRIES LTD</t>
  </si>
  <si>
    <t>SUMEDHA FISCAL SERVICES LTD</t>
  </si>
  <si>
    <t>SULABH ENGINEERS &amp; SERVICES LTD</t>
  </si>
  <si>
    <t>SUKHJIT STARCH &amp; CHEMICALS LTD</t>
  </si>
  <si>
    <t>SUJANAUNI</t>
  </si>
  <si>
    <t>SUJANA UNIVERSAL INDUSTRIES LTD</t>
  </si>
  <si>
    <t>SUJALA TRADING &amp; HOLDINGS LTD</t>
  </si>
  <si>
    <t>SUICH</t>
  </si>
  <si>
    <t>Suich Industries Ltd</t>
  </si>
  <si>
    <t>SUGAL &amp; DAMANI SHARE BROKERS LTD</t>
  </si>
  <si>
    <t>SUERYAA KNITWEAR LTD</t>
  </si>
  <si>
    <t>SUDITI INDUSTRIES LTD</t>
  </si>
  <si>
    <t>SUDARSCHEM</t>
  </si>
  <si>
    <t>SUDARSHAN CHEMICAL INDUSTRIES LTD</t>
  </si>
  <si>
    <t>SUDAL INDUSTRIES LTD</t>
  </si>
  <si>
    <t>SUCHITRA FINANCE &amp; TRADING COMPANY LTD</t>
  </si>
  <si>
    <t>SUBWAY FINANCE &amp; INVESTMENT CO LTD</t>
  </si>
  <si>
    <t>SUBROS</t>
  </si>
  <si>
    <t>SUBROS LTD</t>
  </si>
  <si>
    <t>SUBHASH SILK MILLS LTD</t>
  </si>
  <si>
    <t>SUBEX LTD</t>
  </si>
  <si>
    <t>SUBEX</t>
  </si>
  <si>
    <t>Subex LTD</t>
  </si>
  <si>
    <t>STYLAM INDUSTRIES LTD</t>
  </si>
  <si>
    <t>STURDY INDUSTRIES LTD</t>
  </si>
  <si>
    <t>STAR</t>
  </si>
  <si>
    <t>STRIDES PHARMA SCIENCE LTD</t>
  </si>
  <si>
    <t>STRATMONT INDUSTRIES LTD</t>
  </si>
  <si>
    <t>STOVEC INDUSTRIES LTD</t>
  </si>
  <si>
    <t>SGL</t>
  </si>
  <si>
    <t>STL GLOBAL LTD</t>
  </si>
  <si>
    <t>STINDIA</t>
  </si>
  <si>
    <t>STI INDIA LTD</t>
  </si>
  <si>
    <t>ST(INDIA)</t>
  </si>
  <si>
    <t>STI (INDIA) LTD</t>
  </si>
  <si>
    <t>STRTECH</t>
  </si>
  <si>
    <t>STERLITE TECHNOLOGIES LTD</t>
  </si>
  <si>
    <t>STERTOOLS</t>
  </si>
  <si>
    <t>STERLING TOOLS LTD</t>
  </si>
  <si>
    <t>STERLING SPINNERS LTD</t>
  </si>
  <si>
    <t>STRLGUA</t>
  </si>
  <si>
    <t>STERLING GUARANTY &amp;amp; FINANCE LTD.</t>
  </si>
  <si>
    <t>STERLING GREEN WOODS LTD</t>
  </si>
  <si>
    <t>STEP TWO CORPORATION LTD</t>
  </si>
  <si>
    <t>STELLAR CAPITAL SERVICES LTD</t>
  </si>
  <si>
    <t>STELLANT SECURITIES INDIA LTD</t>
  </si>
  <si>
    <t>STELLANT SECURITIES (INDIA) LTD</t>
  </si>
  <si>
    <t>STEL</t>
  </si>
  <si>
    <t>STEL HOLDINGS LTD</t>
  </si>
  <si>
    <t>STEELCO GUJARAT LTD</t>
  </si>
  <si>
    <t>STEELCAST LTD</t>
  </si>
  <si>
    <t>SSWL</t>
  </si>
  <si>
    <t>STEEL STRIPS WHEELS LTD</t>
  </si>
  <si>
    <t>Iron &amp;amp; Steel/Interm.Products</t>
  </si>
  <si>
    <t>STRIPMT</t>
  </si>
  <si>
    <t>STEEL STRIPS LTD.</t>
  </si>
  <si>
    <t>STEEL STRIPS INFRASTRUCTURES LTD</t>
  </si>
  <si>
    <t>STEELXIND</t>
  </si>
  <si>
    <t>STEEL EXCHANGE INDIA LTD</t>
  </si>
  <si>
    <t>STEEL EXCHANGE (INDIA) LTD</t>
  </si>
  <si>
    <t>STEELCITY</t>
  </si>
  <si>
    <t>STEEL CITY SECURITIES LTD</t>
  </si>
  <si>
    <t>SAIL</t>
  </si>
  <si>
    <t>STEEL AUTHORITY OF INDIA LTD</t>
  </si>
  <si>
    <t>STEEL AUTHORITY OF (INDIA) LTD</t>
  </si>
  <si>
    <t>SBIN</t>
  </si>
  <si>
    <t>STATE BANK OF INDIA</t>
  </si>
  <si>
    <t>STARLOG ENTERPRISES LTD</t>
  </si>
  <si>
    <t>STARLITE COMPONENTS LTD</t>
  </si>
  <si>
    <t>Other Non-Ferrous Metals</t>
  </si>
  <si>
    <t>STARLIT POWER SYSTEMS LTD</t>
  </si>
  <si>
    <t>STARCOM INFORMATION TECHNOLOGY LTD</t>
  </si>
  <si>
    <t>STARPAPER</t>
  </si>
  <si>
    <t>STAR PAPER MILLS LTD</t>
  </si>
  <si>
    <t>STAR DELTA TRANSFORMERS LTD</t>
  </si>
  <si>
    <t>STARCEMENT</t>
  </si>
  <si>
    <t>STAR CEMENT LTD</t>
  </si>
  <si>
    <t>STANROSE MAFATLAL INVESTMENTS AND FINANCE LTD</t>
  </si>
  <si>
    <t>STANPACKS INDIA LTD</t>
  </si>
  <si>
    <t>STANPACKS (INDIA) LTD</t>
  </si>
  <si>
    <t>STANDARD SURFACTANTS LTD</t>
  </si>
  <si>
    <t>STANDARD SHOE SOLE AND MOULD INDIA LTD</t>
  </si>
  <si>
    <t>STANDARD SHOE SOLE AND MOULD (INDIA) LTD</t>
  </si>
  <si>
    <t>SIL</t>
  </si>
  <si>
    <t>STANDARD INDUSTRIES LTD</t>
  </si>
  <si>
    <t>STANDARD CHARTERED PLC</t>
  </si>
  <si>
    <t>STANDARD CAPITAL MARKETS LTD</t>
  </si>
  <si>
    <t>STANDARD BATTERIES LTD</t>
  </si>
  <si>
    <t>SCAPDVR</t>
  </si>
  <si>
    <t>STAMPEDE CAPITAL LTD</t>
  </si>
  <si>
    <t>STAMPEDE</t>
  </si>
  <si>
    <t>SSPN FINANCE LTD</t>
  </si>
  <si>
    <t>SSPDL LTD</t>
  </si>
  <si>
    <t>SS ORGANICS LTD</t>
  </si>
  <si>
    <t>SRU STEELS LTD</t>
  </si>
  <si>
    <t>SRSLTD</t>
  </si>
  <si>
    <t>SRS LTD</t>
  </si>
  <si>
    <t>SRS FINANCE LTD</t>
  </si>
  <si>
    <t>SRM ENERGY LTD</t>
  </si>
  <si>
    <t>SRIPIPES</t>
  </si>
  <si>
    <t>SRIKALAHASTHI PIPES LTD</t>
  </si>
  <si>
    <t>SRI VAJRA GRANITES LTD</t>
  </si>
  <si>
    <t>SRI RAMAKRISHNA MILLS COIMBATORE LTD</t>
  </si>
  <si>
    <t>SRI NACHAMMAI COTTON MILLS LTD</t>
  </si>
  <si>
    <t>SRI LAKSHMI SARASWATHI TEXTILES ARNI LTD</t>
  </si>
  <si>
    <t>SKML</t>
  </si>
  <si>
    <t>SRI KRISHNA METCOM LTD</t>
  </si>
  <si>
    <t>SRI KRISHNA CONSTRUCTIONS INDIA LTD</t>
  </si>
  <si>
    <t>SRI KRISHNA CONSTRUCTIONS (INDIA) LTD</t>
  </si>
  <si>
    <t>SRI KPR INDUSTRIES LTD</t>
  </si>
  <si>
    <t>HAVISHA</t>
  </si>
  <si>
    <t>SRI HAVISHA HOSPITALITY AND INFRASTRUCTURE LTD</t>
  </si>
  <si>
    <t>SRI AMARNATH FINANCE LTD</t>
  </si>
  <si>
    <t>SABTN</t>
  </si>
  <si>
    <t>SRI ADHIKARI BROTHERS TELEVISION NETWORK LTD</t>
  </si>
  <si>
    <t>SRG HOUSING FINANCE LTD</t>
  </si>
  <si>
    <t>SRF</t>
  </si>
  <si>
    <t>SRF LTD</t>
  </si>
  <si>
    <t>SRESTHA FINVEST LTD</t>
  </si>
  <si>
    <t>SREINFRA</t>
  </si>
  <si>
    <t>SREI INFRASTRUCTURE FINANCE LTD</t>
  </si>
  <si>
    <t>SREEL</t>
  </si>
  <si>
    <t>SREELEATHERS LTD</t>
  </si>
  <si>
    <t>SREECHEM RESINS LTD</t>
  </si>
  <si>
    <t>SRHHYPOLTD</t>
  </si>
  <si>
    <t>SREE RAYALASEEMA HI-STRENGTH HYPO LTD</t>
  </si>
  <si>
    <t>SREE JAYALAKSHMI AUTOSPIN LTD</t>
  </si>
  <si>
    <t>SQUARE FOUR PROJECTS INDIA LTD</t>
  </si>
  <si>
    <t>SQUARE FOUR PROJECTS (INDIA) LTD</t>
  </si>
  <si>
    <t>SQSBFSI</t>
  </si>
  <si>
    <t>SQS INDIA BFSI LTD</t>
  </si>
  <si>
    <t>SPS INTERNATIONAL LTD</t>
  </si>
  <si>
    <t>SPS FINQUEST LTD</t>
  </si>
  <si>
    <t>Construction &amp;amp; Engineering</t>
  </si>
  <si>
    <t>SFIVL</t>
  </si>
  <si>
    <t>Spring Fields Infraventure Ltd</t>
  </si>
  <si>
    <t>SPRAYKING AGRO EQUIPMENT LTD</t>
  </si>
  <si>
    <t>SPORTKING INDIA LTD</t>
  </si>
  <si>
    <t>SPORTKING (INDIA) LTD</t>
  </si>
  <si>
    <t>SPMLINFRA</t>
  </si>
  <si>
    <t>SPML INFRA LTD</t>
  </si>
  <si>
    <t>SMPL</t>
  </si>
  <si>
    <t>SPLENDID METAL PRODUCTS LTD</t>
  </si>
  <si>
    <t>SPLIL</t>
  </si>
  <si>
    <t>SPL INDUSTRIES LTD</t>
  </si>
  <si>
    <t>SPICY ENTERTAINMENT AND MEDIA LTD</t>
  </si>
  <si>
    <t>SPICEJET LTD</t>
  </si>
  <si>
    <t>SPICEMOBI</t>
  </si>
  <si>
    <t>SPICE MOBILITY LTD</t>
  </si>
  <si>
    <t>SPICE ISLANDS APPARELS LTD</t>
  </si>
  <si>
    <t>SPENTEX</t>
  </si>
  <si>
    <t>SPENTEX INDUSTRIES LTD</t>
  </si>
  <si>
    <t>SPENTA INTERNATIONAL LTD</t>
  </si>
  <si>
    <t>SPENCERS</t>
  </si>
  <si>
    <t>Spencer's Retail LTD</t>
  </si>
  <si>
    <t>SPENCER</t>
  </si>
  <si>
    <t>Spencers Retail Ltd</t>
  </si>
  <si>
    <t>SPEL SEMICONDUCTOR LTD</t>
  </si>
  <si>
    <t>SPEEDAGE COMMERCIALS LTD</t>
  </si>
  <si>
    <t>SPECULAR MARKETING &amp; FINANCING LTD</t>
  </si>
  <si>
    <t>SPECTRUM FOODS LTD</t>
  </si>
  <si>
    <t>SPECTRUM</t>
  </si>
  <si>
    <t>SPECTRUM ELECTRICAL INDUSTRIES LTD</t>
  </si>
  <si>
    <t>SPECTRA INDUSTRIES LTD</t>
  </si>
  <si>
    <t>SPECIALITY</t>
  </si>
  <si>
    <t>SPECIALITY RESTAURANTS LTD</t>
  </si>
  <si>
    <t>SPARKLING INDIA FINSHARES LTD</t>
  </si>
  <si>
    <t>SPARC SYSTEMS LTD</t>
  </si>
  <si>
    <t>SPAN DIVERGENT LTD</t>
  </si>
  <si>
    <t>SPCENET</t>
  </si>
  <si>
    <t>SPACENET ENTERPRISES INDIA LTD</t>
  </si>
  <si>
    <t>SPACENET ENTERPRISES (INDIA) LTD</t>
  </si>
  <si>
    <t>SPACEAGE PRODUCTS LTD</t>
  </si>
  <si>
    <t>SPACE INCUBATRICS TECHNOLOGIES LTD</t>
  </si>
  <si>
    <t>SPACAPS</t>
  </si>
  <si>
    <t>SPA Capital Services Ltd</t>
  </si>
  <si>
    <t>SP CAPITAL FINANCING LTD</t>
  </si>
  <si>
    <t>SOWBHAGYA MEDIA LTD</t>
  </si>
  <si>
    <t>SOVEREIGN DIAMONDS LTD</t>
  </si>
  <si>
    <t>SPIC</t>
  </si>
  <si>
    <t>SOUTHERN PETROCHEMICALS INDUSTRIES CORPORATION LTD</t>
  </si>
  <si>
    <t>SOUTHERN ONLINE BIO TECHNOLOGIES LTD</t>
  </si>
  <si>
    <t>SOUTHERN MAGNESIUM &amp; CHEMICALS LTD</t>
  </si>
  <si>
    <t>SOUTHERN LATEX LTD</t>
  </si>
  <si>
    <t>SOUTHERN INFOSYS LTD</t>
  </si>
  <si>
    <t>SOUTHERN GAS LTD</t>
  </si>
  <si>
    <t>SOUTHWEST</t>
  </si>
  <si>
    <t>SOUTH WEST PINNACLE EXPLORATION LTD</t>
  </si>
  <si>
    <t>SOUTH INDIA PROJECTS LTD</t>
  </si>
  <si>
    <t>SOUTH INDIA PAPER MILLS LTD</t>
  </si>
  <si>
    <t>SOUTH ASIAN ENTERPRISES LTD</t>
  </si>
  <si>
    <t>SOURCE NATURAL FOODS &amp; HERBAL SUPPL LTD</t>
  </si>
  <si>
    <t>SOURCE INDUSTRIES INDIA LTD</t>
  </si>
  <si>
    <t>SOURCE INDUSTRIES (INDIA) LTD</t>
  </si>
  <si>
    <t>SORILINFRA</t>
  </si>
  <si>
    <t>SORIL INFRA RESOURCES LTD</t>
  </si>
  <si>
    <t>SOPHIA TRAEXPO LTD</t>
  </si>
  <si>
    <t>SONISOYA</t>
  </si>
  <si>
    <t>SONI SOYA PRODUCTS LTD</t>
  </si>
  <si>
    <t>SONI MEDICARE LTD</t>
  </si>
  <si>
    <t>SONATSOFTW</t>
  </si>
  <si>
    <t>SONATA SOFTWARE LTD</t>
  </si>
  <si>
    <t>SONAMCLOCK</t>
  </si>
  <si>
    <t>SONAM CLOCK LTD</t>
  </si>
  <si>
    <t>SONAL MERCANTILE LTD</t>
  </si>
  <si>
    <t>SONAL ADHESIVES LTD</t>
  </si>
  <si>
    <t>SOMICONVEY</t>
  </si>
  <si>
    <t>SOMI CONVEYOR BELTINGS LTD</t>
  </si>
  <si>
    <t>SOMANYCERA</t>
  </si>
  <si>
    <t>SOMANY CERAMICS LTD</t>
  </si>
  <si>
    <t>SOMATEX</t>
  </si>
  <si>
    <t>SOMA TEXTILES &amp; INDUSTRIES LTD</t>
  </si>
  <si>
    <t>SDBL</t>
  </si>
  <si>
    <t>SOM DISTILLERIES &amp; BREWERIES LTD</t>
  </si>
  <si>
    <t>SOM DATT FINANCE CORPORATION LTD</t>
  </si>
  <si>
    <t>SOLITAIRE MACHINE TOOLS LTD</t>
  </si>
  <si>
    <t>SOLIS MARKETING LTD</t>
  </si>
  <si>
    <t>SOLID STONE COMPANY LTD</t>
  </si>
  <si>
    <t>SOLID CONTAINERS LTD</t>
  </si>
  <si>
    <t>SOLID CARBIDE TOOLS LTD</t>
  </si>
  <si>
    <t>SOLEX</t>
  </si>
  <si>
    <t>SOLEX ENERGY LTD</t>
  </si>
  <si>
    <t>SOLARA</t>
  </si>
  <si>
    <t>SOLARA ACTIVE PHARMA SCIENCES LTD</t>
  </si>
  <si>
    <t>SOLARINDS</t>
  </si>
  <si>
    <t>SOLAR INDUSTRIES INDIA LTD</t>
  </si>
  <si>
    <t>SOLAR INDUSTRIES (INDIA) LTD</t>
  </si>
  <si>
    <t>SOFTTECH ENGINEERS LTD</t>
  </si>
  <si>
    <t>SOFTSOL INDIA LTD</t>
  </si>
  <si>
    <t>SOFTSOL (INDIA) LTD</t>
  </si>
  <si>
    <t>SOFTBPO GLOBAL SERVICES LTD</t>
  </si>
  <si>
    <t>SOFCOM SYSTEMS LTD</t>
  </si>
  <si>
    <t>SOBHAGYA MERCHANTILE LTD</t>
  </si>
  <si>
    <t>SOBHA</t>
  </si>
  <si>
    <t>SOBHA LTD</t>
  </si>
  <si>
    <t>SNOWMAN</t>
  </si>
  <si>
    <t>SNOWMAN LOGISTICS LTD</t>
  </si>
  <si>
    <t>SNL BEARINGS LTD</t>
  </si>
  <si>
    <t>SMVD</t>
  </si>
  <si>
    <t>SMVD POLY PACK LTD</t>
  </si>
  <si>
    <t>SMSPHARMA</t>
  </si>
  <si>
    <t>SMS PHARMACEUTICALS LTD</t>
  </si>
  <si>
    <t>SMSLIFE</t>
  </si>
  <si>
    <t>SMS LIFESCIENCES INDIA LTD</t>
  </si>
  <si>
    <t>SMS LIFESCIENCES (INDIA) LTD</t>
  </si>
  <si>
    <t>SMRUTHI ORGANICS LTD</t>
  </si>
  <si>
    <t>SMLISUZU</t>
  </si>
  <si>
    <t>SML ISUZU LTD</t>
  </si>
  <si>
    <t>SMIFS CAPITAL MARKETS LTD</t>
  </si>
  <si>
    <t>SMARTLINK</t>
  </si>
  <si>
    <t>SMARTLINK HOLDINGS LTD</t>
  </si>
  <si>
    <t>SMART FINSEC LTD</t>
  </si>
  <si>
    <t>SKYLINE VENTURES INDIA LTD</t>
  </si>
  <si>
    <t>SKYLINE VENTURES (INDIA) LTD</t>
  </si>
  <si>
    <t>SKYLINE MILLARS LTD</t>
  </si>
  <si>
    <t>SKY INDUSTRIES LTD</t>
  </si>
  <si>
    <t>SKY GOLD LTD</t>
  </si>
  <si>
    <t>SKSTEXTILE</t>
  </si>
  <si>
    <t>SKS TEXTILES LTD</t>
  </si>
  <si>
    <t>SKP SECURITIES LTD</t>
  </si>
  <si>
    <t>SKMEGGPROD</t>
  </si>
  <si>
    <t>SKM EGG PRODUCTS EXPORT INDIA LTD</t>
  </si>
  <si>
    <t>SKM EGG PRODUCTS EXPORT (INDIA) LTD</t>
  </si>
  <si>
    <t>SKIPPER</t>
  </si>
  <si>
    <t>SKIPPER LTD</t>
  </si>
  <si>
    <t>SKIL</t>
  </si>
  <si>
    <t>SKIL INFRASTRUCTURE LTD</t>
  </si>
  <si>
    <t>SKFINDIA</t>
  </si>
  <si>
    <t>SKF INDIA LTD</t>
  </si>
  <si>
    <t>SKF(INDIA)</t>
  </si>
  <si>
    <t>SKF (INDIA) LTD</t>
  </si>
  <si>
    <t>SJVN</t>
  </si>
  <si>
    <t>SJVN LTD</t>
  </si>
  <si>
    <t>SJ CORPORATION LTD</t>
  </si>
  <si>
    <t>SIYSIL</t>
  </si>
  <si>
    <t>SIYARAM SILK MILLS LTD</t>
  </si>
  <si>
    <t>SITINET</t>
  </si>
  <si>
    <t>SITI NETWORKS LTD</t>
  </si>
  <si>
    <t>SITASHREE</t>
  </si>
  <si>
    <t>SITA SHREE FOOD PRODUCTS LTD</t>
  </si>
  <si>
    <t>SITA ENTERPRISES LTD</t>
  </si>
  <si>
    <t>SIROHIA &amp; SONS LTD</t>
  </si>
  <si>
    <t>SIRCA</t>
  </si>
  <si>
    <t>SIRCA PAINTS INDIA LTD</t>
  </si>
  <si>
    <t>SIRCA PAINTS (INDIA) LTD</t>
  </si>
  <si>
    <t>SIR SHADI LAL ENTERPRISES LTD</t>
  </si>
  <si>
    <t>SIP INDUSTRIES LTD</t>
  </si>
  <si>
    <t>SPTL</t>
  </si>
  <si>
    <t>SINTEX PLASTICS TECHNOLOGY LTD</t>
  </si>
  <si>
    <t>SINTEX</t>
  </si>
  <si>
    <t>SINTEX INDUSTRIES LTD</t>
  </si>
  <si>
    <t>SINTERCOM</t>
  </si>
  <si>
    <t>SINTERCOM INDIA LTD</t>
  </si>
  <si>
    <t>SINTERCOM (INDIA) LTD</t>
  </si>
  <si>
    <t>SINNER ENERGY INDIA LTD</t>
  </si>
  <si>
    <t>SINNER ENERGY (INDIA) LTD</t>
  </si>
  <si>
    <t>SINNAR BIDI UDYOG LTD</t>
  </si>
  <si>
    <t>SINGER INDIA LTD</t>
  </si>
  <si>
    <t>SINGER (INDIA) LTD</t>
  </si>
  <si>
    <t>SINDU VALLEY TECHNOLOGIES LTD</t>
  </si>
  <si>
    <t>SINDHU TRADE LINKS LTD</t>
  </si>
  <si>
    <t>SINCLAIRS HOTELS LTD</t>
  </si>
  <si>
    <t>SIMRAN FARMS LTD</t>
  </si>
  <si>
    <t>SIMPLEX REALTY LTD</t>
  </si>
  <si>
    <t>SIMPLEX PAPERS LTD</t>
  </si>
  <si>
    <t>SIMPLEX MILLS COMPANY LTD</t>
  </si>
  <si>
    <t>SIMPLEXINF</t>
  </si>
  <si>
    <t>SIMPLEX INFRASTRUCTURES LTD</t>
  </si>
  <si>
    <t>SIMPLEX CASTINGS LTD</t>
  </si>
  <si>
    <t>SIMMONDS MARSHALL LTD</t>
  </si>
  <si>
    <t>SIMBHALS</t>
  </si>
  <si>
    <t>SIMBHAOLI SUGARS LTD</t>
  </si>
  <si>
    <t>SILVERPOINT INFRATECH LTD</t>
  </si>
  <si>
    <t>SILVER TOUCH TECHNOLOGIES LTD</t>
  </si>
  <si>
    <t>SILVER OAK INDIA LTD</t>
  </si>
  <si>
    <t>SILVER OAK COMMERCIAL LTD</t>
  </si>
  <si>
    <t>SILVER OAK (INDIA) LTD</t>
  </si>
  <si>
    <t>SILLYMONKS</t>
  </si>
  <si>
    <t>SILLY MONKS ENTERTAINMENT LTD</t>
  </si>
  <si>
    <t>SILGO</t>
  </si>
  <si>
    <t>SILGO RETAIL LTD</t>
  </si>
  <si>
    <t>SILINV</t>
  </si>
  <si>
    <t>SIL INVESTMENTS LTD</t>
  </si>
  <si>
    <t>SIKOZY REALTORS LTD</t>
  </si>
  <si>
    <t>SIKKO</t>
  </si>
  <si>
    <t>SIKKO INDUSTRIES LTD</t>
  </si>
  <si>
    <t>SIKA INTERPLANT SYSTEMS LTD</t>
  </si>
  <si>
    <t>SIGIND</t>
  </si>
  <si>
    <t>SIGNET INDUSTRIES LTD</t>
  </si>
  <si>
    <t>SIEMENS</t>
  </si>
  <si>
    <t>SIEMENS LTD</t>
  </si>
  <si>
    <t>SIEL FINANCIAL SERVICES LTD</t>
  </si>
  <si>
    <t>SIDH AUTOMOBILES LTD</t>
  </si>
  <si>
    <t>SIDDHARTH EDUCATION SERVICES LTD</t>
  </si>
  <si>
    <t>SICAL</t>
  </si>
  <si>
    <t>SICAL LOGISTICS LTD</t>
  </si>
  <si>
    <t>SICAGEN</t>
  </si>
  <si>
    <t>SICAGEN INDIA LTD</t>
  </si>
  <si>
    <t>SICAGEN (INDIA) LTD</t>
  </si>
  <si>
    <t>SIBAR AUTO PARTS LTD</t>
  </si>
  <si>
    <t>SI CAPITAL &amp; FINANCIAL SERVICES LTD</t>
  </si>
  <si>
    <t>SHYAMKAMAL INVESTMENTS LTD</t>
  </si>
  <si>
    <t>SHYAMA INFOSYS LTD</t>
  </si>
  <si>
    <t>SHYAMTEL</t>
  </si>
  <si>
    <t>SHYAM TELECOM LTD</t>
  </si>
  <si>
    <t>SHYAMCENT</t>
  </si>
  <si>
    <t>SHYAM CENTURY FERROUS LTD</t>
  </si>
  <si>
    <t>SHUKRA PHARMACEUTICALS LTD</t>
  </si>
  <si>
    <t>SHUKRA JEWELLERS LTD</t>
  </si>
  <si>
    <t>SKRABUL</t>
  </si>
  <si>
    <t>SHUKRA BULLIONS LTD.</t>
  </si>
  <si>
    <t>SHUBHLAXMI</t>
  </si>
  <si>
    <t>SHUBHLAXMI JEWEL ART LTD</t>
  </si>
  <si>
    <t>SHUBHAM POLYSPIN LTD</t>
  </si>
  <si>
    <t>SHRISTI INFRASTRUCTURE DEVELOPMENT CORPORATION LTD</t>
  </si>
  <si>
    <t>SRTRANSFIN</t>
  </si>
  <si>
    <t>SHRIRAM TRANSPORT FINANCE COMPANY LTD</t>
  </si>
  <si>
    <t>SHRIPISTON</t>
  </si>
  <si>
    <t>SHRIRAM PISTONS &amp; RINGS LTD</t>
  </si>
  <si>
    <t>SHRIRAMEPC</t>
  </si>
  <si>
    <t>SHRIRAM EPC LTD</t>
  </si>
  <si>
    <t>SHRIRAMCIT</t>
  </si>
  <si>
    <t>SHRIRAM CITY UNION FINANCE LTD</t>
  </si>
  <si>
    <t>SHRIRAM ASSET MANAGEMENT CO LTD</t>
  </si>
  <si>
    <t>SHRICON INDUSTRIES LTD</t>
  </si>
  <si>
    <t>SRIRAM</t>
  </si>
  <si>
    <t>SHRI RAM SWITCHGEARS LTD</t>
  </si>
  <si>
    <t>SHRI NIWAS LEASING AND FINANCE LTD</t>
  </si>
  <si>
    <t>SHRI KRISHNA DEVCON LTD</t>
  </si>
  <si>
    <t>SHRI KESHAV CEMENTS AND INFRA LTD</t>
  </si>
  <si>
    <t>SHRI KALYAN HOLDINGS LTD</t>
  </si>
  <si>
    <t>SHRI JAGDAMBA POLYMERS LTD</t>
  </si>
  <si>
    <t>SHRI DINESH MILLS LTD</t>
  </si>
  <si>
    <t>SHRI BHOLANATH CARPETS LTD</t>
  </si>
  <si>
    <t>SHRI BAJRANG ALLOYS LTD</t>
  </si>
  <si>
    <t>SHREYAS</t>
  </si>
  <si>
    <t>SHREYAS SHIPPING &amp; LOGISTICS LTD</t>
  </si>
  <si>
    <t>SHREYAS INTERMEDIATES LTD</t>
  </si>
  <si>
    <t>SHREYANIND</t>
  </si>
  <si>
    <t>SHREYANS INDUSTRIES LTD</t>
  </si>
  <si>
    <t>SHRENIK</t>
  </si>
  <si>
    <t>SHRENIK LTD</t>
  </si>
  <si>
    <t>SHREEVATSAA FINANCE &amp; LEASING LTD</t>
  </si>
  <si>
    <t>SHREESHAY ENGINEERS LTD</t>
  </si>
  <si>
    <t>OSWALSEEDS</t>
  </si>
  <si>
    <t>SHREEOSWAL SEEDS AND CHEMICALS LTD</t>
  </si>
  <si>
    <t>SHREENATH INVESTMENTS CO LTD</t>
  </si>
  <si>
    <t>SHREEJI TRANSLOGISTICS LTD</t>
  </si>
  <si>
    <t>SHREE WORSTEX LTD</t>
  </si>
  <si>
    <t>SVLL</t>
  </si>
  <si>
    <t>SHREE VASU LOGISTICS LTD</t>
  </si>
  <si>
    <t>SHREE TULSI ONLINE COM LTD</t>
  </si>
  <si>
    <t>TIRUPATI</t>
  </si>
  <si>
    <t>SHREE TIRUPATI BALAJEE FIBC LTD</t>
  </si>
  <si>
    <t>SHREE SURGOVIND TRADELINK LTD</t>
  </si>
  <si>
    <t>SHREE STEEL WIRE ROPES LTD</t>
  </si>
  <si>
    <t>SHREE SECURITIES LTD</t>
  </si>
  <si>
    <t>SHREE SALASAR INVESTMENT LTD</t>
  </si>
  <si>
    <t>RENUKA</t>
  </si>
  <si>
    <t>SHREE RENUKA SUGARS LTD</t>
  </si>
  <si>
    <t>RAMANEWS</t>
  </si>
  <si>
    <t>SHREE RAMA NEWSPRINT LTD</t>
  </si>
  <si>
    <t>SHREERAMA</t>
  </si>
  <si>
    <t>SHREE RAMA MULTI-TECH LTD</t>
  </si>
  <si>
    <t>SRPL</t>
  </si>
  <si>
    <t>SHREE RAM PROTEINS LTD</t>
  </si>
  <si>
    <t>SHREE RAJESHWARANAND PAPER MILLS LTD</t>
  </si>
  <si>
    <t>SHREE RAJASTHAN SYNTEX LTD</t>
  </si>
  <si>
    <t>SHREEPUSHK</t>
  </si>
  <si>
    <t>SHREE PUSHKAR CHEMICALS &amp; FERTILISERS LTD</t>
  </si>
  <si>
    <t>SHREE PRECOATED STEELS LTD</t>
  </si>
  <si>
    <t>Healthcare Supplies</t>
  </si>
  <si>
    <t>SHREE PACETRONIX LTD</t>
  </si>
  <si>
    <t>SHREE OM TRADES LTD</t>
  </si>
  <si>
    <t>SHREE NIDHI TRADING CO  LTD</t>
  </si>
  <si>
    <t>SHREE METALLOYS LTD</t>
  </si>
  <si>
    <t>SHREE MANUFACTURING CO LTD</t>
  </si>
  <si>
    <t>SHREE KRISHNA PAPER MILLS &amp; INDUSTRIES LTD</t>
  </si>
  <si>
    <t>SHREE KRISHNA INFRASTRUCTURE LTD</t>
  </si>
  <si>
    <t>SHREE KARTHIK PAPERS LTD</t>
  </si>
  <si>
    <t>SHREE HARI CHEMICALS EXPORT LTD</t>
  </si>
  <si>
    <t>SHREE GLOBAL TRADEFIN LTD</t>
  </si>
  <si>
    <t>SHREE GANESH REMEDIES LTD</t>
  </si>
  <si>
    <t>SGFL</t>
  </si>
  <si>
    <t>SHREE GANESH FORGINGS LTD</t>
  </si>
  <si>
    <t>SHREE GANESH ELASTOPLAST LTD</t>
  </si>
  <si>
    <t>SHREE GANESH BIOTECH INDIA LTD</t>
  </si>
  <si>
    <t>SHREE GANESH BIOTECH (INDIA) LTD</t>
  </si>
  <si>
    <t>SHREE DIGVIJAY CEMENT CO LTD</t>
  </si>
  <si>
    <t>SHREECEM</t>
  </si>
  <si>
    <t>SHREE CEMENT LTD</t>
  </si>
  <si>
    <t>SHREE BHAWANI PAPER MILLS LTD</t>
  </si>
  <si>
    <t>SHREE BHAVYA FABRICS LTD</t>
  </si>
  <si>
    <t>SHREE AJIT PULP AND PAPER LTD</t>
  </si>
  <si>
    <t>SHRADHA</t>
  </si>
  <si>
    <t>SHRADHA INFRAPROJECTS NAGPUR LTD</t>
  </si>
  <si>
    <t>SHOPERSTOP</t>
  </si>
  <si>
    <t>SHOPPERS STOP LTD</t>
  </si>
  <si>
    <t>SHIVOM INVESTMENT &amp; CONSULTANCY LTD</t>
  </si>
  <si>
    <t>SHIVKAMAL IMPEX LTD</t>
  </si>
  <si>
    <t>SHIVANSH FINSERVE LTD</t>
  </si>
  <si>
    <t>SHIVAMAUTO</t>
  </si>
  <si>
    <t>SHIVAM AUTOTECH LTD</t>
  </si>
  <si>
    <t>SHIVALIK RASAYAN LTD</t>
  </si>
  <si>
    <t>SHIVALIK BIMETAL CONTROLS LTD</t>
  </si>
  <si>
    <t>SHIVAGRICO IMPLEMENTS LTD</t>
  </si>
  <si>
    <t>SHIVATEX</t>
  </si>
  <si>
    <t>SHIVA TEXYARN LTD</t>
  </si>
  <si>
    <t>SHIVA SUITINGS LTD</t>
  </si>
  <si>
    <t>SHIVAMILLS</t>
  </si>
  <si>
    <t>SHIVA MILLS LTD</t>
  </si>
  <si>
    <t>SHIVMED</t>
  </si>
  <si>
    <t>SHIVA MEDICARE LTD.</t>
  </si>
  <si>
    <t>SHIVA GRANITO EXPORT LTD</t>
  </si>
  <si>
    <t>SHIVA GLOBAL AGRO INDUSTRIES LTD</t>
  </si>
  <si>
    <t>SHIVA CEMENT LTD</t>
  </si>
  <si>
    <t>SHISH INDUSTRIES LTD</t>
  </si>
  <si>
    <t>SHIRPUR-G</t>
  </si>
  <si>
    <t>SHIRPUR GOLD REFINERY LTD</t>
  </si>
  <si>
    <t>SCI</t>
  </si>
  <si>
    <t>SHIPPING CORPORATION OF INDIA LTD</t>
  </si>
  <si>
    <t>SHIPPING CORPORATION OF (INDIA) LTD</t>
  </si>
  <si>
    <t>SHILPI</t>
  </si>
  <si>
    <t>SHILPI CABLE TECHNOLOGIES LTD</t>
  </si>
  <si>
    <t>SHILPAMED</t>
  </si>
  <si>
    <t>SHILPA MEDICARE LTD</t>
  </si>
  <si>
    <t>SHILP GRAVURES LTD</t>
  </si>
  <si>
    <t>SHILCHAR TECHNOLOGIES LTD</t>
  </si>
  <si>
    <t>SHIKHAR LEASING &amp; TRADING LTD</t>
  </si>
  <si>
    <t>SHETRON LTD</t>
  </si>
  <si>
    <t>SHESHADRI INDUSTRIES LTD</t>
  </si>
  <si>
    <t>SHERVANI INDUSTRIAL SYNDICATE LTD</t>
  </si>
  <si>
    <t>SHERATON PROPERTIES &amp; FINANCE LTD</t>
  </si>
  <si>
    <t>SHEMAROO</t>
  </si>
  <si>
    <t>SHEMAROO ENTERTAINMENT LTD</t>
  </si>
  <si>
    <t>SHELTER INFRA PROJECTS LTD</t>
  </si>
  <si>
    <t>SPYL</t>
  </si>
  <si>
    <t>SHEKHAWATI POLY-YARN LTD</t>
  </si>
  <si>
    <t>SHEETAL DIAMONDS LTD</t>
  </si>
  <si>
    <t>SHEETAL COOL PRODUCTS LTD</t>
  </si>
  <si>
    <t>SFL</t>
  </si>
  <si>
    <t>SHEELA FOAM LTD</t>
  </si>
  <si>
    <t>SHASHIJIT INFRAPROJECTS LTD</t>
  </si>
  <si>
    <t>SHASHANK TRADERS LTD</t>
  </si>
  <si>
    <t>SHARP INVESTMENTS LTD</t>
  </si>
  <si>
    <t>SHARP INDIA LTD</t>
  </si>
  <si>
    <t>SHARP (INDIA) LTD</t>
  </si>
  <si>
    <t>SHARONBIO</t>
  </si>
  <si>
    <t>SHARON BIO-MEDICINE LTD</t>
  </si>
  <si>
    <t>SHARIKA ENTERPRISES LTD</t>
  </si>
  <si>
    <t>SHARE INDIA SECURITIES LTD</t>
  </si>
  <si>
    <t>SHARDUL SECURITIES LTD</t>
  </si>
  <si>
    <t>SHARDAMOTR</t>
  </si>
  <si>
    <t>SHARDA MOTOR INDUSTRIES LTD</t>
  </si>
  <si>
    <t>SHARDA ISPAT LTD</t>
  </si>
  <si>
    <t>SHARDACROP</t>
  </si>
  <si>
    <t>SHARDA CROPCHEM LTD</t>
  </si>
  <si>
    <t>SHARANAM INFRAPROJECT AND TRADING LTD</t>
  </si>
  <si>
    <t>SHARAD FIBRES &amp; YARN PROCESSORS LTD</t>
  </si>
  <si>
    <t>SHANTI</t>
  </si>
  <si>
    <t>SHANTI OVERSEAS INDIA LTD</t>
  </si>
  <si>
    <t>SHANTI OVERSEAS (INDIA) LTD</t>
  </si>
  <si>
    <t>SHANTI EDUCATIONAL INITIATIVES LTD</t>
  </si>
  <si>
    <t>SHANTIGEAR</t>
  </si>
  <si>
    <t>SHANTHI GEARS LTD</t>
  </si>
  <si>
    <t>SHANTANU SHEOREY AQUAKULT LTD</t>
  </si>
  <si>
    <t>SHANTAI INDUSTRIES LTD</t>
  </si>
  <si>
    <t>SHANKARA</t>
  </si>
  <si>
    <t>SHANKARA BUILDING PRODUCTS LTD</t>
  </si>
  <si>
    <t>SRD</t>
  </si>
  <si>
    <t>Shankar Lal Rampal Dye-Chem Ltd</t>
  </si>
  <si>
    <t>SHANGAR DECOR LTD</t>
  </si>
  <si>
    <t>Copper</t>
  </si>
  <si>
    <t>SHALIMAR WIRES INDUSTRIES LTD</t>
  </si>
  <si>
    <t>SHALIMAR PRODUCTIONS LTD</t>
  </si>
  <si>
    <t>SHALPAINTS</t>
  </si>
  <si>
    <t>SHALIMAR PAINTS LTD</t>
  </si>
  <si>
    <t>SHALIMAR AGENCIES LTD</t>
  </si>
  <si>
    <t>SHALIBHADRA FINANCE LTD</t>
  </si>
  <si>
    <t>SHALBY</t>
  </si>
  <si>
    <t>SHALBY LTD</t>
  </si>
  <si>
    <t>SHAKTIPUMP</t>
  </si>
  <si>
    <t>SHAKTI PUMPS INDIA LTD</t>
  </si>
  <si>
    <t>SHAKTI PUMPS (INDIA) LTD</t>
  </si>
  <si>
    <t>SHAIVAL</t>
  </si>
  <si>
    <t>SHAIVAL REALITY LTD</t>
  </si>
  <si>
    <t>SHAILY ENGINEERING PLASTICS LTD</t>
  </si>
  <si>
    <t>SHAILJA COMMERCIAL TRADE FRENZY LTD</t>
  </si>
  <si>
    <t>SHAHI SHIPPING LTD</t>
  </si>
  <si>
    <t>SHAH FOODS LTD</t>
  </si>
  <si>
    <t>SHAH CONSTRUCTION CO LTD</t>
  </si>
  <si>
    <t>SHAHALLOYS</t>
  </si>
  <si>
    <t>SHAH ALLOYS LTD</t>
  </si>
  <si>
    <t>SHABA CHEMICALS LTD</t>
  </si>
  <si>
    <t>SFL INTERNATIONAL LTD</t>
  </si>
  <si>
    <t>SEZAL</t>
  </si>
  <si>
    <t>SEZAL GLASS LTD</t>
  </si>
  <si>
    <t>SEYA INDUSTRIES LTD</t>
  </si>
  <si>
    <t>SEVEN HILL INDUSTRIES LTD</t>
  </si>
  <si>
    <t>SETCO</t>
  </si>
  <si>
    <t>SETCO AUTOMOTIVE LTD</t>
  </si>
  <si>
    <t>SESHAPAPER</t>
  </si>
  <si>
    <t>SESHASAYEE PAPER AND BOARDS LTD</t>
  </si>
  <si>
    <t>SERVOTECH</t>
  </si>
  <si>
    <t>SERVOTECH POWER SYSTEMS LTD</t>
  </si>
  <si>
    <t>SEQUENT</t>
  </si>
  <si>
    <t>SEQUENT SCIENTIFIC LTD</t>
  </si>
  <si>
    <t>SENTHIL INFOTEK LTD</t>
  </si>
  <si>
    <t>SENBO INDUSTRIES LTD</t>
  </si>
  <si>
    <t>SELLWIN TRADERS LTD</t>
  </si>
  <si>
    <t>Exploration &amp; Production</t>
  </si>
  <si>
    <t>SELAN</t>
  </si>
  <si>
    <t>SELAN EXPLORATION TECHNOLOGY LTD</t>
  </si>
  <si>
    <t>SELMCL</t>
  </si>
  <si>
    <t>SEL MANUFACTURING COMPANY LTD</t>
  </si>
  <si>
    <t>SIS</t>
  </si>
  <si>
    <t>SECURITY AND INTELLIGENCE SERVICES INDIA LTD</t>
  </si>
  <si>
    <t>SECURITY AND INTELLIGENCE SERVICES (INDIA) LTD</t>
  </si>
  <si>
    <t>SECURCRED</t>
  </si>
  <si>
    <t>SECUR CREDENTIALS LTD</t>
  </si>
  <si>
    <t>SEASONS TEXTILES LTD</t>
  </si>
  <si>
    <t>SEASONS FURNISHINGS LTD</t>
  </si>
  <si>
    <t>SEAMECLTD</t>
  </si>
  <si>
    <t>SEAMEC LTD</t>
  </si>
  <si>
    <t>SEA TV NETWORK LTD</t>
  </si>
  <si>
    <t>SEA GOLD AQUA FARMS LTD</t>
  </si>
  <si>
    <t>SCOOTERS INDIA LTD</t>
  </si>
  <si>
    <t>SCOOTERS (INDIA) LTD</t>
  </si>
  <si>
    <t>SCINTILLA COMMERCIAL &amp; CREDIT LTD</t>
  </si>
  <si>
    <t>SCHNEIDER</t>
  </si>
  <si>
    <t>SCHNEIDER ELECTRIC INFRASTRUCTURE LTD</t>
  </si>
  <si>
    <t>SCHAEFFLER</t>
  </si>
  <si>
    <t>SCHAEFFLER INDIA LTD</t>
  </si>
  <si>
    <t>SCHAEFFLER (INDIA) LTD</t>
  </si>
  <si>
    <t>SCHABLONA INDIA LTD</t>
  </si>
  <si>
    <t>SCHABLONA (INDIA) LTD</t>
  </si>
  <si>
    <t>SCANPOINT GEOMATICS LTD</t>
  </si>
  <si>
    <t>SCANDENT</t>
  </si>
  <si>
    <t>Scandent Imaging LTD</t>
  </si>
  <si>
    <t>SCAN STEELS LTD</t>
  </si>
  <si>
    <t>SCAN PROJECTS LTD</t>
  </si>
  <si>
    <t>SCAGRO</t>
  </si>
  <si>
    <t>SC Agrotech Ltd</t>
  </si>
  <si>
    <t>SBIGETS</t>
  </si>
  <si>
    <t>SBI MUTUAL FUND - SBI GOLD EXCHANGE TRADED SCHEME - GROWTH OPTION</t>
  </si>
  <si>
    <t>SBILIFE</t>
  </si>
  <si>
    <t>SBI LIFE INSURANCE COMPANY LTD</t>
  </si>
  <si>
    <t>SBEC SUGAR LTD</t>
  </si>
  <si>
    <t>SAYAJI INDUSTRIES LTD</t>
  </si>
  <si>
    <t>SAYAJI HOTELS LTD</t>
  </si>
  <si>
    <t>SAWACA BUSINESS MACHINES LTD</t>
  </si>
  <si>
    <t>Refineries/ Petro-Products</t>
  </si>
  <si>
    <t>SOTL</t>
  </si>
  <si>
    <t>SAVITA OIL TECHNOLOGIES LTD</t>
  </si>
  <si>
    <t>SAVERA INDUSTRIES LTD</t>
  </si>
  <si>
    <t>SAVEN TECHNOLOGIES LTD</t>
  </si>
  <si>
    <t>SAVANT INFOCOMM LTD</t>
  </si>
  <si>
    <t>SAVANI FINANCIALS LTD</t>
  </si>
  <si>
    <t>SAURASHTRA CEMENT LTD</t>
  </si>
  <si>
    <t>SAUMYA CONSULTANTS LTD</t>
  </si>
  <si>
    <t>SATYAM SILK MILLS LTD</t>
  </si>
  <si>
    <t>SATRAPROP</t>
  </si>
  <si>
    <t>SATRA PROPERTIES (INDIA) LTD.</t>
  </si>
  <si>
    <t>SATKAR FINLEASE LTD</t>
  </si>
  <si>
    <t>SATIN</t>
  </si>
  <si>
    <t>SATIN CREDITCARE NETWORK LTD</t>
  </si>
  <si>
    <t>SATIA INDUSTRIES LTD</t>
  </si>
  <si>
    <t>SATHAISPAT</t>
  </si>
  <si>
    <t>SATHAVAHANA ISPAT LTD</t>
  </si>
  <si>
    <t>SAT INDUSTRIES LTD</t>
  </si>
  <si>
    <t>SASTASUNDR</t>
  </si>
  <si>
    <t>SASTASUNDAR VENTURES LTD</t>
  </si>
  <si>
    <t>SASKEN</t>
  </si>
  <si>
    <t>SASKEN TECHNOLOGIES LTD</t>
  </si>
  <si>
    <t>SASHWAT TECHNOCRATS LTD</t>
  </si>
  <si>
    <t>SARVOTTAM FINVEST LTD</t>
  </si>
  <si>
    <t>SARVESHWAR</t>
  </si>
  <si>
    <t>SARVESHWAR FOODS LTD</t>
  </si>
  <si>
    <t>SARVAMANGAL MERCANTILE CO LTD</t>
  </si>
  <si>
    <t>SARUP INDUSTRIES LTD</t>
  </si>
  <si>
    <t>SARTHAK METALS LTD</t>
  </si>
  <si>
    <t>SARTHAK INDUSTRIES LTD</t>
  </si>
  <si>
    <t>SARTHAK GLOBAL LTD</t>
  </si>
  <si>
    <t>SARLAPOLY</t>
  </si>
  <si>
    <t>SARLA PERFORMANCE FIBERS LTD</t>
  </si>
  <si>
    <t>SAREGAMA</t>
  </si>
  <si>
    <t>SAREGAMA INDIA LTD</t>
  </si>
  <si>
    <t>SAREGAMA (INDIA) LTD</t>
  </si>
  <si>
    <t>SARDA PROTEINS LTD</t>
  </si>
  <si>
    <t>SARDA PLYWOOD INDUSTRIES LTD</t>
  </si>
  <si>
    <t>SARDA PAPERS LTD</t>
  </si>
  <si>
    <t>SARDAEN</t>
  </si>
  <si>
    <t>SARDA ENERGY &amp; MINERALS LTD</t>
  </si>
  <si>
    <t>SARASWATI COMMERCIAL INDIA LTD</t>
  </si>
  <si>
    <t>SARASWATI COMMERCIAL (INDIA) LTD</t>
  </si>
  <si>
    <t>SAR AUTO PRODUCTS LTD</t>
  </si>
  <si>
    <t>SAPTARISHI AGRO INDUSTRIES LTD</t>
  </si>
  <si>
    <t>SAPTAK CHEM AND BUSINESS LTD</t>
  </si>
  <si>
    <t>SANWARIA</t>
  </si>
  <si>
    <t>SANWARIA CONSUMER LTD</t>
  </si>
  <si>
    <t>SANTOSH INDUSTRIES LTD</t>
  </si>
  <si>
    <t>SANTOSH FINE-FAB LTD</t>
  </si>
  <si>
    <t>SANRHEA TECHNICAL TEXTILES LTD</t>
  </si>
  <si>
    <t>SANOFI</t>
  </si>
  <si>
    <t>SANOFI INDIA LTD</t>
  </si>
  <si>
    <t>SANOFI (INDIA) LTD</t>
  </si>
  <si>
    <t>SANMITRA COMMERCIAL LTD</t>
  </si>
  <si>
    <t>SANMIT INFRA LTD</t>
  </si>
  <si>
    <t>SANKHYA INFOTECH LTD</t>
  </si>
  <si>
    <t>SANJIVANI PARANTERAL LTD</t>
  </si>
  <si>
    <t>SANGUINE MEDIA LTD</t>
  </si>
  <si>
    <t>SANGINITA</t>
  </si>
  <si>
    <t>SANGINITA CHEMICALS LTD</t>
  </si>
  <si>
    <t>SANGHVIMOV</t>
  </si>
  <si>
    <t>SANGHVI MOVERS LTD</t>
  </si>
  <si>
    <t>SANGHVIFOR</t>
  </si>
  <si>
    <t>SANGHVI FORGING AND ENGINEERING LTD</t>
  </si>
  <si>
    <t>SANGHVI BRANDS LTD</t>
  </si>
  <si>
    <t>SANGHIIND</t>
  </si>
  <si>
    <t>SANGHI INDUSTRIES LTD</t>
  </si>
  <si>
    <t>SANGHI CORPORATE SERVICES LTD</t>
  </si>
  <si>
    <t>SANGAM RENEWABLES LTD</t>
  </si>
  <si>
    <t>SANGAMIND</t>
  </si>
  <si>
    <t>SANGAM INDIA LTD</t>
  </si>
  <si>
    <t>SANGAM (INDIA) LTD</t>
  </si>
  <si>
    <t>SANGAL PAPERS LTD</t>
  </si>
  <si>
    <t>SANG FROID LABS INDIA LTD</t>
  </si>
  <si>
    <t>SANG FROID LABS (INDIA) LTD</t>
  </si>
  <si>
    <t>SANDUR MANGANESE &amp; IRON ORES LTD</t>
  </si>
  <si>
    <t>SANDU PHARMACEUTICALS LTD</t>
  </si>
  <si>
    <t>SANDHAR</t>
  </si>
  <si>
    <t>SANDHAR TECHNOLOGIES LTD</t>
  </si>
  <si>
    <t>SANCO TRANS LTD</t>
  </si>
  <si>
    <t>SANCO</t>
  </si>
  <si>
    <t>SANCO INDUSTRIES LTD</t>
  </si>
  <si>
    <t>SANBLUE CORPORATION LTD</t>
  </si>
  <si>
    <t>SANATHNAGAR ENTERPRISES LTD</t>
  </si>
  <si>
    <t>SANASA TECH FEB LTD</t>
  </si>
  <si>
    <t>SAMYAK INTERNATIONAL LTD</t>
  </si>
  <si>
    <t>SAMTEX FASHIONS LTD</t>
  </si>
  <si>
    <t>SAMTEL INDIA LTD</t>
  </si>
  <si>
    <t>SAMTEL (INDIA) LTD</t>
  </si>
  <si>
    <t>SAMRAT PHARMACHEM LTD</t>
  </si>
  <si>
    <t>SAMPRE NUTRITIONS LTD</t>
  </si>
  <si>
    <t>SAMKRG PISTONS &amp; RINGS LTD</t>
  </si>
  <si>
    <t>SAMBHAAV</t>
  </si>
  <si>
    <t>SAMBHAAV MEDIA LTD</t>
  </si>
  <si>
    <t>SAMBANDAM SPINNING MILLS LTD</t>
  </si>
  <si>
    <t>SAM INDUSTRIES LTD</t>
  </si>
  <si>
    <t>SALZERELEC</t>
  </si>
  <si>
    <t>SALZER ELECTRONICS LTD</t>
  </si>
  <si>
    <t>SALORAINTL</t>
  </si>
  <si>
    <t>SALORA INTERNATIONAL LTD</t>
  </si>
  <si>
    <t>SALONA</t>
  </si>
  <si>
    <t>SALONA COTSPIN LTD</t>
  </si>
  <si>
    <t>SALGUTI INDUSTRIES LTD</t>
  </si>
  <si>
    <t>SALEM ERODE INVESTMENTS LTD</t>
  </si>
  <si>
    <t>SALASAR</t>
  </si>
  <si>
    <t>SALASAR TECHNO ENGINEERING LTD</t>
  </si>
  <si>
    <t>SAKUMA</t>
  </si>
  <si>
    <t>SAKUMA EXPORTS LTD</t>
  </si>
  <si>
    <t>SAKHTISUG</t>
  </si>
  <si>
    <t>SAKTHI SUGARS LTD</t>
  </si>
  <si>
    <t>SAKTHI FINANCE LTD</t>
  </si>
  <si>
    <t>SAKSOFT</t>
  </si>
  <si>
    <t>SAKSOFT LTD</t>
  </si>
  <si>
    <t>SAKETH</t>
  </si>
  <si>
    <t>SAKETH EXIM LTD</t>
  </si>
  <si>
    <t>SAKAR</t>
  </si>
  <si>
    <t>SAKAR HEALTHCARE LTD</t>
  </si>
  <si>
    <t>SAINT-GOBAIN SEKURIT INDIA LTD</t>
  </si>
  <si>
    <t>SAINT-GOBAIN SEKURIT (INDIA) LTD</t>
  </si>
  <si>
    <t>SAINIK FINANCE &amp; INDUSTRIES LTD</t>
  </si>
  <si>
    <t>SAI MOH AUTO LINKS LTD</t>
  </si>
  <si>
    <t>SAI INDUSTRIES LTD</t>
  </si>
  <si>
    <t>SAI CAPITAL LTD</t>
  </si>
  <si>
    <t>SAI BABA INVESTMENT AND COMMERCIAL ENTERPRISES LTD</t>
  </si>
  <si>
    <t>SAHYOG MULTIBASE LTD</t>
  </si>
  <si>
    <t>SAHYADRI INDUSTRIES LTD</t>
  </si>
  <si>
    <t>SAHARA ONE MEDIA &amp; ENTERTAINMENT LTD</t>
  </si>
  <si>
    <t>SAHARA HOUSINGFINA CORPORATION LTD</t>
  </si>
  <si>
    <t>SAGARSOFT INDIA LTD</t>
  </si>
  <si>
    <t>SAGARSOFT (INDIA) LTD</t>
  </si>
  <si>
    <t>SAGARDEEP</t>
  </si>
  <si>
    <t>SAGARDEEP ALLOYS LTD</t>
  </si>
  <si>
    <t>SAGAR TOURIST RESORTS LTD</t>
  </si>
  <si>
    <t>SAGAR SYSTECH LTD</t>
  </si>
  <si>
    <t>SAGAR SOYA PRODUCTS LTD</t>
  </si>
  <si>
    <t>SAGAR PRODUCTIONS LTD</t>
  </si>
  <si>
    <t>SAGAR DIAMONDS LTD</t>
  </si>
  <si>
    <t>SAGCEM</t>
  </si>
  <si>
    <t>SAGAR CEMENTS LTD</t>
  </si>
  <si>
    <t>SAFARI INDUSTRIES INDIA LTD</t>
  </si>
  <si>
    <t>SAFARI INDUSTRIES (INDIA) LTD</t>
  </si>
  <si>
    <t>SAFAL SECURITIES LTD</t>
  </si>
  <si>
    <t>SAFAL HERBS LTD</t>
  </si>
  <si>
    <t>SADHNA BROADCAST LTD</t>
  </si>
  <si>
    <t>SADHANA NITROCHEM LTD</t>
  </si>
  <si>
    <t>Roads &amp; Highways</t>
  </si>
  <si>
    <t>SADBHIN</t>
  </si>
  <si>
    <t>SADBHAV INFRASTRUCTURE PROJECT LTD</t>
  </si>
  <si>
    <t>SADBHAV</t>
  </si>
  <si>
    <t>SADBHAV ENGINEERING LTD</t>
  </si>
  <si>
    <t>SACHETA METALS LTD</t>
  </si>
  <si>
    <t>SABRIMALA INDUSTRIES INDIA LTD</t>
  </si>
  <si>
    <t>SABRIMALA INDUSTRIES (INDIA) LTD</t>
  </si>
  <si>
    <t>SABOO SODIUM CHLORO LTD</t>
  </si>
  <si>
    <t>SABOO BROTHERS LTD</t>
  </si>
  <si>
    <t>SAB INDUSTRIES LTD</t>
  </si>
  <si>
    <t>SABEVENTS</t>
  </si>
  <si>
    <t>SAB EVENTS &amp; GOVERNANCE NOW MEDIA LTD</t>
  </si>
  <si>
    <t>S&amp;T CORPORATION LTD</t>
  </si>
  <si>
    <t>S V TRADING &amp; AGENCIES LTD</t>
  </si>
  <si>
    <t>S V GLOBAL MILL LTD</t>
  </si>
  <si>
    <t>S T SERVICES LTD</t>
  </si>
  <si>
    <t>SSINFRA</t>
  </si>
  <si>
    <t>S S INFRASTRUCTURE DEVELOPMENT CONSULTANTS LTD</t>
  </si>
  <si>
    <t>S R K INDUSTRIES LTD</t>
  </si>
  <si>
    <t>S R INDUSTRIES LTD</t>
  </si>
  <si>
    <t>S R G SECURITIES FINANCE LTD</t>
  </si>
  <si>
    <t>SPAL</t>
  </si>
  <si>
    <t>S P APPARELS LTD</t>
  </si>
  <si>
    <t>SKUMAR</t>
  </si>
  <si>
    <t>S KUMARS.COM LTD.</t>
  </si>
  <si>
    <t>SHK</t>
  </si>
  <si>
    <t>S H KELKAR AND COMPANY LTD</t>
  </si>
  <si>
    <t>SEPOWER</t>
  </si>
  <si>
    <t>S E POWER LTD</t>
  </si>
  <si>
    <t>SCHAND</t>
  </si>
  <si>
    <t>S CHAND AND COMPANY LTD</t>
  </si>
  <si>
    <t>SALSTEEL</t>
  </si>
  <si>
    <t>S A L STEEL LTD</t>
  </si>
  <si>
    <t>S  M  GOLD LTD</t>
  </si>
  <si>
    <t>RUTTONSHA INTERNATIONAL RECTIFIER LTD</t>
  </si>
  <si>
    <t>RUTRON INTERNATIONAL LTD</t>
  </si>
  <si>
    <t>RUSHIL</t>
  </si>
  <si>
    <t>RUSHIL DECOR LTD</t>
  </si>
  <si>
    <t>RUPA</t>
  </si>
  <si>
    <t>RUPA &amp; COMPANY LTD</t>
  </si>
  <si>
    <t>RUNGTA IRRIGATION LTD</t>
  </si>
  <si>
    <t>RUIA AQUACULTURE FARMS LTD</t>
  </si>
  <si>
    <t>REPL</t>
  </si>
  <si>
    <t>RUDRABHISHEK ENTERPRISES LTD</t>
  </si>
  <si>
    <t>RUDRA GLOBAL INFRA PRODUCTS LTD</t>
  </si>
  <si>
    <t>RUCHIRA</t>
  </si>
  <si>
    <t>RUCHIRA PAPERS LTD</t>
  </si>
  <si>
    <t>RUCHIKA INDUSTRIES INDIA LTD</t>
  </si>
  <si>
    <t>RUCHIKA INDUSTRIES (INDIA) LTD</t>
  </si>
  <si>
    <t>RUCHISOYA</t>
  </si>
  <si>
    <t>RUCHI SOYA INDUSTRIES LTD</t>
  </si>
  <si>
    <t>RUCHINFRA</t>
  </si>
  <si>
    <t>RUCHI INFRASTRUCTURE LTD</t>
  </si>
  <si>
    <t>RUBRA MEDICAMENTS LTD</t>
  </si>
  <si>
    <t>RUBFILA INTERNATIONAL LTD</t>
  </si>
  <si>
    <t>RTS POWER CORPORATION LTD</t>
  </si>
  <si>
    <t>RSWM</t>
  </si>
  <si>
    <t>RSWM LTD</t>
  </si>
  <si>
    <t>RSD FINANCE LTD</t>
  </si>
  <si>
    <t>RSC INTERNATIONAL LTD</t>
  </si>
  <si>
    <t>RR FINANCIAL CONSULTANTS LTD</t>
  </si>
  <si>
    <t>RPGLIFE</t>
  </si>
  <si>
    <t>RPG LIFE SCIENCES LTD</t>
  </si>
  <si>
    <t>ROYALE MANOR HOTELS &amp; INDUSTRIES LTD</t>
  </si>
  <si>
    <t>ROHLTD</t>
  </si>
  <si>
    <t>ROYAL ORCHID HOTELS LTD</t>
  </si>
  <si>
    <t>ROYAL INDIA CORPORATION LTD</t>
  </si>
  <si>
    <t>ROYAL CUSHION VINYL PRODUCTS LTD</t>
  </si>
  <si>
    <t>ROTOGRAPHICS INDIA LTD</t>
  </si>
  <si>
    <t>ROTOGRAPHICS (INDIA) LTD</t>
  </si>
  <si>
    <t>ROTO PUMPS LTD</t>
  </si>
  <si>
    <t>ROSSELLIND</t>
  </si>
  <si>
    <t>ROSSELL INDIA LTD</t>
  </si>
  <si>
    <t>ROSSELL (INDIA) LTD</t>
  </si>
  <si>
    <t>ROSELABS FINANCE LTD</t>
  </si>
  <si>
    <t>ROOPSHRI</t>
  </si>
  <si>
    <t>Roopshri Resorts Ltd</t>
  </si>
  <si>
    <t>ROOPA INDUSTRIES LTD</t>
  </si>
  <si>
    <t>RONI HOUSEHOLDS LTD</t>
  </si>
  <si>
    <t>ROLTA</t>
  </si>
  <si>
    <t>ROLTA INDIA LTD</t>
  </si>
  <si>
    <t>ROLTA (INDIA) LTD</t>
  </si>
  <si>
    <t>ROLLT</t>
  </si>
  <si>
    <t>ROLLATAINERS LTD</t>
  </si>
  <si>
    <t>ROLCON ENGINEERING CO LTD</t>
  </si>
  <si>
    <t>ROHITFERRO</t>
  </si>
  <si>
    <t>ROHIT FERRO-TECH LTD</t>
  </si>
  <si>
    <t>RODIUM REALTY LTD</t>
  </si>
  <si>
    <t>ROCKON ENTERPRISES LTD</t>
  </si>
  <si>
    <t>RMG ALLOY STEEL LTD</t>
  </si>
  <si>
    <t>RMC SWITCHGEARS LTD</t>
  </si>
  <si>
    <t>RLF LTD</t>
  </si>
  <si>
    <t>RKEC</t>
  </si>
  <si>
    <t>RKEC PROJECTS LTD</t>
  </si>
  <si>
    <t>RITHWIK FACILITY MANAGEMENT SERVICES LTD</t>
  </si>
  <si>
    <t>RITESH PROPERTIES &amp; INDUSTRIES LTD</t>
  </si>
  <si>
    <t>RITESH INTERNATIONAL LTD</t>
  </si>
  <si>
    <t>RITES</t>
  </si>
  <si>
    <t>RITES LTD</t>
  </si>
  <si>
    <t>RITCO</t>
  </si>
  <si>
    <t>Ritco Logistics Ltd</t>
  </si>
  <si>
    <t>RISHIROOP LTD</t>
  </si>
  <si>
    <t>RISHI TECHTEX LTD</t>
  </si>
  <si>
    <t>RISHI LASER LTD</t>
  </si>
  <si>
    <t>RISHABH DIGHA STEEL &amp; ALLIED PRODUCTS LTD</t>
  </si>
  <si>
    <t>RISHAB SPECIAL YARNS LTD</t>
  </si>
  <si>
    <t>RISA INTERNATIONAL LTD</t>
  </si>
  <si>
    <t>RIGA SUGAR COMPANY LTD</t>
  </si>
  <si>
    <t>RIDINGS CONSULTING ENGINEERS INDIA LTD</t>
  </si>
  <si>
    <t>RIDINGS CONSULTING ENGINEERS (INDIA) LTD</t>
  </si>
  <si>
    <t>RIDHI SYNTHETICS LTD</t>
  </si>
  <si>
    <t>RIDDHI STEEL AND TUBE LTD</t>
  </si>
  <si>
    <t>RIDDHI SIDDHI GLUCO BIOLS LTD</t>
  </si>
  <si>
    <t>RIDDHI CORPORATE SERVICES LTD</t>
  </si>
  <si>
    <t>RICOAUTO</t>
  </si>
  <si>
    <t>RICO AUTO INDUSTRIES LTD</t>
  </si>
  <si>
    <t>RICHIRICH INVENTURES LTD</t>
  </si>
  <si>
    <t>RICHFIELD FINANCIAL SERVICES LTD</t>
  </si>
  <si>
    <t>RICHA INDUSTRIES LTD</t>
  </si>
  <si>
    <t>RICH UNIVERSE NETWORK LTD</t>
  </si>
  <si>
    <t>RIBA TEXTILES LTD</t>
  </si>
  <si>
    <t>RGF CAPITAL MARKETS LTD</t>
  </si>
  <si>
    <t>REXNORD ELECTRONICS &amp; CONTROLS LTD</t>
  </si>
  <si>
    <t>REVATHI</t>
  </si>
  <si>
    <t>REVATHI EQUIPMENT LTD</t>
  </si>
  <si>
    <t>Tea &amp;amp; Coffee</t>
  </si>
  <si>
    <t>RGRL</t>
  </si>
  <si>
    <t>Retro Green Revolution Ltd</t>
  </si>
  <si>
    <t>RESTILE CERAMICS LTD</t>
  </si>
  <si>
    <t>RESPONIND</t>
  </si>
  <si>
    <t>RESPONSIVE INDUSTRIES LTD</t>
  </si>
  <si>
    <t>RESONANCE SPECIALTIES LTD</t>
  </si>
  <si>
    <t>REPRO</t>
  </si>
  <si>
    <t>REPRO INDIA LTD</t>
  </si>
  <si>
    <t>REPRO (INDIA) LTD</t>
  </si>
  <si>
    <t>REPCOHOME</t>
  </si>
  <si>
    <t>REPCO HOME FINANCE LTD</t>
  </si>
  <si>
    <t>RJL</t>
  </si>
  <si>
    <t>RENAISSANCE JEWELLERY LTD</t>
  </si>
  <si>
    <t>Auto Parts &amp;amp; Equipment</t>
  </si>
  <si>
    <t>RGL</t>
  </si>
  <si>
    <t>Renaissance Global LTD</t>
  </si>
  <si>
    <t>REMSONSIND</t>
  </si>
  <si>
    <t>REMSONS INDUSTRIES LTD.</t>
  </si>
  <si>
    <t>REMI SECURITIES LTD</t>
  </si>
  <si>
    <t>REMI SALES &amp; ENGINEERING LTD</t>
  </si>
  <si>
    <t>REMI PROCESS PLANT &amp; MACHINERY LTD</t>
  </si>
  <si>
    <t>REMI ELEKTROTECHNIK LTD</t>
  </si>
  <si>
    <t>REMI EDELSTAHL TUBULARS LTD</t>
  </si>
  <si>
    <t>RELSTRUCT BUILDCON LTD</t>
  </si>
  <si>
    <t>RELIGARE</t>
  </si>
  <si>
    <t>RELIGARE ENTERPRISES LTD</t>
  </si>
  <si>
    <t>RELICAB CABLE MANUFACTURING LTD</t>
  </si>
  <si>
    <t>RELIC TECHNOLOGIES LTD</t>
  </si>
  <si>
    <t>RPOWER</t>
  </si>
  <si>
    <t>RELIANCE POWER LTD</t>
  </si>
  <si>
    <t>RNAM</t>
  </si>
  <si>
    <t>RELIANCE NIPPON LIFE ASSET MANAGEMENT LTD</t>
  </si>
  <si>
    <t>RNAVAL</t>
  </si>
  <si>
    <t>RELIANCE NAVAL AND ENGINEERING LTD</t>
  </si>
  <si>
    <t>RELINFRA</t>
  </si>
  <si>
    <t>RELIANCE INFRASTRUCTURE LTD</t>
  </si>
  <si>
    <t>Integrated Oil &amp; Gas</t>
  </si>
  <si>
    <t>RELIANCE</t>
  </si>
  <si>
    <t>RELIANCE INDUSTRIES LTD</t>
  </si>
  <si>
    <t>RIIL</t>
  </si>
  <si>
    <t>RELIANCE INDUSTRIAL INFRASTRUCTURE LTD</t>
  </si>
  <si>
    <t>RHFL</t>
  </si>
  <si>
    <t>RELIANCE HOME FINANCE LTD</t>
  </si>
  <si>
    <t>SHARIABEES</t>
  </si>
  <si>
    <t>Reliance ETF Shariah BeES</t>
  </si>
  <si>
    <t>PSUBNKBEES</t>
  </si>
  <si>
    <t>Reliance ETF PSU Bank BeES</t>
  </si>
  <si>
    <t>NIFTYBEES</t>
  </si>
  <si>
    <t>Reliance ETF Nifty BeES</t>
  </si>
  <si>
    <t>JUNIORBEES</t>
  </si>
  <si>
    <t>Reliance ETF Junior BeES</t>
  </si>
  <si>
    <t>HNGSNGBEES</t>
  </si>
  <si>
    <t>Reliance ETF Hang Seng BeES</t>
  </si>
  <si>
    <t>GOLDBEES</t>
  </si>
  <si>
    <t>Reliance ETF Gold BeES</t>
  </si>
  <si>
    <t>BANKBEES</t>
  </si>
  <si>
    <t>Reliance ETF Bank BeES</t>
  </si>
  <si>
    <t>RCOM</t>
  </si>
  <si>
    <t>RELIANCE COMMUNICATIONS LTD</t>
  </si>
  <si>
    <t>RELIANCE CHEMOTEX INDUSTRIES LTD</t>
  </si>
  <si>
    <t>RELCAPITAL</t>
  </si>
  <si>
    <t>RELIANCE CAPITAL LTD</t>
  </si>
  <si>
    <t>RELIABLE VENTURES INDIA LTD</t>
  </si>
  <si>
    <t>RELIABLE VENTURES (INDIA) LTD</t>
  </si>
  <si>
    <t>RELIABLE</t>
  </si>
  <si>
    <t>RELIABLE DATA SERVICES LTD</t>
  </si>
  <si>
    <t>RELAXO</t>
  </si>
  <si>
    <t>RELAXO FOOTWEARS LTD</t>
  </si>
  <si>
    <t>REKVINA LABORATORIES LTD</t>
  </si>
  <si>
    <t>REIL ELECTRICALS INDIA LTD</t>
  </si>
  <si>
    <t>REIL ELECTRICALS (INDIA) LTD</t>
  </si>
  <si>
    <t>REGENT ENTERPRISES LTD</t>
  </si>
  <si>
    <t>REGENCY TRUST LTD</t>
  </si>
  <si>
    <t>REGENCY INVESTMENTS LTD</t>
  </si>
  <si>
    <t>REGENCERAM</t>
  </si>
  <si>
    <t>REGENCY CERAMICS LTD</t>
  </si>
  <si>
    <t>REGALIAA REALTY LTD</t>
  </si>
  <si>
    <t>REGAL ENTERTAINMENT &amp; CONSULTANTS LTD</t>
  </si>
  <si>
    <t>REFNOL RESINS &amp; CHEMICALS LTD</t>
  </si>
  <si>
    <t>Industrial Gases</t>
  </si>
  <si>
    <t>REFEX</t>
  </si>
  <si>
    <t>REFEX INDUSTRIES LTD</t>
  </si>
  <si>
    <t>REDINGTON</t>
  </si>
  <si>
    <t>REDINGTON INDIA LTD</t>
  </si>
  <si>
    <t>REDINGTON (INDIA) LTD</t>
  </si>
  <si>
    <t>REDEX PROTECH LTD</t>
  </si>
  <si>
    <t>RECLTD</t>
  </si>
  <si>
    <t>REC LTD</t>
  </si>
  <si>
    <t>REAL TOUCH FINANCE LTD</t>
  </si>
  <si>
    <t>REAL STRIPS LTD</t>
  </si>
  <si>
    <t>REAL NEWS &amp; VIEWS LTD</t>
  </si>
  <si>
    <t>REAL GROWTH COMMERCIAL ENTERPRISES LTD</t>
  </si>
  <si>
    <t>RDB REALTY &amp; INFRASTRUCTURE LTD</t>
  </si>
  <si>
    <t>RDB RASAYANS LTD</t>
  </si>
  <si>
    <t>RCL RETAIL LTD</t>
  </si>
  <si>
    <t>RCI INDUSTRIES &amp; TECHNOLOGIES LTD</t>
  </si>
  <si>
    <t>RCC CEMENTS LTD</t>
  </si>
  <si>
    <t>RBLBANK</t>
  </si>
  <si>
    <t>RBL BANK LTD</t>
  </si>
  <si>
    <t>RAYMOND</t>
  </si>
  <si>
    <t>RAYMOND LTD</t>
  </si>
  <si>
    <t>RAYMED LABS LTD</t>
  </si>
  <si>
    <t>RAW EDGE INDUSTRIAL SOLUTIONS LTD</t>
  </si>
  <si>
    <t>RAVINDRA ENERGY LTD</t>
  </si>
  <si>
    <t>RAVILEELA GRANITES LTD</t>
  </si>
  <si>
    <t>RKDL</t>
  </si>
  <si>
    <t>RAVI KUMAR DISTILLERIES LTD</t>
  </si>
  <si>
    <t>RAVALGAON SUGAR FARM LTD</t>
  </si>
  <si>
    <t>RAUNAQ EPC INTERNATIONAL LTD</t>
  </si>
  <si>
    <t>RTNPOWER</t>
  </si>
  <si>
    <t>RATTANINDIA POWER LTD</t>
  </si>
  <si>
    <t>RTNINFRA</t>
  </si>
  <si>
    <t>RATTANINDIA INFRASTRUCTURE LTD</t>
  </si>
  <si>
    <t>RATNAMANI</t>
  </si>
  <si>
    <t>RATNAMANI METALS &amp; TUBES LTD</t>
  </si>
  <si>
    <t>RATNABHUMI DEVELOPERS LTD</t>
  </si>
  <si>
    <t>RATHI GRAPHIC TECHNOLOGIES LTD</t>
  </si>
  <si>
    <t>RATHI BARS LTD</t>
  </si>
  <si>
    <t>RASOI LTD</t>
  </si>
  <si>
    <t>RASI ELECTRODES LTD</t>
  </si>
  <si>
    <t>RCF</t>
  </si>
  <si>
    <t>RASHTRIYA CHEMICALS AND FERTILIZERS LTD</t>
  </si>
  <si>
    <t>RASANDIK ENGINEERING INDUSTRIES INDIA LTD</t>
  </si>
  <si>
    <t>RASANDIK ENGINEERING INDUSTRIES (INDIA) LTD</t>
  </si>
  <si>
    <t>RAS RESORTS &amp; APART HOTELS LTD</t>
  </si>
  <si>
    <t>RAPID INVESTMENTS LTD</t>
  </si>
  <si>
    <t>RAPICUT CARBIDES LTD</t>
  </si>
  <si>
    <t>RAP MEDIA LTD</t>
  </si>
  <si>
    <t>RANJEET MECHATRONICS LTD</t>
  </si>
  <si>
    <t>RML</t>
  </si>
  <si>
    <t>RANE MADRAS LTD</t>
  </si>
  <si>
    <t>RANEHOLDIN</t>
  </si>
  <si>
    <t>RANE HOLDINGS LTD</t>
  </si>
  <si>
    <t>RANEENGINE</t>
  </si>
  <si>
    <t>RANE ENGINE VALVE LTD</t>
  </si>
  <si>
    <t>RBL</t>
  </si>
  <si>
    <t>RANE BRAKE LINING LTD</t>
  </si>
  <si>
    <t>RANDER CORPORATION LTD</t>
  </si>
  <si>
    <t>RANASUG</t>
  </si>
  <si>
    <t>RANA SUGARS LTD</t>
  </si>
  <si>
    <t>RAMSONS PROJECTS LTD</t>
  </si>
  <si>
    <t>RAMSARUP</t>
  </si>
  <si>
    <t>RAMSARUP INDUSTRIES LTD</t>
  </si>
  <si>
    <t>RAMKY</t>
  </si>
  <si>
    <t>RAMKY INFRASTRUCTURE LTD</t>
  </si>
  <si>
    <t>RKFORGE</t>
  </si>
  <si>
    <t>RAMKRISHNA FORGINGS LTD</t>
  </si>
  <si>
    <t>RAMINFO LTD</t>
  </si>
  <si>
    <t>RAMGOPOLY</t>
  </si>
  <si>
    <t>RAMGOPAL POLYTEX LTD</t>
  </si>
  <si>
    <t>RAMCOSYS</t>
  </si>
  <si>
    <t>RAMCO SYSTEMS LTD</t>
  </si>
  <si>
    <t>RAMCOIND</t>
  </si>
  <si>
    <t>RAMCO INDUSTRIES LTD</t>
  </si>
  <si>
    <t>RAMCHANDRA LEASING &amp; FINANCE LTD</t>
  </si>
  <si>
    <t>RAMASIGNS INDUSTRIES LTD</t>
  </si>
  <si>
    <t>RAMA VISION LTD</t>
  </si>
  <si>
    <t>RAMASTEEL</t>
  </si>
  <si>
    <t>RAMA STEEL TUBES LTD</t>
  </si>
  <si>
    <t>RAMA PULP &amp; PAPERS LTD</t>
  </si>
  <si>
    <t>RAMA PHOSPHATES LTD</t>
  </si>
  <si>
    <t>RAMA PETROCHEMICALS LTD</t>
  </si>
  <si>
    <t>RAMA PAPER MILLS LTD</t>
  </si>
  <si>
    <t>RAM RATNA WIRES LTD</t>
  </si>
  <si>
    <t>RAM MINERALS AND CHEMICALS LTD</t>
  </si>
  <si>
    <t>RALLIS</t>
  </si>
  <si>
    <t>RALLIS INDIA LTD</t>
  </si>
  <si>
    <t>RALLIS (INDIA) LTD</t>
  </si>
  <si>
    <t>RAJVIR</t>
  </si>
  <si>
    <t>RAJVIR INDUSTRIES LTD</t>
  </si>
  <si>
    <t>RAJSREESUG</t>
  </si>
  <si>
    <t>RAJSHREE SUGARS &amp; CHEMICALS LTD</t>
  </si>
  <si>
    <t>RPPL</t>
  </si>
  <si>
    <t>RAJSHREE POLYPACK LTD</t>
  </si>
  <si>
    <t>RAJSANKET REALTY LTD</t>
  </si>
  <si>
    <t>RAJRATAN GLOBAL WIRE LTD</t>
  </si>
  <si>
    <t>RAJOO ENGINEERS LTD</t>
  </si>
  <si>
    <t>RAJNISH WELLNESS LTD</t>
  </si>
  <si>
    <t>RAJMET</t>
  </si>
  <si>
    <t>RAJNANDINI METAL LTD</t>
  </si>
  <si>
    <t>RAJKUMAR FORGE LTD</t>
  </si>
  <si>
    <t>RAJKOT INVESTMENT TRUST LTD</t>
  </si>
  <si>
    <t>RAJKAMAL SYNTHETICS LTD</t>
  </si>
  <si>
    <t>RAJESWARI INFRASTRUCTURE LTD</t>
  </si>
  <si>
    <t>RAJESHEXPO</t>
  </si>
  <si>
    <t>RAJESH EXPORTS LTD</t>
  </si>
  <si>
    <t>ARENTERP</t>
  </si>
  <si>
    <t>RAJDARSHAN INDUSTRIES LTD</t>
  </si>
  <si>
    <t>RAJATH FINANCE LTD</t>
  </si>
  <si>
    <t>RAJASTHAN TUBE MANUFACTURING CO LTD</t>
  </si>
  <si>
    <t>RAJASTHAN GASES LTD</t>
  </si>
  <si>
    <t>RAJASTHAN CYLINDERS &amp; CONTAINERS LTD</t>
  </si>
  <si>
    <t>RAJAPALAYAM MILLS LTD</t>
  </si>
  <si>
    <t>RAJA BAHADUR INTERNATIONAL LTD</t>
  </si>
  <si>
    <t>RAJTV</t>
  </si>
  <si>
    <t>RAJ TELEVISION NETWORK LTD</t>
  </si>
  <si>
    <t>RAJRAYON</t>
  </si>
  <si>
    <t>RAJ RAYON INDUSTRIES LTD</t>
  </si>
  <si>
    <t>RAJ PACKAGING INDUSTRIES LTD</t>
  </si>
  <si>
    <t>RAINBOWPAP</t>
  </si>
  <si>
    <t>RAINBOW PAPERS LTD</t>
  </si>
  <si>
    <t>RAINBOW FOUNDATIONS LTD</t>
  </si>
  <si>
    <t>RAINBOW DENIM LTD</t>
  </si>
  <si>
    <t>RAIN</t>
  </si>
  <si>
    <t>RAIN INDUSTRIES LTD</t>
  </si>
  <si>
    <t>RVNL</t>
  </si>
  <si>
    <t>Rail Vikas Nigam Ltd</t>
  </si>
  <si>
    <t>RAIDEEP INDUSTRIES LTD</t>
  </si>
  <si>
    <t>RAHUL MERCHANDISING LTD</t>
  </si>
  <si>
    <t>RAGHUVIR SYNTHETICS LTD</t>
  </si>
  <si>
    <t>RAGHUVANSH AGROFARMS LTD</t>
  </si>
  <si>
    <t>RAGHUNATH TOBACCO CO LTD</t>
  </si>
  <si>
    <t>RAGHUNATH INTERNATIONAL LTD</t>
  </si>
  <si>
    <t>RAGHAV PRODUCTIVITY ENHANCERS LTD</t>
  </si>
  <si>
    <t>RADIX INDUSTRIES INDIA LTD</t>
  </si>
  <si>
    <t>RADIX INDUSTRIES (INDIA) LTD</t>
  </si>
  <si>
    <t>RADICO</t>
  </si>
  <si>
    <t>RADICO KHAITAN LTD</t>
  </si>
  <si>
    <t>RADHIKA JEWELTECH LTD</t>
  </si>
  <si>
    <t>RADHEY TRADE HOLDING LTD</t>
  </si>
  <si>
    <t>RADHE DEVELOPERS INDIA LTD</t>
  </si>
  <si>
    <t>RADHE DEVELOPERS (INDIA) LTD</t>
  </si>
  <si>
    <t>RADHAGOBIND COMMERCIAL LTD</t>
  </si>
  <si>
    <t>RMCL</t>
  </si>
  <si>
    <t>RADHA MADHAV CORPORATION LTD</t>
  </si>
  <si>
    <t>RADAAN</t>
  </si>
  <si>
    <t>RADAAN MEDIAWORKS INDIA LTD</t>
  </si>
  <si>
    <t>RADAAN MEDIAWORKS (INDIA) LTD</t>
  </si>
  <si>
    <t>RACL GEARTECH LTD</t>
  </si>
  <si>
    <t>RAASI REFRACTORIES LTD</t>
  </si>
  <si>
    <t>RAAJ MEDISAFE INDIA LTD</t>
  </si>
  <si>
    <t>RAAJ MEDISAFE (INDIA) LTD</t>
  </si>
  <si>
    <t>R&amp;B DENIMS LTD</t>
  </si>
  <si>
    <t>R T EXPORTS LTD</t>
  </si>
  <si>
    <t>RSYSTEMS</t>
  </si>
  <si>
    <t>R SYSTEMS INTERNATIONAL LTD</t>
  </si>
  <si>
    <t>RSSOFTWARE</t>
  </si>
  <si>
    <t>R S SOFTWARE INDIA LTD</t>
  </si>
  <si>
    <t>R S SOFTWARE (INDIA) LTD</t>
  </si>
  <si>
    <t>R R SECURITIES LTD</t>
  </si>
  <si>
    <t>RPPINFRA</t>
  </si>
  <si>
    <t>R P P INFRA PROJECTS LTD</t>
  </si>
  <si>
    <t>RMDRIP</t>
  </si>
  <si>
    <t>R M DRIP AND SPRINKLERS SYSTEMS LTD</t>
  </si>
  <si>
    <t>R J SHAH &amp; CO LTD</t>
  </si>
  <si>
    <t>R J BIO-TECH LTD</t>
  </si>
  <si>
    <t>R B GUPTA FINANCIALS LTD</t>
  </si>
  <si>
    <t>QUINTEGRA</t>
  </si>
  <si>
    <t>QUINTEGRA SOLUTIONS LTD</t>
  </si>
  <si>
    <t>QUICKHEAL</t>
  </si>
  <si>
    <t>QUICK HEAL TECHNOLOGIES LTD</t>
  </si>
  <si>
    <t>QUEST SOFTECH INDIA LTD</t>
  </si>
  <si>
    <t>QUEST SOFTECH (INDIA) LTD</t>
  </si>
  <si>
    <t>QUEST FINANCIAL SERVICES LTD</t>
  </si>
  <si>
    <t>QUESS</t>
  </si>
  <si>
    <t>QUESS CORP LTD</t>
  </si>
  <si>
    <t>QNIFTY</t>
  </si>
  <si>
    <t>QUANTUM MUTUAL FUND - QUANTUM INDEX FUND ETF</t>
  </si>
  <si>
    <t>QGOLDHALF</t>
  </si>
  <si>
    <t>QUANTUM GOLD FUND - EXCHANGE TRADED FUND (ETF)</t>
  </si>
  <si>
    <t>QUANTUM DIGITAL VISION INDIA LTD</t>
  </si>
  <si>
    <t>QUANTUM DIGITAL VISION (INDIA) LTD</t>
  </si>
  <si>
    <t>QUANTUM BUILD-TECH LTD</t>
  </si>
  <si>
    <t>QUADRANT TELEVENTURES LTD</t>
  </si>
  <si>
    <t>PYXIS FINVEST LTD</t>
  </si>
  <si>
    <t>PVV INFRA LTD</t>
  </si>
  <si>
    <t>PVR</t>
  </si>
  <si>
    <t>PVR LTD</t>
  </si>
  <si>
    <t>PVP</t>
  </si>
  <si>
    <t>PVP VENTURES LTD</t>
  </si>
  <si>
    <t>PUSHPSONS INDUSTRIES LTD</t>
  </si>
  <si>
    <t>PUSHPREALM</t>
  </si>
  <si>
    <t>PUSHPANJALI REALMS AND INFRATECH LTD</t>
  </si>
  <si>
    <t>PURSHOTTAM INVESTOFIN LTD</t>
  </si>
  <si>
    <t>PURPLE ENTERTAINMENT LTD</t>
  </si>
  <si>
    <t>PUROHIT CONSTRUCTION LTD</t>
  </si>
  <si>
    <t>PURITY FLEX PACK LTD</t>
  </si>
  <si>
    <t>PURE GIFTCARAT LTD</t>
  </si>
  <si>
    <t>PURVA</t>
  </si>
  <si>
    <t>PURAVANKARA LTD</t>
  </si>
  <si>
    <t>PNB</t>
  </si>
  <si>
    <t>PUNJAB NATIONAL BANK</t>
  </si>
  <si>
    <t>PUNJAB COMMUNICATIONS LTD</t>
  </si>
  <si>
    <t>PUNJABCHEM</t>
  </si>
  <si>
    <t>PUNJAB CHEMICALS &amp; CROP PROTECTION LTD</t>
  </si>
  <si>
    <t>PUNJAB ALKALIES &amp; CHEMICALS LTD</t>
  </si>
  <si>
    <t>PSB</t>
  </si>
  <si>
    <t>PUNJAB &amp; SIND BANK</t>
  </si>
  <si>
    <t>PUNJLLOYD</t>
  </si>
  <si>
    <t>PUNJ LLOYD LTD</t>
  </si>
  <si>
    <t>PUNIT COMMERCIALS LTD</t>
  </si>
  <si>
    <t>PUNCTUAL TRADING LTD</t>
  </si>
  <si>
    <t>PULZ</t>
  </si>
  <si>
    <t>PULZ ELECTRONICS LTD</t>
  </si>
  <si>
    <t>PULSAR INTERNATIONAL LTD</t>
  </si>
  <si>
    <t>PDMJEPAPER</t>
  </si>
  <si>
    <t>PUDUMJEE PAPER PRODUCTS LTD</t>
  </si>
  <si>
    <t>PTL</t>
  </si>
  <si>
    <t>PTL ENTERPRISES LTD</t>
  </si>
  <si>
    <t>PTC INDUSTRIES LTD</t>
  </si>
  <si>
    <t>PTC</t>
  </si>
  <si>
    <t>PTC INDIA LTD</t>
  </si>
  <si>
    <t>PFS</t>
  </si>
  <si>
    <t>PTC INDIA FINANCIAL SERVICES LTD</t>
  </si>
  <si>
    <t>PTC (INDIA) LTD</t>
  </si>
  <si>
    <t>PSPPROJECT</t>
  </si>
  <si>
    <t>PSP PROJECTS LTD</t>
  </si>
  <si>
    <t>PSL</t>
  </si>
  <si>
    <t>PSL LTD</t>
  </si>
  <si>
    <t>PS IT INFRASTRUCTURE &amp; SERVICES LTD</t>
  </si>
  <si>
    <t>PROZONINTU</t>
  </si>
  <si>
    <t>PROZONE INTU PROPERTIES LTD</t>
  </si>
  <si>
    <t>PROVOGE</t>
  </si>
  <si>
    <t>PROVOGUE INDIA LTD</t>
  </si>
  <si>
    <t>PROVOGUE (INDIA) LTD</t>
  </si>
  <si>
    <t>PROVESTMENT SERVICES LTD</t>
  </si>
  <si>
    <t>PROSEED</t>
  </si>
  <si>
    <t>PROSEED INDIA LTD</t>
  </si>
  <si>
    <t>PROSEED (INDIA) LTD</t>
  </si>
  <si>
    <t>PROMACT IMPEX LTD</t>
  </si>
  <si>
    <t>PROLIFE</t>
  </si>
  <si>
    <t>PROLIFE INDUSTRIES LTD</t>
  </si>
  <si>
    <t>PROGRESSIVE EXTRACTIONS &amp; EXPORTS LTD</t>
  </si>
  <si>
    <t>PGHH</t>
  </si>
  <si>
    <t>PROCTER &amp; GAMBLE HYGIENE AND HEALTH CARE LTD</t>
  </si>
  <si>
    <t>PGHL</t>
  </si>
  <si>
    <t>Procter &amp; Gamble Health LTD</t>
  </si>
  <si>
    <t>PROCAL ELECTRONICS INDIA LTD</t>
  </si>
  <si>
    <t>PROCAL ELECTRONICS (INDIA) LTD</t>
  </si>
  <si>
    <t>PROAIM ENTERPRISES LTD</t>
  </si>
  <si>
    <t>PRO FIN CAPITAL SERVICES LTD</t>
  </si>
  <si>
    <t>PRIYA LTD</t>
  </si>
  <si>
    <t>PNC</t>
  </si>
  <si>
    <t>PRITISH NANDY COMMUNICATIONS LTD</t>
  </si>
  <si>
    <t>PRITIKA AUTO INDUSTRIES LTD</t>
  </si>
  <si>
    <t>PRITI</t>
  </si>
  <si>
    <t>PRITI INTERNATIONAL LTD</t>
  </si>
  <si>
    <t>PRITHVI EXCHANGE INDIA LTD</t>
  </si>
  <si>
    <t>PRITHVI EXCHANGE (INDIA) LTD</t>
  </si>
  <si>
    <t>PRISM MEDICO AND PHARMACY LTD</t>
  </si>
  <si>
    <t>PRSMJOHNSN</t>
  </si>
  <si>
    <t>PRISM JOHNSON LTD</t>
  </si>
  <si>
    <t>PRISM FINANCE LTD</t>
  </si>
  <si>
    <t>PRIME URBAN DEVELOPMENT INDIA LTD</t>
  </si>
  <si>
    <t>PRIME URBAN DEVELOPMENT (INDIA) LTD</t>
  </si>
  <si>
    <t>PRIMESECU</t>
  </si>
  <si>
    <t>PRIME SECURITIES LTD</t>
  </si>
  <si>
    <t>PRIME PROPERTY DEVELOPMENT CORPORATION LTD</t>
  </si>
  <si>
    <t>PRIME INDUSTRIES LTD</t>
  </si>
  <si>
    <t>PFOCUS</t>
  </si>
  <si>
    <t>PRIME FOCUS LTD</t>
  </si>
  <si>
    <t>PRIME CUSTOMER SERVICES LTD</t>
  </si>
  <si>
    <t>PRIME CAPITAL MARKET LTD</t>
  </si>
  <si>
    <t>PRIMA PLASTICS LTD</t>
  </si>
  <si>
    <t>PRIMA INDUSTRIES LTD</t>
  </si>
  <si>
    <t>PRIMA AGRO LTD</t>
  </si>
  <si>
    <t>PRICOLLTD</t>
  </si>
  <si>
    <t>PRICOL LTD</t>
  </si>
  <si>
    <t>PRESTIGE</t>
  </si>
  <si>
    <t>PRESTIGE ESTATES PROJECTS LTD</t>
  </si>
  <si>
    <t>PRESSMN</t>
  </si>
  <si>
    <t>PRESSMAN ADVERTISING LTD</t>
  </si>
  <si>
    <t>PRERNA INFRABUILD LTD</t>
  </si>
  <si>
    <t>PREMIER SYNTHETICS LTD</t>
  </si>
  <si>
    <t>PREMIERPOL</t>
  </si>
  <si>
    <t>PREMIER POLYFILM LTD</t>
  </si>
  <si>
    <t>PREMIER PIPES LTD</t>
  </si>
  <si>
    <t>PREMIER</t>
  </si>
  <si>
    <t>PREMIER LTD</t>
  </si>
  <si>
    <t>PREMEXPLN</t>
  </si>
  <si>
    <t>PREMIER EXPLOSIVES LTD</t>
  </si>
  <si>
    <t>PREMIER CHENNAI PROPERTIES LTD</t>
  </si>
  <si>
    <t>PREMCO GLOBAL LTD</t>
  </si>
  <si>
    <t>PREM SOMANI FINANCIAL SERVICES LTD</t>
  </si>
  <si>
    <t>PRECOT</t>
  </si>
  <si>
    <t>PRECOT MERIDIAN LTD</t>
  </si>
  <si>
    <t>PRECWIRE</t>
  </si>
  <si>
    <t>PRECISION WIRES INDIA LTD</t>
  </si>
  <si>
    <t>PRECISION WIRES (INDIA) LTD</t>
  </si>
  <si>
    <t>PRECISION ELECTRONICS LTD</t>
  </si>
  <si>
    <t>PRECISION CONTAINEURS LTD</t>
  </si>
  <si>
    <t>PRECAM</t>
  </si>
  <si>
    <t>PRECISION CAMSHAFTS LTD</t>
  </si>
  <si>
    <t>PRECIOUS TRADING &amp; INVESTMENTS LTD</t>
  </si>
  <si>
    <t>PRAXIS</t>
  </si>
  <si>
    <t>PRAXIS HOME RETAIL LTD</t>
  </si>
  <si>
    <t>PRATIKSHA CHEMICALS LTD</t>
  </si>
  <si>
    <t>PRATIK PANELS LTD</t>
  </si>
  <si>
    <t>DIAMONDYD</t>
  </si>
  <si>
    <t>PRATAAP SNACKS LTD</t>
  </si>
  <si>
    <t>PRASHANT INDIA LTD</t>
  </si>
  <si>
    <t>PRASHANT (INDIA) LTD</t>
  </si>
  <si>
    <t>PRANAVADITYA SPINNING MILLS LTD</t>
  </si>
  <si>
    <t>PRAKASH WOOLLEN &amp; SYNTHETIC MILLS LTD</t>
  </si>
  <si>
    <t>PRAKASHSTL</t>
  </si>
  <si>
    <t>PRAKASH STEELAGE LTD</t>
  </si>
  <si>
    <t>PPL</t>
  </si>
  <si>
    <t>Prakash Pipes Ltd</t>
  </si>
  <si>
    <t>PRAKASH</t>
  </si>
  <si>
    <t>PRAKASH INDUSTRIES LTD</t>
  </si>
  <si>
    <t>PRAKASHCON</t>
  </si>
  <si>
    <t>PRAKASH CONSTROWELL LTD</t>
  </si>
  <si>
    <t>PRAENG</t>
  </si>
  <si>
    <t>PRAJAY ENGINEERS SYNDICATE LTD</t>
  </si>
  <si>
    <t>PRAJIND</t>
  </si>
  <si>
    <t>PRAJ INDUSTRIES LTD</t>
  </si>
  <si>
    <t>PRAG BOSIMI SYNTHETICS LTD</t>
  </si>
  <si>
    <t>PRADIP</t>
  </si>
  <si>
    <t>PRADIP OVERSEAS LTD</t>
  </si>
  <si>
    <t>PRADHIN LTD</t>
  </si>
  <si>
    <t>PRADEEP METALS LTD</t>
  </si>
  <si>
    <t>PRABHU STEEL INDUSTRIES LTD</t>
  </si>
  <si>
    <t>PRABHAV INDUSTRIES LTD</t>
  </si>
  <si>
    <t>PRABHAT TELECOMS INDIA LTD</t>
  </si>
  <si>
    <t>PRABHAT TELECOMS (INDIA) LTD</t>
  </si>
  <si>
    <t>PRABHAT</t>
  </si>
  <si>
    <t>PRABHAT DAIRY LTD</t>
  </si>
  <si>
    <t>PPAP</t>
  </si>
  <si>
    <t>PPAP AUTOMOTIVE LTD</t>
  </si>
  <si>
    <t>POWERHOUSE GYM &amp; WELLNESS LTD</t>
  </si>
  <si>
    <t>POWERFUL</t>
  </si>
  <si>
    <t>POWERFUL TECHNOLOGIES LTD</t>
  </si>
  <si>
    <t>POWERMECH</t>
  </si>
  <si>
    <t>POWER MECH PROJECTS LTD</t>
  </si>
  <si>
    <t>POWERGRID</t>
  </si>
  <si>
    <t>POWER GRID CORPORATION OF INDIA LTD</t>
  </si>
  <si>
    <t>POWER GRID CORPORATION OF (INDIA) LTD</t>
  </si>
  <si>
    <t>PFC</t>
  </si>
  <si>
    <t>POWER FINANCE CORPORATION LTD</t>
  </si>
  <si>
    <t>PIGL</t>
  </si>
  <si>
    <t>POWER &amp; INSTRUMENTATION GUJARAT LTD</t>
  </si>
  <si>
    <t>PORWAL AUTO COMPONENTS LTD</t>
  </si>
  <si>
    <t>POPULAR ESTATE MANAGEMENT LTD</t>
  </si>
  <si>
    <t>POONA DAL &amp; OIL INDUSTRIES LTD</t>
  </si>
  <si>
    <t>POOJAWESTERN METALIKS LTD</t>
  </si>
  <si>
    <t>POOJA ENTERTAINMENT AND FILMS LTD</t>
  </si>
  <si>
    <t>PONNIERODE</t>
  </si>
  <si>
    <t>PONNI SUGARS ERODE LTD</t>
  </si>
  <si>
    <t>PONDY OXIDES &amp; CHEMICALS LTD</t>
  </si>
  <si>
    <t>POLYTEX INDIA LTD</t>
  </si>
  <si>
    <t>POLYTEX (INDIA) LTD</t>
  </si>
  <si>
    <t>POLYSPIN EXPORTS LTD</t>
  </si>
  <si>
    <t>POLYPLEX</t>
  </si>
  <si>
    <t>POLYPLEX CORPORATION LTD</t>
  </si>
  <si>
    <t>POLYMECHPLAST MACHINES LTD</t>
  </si>
  <si>
    <t>POLYMAC THERMOFORMERS LTD</t>
  </si>
  <si>
    <t>POLYLINK POLYMERS INDIA LTD</t>
  </si>
  <si>
    <t>POLYLINK POLYMERS (INDIA) LTD</t>
  </si>
  <si>
    <t>POLYGENTA TECHNOLOGIES LTD</t>
  </si>
  <si>
    <t>POLYCON INTERNATIONAL LTD</t>
  </si>
  <si>
    <t>POLYCHEM LTD</t>
  </si>
  <si>
    <t>POLYCAB</t>
  </si>
  <si>
    <t>Polycab India Ltd</t>
  </si>
  <si>
    <t>POLYMED</t>
  </si>
  <si>
    <t>POLY MEDICURE LTD</t>
  </si>
  <si>
    <t>POLSON LTD</t>
  </si>
  <si>
    <t>POLO QUEEN INDUSTRIAL AND FINTECH LTD</t>
  </si>
  <si>
    <t>POLO HOTELS LTD</t>
  </si>
  <si>
    <t>POKARNA</t>
  </si>
  <si>
    <t>POKARNA LTD</t>
  </si>
  <si>
    <t>PODDARMENT</t>
  </si>
  <si>
    <t>PODDAR PIGMENTS LTD</t>
  </si>
  <si>
    <t>PODDARHOUS</t>
  </si>
  <si>
    <t>PODDAR HOUSING AND DEVELOPMENT LTD</t>
  </si>
  <si>
    <t>POCL ENTERPRISES LTD</t>
  </si>
  <si>
    <t>POCHIRAJU</t>
  </si>
  <si>
    <t>POCHIRAJU INDUSTRIES LTD</t>
  </si>
  <si>
    <t>PNCINFRA</t>
  </si>
  <si>
    <t>PNC INFRATECH LTD</t>
  </si>
  <si>
    <t>PNBHOUSING</t>
  </si>
  <si>
    <t>PNB HOUSING FINANCE LTD</t>
  </si>
  <si>
    <t>PNBGILTS</t>
  </si>
  <si>
    <t>PNB GILTS LTD</t>
  </si>
  <si>
    <t>PMC FINCORP LTD</t>
  </si>
  <si>
    <t>PLASTIBLEN</t>
  </si>
  <si>
    <t>PLASTIBLENDS INDIA LTD</t>
  </si>
  <si>
    <t>PLASTIBLENDS (INDIA) LTD</t>
  </si>
  <si>
    <t>PLANTER POLYSACKS LTD</t>
  </si>
  <si>
    <t>PIX TRANSMISSIONS LTD</t>
  </si>
  <si>
    <t>PITTIENG</t>
  </si>
  <si>
    <t>PITTI ENGINEERING LTD</t>
  </si>
  <si>
    <t>PITHAMPUR POLY PRODUCTS LTD</t>
  </si>
  <si>
    <t>PIRPHYTO</t>
  </si>
  <si>
    <t>PIRAMAL PHYTOCARE LTD</t>
  </si>
  <si>
    <t>PEL</t>
  </si>
  <si>
    <t>PIRAMAL ENTERPRISES LTD</t>
  </si>
  <si>
    <t>PIONEER INVESTCORP LTD</t>
  </si>
  <si>
    <t>PIONEEREMB</t>
  </si>
  <si>
    <t>PIONEER EMBROIDERIES LTD</t>
  </si>
  <si>
    <t>PIONDIST</t>
  </si>
  <si>
    <t>PIONEER DISTILLERIES LTD</t>
  </si>
  <si>
    <t>PIONEER AGRO EXTRACTS LTD</t>
  </si>
  <si>
    <t>PILANIINVS</t>
  </si>
  <si>
    <t>PILANI INVESTMENT AND INDUSTRIES CORPORATION LTD</t>
  </si>
  <si>
    <t>PILITA</t>
  </si>
  <si>
    <t>PIL ITALICA LIFESTYLE LTD</t>
  </si>
  <si>
    <t>PIDILITIND</t>
  </si>
  <si>
    <t>PIDILITE INDUSTRIES LTD</t>
  </si>
  <si>
    <t>PICTUREHOUSE MEDIA LTD</t>
  </si>
  <si>
    <t>PICCADILY SUGAR &amp; ALLIED INDUSTRIES LTD</t>
  </si>
  <si>
    <t>PICCADILY AGRO INDUSTRIES LTD</t>
  </si>
  <si>
    <t>PIIND</t>
  </si>
  <si>
    <t>PI INDUSTRIES LTD</t>
  </si>
  <si>
    <t>PHYTO CHEM INDIA LTD</t>
  </si>
  <si>
    <t>PHYTO CHEM (INDIA) LTD</t>
  </si>
  <si>
    <t>PHOTOQUIP INDIA LTD</t>
  </si>
  <si>
    <t>PHOTOQUIP (INDIA) LTD</t>
  </si>
  <si>
    <t>PHOTON CAPITAL ADVISORS LTD</t>
  </si>
  <si>
    <t>PHOENIX TOWNSHIP LTD</t>
  </si>
  <si>
    <t>PHOENIX INTERNATIONAL LTD</t>
  </si>
  <si>
    <t>Carbon Black</t>
  </si>
  <si>
    <t>PHILIPCARB</t>
  </si>
  <si>
    <t>PHILLIPS CARBON BLACK LTD</t>
  </si>
  <si>
    <t>PHAARMASIA LTD</t>
  </si>
  <si>
    <t>PH TRADING LTD</t>
  </si>
  <si>
    <t>PH CAPITAL LTD</t>
  </si>
  <si>
    <t>PG INDUSTRY LTD</t>
  </si>
  <si>
    <t>PG FOILS LTD</t>
  </si>
  <si>
    <t>PGEL</t>
  </si>
  <si>
    <t>PG ELECTROPLAST LTD</t>
  </si>
  <si>
    <t>PFL INFOTECH LTD</t>
  </si>
  <si>
    <t>PFIZER</t>
  </si>
  <si>
    <t>PFIZER LTD</t>
  </si>
  <si>
    <t>PETRONET</t>
  </si>
  <si>
    <t>PETRONET LNG LTD</t>
  </si>
  <si>
    <t>PETRONENGG</t>
  </si>
  <si>
    <t>PETRON ENGINEERING CONSTRUCTION LTD</t>
  </si>
  <si>
    <t>PERVASIVE COMMODITIES LTD</t>
  </si>
  <si>
    <t>PERSISTENT</t>
  </si>
  <si>
    <t>PERSISTENT SYSTEMS LTD</t>
  </si>
  <si>
    <t>PERMANENT MAGNETS LTD</t>
  </si>
  <si>
    <t>PERFECTPAC LTD</t>
  </si>
  <si>
    <t>PERFECT-OCTAVE MEDIA PROJECTS LTD</t>
  </si>
  <si>
    <t>PERFECT</t>
  </si>
  <si>
    <t>PERFECT INFRAENGINEERS LTD</t>
  </si>
  <si>
    <t>PEOPLES INVESTMENTS LTD</t>
  </si>
  <si>
    <t>PENTOKEY ORGANY INDIA LTD</t>
  </si>
  <si>
    <t>PENTOKEY ORGANY (INDIA) LTD</t>
  </si>
  <si>
    <t>PENTAMEDIA GRAPHICS LTD</t>
  </si>
  <si>
    <t>PENTAGOLD</t>
  </si>
  <si>
    <t>PENTA GOLD LTD</t>
  </si>
  <si>
    <t>PENIND</t>
  </si>
  <si>
    <t>PENNAR INDUSTRIES LTD</t>
  </si>
  <si>
    <t>PENPEBS</t>
  </si>
  <si>
    <t>PENNAR ENGINEERED BUILDING SYSTEMS LTD</t>
  </si>
  <si>
    <t>PENINLAND</t>
  </si>
  <si>
    <t>PENINSULA LAND LTD</t>
  </si>
  <si>
    <t>PEETI SECURITIES LTD</t>
  </si>
  <si>
    <t>PEE CEE COSMA SOPE LTD</t>
  </si>
  <si>
    <t>PECOS HOTELS AND PUBS LTD</t>
  </si>
  <si>
    <t>PEARLPOLY</t>
  </si>
  <si>
    <t>PEARL POLYMERS LTD</t>
  </si>
  <si>
    <t>PGIL</t>
  </si>
  <si>
    <t>PEARL GLOBAL INDUSTRIES LTD</t>
  </si>
  <si>
    <t>PDSMFL</t>
  </si>
  <si>
    <t>PDS MULTINATIONAL FASHIONS LTD</t>
  </si>
  <si>
    <t>PCS TECHNOLOGY LTD</t>
  </si>
  <si>
    <t>PCJEWELLER</t>
  </si>
  <si>
    <t>PC JEWELLER LTD</t>
  </si>
  <si>
    <t>PBM POLYTEX LTD</t>
  </si>
  <si>
    <t>PBAINFRA</t>
  </si>
  <si>
    <t>PBA INFRASTRUCTURE LTD</t>
  </si>
  <si>
    <t>PAWANSUT HOLDINGS LTD</t>
  </si>
  <si>
    <t>PAUSHAK LTD</t>
  </si>
  <si>
    <t>PAUL MERCHANTS LTD</t>
  </si>
  <si>
    <t>PATSPINLTD</t>
  </si>
  <si>
    <t>PATSPIN INDIA LTD</t>
  </si>
  <si>
    <t>PATSPIN (INDIA) LTD</t>
  </si>
  <si>
    <t>PATIDAR BUILDCON LTD</t>
  </si>
  <si>
    <t>PATELS AIRTEMP INDIA LTD</t>
  </si>
  <si>
    <t>PATELS AIRTEMP (INDIA) LTD</t>
  </si>
  <si>
    <t>PATINTLOG</t>
  </si>
  <si>
    <t>PATEL INTEGRATED LOGISTICS LTD</t>
  </si>
  <si>
    <t>PATELENG</t>
  </si>
  <si>
    <t>PATEL ENGINEERING LTD</t>
  </si>
  <si>
    <t>PATDIAM JEWELLERY LTD</t>
  </si>
  <si>
    <t>PASUPATI SPG &amp; WVG MILLS LTD</t>
  </si>
  <si>
    <t>PASUPATI FINCAP LTD</t>
  </si>
  <si>
    <t>PASUPATI ACRYLON LTD</t>
  </si>
  <si>
    <t>PASHUPATI</t>
  </si>
  <si>
    <t>PASHUPATI COTSPIN LTD</t>
  </si>
  <si>
    <t>PASARI SPINNING MILLS LTD</t>
  </si>
  <si>
    <t>PARVATI SWEETNERS AND POWER LTD</t>
  </si>
  <si>
    <t>PARTH INDUSTRIES LTD</t>
  </si>
  <si>
    <t>PARSVNATH</t>
  </si>
  <si>
    <t>PARSVNATH DEVELOPERS LTD</t>
  </si>
  <si>
    <t>PARSHWANATH CORPORATION LTD</t>
  </si>
  <si>
    <t>PARSHARTI INVESTMENT LTD</t>
  </si>
  <si>
    <t>PARNAX LAB LTD</t>
  </si>
  <si>
    <t>PARNAV SPORTS ACADEMY LTD</t>
  </si>
  <si>
    <t>PARMESHWARI SILK MILLS LTD</t>
  </si>
  <si>
    <t>PARMAX PHARMA LTD</t>
  </si>
  <si>
    <t>PARLE SOFTWARE LTD</t>
  </si>
  <si>
    <t>PARKER AGROCHEM EXPORTS LTD</t>
  </si>
  <si>
    <t>PARIN</t>
  </si>
  <si>
    <t>PARIN FURNITURE LTD</t>
  </si>
  <si>
    <t>PARIKSHA FIN- INVEST- LEASE LTD</t>
  </si>
  <si>
    <t>PDPL</t>
  </si>
  <si>
    <t>PARENTERAL DRUGS INDIA LTD</t>
  </si>
  <si>
    <t>PARENTERAL DRUGS (INDIA) LTD</t>
  </si>
  <si>
    <t>PARAMOUNT COSMETICS INDIA LTD</t>
  </si>
  <si>
    <t>PARAMOUNT COSMETICS (INDIA) LTD</t>
  </si>
  <si>
    <t>PARACABLES</t>
  </si>
  <si>
    <t>PARAMOUNT COMMUNICATIONS LTD</t>
  </si>
  <si>
    <t>PARAGON FINANCE LTD</t>
  </si>
  <si>
    <t>PARAGMILK</t>
  </si>
  <si>
    <t>PARAG MILK FOODS LTD</t>
  </si>
  <si>
    <t>PARABDRUGS</t>
  </si>
  <si>
    <t>PARABOLIC DRUGS LTD</t>
  </si>
  <si>
    <t>PARINFRA</t>
  </si>
  <si>
    <t>Parab Infra Ltd</t>
  </si>
  <si>
    <t>PANYAM CEMENTS &amp; MINERAL INDUSTRIES LTD</t>
  </si>
  <si>
    <t>PANTH INFINITY LTD</t>
  </si>
  <si>
    <t>PANSARI</t>
  </si>
  <si>
    <t>PANSARI DEVELOPERS LTD</t>
  </si>
  <si>
    <t>PANKAJ POLYPACK LTD</t>
  </si>
  <si>
    <t>PANKAJ POLYMERS LTD</t>
  </si>
  <si>
    <t>PANKAJ PIYUSH TRADE &amp; INVESTMENT LTD</t>
  </si>
  <si>
    <t>PANCHSHEEL ORGANICS LTD</t>
  </si>
  <si>
    <t>PANCHMAHAL STEEL LTD</t>
  </si>
  <si>
    <t>PANASONIC ENERGY INDIA COMPANY LTD</t>
  </si>
  <si>
    <t>PANASONIC CARBON INDIA CO LTD</t>
  </si>
  <si>
    <t>PANAMAPET</t>
  </si>
  <si>
    <t>PANAMA PETROCHEM LTD</t>
  </si>
  <si>
    <t>PANAFIC INDUSTRIALS LTD</t>
  </si>
  <si>
    <t>PANACHE INNOVATIONS LTD</t>
  </si>
  <si>
    <t>PANACHE</t>
  </si>
  <si>
    <t>PANACHE DIGILIFE LTD</t>
  </si>
  <si>
    <t>PANACEABIO</t>
  </si>
  <si>
    <t>PANACEA BIOTEC LTD</t>
  </si>
  <si>
    <t>PAN INDIA CORPORATION LTD</t>
  </si>
  <si>
    <t>PAN ELECTRONICS INDIA LTD</t>
  </si>
  <si>
    <t>PAN ELECTRONICS (INDIA) LTD</t>
  </si>
  <si>
    <t>PALSOFT INFOSYSTEMS LTD</t>
  </si>
  <si>
    <t>PALREDTEC</t>
  </si>
  <si>
    <t>PALRED TECHNOLOGIES LTD</t>
  </si>
  <si>
    <t>PALM JEWELS LTD</t>
  </si>
  <si>
    <t>PALCO METALS LTD</t>
  </si>
  <si>
    <t>PALASHSECU</t>
  </si>
  <si>
    <t>PALASH SECURITIES LTD</t>
  </si>
  <si>
    <t>PAISALO</t>
  </si>
  <si>
    <t>PAISALO DIGITAL LTD</t>
  </si>
  <si>
    <t>PAGEIND</t>
  </si>
  <si>
    <t>PAGE INDUSTRIES LTD</t>
  </si>
  <si>
    <t>PAEL</t>
  </si>
  <si>
    <t>PAE LTD</t>
  </si>
  <si>
    <t>PADMANABH INDUSTRIES LTD</t>
  </si>
  <si>
    <t>PADMALAYA TELEFILMS LTD</t>
  </si>
  <si>
    <t>PADAM COTTON YARNS LTD</t>
  </si>
  <si>
    <t>PACT INDUSTRIES LTD</t>
  </si>
  <si>
    <t>PACIFIC INDUSTRIES LTD</t>
  </si>
  <si>
    <t>PACHELI INDUSTRIAL FINANCE LTD</t>
  </si>
  <si>
    <t>P M TELELINNKS LTD</t>
  </si>
  <si>
    <t>P  B  FILMS LTD</t>
  </si>
  <si>
    <t>OZONE WORLD LTD</t>
  </si>
  <si>
    <t>OVOBEL FOODS LTD</t>
  </si>
  <si>
    <t>OVERSEAS SYNTHETICS LTD</t>
  </si>
  <si>
    <t>OTCO INTERNATIONAL LTD</t>
  </si>
  <si>
    <t>OSWAL YARNS LTD</t>
  </si>
  <si>
    <t>OSWAL OVERSEAS LTD</t>
  </si>
  <si>
    <t>OSWAL LEASING LTD</t>
  </si>
  <si>
    <t>BINDALAGRO</t>
  </si>
  <si>
    <t>OSWAL CHEMICALS &amp; FERTILIZERS LTD</t>
  </si>
  <si>
    <t>OSWALAGRO</t>
  </si>
  <si>
    <t>OSWAL AGRO MILLS LTD</t>
  </si>
  <si>
    <t>OSIAJEE TEXFAB LTD</t>
  </si>
  <si>
    <t>OSEASPRE CONSULTANTS LTD</t>
  </si>
  <si>
    <t>OSCAR INVESTMENTS LTD</t>
  </si>
  <si>
    <t>OSCAR GLOBAL LTD</t>
  </si>
  <si>
    <t>ORTINLABSS</t>
  </si>
  <si>
    <t>ORTIN LABORATORIES LTD</t>
  </si>
  <si>
    <t>ORTEL</t>
  </si>
  <si>
    <t>ORTEL COMMUNICATIONS LTD</t>
  </si>
  <si>
    <t>OROSIL SMITHS INDIA LTD</t>
  </si>
  <si>
    <t>OROSIL SMITHS (INDIA) LTD</t>
  </si>
  <si>
    <t>ORISSA BENGAL CARRIER LTD</t>
  </si>
  <si>
    <t>ORIENTAL VENEER PRODUCTS LTD</t>
  </si>
  <si>
    <t>ORIENTALTL</t>
  </si>
  <si>
    <t>ORIENTAL TRIMEX LTD</t>
  </si>
  <si>
    <t>ORIENTHOT</t>
  </si>
  <si>
    <t>ORIENTAL HOTELS LTD</t>
  </si>
  <si>
    <t>OCCL</t>
  </si>
  <si>
    <t>ORIENTAL CARBON &amp; CHEMICALS LTD</t>
  </si>
  <si>
    <t>ORIENTBANK</t>
  </si>
  <si>
    <t>ORIENTAL BANK OF COMMERCE</t>
  </si>
  <si>
    <t>ORIENTAL AROMATICS LTD</t>
  </si>
  <si>
    <t>ORIENT TRADELINK LTD</t>
  </si>
  <si>
    <t>ORIENTREF</t>
  </si>
  <si>
    <t>ORIENT REFRACTORIES LTD</t>
  </si>
  <si>
    <t>ORIENTLTD</t>
  </si>
  <si>
    <t>ORIENT PRESS LTD</t>
  </si>
  <si>
    <t>ORIENTPPR</t>
  </si>
  <si>
    <t>ORIENT PAPER &amp; INDUSTRIES LTD</t>
  </si>
  <si>
    <t>GREENPOWER</t>
  </si>
  <si>
    <t>ORIENT GREEN POWER COMPANY LTD</t>
  </si>
  <si>
    <t>ORIENTELEC</t>
  </si>
  <si>
    <t>ORIENT ELECTRIC LTD</t>
  </si>
  <si>
    <t>ORIENTCEM</t>
  </si>
  <si>
    <t>ORIENT CEMENT LTD</t>
  </si>
  <si>
    <t>ORIENT BEVERAGES LTD</t>
  </si>
  <si>
    <t>ORIENTBELL</t>
  </si>
  <si>
    <t>ORIENT BELL LTD</t>
  </si>
  <si>
    <t>ORIENTABRA</t>
  </si>
  <si>
    <t>ORIENT ABRASIVES LTD</t>
  </si>
  <si>
    <t>ORICONENT</t>
  </si>
  <si>
    <t>ORICON ENTERPRISES LTD</t>
  </si>
  <si>
    <t>ORGANIC COATINGS LTD</t>
  </si>
  <si>
    <t>ORCHIDPHAR</t>
  </si>
  <si>
    <t>ORCHID PHARMA LTD</t>
  </si>
  <si>
    <t>ORBTEXP</t>
  </si>
  <si>
    <t>ORBIT EXPORTS LTD</t>
  </si>
  <si>
    <t>OFSS</t>
  </si>
  <si>
    <t>ORACLE FINANCIAL SERVICES SOFTWARE LTD</t>
  </si>
  <si>
    <t>ORACLE CREDIT LTD</t>
  </si>
  <si>
    <t>OPTOCIRCUI</t>
  </si>
  <si>
    <t>OPTO CIRCUITS INDIA LTD</t>
  </si>
  <si>
    <t>OPTO CIRCUITS (INDIA) LTD</t>
  </si>
  <si>
    <t>OPTIMUS FINANCE LTD</t>
  </si>
  <si>
    <t>OPTIEMUS</t>
  </si>
  <si>
    <t>OPTIEMUS INFRACOM LTD</t>
  </si>
  <si>
    <t>OPAL</t>
  </si>
  <si>
    <t>OPAL LUXURY TIME PRODUCTS LTD</t>
  </si>
  <si>
    <t>ONWARDTEC</t>
  </si>
  <si>
    <t>ONWARD TECHNOLOGIES LTD</t>
  </si>
  <si>
    <t>ONTIC FINSERVE LTD</t>
  </si>
  <si>
    <t>ONMOBILE</t>
  </si>
  <si>
    <t>ONMOBILE GLOBAL LTD</t>
  </si>
  <si>
    <t>ONESOURCE TECHMEDIA LTD</t>
  </si>
  <si>
    <t>ONESOURCE IDEAS VENTURE LTD</t>
  </si>
  <si>
    <t>ONELIFECAP</t>
  </si>
  <si>
    <t>ONELIFE CAPITAL ADVISORS LTD</t>
  </si>
  <si>
    <t>ONEPOINT</t>
  </si>
  <si>
    <t>ONE POINT ONE SOLUTIONS LTD</t>
  </si>
  <si>
    <t>OMNITEX INDUSTRIES INDIA LTD</t>
  </si>
  <si>
    <t>OMNITEX INDUSTRIES (INDIA) LTD</t>
  </si>
  <si>
    <t>OMNI AXS SOFTWARE LTD</t>
  </si>
  <si>
    <t>OMKARCHEM</t>
  </si>
  <si>
    <t>OMKAR SPECIALITY CHEMICALS LTD</t>
  </si>
  <si>
    <t>OMKAR PHARMACHEM LTD</t>
  </si>
  <si>
    <t>OMKAR OVERSEAS LTD</t>
  </si>
  <si>
    <t>OMFURN</t>
  </si>
  <si>
    <t>OMFURN INDIA LTD</t>
  </si>
  <si>
    <t>OMFURN (INDIA) LTD</t>
  </si>
  <si>
    <t>OMAXE</t>
  </si>
  <si>
    <t>OMAXE LTD</t>
  </si>
  <si>
    <t>OMAXAUTO</t>
  </si>
  <si>
    <t>OMAX AUTOS LTD</t>
  </si>
  <si>
    <t>OMANSH ENTERPRISES LTD</t>
  </si>
  <si>
    <t>OMMETALS</t>
  </si>
  <si>
    <t>OM METALS INFRAPROJECTS LTD</t>
  </si>
  <si>
    <t>OLYMPIC OIL INDUSTRIES LTD</t>
  </si>
  <si>
    <t xml:space="preserve">Gift Articles-Toys &amp; Cards </t>
  </si>
  <si>
    <t>OLYMPIC CARDS LTD</t>
  </si>
  <si>
    <t>Internet &amp; Catalogue Retail</t>
  </si>
  <si>
    <t>OLYMPIA INDUSTRIES LTD</t>
  </si>
  <si>
    <t>OLECTRA</t>
  </si>
  <si>
    <t>OLECTRA GREENTECH LTD</t>
  </si>
  <si>
    <t>OK PLAY INDIA LTD</t>
  </si>
  <si>
    <t>OK PLAY (INDIA) LTD</t>
  </si>
  <si>
    <t>OIL</t>
  </si>
  <si>
    <t>OIL INDIA LTD</t>
  </si>
  <si>
    <t>Oil Equipment &amp; Services</t>
  </si>
  <si>
    <t>OILCOUNTUB</t>
  </si>
  <si>
    <t>OIL COUNTRY TUBULAR LTD</t>
  </si>
  <si>
    <t>OIL (INDIA) LTD</t>
  </si>
  <si>
    <t>ONGC</t>
  </si>
  <si>
    <t>OIL &amp; NATURAL GAS CORPORATION LTD</t>
  </si>
  <si>
    <t>OFS TECHNOLOGIES LTD</t>
  </si>
  <si>
    <t>ODYSSEY TECHNOLOGIES LTD</t>
  </si>
  <si>
    <t>ODYSSEY CORPORATION LTD</t>
  </si>
  <si>
    <t>OCTAWARE TECHNOLOGIES LTD</t>
  </si>
  <si>
    <t>OCTAL CREDIT CAPITAL LTD</t>
  </si>
  <si>
    <t>OISL</t>
  </si>
  <si>
    <t>OCL IRON AND STEEL LTD</t>
  </si>
  <si>
    <t>OCEANIC FOODS LTD</t>
  </si>
  <si>
    <t>OCEANAA BIOTEK INDUSTRIES LTD</t>
  </si>
  <si>
    <t>OCEAN AGRO INDIA LTD</t>
  </si>
  <si>
    <t>OCEAN AGRO (INDIA) LTD</t>
  </si>
  <si>
    <t>OBJECTONE INFORMATION SYSTEMS LTD</t>
  </si>
  <si>
    <t>OBEROIRLTY</t>
  </si>
  <si>
    <t>OBEROI REALTY LTD</t>
  </si>
  <si>
    <t>OASIS TRADELINK LTD</t>
  </si>
  <si>
    <t>OASIS SECURITIES LTD</t>
  </si>
  <si>
    <t>O  P  CHAINS LTD</t>
  </si>
  <si>
    <t>NYSSA CORPORATION LTD</t>
  </si>
  <si>
    <t>NUWAY ORGANIC NATURALS INDIA LTD</t>
  </si>
  <si>
    <t>NUWAY ORGANIC NATURALS (INDIA) LTD</t>
  </si>
  <si>
    <t>NUTRICIRCLE LTD</t>
  </si>
  <si>
    <t>NUTRAPLUS INDIA LTD</t>
  </si>
  <si>
    <t>NUTRAPLUS (INDIA) LTD</t>
  </si>
  <si>
    <t>NUTECH GLOBAL LTD</t>
  </si>
  <si>
    <t>NUCLEUS</t>
  </si>
  <si>
    <t>NUCLEUS SOFTWARE EXPORTS LTD</t>
  </si>
  <si>
    <t>NUTEK</t>
  </si>
  <si>
    <t>NU TEK INDIA LTD</t>
  </si>
  <si>
    <t>NU TEK (INDIA) LTD</t>
  </si>
  <si>
    <t>NTPC</t>
  </si>
  <si>
    <t>NTPC LTD</t>
  </si>
  <si>
    <t>NTC INDUSTRIES LTD</t>
  </si>
  <si>
    <t>NIBL</t>
  </si>
  <si>
    <t>NRB INDUSTRIAL BEARINGS LTD</t>
  </si>
  <si>
    <t>NRBBEARING</t>
  </si>
  <si>
    <t>NRB BEARING LTD</t>
  </si>
  <si>
    <t>NPR FINANCE LTD</t>
  </si>
  <si>
    <t>NOVARTIS INDIA LTD</t>
  </si>
  <si>
    <t>NOVARTIS (INDIA) LTD</t>
  </si>
  <si>
    <t>NOVA PUBLICATIONS INDIA LTD</t>
  </si>
  <si>
    <t>NOVA PUBLICATIONS (INDIA) LTD</t>
  </si>
  <si>
    <t>NOVA IRON &amp; STEEL LTD</t>
  </si>
  <si>
    <t>NOUVEAU GLOBAL VENTURES LTD</t>
  </si>
  <si>
    <t>NOURITRANS EXIM LTD</t>
  </si>
  <si>
    <t>NORTHLINK FISCAL AND CAPITAL SERVICES LTD</t>
  </si>
  <si>
    <t>NSL</t>
  </si>
  <si>
    <t>Northern Spirits Ltd</t>
  </si>
  <si>
    <t>NECCLTD</t>
  </si>
  <si>
    <t>NORTH EASTERN CARRYING CORPORATION LTD</t>
  </si>
  <si>
    <t>NORRIS MEDICINES LTD</t>
  </si>
  <si>
    <t>NORBTEAEXP</t>
  </si>
  <si>
    <t>NORBEN TEA &amp; EXPORTS LTD</t>
  </si>
  <si>
    <t>NOIDATOLL</t>
  </si>
  <si>
    <t>NOIDA TOLL BRIDGE COMPANY LTD</t>
  </si>
  <si>
    <t>NOCIL</t>
  </si>
  <si>
    <t>NOCIL LTD</t>
  </si>
  <si>
    <t>NMDC</t>
  </si>
  <si>
    <t>NMDC LTD</t>
  </si>
  <si>
    <t>NLCINDIA</t>
  </si>
  <si>
    <t>NLC INDIA LTD</t>
  </si>
  <si>
    <t>NLC(INDIA)</t>
  </si>
  <si>
    <t>NLC (INDIA) LTD</t>
  </si>
  <si>
    <t>NKIND</t>
  </si>
  <si>
    <t>NK INDUSTRIES LTD</t>
  </si>
  <si>
    <t>NIYOGIN FINTECH LTD</t>
  </si>
  <si>
    <t>NIVI TRADING LTD</t>
  </si>
  <si>
    <t>NIVEDITA MERCANTILE &amp; FINANCING LTD</t>
  </si>
  <si>
    <t>NITTA GELATIN INDIA LTD</t>
  </si>
  <si>
    <t>NITTA GELATIN (INDIA) LTD</t>
  </si>
  <si>
    <t>NITIRAJ</t>
  </si>
  <si>
    <t>NITIRAJ ENGINEERS LTD</t>
  </si>
  <si>
    <t>NITINSPIN</t>
  </si>
  <si>
    <t>NITIN SPINNERS LTD</t>
  </si>
  <si>
    <t>NITINFIRE</t>
  </si>
  <si>
    <t>NITIN FIRE PROTECTION INDUSTRIES LTD</t>
  </si>
  <si>
    <t>NITIN CASTINGS LTD</t>
  </si>
  <si>
    <t>NITESHEST</t>
  </si>
  <si>
    <t>NITESH ESTATES LTD</t>
  </si>
  <si>
    <t>NITCO</t>
  </si>
  <si>
    <t>NITCO LTD</t>
  </si>
  <si>
    <t>NISHTHA FINANCE AND INVESTMENT INDIA LTD</t>
  </si>
  <si>
    <t>NISHTHA FINANCE AND INVESTMENT (INDIA) LTD</t>
  </si>
  <si>
    <t>NIRLON LTD</t>
  </si>
  <si>
    <t>NIRAV COMMERCIALS LTD</t>
  </si>
  <si>
    <t>NIRAJISPAT</t>
  </si>
  <si>
    <t>NIRAJ ISPAT INDUSTRIES LTD</t>
  </si>
  <si>
    <t>NIRAJ CEMENT STRUCTURALS LTD</t>
  </si>
  <si>
    <t>NINTEC SYSTEMS LTD</t>
  </si>
  <si>
    <t>NIMBUS PROJECTS LTD</t>
  </si>
  <si>
    <t>NIMBUS INDUSTRIES LTD</t>
  </si>
  <si>
    <t>NIMBUS FOODS INDUSTRIES LTD</t>
  </si>
  <si>
    <t>NILKANTH ENGINEERING LTD</t>
  </si>
  <si>
    <t>NILKAMAL</t>
  </si>
  <si>
    <t>NILKAMAL LTD</t>
  </si>
  <si>
    <t>NILE LTD</t>
  </si>
  <si>
    <t>NILACHAL REFRACTORIES LTD</t>
  </si>
  <si>
    <t>NILASPACES</t>
  </si>
  <si>
    <t>Nila Spaces Ltd</t>
  </si>
  <si>
    <t>NILAINFRA</t>
  </si>
  <si>
    <t>NILA INFRASTRUCTURES LTD</t>
  </si>
  <si>
    <t>NIKKI GLOBAL FINANCE LTD</t>
  </si>
  <si>
    <t>NIKHIL ADHESIVES LTD</t>
  </si>
  <si>
    <t>NIITTECH</t>
  </si>
  <si>
    <t>NIIT TECHNOLOGIES LTD</t>
  </si>
  <si>
    <t>IT Training Services</t>
  </si>
  <si>
    <t>NIITLTD</t>
  </si>
  <si>
    <t>NIIT LTD</t>
  </si>
  <si>
    <t>NIHAR INFO GLOBAL LTD</t>
  </si>
  <si>
    <t>NIDHI GRANITES LTD</t>
  </si>
  <si>
    <t>NICCO UCO ALLIANCE CREDIT LTD</t>
  </si>
  <si>
    <t>NICCO PARKS &amp; RESORTS LTD</t>
  </si>
  <si>
    <t>NHPC</t>
  </si>
  <si>
    <t>NHPC LTD</t>
  </si>
  <si>
    <t>NHC FOODS LTD</t>
  </si>
  <si>
    <t>NGL FINE-CHEM LTD</t>
  </si>
  <si>
    <t>NEXUS COMMODITIES AND TECHNOLOGIES LTD</t>
  </si>
  <si>
    <t>NEXTMEDIA</t>
  </si>
  <si>
    <t>NEXT MEDIAWORKS LTD</t>
  </si>
  <si>
    <t>NEWGEN</t>
  </si>
  <si>
    <t>NEWGEN SOFTWARE TECHNOLOGIES LTD</t>
  </si>
  <si>
    <t>NEWEVER TRADE WINGS LTD</t>
  </si>
  <si>
    <t>NEW SAGAR TRADING CO LTD</t>
  </si>
  <si>
    <t>NEW MARKETS ADVISORY LTD</t>
  </si>
  <si>
    <t>NEW LIGHT APPARELS LTD</t>
  </si>
  <si>
    <t>NDTV</t>
  </si>
  <si>
    <t>NEW DELHI TELEVISION LTD</t>
  </si>
  <si>
    <t>NEULANDLAB</t>
  </si>
  <si>
    <t>NEULAND LABORATORIES LTD</t>
  </si>
  <si>
    <t>NTL</t>
  </si>
  <si>
    <t>NEUEON TOWERS LTD</t>
  </si>
  <si>
    <t>NETWORK18</t>
  </si>
  <si>
    <t>NETWORK18 MEDIA &amp; INVESTMENTS LTD</t>
  </si>
  <si>
    <t>NETWORK LTD</t>
  </si>
  <si>
    <t>NETTLINX LTD</t>
  </si>
  <si>
    <t>NETRIPPLES SOFTWARE LTD</t>
  </si>
  <si>
    <t>NETLINK SOLUTIONS INDIA LTD</t>
  </si>
  <si>
    <t>NETLINK SOLUTIONS (INDIA) LTD</t>
  </si>
  <si>
    <t>NESTLEIND</t>
  </si>
  <si>
    <t>NESTLE INDIA LTD</t>
  </si>
  <si>
    <t>NESTLE (INDIA) LTD</t>
  </si>
  <si>
    <t>NESCO</t>
  </si>
  <si>
    <t>NESCO LTD</t>
  </si>
  <si>
    <t>NEPTUNE EXPORTS LTD</t>
  </si>
  <si>
    <t>NEOGEN</t>
  </si>
  <si>
    <t>Neogen Chemicals Ltd</t>
  </si>
  <si>
    <t>NEOGEM INDIA LTD</t>
  </si>
  <si>
    <t>NEOGEM (INDIA) LTD</t>
  </si>
  <si>
    <t>NEO INFRACON LTD</t>
  </si>
  <si>
    <t>NELCO</t>
  </si>
  <si>
    <t>NELCO LTD</t>
  </si>
  <si>
    <t>NELCAST</t>
  </si>
  <si>
    <t>NELCAST LTD</t>
  </si>
  <si>
    <t>NEIL INDUSTRIES LTD</t>
  </si>
  <si>
    <t>NEHA INTERNATIONAL LTD</t>
  </si>
  <si>
    <t>NEGOTIUM INTERNATIONAL TRADE LTD</t>
  </si>
  <si>
    <t>NEERAJ PAPER MARKETING LTD</t>
  </si>
  <si>
    <t>NEELKANTH ROCKMINERALS LTD</t>
  </si>
  <si>
    <t>NEELAMALAI AGRO INDUSTRIES LTD</t>
  </si>
  <si>
    <t>NECLIFE</t>
  </si>
  <si>
    <t>NECTAR LIFESCIENCES LTD</t>
  </si>
  <si>
    <t>NDA SECURITIES LTD</t>
  </si>
  <si>
    <t>NCL RESEARCH &amp; FINANCIAL SERVICES LTD</t>
  </si>
  <si>
    <t>NCLIND</t>
  </si>
  <si>
    <t>NCL INDUSTRIES LTD</t>
  </si>
  <si>
    <t>NCC</t>
  </si>
  <si>
    <t>NCC LTD</t>
  </si>
  <si>
    <t>NCC FINANCE LTD</t>
  </si>
  <si>
    <t>NCC BLUE WATER PRODUCTS LTD</t>
  </si>
  <si>
    <t>NBCC</t>
  </si>
  <si>
    <t>NBCC INDIA LTD</t>
  </si>
  <si>
    <t>NBCC (INDIA) LTD</t>
  </si>
  <si>
    <t>NB FOOTWEAR LTD</t>
  </si>
  <si>
    <t>NAYSAA SECURITIES LTD</t>
  </si>
  <si>
    <t>NAVNETEDUL</t>
  </si>
  <si>
    <t>NAVNEET EDUCATION LTD</t>
  </si>
  <si>
    <t>NAVKETAN MERCHANTS LTD</t>
  </si>
  <si>
    <t>NAVKARCORP</t>
  </si>
  <si>
    <t>NAVKAR CORPORATION LTD</t>
  </si>
  <si>
    <t>NAVKAR BUILDERS LTD</t>
  </si>
  <si>
    <t>NAVINFLUOR</t>
  </si>
  <si>
    <t>NAVIN FLUORINE INTERNATIONAL LTD</t>
  </si>
  <si>
    <t>NAVIGANT CORPORATE ADVISORS LTD</t>
  </si>
  <si>
    <t>NBVENTURES</t>
  </si>
  <si>
    <t>NAVA BHARAT VENTURES LTD</t>
  </si>
  <si>
    <t>NATURITE AGRO PRODUCTS LTD</t>
  </si>
  <si>
    <t>NATURAL CAPSULES LTD</t>
  </si>
  <si>
    <t>NATURA HUE CHEM LTD</t>
  </si>
  <si>
    <t>NATRAJ PROTEINS LTD</t>
  </si>
  <si>
    <t>NATNLSTEEL</t>
  </si>
  <si>
    <t>NATIONAL STEEL AND AGRO INDUSTRIES LTD</t>
  </si>
  <si>
    <t>NATIONAL STANDARD INDIA LTD</t>
  </si>
  <si>
    <t>NATIONAL STANDARD (INDIA) LTD</t>
  </si>
  <si>
    <t>NATIONAL PLYWOOD INDUSTRIES LTD</t>
  </si>
  <si>
    <t>NATIONAL PLASTIC TECHNOLOGIES LTD</t>
  </si>
  <si>
    <t>NATIONAL PLASTIC INDUSTRIES LTD</t>
  </si>
  <si>
    <t>NATIONAL PEROXIDE LTD</t>
  </si>
  <si>
    <t>NATIONAL OXYGEN LTD</t>
  </si>
  <si>
    <t>NATIONAL GENERAL INDUSTRIES LTD</t>
  </si>
  <si>
    <t>NATIONAL FITTINGS LTD</t>
  </si>
  <si>
    <t>NFL</t>
  </si>
  <si>
    <t>NATIONAL FERTILIZERS LTD</t>
  </si>
  <si>
    <t>NATIONALUM</t>
  </si>
  <si>
    <t>NATIONAL ALUMINIUM COMPANY LTD</t>
  </si>
  <si>
    <t>NATH PULP &amp; PAPER MILLS LTD</t>
  </si>
  <si>
    <t>NATHBIOGEN</t>
  </si>
  <si>
    <t>NATH BIO-GENES INDIA LTD</t>
  </si>
  <si>
    <t>NATH BIO-GENES (INDIA) LTD</t>
  </si>
  <si>
    <t>NATCOPHARM</t>
  </si>
  <si>
    <t>NATCO PHARMA LTD</t>
  </si>
  <si>
    <t>NATCO ECONOMICALS LTD</t>
  </si>
  <si>
    <t>NARMP</t>
  </si>
  <si>
    <t>NARMADA MACPLAST DRIP IRRIGATION SYSTEMS LTD.</t>
  </si>
  <si>
    <t>NARMADA GELATINES LTD</t>
  </si>
  <si>
    <t>NARMADA</t>
  </si>
  <si>
    <t>NARMADA AGROBASE LTD</t>
  </si>
  <si>
    <t>NARENDRA PROPERTIES LTD</t>
  </si>
  <si>
    <t>NIDL</t>
  </si>
  <si>
    <t>Narendra Investments (Delhi) Ltd</t>
  </si>
  <si>
    <t>NARBADA GEMS AND JEWELLERY LTD</t>
  </si>
  <si>
    <t>NARAYANI STEELS LTD</t>
  </si>
  <si>
    <t>NH</t>
  </si>
  <si>
    <t>NARAYANA HRUDAYALAYA LTD</t>
  </si>
  <si>
    <t>NANDANI</t>
  </si>
  <si>
    <t>NANDANI CREATION LTD</t>
  </si>
  <si>
    <t>NDL</t>
  </si>
  <si>
    <t>NANDAN DENIM LTD</t>
  </si>
  <si>
    <t>NAM SECURITIES LTD</t>
  </si>
  <si>
    <t>NSIL</t>
  </si>
  <si>
    <t>NALWA SONS INVESTMENTS LTD</t>
  </si>
  <si>
    <t>NALIN LEASE FINANCE LTD</t>
  </si>
  <si>
    <t>NAKODA GROUP OF INDUSTRIES LTD</t>
  </si>
  <si>
    <t>NAHARSPING</t>
  </si>
  <si>
    <t>NAHAR SPINNING MILLS LTD</t>
  </si>
  <si>
    <t>NAHARPOLY</t>
  </si>
  <si>
    <t>NAHAR POLY FILMS LTD</t>
  </si>
  <si>
    <t>NAHARINDUS</t>
  </si>
  <si>
    <t>NAHAR INDUSTRIAL ENTERPRISES LTD</t>
  </si>
  <si>
    <t>NAHARCAP</t>
  </si>
  <si>
    <t>NAHAR CAPITAL AND FINANCIAL SERVICES LTD</t>
  </si>
  <si>
    <t>NAGREEKEXP</t>
  </si>
  <si>
    <t>NAGREEKA EXPORTS LTD</t>
  </si>
  <si>
    <t>NAGREEKCAP</t>
  </si>
  <si>
    <t>NAGREEKA CAPITAL &amp; INFRASTRUCTURE LTD</t>
  </si>
  <si>
    <t>NAGPUR POWER &amp; INDUSTRIES LTD</t>
  </si>
  <si>
    <t>NAGAROIL</t>
  </si>
  <si>
    <t>NAGARJUNA OIL REFINERY LTD</t>
  </si>
  <si>
    <t>NAGAFERT</t>
  </si>
  <si>
    <t>NAGARJUNA FERTILIZERS AND CHEMICALS LTD</t>
  </si>
  <si>
    <t>NAGARJUNA AGRI TECH LTD</t>
  </si>
  <si>
    <t>NDGL</t>
  </si>
  <si>
    <t>NAGA DHUNSERI GROUP LTD</t>
  </si>
  <si>
    <t>NACLIND</t>
  </si>
  <si>
    <t>NACL INDUSTRIES LTD</t>
  </si>
  <si>
    <t>N2N TECHNOLOGIES LTD</t>
  </si>
  <si>
    <t>N R INTERNATIONAL LTD</t>
  </si>
  <si>
    <t>NRAIL</t>
  </si>
  <si>
    <t>N R AGARWAL INDUSTRIES LTD</t>
  </si>
  <si>
    <t>N G INDUSTRIES LTD</t>
  </si>
  <si>
    <t>N D METAL INDUSTRIES LTD</t>
  </si>
  <si>
    <t>NBIFIN</t>
  </si>
  <si>
    <t>N B I INDUSTRIAL FINANCE COMPANY LTD</t>
  </si>
  <si>
    <t>MYSTIC ELECTRONICS LTD</t>
  </si>
  <si>
    <t>MYSORE PETRO CHEMICALS LTD</t>
  </si>
  <si>
    <t>MY MONEY SECURITIES LTD</t>
  </si>
  <si>
    <t>MVL</t>
  </si>
  <si>
    <t>MVL LTD</t>
  </si>
  <si>
    <t>MUTHOOTFIN</t>
  </si>
  <si>
    <t>MUTHOOT FINANCE LTD</t>
  </si>
  <si>
    <t>MUTHOOTCAP</t>
  </si>
  <si>
    <t>MUTHOOT CAPITAL SERVICES LTD</t>
  </si>
  <si>
    <t>RADIOCITY</t>
  </si>
  <si>
    <t>MUSIC BROADCAST LTD</t>
  </si>
  <si>
    <t>MURUDCERA</t>
  </si>
  <si>
    <t>MURUDESHWAR CERAMICS LTD</t>
  </si>
  <si>
    <t>MUNOTH FINANCIAL SERVICES LTD</t>
  </si>
  <si>
    <t>MCLTD</t>
  </si>
  <si>
    <t>Munoth Communication Ltd</t>
  </si>
  <si>
    <t>MUNOTH CAPITAL MARKET LTD</t>
  </si>
  <si>
    <t>MUNJALSHOW</t>
  </si>
  <si>
    <t>MUNJAL SHOWA LTD</t>
  </si>
  <si>
    <t>MUNJALAU</t>
  </si>
  <si>
    <t>MUNJAL AUTO INDUSTRIES LTD</t>
  </si>
  <si>
    <t>MULTIPURPOSE TRADING &amp; AGENCIES LTD</t>
  </si>
  <si>
    <t>MULTIPLUS HOLDINGS LTD</t>
  </si>
  <si>
    <t>MULTIBASE INDIA LTD</t>
  </si>
  <si>
    <t>MULTIBASE (INDIA) LTD</t>
  </si>
  <si>
    <t>MCX</t>
  </si>
  <si>
    <t>MULTI COMMODITY EXCHANGE OF INDIA LTD</t>
  </si>
  <si>
    <t>MULTI COMMODITY EXCHANGE OF (INDIA) LTD</t>
  </si>
  <si>
    <t>MULLER &amp; PHIPPS INDIA LTD</t>
  </si>
  <si>
    <t>MULLER &amp; PHIPPS (INDIA) LTD</t>
  </si>
  <si>
    <t>MUKTAARTS</t>
  </si>
  <si>
    <t>MUKTA ARTS LTD</t>
  </si>
  <si>
    <t>MUKTA AGRICULTURE LTD</t>
  </si>
  <si>
    <t>MUKESH BABU FINANCIAL SERVICES LTD</t>
  </si>
  <si>
    <t>Iron &amp;amp; Steel Products</t>
  </si>
  <si>
    <t>MUKATPIP</t>
  </si>
  <si>
    <t>MUKAT PIPES LTD.-$</t>
  </si>
  <si>
    <t>MUKANDLTD</t>
  </si>
  <si>
    <t>MUKAND LTD</t>
  </si>
  <si>
    <t>MUKANDENGG</t>
  </si>
  <si>
    <t>MUKAND ENGINEERS LTD</t>
  </si>
  <si>
    <t>MUDUNURU LTD</t>
  </si>
  <si>
    <t>MUDRA FINANCIAL SERVICES LTD</t>
  </si>
  <si>
    <t>MUDIT FINLEASE LTD</t>
  </si>
  <si>
    <t>MTEDUCARE</t>
  </si>
  <si>
    <t>MT EDUCARE LTD</t>
  </si>
  <si>
    <t>MSTC</t>
  </si>
  <si>
    <t>MSTC Ltd</t>
  </si>
  <si>
    <t>MSTCLTD</t>
  </si>
  <si>
    <t>Mstc LTD</t>
  </si>
  <si>
    <t>MSR INDIA LTD</t>
  </si>
  <si>
    <t>MSR (INDIA) LTD</t>
  </si>
  <si>
    <t>MSPL</t>
  </si>
  <si>
    <t>MSP STEEL &amp; POWER LTD</t>
  </si>
  <si>
    <t>MRUGESH TRADING LTD</t>
  </si>
  <si>
    <t>MRO-TEK</t>
  </si>
  <si>
    <t>MRO-TEK REALTY LTD</t>
  </si>
  <si>
    <t>MRF</t>
  </si>
  <si>
    <t>MRF LTD</t>
  </si>
  <si>
    <t>MRC EXIM LTD</t>
  </si>
  <si>
    <t>MPSLTD</t>
  </si>
  <si>
    <t>MPS LTD</t>
  </si>
  <si>
    <t>MPL PLASTICS LTD</t>
  </si>
  <si>
    <t>MPIL CORPORATION LTD</t>
  </si>
  <si>
    <t>MPHASIS</t>
  </si>
  <si>
    <t>MPHASIS LTD</t>
  </si>
  <si>
    <t>MOUNT SHIVALIK INDUSTRIES LTD</t>
  </si>
  <si>
    <t>N100</t>
  </si>
  <si>
    <t>Motilal Oswal MOSt Shares NASDAQ-100 ETF</t>
  </si>
  <si>
    <t>M50</t>
  </si>
  <si>
    <t>Motilal Oswal MOSt Shares M50 ETF</t>
  </si>
  <si>
    <t>MOTILALOFS</t>
  </si>
  <si>
    <t>MOTILAL OSWAL FINANCIAL SERVICES LTD</t>
  </si>
  <si>
    <t>MOTHERSUMI</t>
  </si>
  <si>
    <t>MOTHERSON SUMI SYSTEMS LTD</t>
  </si>
  <si>
    <t>MOSERBAER</t>
  </si>
  <si>
    <t>MOSER-BAER I LTD</t>
  </si>
  <si>
    <t>MOSCHIP SEMICONDUCTOR TECHNOLOGY LTD</t>
  </si>
  <si>
    <t>MORYOIND</t>
  </si>
  <si>
    <t>MORYO INDUSTRIES LTD.</t>
  </si>
  <si>
    <t>MORGANITE CRUCIBLE INDIA LTD</t>
  </si>
  <si>
    <t>MORGANITE CRUCIBLE (INDIA) LTD</t>
  </si>
  <si>
    <t>MORGAN VENTURES LTD</t>
  </si>
  <si>
    <t>MOREPENLAB</t>
  </si>
  <si>
    <t>MOREPEN LABORATORIES LTD</t>
  </si>
  <si>
    <t>MORARKA FINANCE LTD</t>
  </si>
  <si>
    <t>MORARJEE</t>
  </si>
  <si>
    <t>MORARJEE TEXTILES LTD</t>
  </si>
  <si>
    <t>MOONGIPA SECURITIES LTD</t>
  </si>
  <si>
    <t>MOONGIPA CAPITAL FINANCE LTD</t>
  </si>
  <si>
    <t>MONTECARLO</t>
  </si>
  <si>
    <t>MONTE CARLO FASHIONS LTD</t>
  </si>
  <si>
    <t>MONSANTO</t>
  </si>
  <si>
    <t>MONSANTO INDIA LTD</t>
  </si>
  <si>
    <t>MONSANTO (INDIA) LTD</t>
  </si>
  <si>
    <t>MONOTYPE INDIA LTD</t>
  </si>
  <si>
    <t>MONOTYPE (INDIA) LTD</t>
  </si>
  <si>
    <t>MONNET PROJECT DEVELOPERS LTD</t>
  </si>
  <si>
    <t>AIONJSW</t>
  </si>
  <si>
    <t>MONNET ISPAT &amp; ENERGY LTD</t>
  </si>
  <si>
    <t>MONNET INDUSTRIES LTD</t>
  </si>
  <si>
    <t>MONEY MASTERS LEASING &amp; FINANCE LTD</t>
  </si>
  <si>
    <t>MONARCH NETWORTH CAPITAL LTD</t>
  </si>
  <si>
    <t>MOLDTECH</t>
  </si>
  <si>
    <t>MOLD-TEK TECHNOLOGIES LTD</t>
  </si>
  <si>
    <t>MOLDTKPAC</t>
  </si>
  <si>
    <t>MOLD-TEK PACKAGING LTD</t>
  </si>
  <si>
    <t>MOKSH</t>
  </si>
  <si>
    <t>MOKSH ORNAMENTS LTD</t>
  </si>
  <si>
    <t>MOIL</t>
  </si>
  <si>
    <t>MOIL LTD</t>
  </si>
  <si>
    <t>MOHOTAIND</t>
  </si>
  <si>
    <t>MOHOTA INDUSTRIES LTD</t>
  </si>
  <si>
    <t>MOHITE INDUSTRIES LTD</t>
  </si>
  <si>
    <t>MOHIT PAPER MILLS LTD</t>
  </si>
  <si>
    <t>MOHITIND</t>
  </si>
  <si>
    <t>MOHIT INDUSTRIES LTD</t>
  </si>
  <si>
    <t>MHHL</t>
  </si>
  <si>
    <t>MOHINI HEALTH &amp; HYGIENE LTD</t>
  </si>
  <si>
    <t>MODISON METALS LTD</t>
  </si>
  <si>
    <t>MODIPON LTD</t>
  </si>
  <si>
    <t>MODIRUBBER</t>
  </si>
  <si>
    <t>MODI RUBBER LTD</t>
  </si>
  <si>
    <t>MODI NATURALS LTD</t>
  </si>
  <si>
    <t>MODEX INTERNATIONAL SECURITIES LTD</t>
  </si>
  <si>
    <t>MDRNSTL</t>
  </si>
  <si>
    <t>MODERN STEELS LTD.-$</t>
  </si>
  <si>
    <t>MODERN SHARES &amp; STOCKBROKERS LTD</t>
  </si>
  <si>
    <t>MODERN INDIA LTD</t>
  </si>
  <si>
    <t>MODERN DAIRIES LTD</t>
  </si>
  <si>
    <t>MODERN CONVERTERS LTD</t>
  </si>
  <si>
    <t>MODERN (INDIA) LTD</t>
  </si>
  <si>
    <t>MODELLA WOOLLENS LTD</t>
  </si>
  <si>
    <t>MMTC</t>
  </si>
  <si>
    <t>MMTC LTD</t>
  </si>
  <si>
    <t>MMP</t>
  </si>
  <si>
    <t>MMP INDUSTRIES LTD</t>
  </si>
  <si>
    <t>Auto Tyres &amp;amp; Rubber Products</t>
  </si>
  <si>
    <t>MMRUBBR-B</t>
  </si>
  <si>
    <t>MM RUBBER COMPANY LTD.</t>
  </si>
  <si>
    <t>MMFL</t>
  </si>
  <si>
    <t>MM FORGINGS LTD</t>
  </si>
  <si>
    <t>MIVENMACH</t>
  </si>
  <si>
    <t>MIVEN MACHINE TOOLS LTD.</t>
  </si>
  <si>
    <t>MITTAL</t>
  </si>
  <si>
    <t>MITTAL LIFE STYLE LTD</t>
  </si>
  <si>
    <t>MITSU CHEM PLAST LTD</t>
  </si>
  <si>
    <t>MITSHI INDIA LTD</t>
  </si>
  <si>
    <t>MITSHI (INDIA) LTD</t>
  </si>
  <si>
    <t>MITCON</t>
  </si>
  <si>
    <t>MITCON CONSULTANCY &amp; ENGINEERING SERVICES LTD</t>
  </si>
  <si>
    <t>MISHTANN FOODS LTD</t>
  </si>
  <si>
    <t>MIDHANI</t>
  </si>
  <si>
    <t>MISHRA DHATU NIGAM LTD</t>
  </si>
  <si>
    <t>MISHKA EXIM LTD</t>
  </si>
  <si>
    <t>MIRZAINT</t>
  </si>
  <si>
    <t>MIRZA INTERNATIONAL LTD</t>
  </si>
  <si>
    <t>MIRCH TECHNOLOGIES INDIA LTD</t>
  </si>
  <si>
    <t>MIRCH TECHNOLOGIES (INDIA) LTD</t>
  </si>
  <si>
    <t>MIRCELECTR</t>
  </si>
  <si>
    <t>MIRC ELECTRONICS LTD</t>
  </si>
  <si>
    <t>MIPCO SEAMLESS RINGS GUJARAT LTD</t>
  </si>
  <si>
    <t>MINOLTA FINANCE LTD</t>
  </si>
  <si>
    <t>MINI DIAMONDS INDIA LTD</t>
  </si>
  <si>
    <t>MINI DIAMONDS (INDIA) LTD</t>
  </si>
  <si>
    <t>MINDTREE</t>
  </si>
  <si>
    <t>MINDTREE LTD</t>
  </si>
  <si>
    <t>MINDTECK</t>
  </si>
  <si>
    <t>MINDTECK INDIA LTD</t>
  </si>
  <si>
    <t>MINDTECK (INDIA) LTD</t>
  </si>
  <si>
    <t>MINDAIND</t>
  </si>
  <si>
    <t>MINDA INDUSTRIES LTD</t>
  </si>
  <si>
    <t>MINDA FINANCE LTD</t>
  </si>
  <si>
    <t>MINDACORP</t>
  </si>
  <si>
    <t>MINDA CORPORATION LTD</t>
  </si>
  <si>
    <t>MINAXI TEXTILES LTD</t>
  </si>
  <si>
    <t>MILTON</t>
  </si>
  <si>
    <t>MILTON INDUSTRIES LTD</t>
  </si>
  <si>
    <t>MILLENNIUM ONLINE SOLUTIONS  INDIA  LTD</t>
  </si>
  <si>
    <t>MILKFOOD LTD</t>
  </si>
  <si>
    <t>MILGREY FINANCE &amp; INVESTMENTS LTD</t>
  </si>
  <si>
    <t>MILESTONE GLOBAL LTD</t>
  </si>
  <si>
    <t>MILESTONE FURNITURE LTD</t>
  </si>
  <si>
    <t>MIHIKA INDUSTRIES LTD</t>
  </si>
  <si>
    <t>MIDWEST GOLD LTD</t>
  </si>
  <si>
    <t>Movies &amp;amp; Entertainment</t>
  </si>
  <si>
    <t>MIDVAL</t>
  </si>
  <si>
    <t>MIDVALLEY ENTERTAINMENT LTD.</t>
  </si>
  <si>
    <t>MIDEAST INTEGRATED STEELS LTD</t>
  </si>
  <si>
    <t>MIDAS INFRA TRADE LTD</t>
  </si>
  <si>
    <t>MID INDIA INDUSTRIES LTD</t>
  </si>
  <si>
    <t>MID EAST PORTFOLIO MANAGEMENT LTD</t>
  </si>
  <si>
    <t>MICROSE INDIA LTD</t>
  </si>
  <si>
    <t>MICROSE (INDIA) LTD</t>
  </si>
  <si>
    <t>MIC</t>
  </si>
  <si>
    <t>MIC ELECTRONICS LTD</t>
  </si>
  <si>
    <t>MFS INTERCORP LTD</t>
  </si>
  <si>
    <t>MFL INDIA LTD</t>
  </si>
  <si>
    <t>MFL (INDIA) LTD</t>
  </si>
  <si>
    <t>MAL</t>
  </si>
  <si>
    <t>Meyer Apparel Ltd</t>
  </si>
  <si>
    <t>MEWAT ZINC LTD</t>
  </si>
  <si>
    <t>MEWAR HI-TECH ENGINEERING LTD</t>
  </si>
  <si>
    <t>METROPOLIS</t>
  </si>
  <si>
    <t>Metropolis Healthcare Ltd</t>
  </si>
  <si>
    <t>METROGLOBAL LTD</t>
  </si>
  <si>
    <t>METKORE</t>
  </si>
  <si>
    <t>METKORE ALLOYS &amp; INDUSTRIES LTD</t>
  </si>
  <si>
    <t>METALFORGE</t>
  </si>
  <si>
    <t>METALYST FORGINGS LTD</t>
  </si>
  <si>
    <t>METAL COATINGS INDIA LTD</t>
  </si>
  <si>
    <t>METAL COATINGS (INDIA) LTD</t>
  </si>
  <si>
    <t>MESCO PHARMACEUTICALS LTD</t>
  </si>
  <si>
    <t>MERCURY TRADE LINKS LTD</t>
  </si>
  <si>
    <t>MERCURY METALS LTD</t>
  </si>
  <si>
    <t>MERCURY LABORATORIES LTD</t>
  </si>
  <si>
    <t>MERCK</t>
  </si>
  <si>
    <t>MERCK LTD</t>
  </si>
  <si>
    <t>MERCATOR</t>
  </si>
  <si>
    <t>MERCATOR LTD</t>
  </si>
  <si>
    <t>MERCANTILE VENTURES LTD</t>
  </si>
  <si>
    <t>MEP</t>
  </si>
  <si>
    <t>MEP INFRASTRUCTURE DEVELOPERS LTD</t>
  </si>
  <si>
    <t>MENON PISTONS LTD</t>
  </si>
  <si>
    <t>MENONBE</t>
  </si>
  <si>
    <t>MENON BEARINGS LTD</t>
  </si>
  <si>
    <t>MENA MANI INDUSTRIES LTD</t>
  </si>
  <si>
    <t>MELSTAR</t>
  </si>
  <si>
    <t>MELSTAR INFORMATION TECHNOLOGIES LTD</t>
  </si>
  <si>
    <t>MEHTA SECURITIES LTD</t>
  </si>
  <si>
    <t>MEHTA INTEGRATED FINANCE LTD</t>
  </si>
  <si>
    <t>MEHTA HOUSING FINANCE LTD</t>
  </si>
  <si>
    <t>MEHAI TECHNOLOGY LTD</t>
  </si>
  <si>
    <t>MEGRI SOFT LTD</t>
  </si>
  <si>
    <t>MEGLON INFRA-REAL INDIA LTD</t>
  </si>
  <si>
    <t>MEGLON INFRA-REAL (INDIA) LTD</t>
  </si>
  <si>
    <t>MEGH</t>
  </si>
  <si>
    <t>MEGHMANI ORGANICS LTD</t>
  </si>
  <si>
    <t>MEGASTAR FOODS LTD</t>
  </si>
  <si>
    <t>MEGASOFT</t>
  </si>
  <si>
    <t>MEGASOFT LTD</t>
  </si>
  <si>
    <t>MEGA NIRMAN AND INDUSTRIES LTD</t>
  </si>
  <si>
    <t>MEGA FIN INDIA LTD</t>
  </si>
  <si>
    <t>MEGA FIN (INDIA) LTD</t>
  </si>
  <si>
    <t>MEGA CORPORATION LTD</t>
  </si>
  <si>
    <t>MEFCOM CAPITAL MARKETS LTD</t>
  </si>
  <si>
    <t>MEFCOM AGRO INDUSTRIES LTD</t>
  </si>
  <si>
    <t>MEERA INDUSTRIES LTD</t>
  </si>
  <si>
    <t>MEENAKSHI STEEL INDUSTRIES LTD</t>
  </si>
  <si>
    <t>MEENAKSHI ENTERPRISES LTD</t>
  </si>
  <si>
    <t>MEDINOVA DIAGNOSTIC SERVICES LTD</t>
  </si>
  <si>
    <t>MEDICO REMEDIES LTD</t>
  </si>
  <si>
    <t>MIL</t>
  </si>
  <si>
    <t>Medico Intercontinental Ltd</t>
  </si>
  <si>
    <t>MEDI-CAPS LTD</t>
  </si>
  <si>
    <t>MEDICAMEN BIOTECH LTD</t>
  </si>
  <si>
    <t>MEDIA MATRIX WORLDWIDE LTD</t>
  </si>
  <si>
    <t>MBECL</t>
  </si>
  <si>
    <t>MCNALLY BHARAT ENGINEERING COMPANY LTD</t>
  </si>
  <si>
    <t>MCLEODRUSS</t>
  </si>
  <si>
    <t>MCLEOD RUSSEL INDIA LTD</t>
  </si>
  <si>
    <t>MCLEOD RUSSEL (INDIA) LTD</t>
  </si>
  <si>
    <t>MCDHOLDING</t>
  </si>
  <si>
    <t>MCDOWELL HOLDINGS LTD</t>
  </si>
  <si>
    <t>MBLINFRA</t>
  </si>
  <si>
    <t>MBL INFRASTRUCTURES LTD</t>
  </si>
  <si>
    <t>MAZDA</t>
  </si>
  <si>
    <t>MAZDA LTD</t>
  </si>
  <si>
    <t>MAYURUNIQ</t>
  </si>
  <si>
    <t>MAYUR UNIQUOTERS LTD</t>
  </si>
  <si>
    <t>MAYUR LEATHER PRODUCTS LTD</t>
  </si>
  <si>
    <t>MAYUR FLOORINGS LTD</t>
  </si>
  <si>
    <t>MAYUKH DEALTRADE LTD</t>
  </si>
  <si>
    <t>MAXIMUS INTERNATIONAL LTD</t>
  </si>
  <si>
    <t>MAXIMAA SYSTEMS LTD</t>
  </si>
  <si>
    <t>MAXHEIGHTS INFRASTRUCTURE LTD</t>
  </si>
  <si>
    <t>MAXVIL</t>
  </si>
  <si>
    <t>MAX VENTURES AND INDUSTRIES LTD</t>
  </si>
  <si>
    <t>MAX INDIA LTD</t>
  </si>
  <si>
    <t>MFSL</t>
  </si>
  <si>
    <t>MAX FINANCIAL SERVICES LTD</t>
  </si>
  <si>
    <t>MASL</t>
  </si>
  <si>
    <t>MAX ALERT SYSTEMS LTD.</t>
  </si>
  <si>
    <t>MAX(INDIA)</t>
  </si>
  <si>
    <t>MAX (INDIA) LTD</t>
  </si>
  <si>
    <t>MAWANASUG</t>
  </si>
  <si>
    <t>MAWANA SUGARS LTD</t>
  </si>
  <si>
    <t>MAVI INDUSTRIES LTD</t>
  </si>
  <si>
    <t>MAURIA UDYOG LTD</t>
  </si>
  <si>
    <t>MATRIMONY</t>
  </si>
  <si>
    <t>MATRIMONY COM LTD</t>
  </si>
  <si>
    <t>MATHEW EASOW RESEARCH SECURITIES LTD</t>
  </si>
  <si>
    <t>MASTER TRUST LTD</t>
  </si>
  <si>
    <t>MASTER CHEMICALS LTD</t>
  </si>
  <si>
    <t>MASTEK</t>
  </si>
  <si>
    <t>MASTEK LTD</t>
  </si>
  <si>
    <t>MASKINVEST</t>
  </si>
  <si>
    <t>MASK INVESTMENTS LTD</t>
  </si>
  <si>
    <t>MASFIN</t>
  </si>
  <si>
    <t>MAS FINANCIAL SERVICES LTD</t>
  </si>
  <si>
    <t>MDL</t>
  </si>
  <si>
    <t>MARVEL DECOR LTD</t>
  </si>
  <si>
    <t>Cars &amp; Utility Vehicles</t>
  </si>
  <si>
    <t>MARUTI</t>
  </si>
  <si>
    <t>MARUTI SUZUKI (INDIA) LTD</t>
  </si>
  <si>
    <t>MARUTI SECURITIES LTD</t>
  </si>
  <si>
    <t>MARUTI INFRASTRUCTURE LTD</t>
  </si>
  <si>
    <t>MARTIN BURN LTD</t>
  </si>
  <si>
    <t>MARSONS LTD</t>
  </si>
  <si>
    <t>MARSHALL</t>
  </si>
  <si>
    <t>MARSHALL MACHINES LTD</t>
  </si>
  <si>
    <t>MARKSANS</t>
  </si>
  <si>
    <t>MARKSANS PHARMA LTD</t>
  </si>
  <si>
    <t>MARKET CREATORS LTD</t>
  </si>
  <si>
    <t>MARIS SPINNERS LTD</t>
  </si>
  <si>
    <t>MARINE</t>
  </si>
  <si>
    <t>MARINE ELECTRICALS INDIA LTD</t>
  </si>
  <si>
    <t>MARINE ELECTRICALS (INDIA) LTD</t>
  </si>
  <si>
    <t>MARICO</t>
  </si>
  <si>
    <t>MARICO LTD</t>
  </si>
  <si>
    <t>MARGO FINANCE LTD</t>
  </si>
  <si>
    <t>MARG TECHNO PROJECTS LTD</t>
  </si>
  <si>
    <t>MARG LTD</t>
  </si>
  <si>
    <t>MARDIA SAMYOUNG CAPILLARY TUBES COMPANY LTD</t>
  </si>
  <si>
    <t>MARATHWADA REFRACTORIES LTD</t>
  </si>
  <si>
    <t>MARATHON</t>
  </si>
  <si>
    <t>MARATHON NEXTGEN REALTY LTD</t>
  </si>
  <si>
    <t>MARALOVER</t>
  </si>
  <si>
    <t>MARAL OVERSEAS LTD</t>
  </si>
  <si>
    <t>MANVIJAY DEVELOPMENT COMPANY LTD</t>
  </si>
  <si>
    <t>MANUGRAPH</t>
  </si>
  <si>
    <t>MANUGRAPH INDIA LTD</t>
  </si>
  <si>
    <t>MANUGRAPH (INDIA) LTD</t>
  </si>
  <si>
    <t>MANSOON TRADING CO LTD</t>
  </si>
  <si>
    <t>MANSI FINANCE CHENNAI LTD</t>
  </si>
  <si>
    <t>MANRAJ HOUSING FINANCE LTD</t>
  </si>
  <si>
    <t>MANPASAND</t>
  </si>
  <si>
    <t>MANPASAND BEVERAGES LTD</t>
  </si>
  <si>
    <t>MANORAMA INDUSTRIES LTD</t>
  </si>
  <si>
    <t>MANOMAY TEX INDIA LTD</t>
  </si>
  <si>
    <t>MANOMAY TEX (INDIA) LTD</t>
  </si>
  <si>
    <t>MANJEERA CONSTRUCTIONS LTD</t>
  </si>
  <si>
    <t>MANIPAL FINANCE CORPORATION LTD</t>
  </si>
  <si>
    <t>MANGALYA SOFT-TECH LTD</t>
  </si>
  <si>
    <t>MRPL</t>
  </si>
  <si>
    <t>MANGALORE REFINERY AND PETROCHEMICALS LTD</t>
  </si>
  <si>
    <t>MANGCHEFER</t>
  </si>
  <si>
    <t>MANGALORE CHEMICALS &amp; FERTILIZERS LTD</t>
  </si>
  <si>
    <t>MANGTIMBER</t>
  </si>
  <si>
    <t>MANGALAM TIMBER PRODUCTS LTD</t>
  </si>
  <si>
    <t>MANGALAM SEEDS LTD</t>
  </si>
  <si>
    <t>MANGALAM ORGANICS LTD</t>
  </si>
  <si>
    <t>MANGALAM INDUSTRIAL FINANCE LTD</t>
  </si>
  <si>
    <t>MANGALAM</t>
  </si>
  <si>
    <t>MANGALAM DRUGS AND ORGANICS LTD</t>
  </si>
  <si>
    <t>MANGLMCEM</t>
  </si>
  <si>
    <t>MANGALAM CEMENT LTD</t>
  </si>
  <si>
    <t>MANCREDIT</t>
  </si>
  <si>
    <t>MANGAL CREDIT AND FINCORP LTD.</t>
  </si>
  <si>
    <t>MANDHANA</t>
  </si>
  <si>
    <t>MANDHANA INDUSTRIES LTD</t>
  </si>
  <si>
    <t>MANAV</t>
  </si>
  <si>
    <t>MANAV INFRA PROJECTS LTD</t>
  </si>
  <si>
    <t>MANAS PROPERTIES LTD</t>
  </si>
  <si>
    <t>MANAPPURAM</t>
  </si>
  <si>
    <t>MANAPPURAM FINANCE LTD</t>
  </si>
  <si>
    <t>MANALIPETC</t>
  </si>
  <si>
    <t>MANALI PETROCHEMICALS LTD</t>
  </si>
  <si>
    <t>MANAKSTEEL</t>
  </si>
  <si>
    <t>MANAKSIA STEELS LTD</t>
  </si>
  <si>
    <t>MANAKSIA</t>
  </si>
  <si>
    <t>MANAKSIA LTD</t>
  </si>
  <si>
    <t>MANAKCOAT</t>
  </si>
  <si>
    <t>MANAKSIA COATED METALS &amp; INDUSTRIES LTD</t>
  </si>
  <si>
    <t>MANAKALUCO</t>
  </si>
  <si>
    <t>MANAKSIA ALUMINIUM COMPANY LTD</t>
  </si>
  <si>
    <t>MANINFRA</t>
  </si>
  <si>
    <t>MAN INFRACONSTRUCTION LTD</t>
  </si>
  <si>
    <t>MANINDS</t>
  </si>
  <si>
    <t>MAN INDUSTRIES INDIA LTD</t>
  </si>
  <si>
    <t>MAN INDUSTRIES (INDIA) LTD</t>
  </si>
  <si>
    <t>MALUPAPER</t>
  </si>
  <si>
    <t>MALU PAPER MILLS LTD</t>
  </si>
  <si>
    <t>MALLCOM INDIA LTD</t>
  </si>
  <si>
    <t>MALLCOM (INDIA) LTD</t>
  </si>
  <si>
    <t>MAKERS LABORATORIES LTD</t>
  </si>
  <si>
    <t>MAJESTIC RESEARCH SERVICES AND SOLUTIONS LTD</t>
  </si>
  <si>
    <t>MAJESTIC AUTO LTD</t>
  </si>
  <si>
    <t>MAJESCO</t>
  </si>
  <si>
    <t>MAJESCO LTD</t>
  </si>
  <si>
    <t>MAITRI ENTERPRISES LTD</t>
  </si>
  <si>
    <t>MAITHANALL</t>
  </si>
  <si>
    <t>MAITHAN ALLOYS LTD</t>
  </si>
  <si>
    <t>Containers &amp;amp; Packaging</t>
  </si>
  <si>
    <t>MAHIP</t>
  </si>
  <si>
    <t>Mahip Industries Ltd</t>
  </si>
  <si>
    <t>MAHLOG</t>
  </si>
  <si>
    <t>MAHINDRA LOGISTICS LTD</t>
  </si>
  <si>
    <t>MAHLIFE</t>
  </si>
  <si>
    <t>MAHINDRA LIFESPACE DEVELOPERS LTD</t>
  </si>
  <si>
    <t>MHRIL</t>
  </si>
  <si>
    <t>MAHINDRA HOLIDAYS &amp; RESORTS INDIA LTD</t>
  </si>
  <si>
    <t>MAHINDRA HOLIDAYS &amp; RESORTS (INDIA) LTD</t>
  </si>
  <si>
    <t>MAHINDCIE</t>
  </si>
  <si>
    <t>MAHINDRA CIE AUTOMOTIVE LTD</t>
  </si>
  <si>
    <t>M&amp;M</t>
  </si>
  <si>
    <t>MAHINDRA &amp; MAHINDRA LTD</t>
  </si>
  <si>
    <t>M&amp;MFIN</t>
  </si>
  <si>
    <t>MAHINDRA &amp; MAHINDRA FINANCIAL SERVICES LTD</t>
  </si>
  <si>
    <t>MAHICKRA</t>
  </si>
  <si>
    <t>MAHICKRA CHEMICALS LTD</t>
  </si>
  <si>
    <t>MAHESHWARI</t>
  </si>
  <si>
    <t>MAHESHWARI LOGISTICS LTD</t>
  </si>
  <si>
    <t>MAHESH</t>
  </si>
  <si>
    <t>Mahesh Developers Ltd</t>
  </si>
  <si>
    <t>MAHAVIR INDUSTRIES LTD</t>
  </si>
  <si>
    <t>MAHAVEER INFOWAY LTD</t>
  </si>
  <si>
    <t>MAHASHREE TRADING LTD</t>
  </si>
  <si>
    <t>MAHASAGAR TRAVELS LTD</t>
  </si>
  <si>
    <t>MAHSEAMLES</t>
  </si>
  <si>
    <t>MAHARASHTRA SEAMLESS LTD</t>
  </si>
  <si>
    <t>MAHSCOOTER</t>
  </si>
  <si>
    <t>MAHARASHTRA SCOOTERS LTD</t>
  </si>
  <si>
    <t>MAHARASHTRA CORPORATION LTD</t>
  </si>
  <si>
    <t>MAHANIVESH INDIA LTD</t>
  </si>
  <si>
    <t>MAHANIVESH (INDIA) LTD</t>
  </si>
  <si>
    <t>MTNL</t>
  </si>
  <si>
    <t>MAHANAGAR TELEPHONE NIGAM LTD</t>
  </si>
  <si>
    <t>MGL</t>
  </si>
  <si>
    <t>MAHANAGAR GAS LTD</t>
  </si>
  <si>
    <t>MAHAN INDUSTRIES LTD</t>
  </si>
  <si>
    <t>MAHASTEEL</t>
  </si>
  <si>
    <t>MAHAMAYA STEEL INDUSTRIES LTD</t>
  </si>
  <si>
    <t>MAHALAXMI SEAMLESS LTD</t>
  </si>
  <si>
    <t>MAHALAXMI RUBTECH LTD</t>
  </si>
  <si>
    <t>MAHAAN FOODS LTD</t>
  </si>
  <si>
    <t>MAHAPEXLTD</t>
  </si>
  <si>
    <t>MAHA RASHTRA APEX CORPORATION LTD</t>
  </si>
  <si>
    <t>MAGNUM</t>
  </si>
  <si>
    <t>MAGNUM VENTURES LTD</t>
  </si>
  <si>
    <t>MAGNANIMOUS TRADE &amp; FINANCE LTD</t>
  </si>
  <si>
    <t>MAGNA ELECTRO CASTINGS LTD</t>
  </si>
  <si>
    <t>MAGMA</t>
  </si>
  <si>
    <t>MAGMA FINCORP LTD</t>
  </si>
  <si>
    <t>MAGADSUGAR</t>
  </si>
  <si>
    <t>MAGADH SUGAR &amp; ENERGY LTD</t>
  </si>
  <si>
    <t>MAFATLAL INDUSTRIES LTD</t>
  </si>
  <si>
    <t>MAESTROS ELECTRONICS &amp; TELECOMMUNICATIONS SYSTEMS LTD</t>
  </si>
  <si>
    <t>MADRASFERT</t>
  </si>
  <si>
    <t>MADRAS FERTILIZERS LTD</t>
  </si>
  <si>
    <t>MPTODAY</t>
  </si>
  <si>
    <t>MADHYA PRADESH TODAY MEDIA LTD</t>
  </si>
  <si>
    <t>MBAPL</t>
  </si>
  <si>
    <t>MADHYA BHARAT AGRO PRODUCTS LTD</t>
  </si>
  <si>
    <t>MADHUVEER COM 18 NETWORK LTD</t>
  </si>
  <si>
    <t>MADHUSUDAN SECURITIES LTD</t>
  </si>
  <si>
    <t>MADHUSUDAN INDUSTRIES LTD</t>
  </si>
  <si>
    <t>MADHUR INDUSTRIES LTD</t>
  </si>
  <si>
    <t>MADHUCON</t>
  </si>
  <si>
    <t>MADHUCON PROJECTS LTD</t>
  </si>
  <si>
    <t>MADHUBAN CONSTRUCTIONS LTD</t>
  </si>
  <si>
    <t>MADHAV</t>
  </si>
  <si>
    <t>MADHAV MARBLES AND GRANITES LTD</t>
  </si>
  <si>
    <t>MADHAV INFRA PROJECTS LTD</t>
  </si>
  <si>
    <t>MCL</t>
  </si>
  <si>
    <t>MADHAV COPPER LTD</t>
  </si>
  <si>
    <t>MACRO INTERNATIONAL EXPORTS LTD</t>
  </si>
  <si>
    <t>MACPOWER</t>
  </si>
  <si>
    <t>MACPOWER CNC MACHINES LTD</t>
  </si>
  <si>
    <t>MACK TRADING CO LTD</t>
  </si>
  <si>
    <t>MACHINO PLASTICS LTD</t>
  </si>
  <si>
    <t>MAC HOTELS LTD</t>
  </si>
  <si>
    <t>MAC CHARLES INDIA LTD</t>
  </si>
  <si>
    <t>MAC CHARLES (INDIA) LTD</t>
  </si>
  <si>
    <t>MAANALU</t>
  </si>
  <si>
    <t>MAAN ALUMINIUM LTD</t>
  </si>
  <si>
    <t>M P AGRO INDUSTRIES LTD</t>
  </si>
  <si>
    <t>MKPL</t>
  </si>
  <si>
    <t>M K PROTEINS LTD</t>
  </si>
  <si>
    <t>M K  EXIM INDIA LTD</t>
  </si>
  <si>
    <t>M K  EXIM (INDIA) LTD</t>
  </si>
  <si>
    <t>M B PARIKH FINSTOCKS LTD</t>
  </si>
  <si>
    <t>LYPSAGEMS</t>
  </si>
  <si>
    <t>LYPSA GEMS &amp; JEWELLERY LTD</t>
  </si>
  <si>
    <t>LYNX MACHINERY &amp; COMMERCIALS LTD</t>
  </si>
  <si>
    <t>LYKIS LTD</t>
  </si>
  <si>
    <t>LYKALABS</t>
  </si>
  <si>
    <t>LYKA LABS LTD</t>
  </si>
  <si>
    <t>LWS KNITWEAR LTD</t>
  </si>
  <si>
    <t>LUXIND</t>
  </si>
  <si>
    <t>LUX INDUSTRIES LTD</t>
  </si>
  <si>
    <t>LUPIN</t>
  </si>
  <si>
    <t>LUPIN LTD</t>
  </si>
  <si>
    <t>LUMAXIND</t>
  </si>
  <si>
    <t>LUMAX INDUSTRIES LTD</t>
  </si>
  <si>
    <t>LUMAXTECH</t>
  </si>
  <si>
    <t>LUMAX AUTO TECHNOLOGIES LTD</t>
  </si>
  <si>
    <t>LUHARUKA MEDIA &amp; INFRA LTD</t>
  </si>
  <si>
    <t>Jute &amp; Jute Products</t>
  </si>
  <si>
    <t>LUDLOW JUTE &amp; SPECIALITIES LTD</t>
  </si>
  <si>
    <t>DAAWAT</t>
  </si>
  <si>
    <t>LT FOODS LTD</t>
  </si>
  <si>
    <t>LOYAL TEXTILE MILLS LTD</t>
  </si>
  <si>
    <t>LOYAL EQUIPMENTS LTD</t>
  </si>
  <si>
    <t>LOVABLE</t>
  </si>
  <si>
    <t>LOVABLE LINGERIE LTD</t>
  </si>
  <si>
    <t>LOTUSEYE</t>
  </si>
  <si>
    <t>LOTUS EYE HOSPITAL AND INSTITUTE LTD</t>
  </si>
  <si>
    <t>LOTUS CHOCOLATE CO LTD</t>
  </si>
  <si>
    <t>LORENZINI APPARELS LTD</t>
  </si>
  <si>
    <t>LORDS ISHWAR HOTELS LTD</t>
  </si>
  <si>
    <t>LORDS CHLORO ALKALI LTD</t>
  </si>
  <si>
    <t>LOOKS HEALTH SERVICES LTD</t>
  </si>
  <si>
    <t>LONGVIEW TEA COMPANY LTD</t>
  </si>
  <si>
    <t>LOKESHMACH</t>
  </si>
  <si>
    <t>LOKESH MACHINES LTD</t>
  </si>
  <si>
    <t>LOHIA SECURITIES LTD</t>
  </si>
  <si>
    <t>LSIL</t>
  </si>
  <si>
    <t>LLOYDS STEELS INDUSTRIES LTD</t>
  </si>
  <si>
    <t>LLOYDS METALS AND ENERGY LTD</t>
  </si>
  <si>
    <t>LKP SECURITIES LTD</t>
  </si>
  <si>
    <t>LKP FINANCE LTD</t>
  </si>
  <si>
    <t>LIPPI SYSTEMS LTD</t>
  </si>
  <si>
    <t>LINK PHARMA CHEM LTD</t>
  </si>
  <si>
    <t>LINDEINDIA</t>
  </si>
  <si>
    <t>LINDE INDIA LTD</t>
  </si>
  <si>
    <t>LINDE(INDIA)</t>
  </si>
  <si>
    <t>LINDE (INDIA) LTD</t>
  </si>
  <si>
    <t>LINCOLN</t>
  </si>
  <si>
    <t>LINCOLN PHARMACEUTICALS LTD</t>
  </si>
  <si>
    <t>LINCPEN</t>
  </si>
  <si>
    <t>LINC PEN &amp; PLASTICS LTD</t>
  </si>
  <si>
    <t>LINAKS</t>
  </si>
  <si>
    <t>LINAKS MICROELECTRONICS LTD.</t>
  </si>
  <si>
    <t>LIME CHEMICALS LTD</t>
  </si>
  <si>
    <t>LIKHAMI CONSULTING LTD</t>
  </si>
  <si>
    <t>LICHSGFIN</t>
  </si>
  <si>
    <t>LIC HOUSING FINANCE LTD</t>
  </si>
  <si>
    <t>LIBORD SECURITIES LTD</t>
  </si>
  <si>
    <t>LIBORD FINANCE LTD</t>
  </si>
  <si>
    <t>LIBERTSHOE</t>
  </si>
  <si>
    <t>LIBERTY SHOES LTD</t>
  </si>
  <si>
    <t>LIBAS</t>
  </si>
  <si>
    <t>LIBAS DESIGNS LTD</t>
  </si>
  <si>
    <t>LGBFORGE</t>
  </si>
  <si>
    <t>LGB FORGE LTD.</t>
  </si>
  <si>
    <t>LGBBROSLTD</t>
  </si>
  <si>
    <t>LG BALAKRISHNAN &amp; BROS LTD</t>
  </si>
  <si>
    <t>LEXUS</t>
  </si>
  <si>
    <t>LEXUS GRANITO INDIA LTD</t>
  </si>
  <si>
    <t>LEXUS GRANITO (INDIA) LTD</t>
  </si>
  <si>
    <t>LEX NIMBLE SOLUTIONS LTD</t>
  </si>
  <si>
    <t>LESHA INDUSTRIES LTD</t>
  </si>
  <si>
    <t>LEMONTREE</t>
  </si>
  <si>
    <t>LEMON TREE HOTELS LTD</t>
  </si>
  <si>
    <t>LEGACY MERCANTILE LTD</t>
  </si>
  <si>
    <t>LEENA CONSULTANCY LTD</t>
  </si>
  <si>
    <t>LEEL</t>
  </si>
  <si>
    <t>LEEL ELECTRICALS LTD</t>
  </si>
  <si>
    <t>LEE &amp; NEE SOFTWARES EXPORTS LTD</t>
  </si>
  <si>
    <t>LEDO TEA CO LTD</t>
  </si>
  <si>
    <t>LEADING LEASING FINANCE AND INVESTMENT COMPANY LTD</t>
  </si>
  <si>
    <t>LEAD FINANCIAL SERVICES LTD</t>
  </si>
  <si>
    <t>LAXMICOT</t>
  </si>
  <si>
    <t>LAXMI COTSPIN LTD</t>
  </si>
  <si>
    <t>LAWRESHWAR POLYMERS LTD</t>
  </si>
  <si>
    <t>LAURUSLABS</t>
  </si>
  <si>
    <t>LAURUS LABS LTD</t>
  </si>
  <si>
    <t>LATTEYS</t>
  </si>
  <si>
    <t>LATTEYS INDUSTRIES LTD</t>
  </si>
  <si>
    <t>LATENT LIGHT FINANCE LTD</t>
  </si>
  <si>
    <t>LASER DIAMONDS LTD</t>
  </si>
  <si>
    <t>LASA</t>
  </si>
  <si>
    <t>LASA SUPERGENERICS LTD</t>
  </si>
  <si>
    <t>LT</t>
  </si>
  <si>
    <t>LARSEN &amp; TOUBRO LTD</t>
  </si>
  <si>
    <t>LTI</t>
  </si>
  <si>
    <t>LARSEN &amp; TOUBRO INFOTECH LTD</t>
  </si>
  <si>
    <t>LPDC</t>
  </si>
  <si>
    <t>LANDMARK PROPERTY DEVELOPMENT COMPANY LTD</t>
  </si>
  <si>
    <t>LANDMARC LEISURE CORPORATION LTD</t>
  </si>
  <si>
    <t>LANCOR HOLDINGS LTD</t>
  </si>
  <si>
    <t>LANCER CONTAINER LINES LTD</t>
  </si>
  <si>
    <t>LAMBODHARA</t>
  </si>
  <si>
    <t>LAMBODHARA TEXTILES LTD</t>
  </si>
  <si>
    <t>LAKSHVILAS</t>
  </si>
  <si>
    <t>LAKSHMI VILAS BANK LTD</t>
  </si>
  <si>
    <t>LAKPRE</t>
  </si>
  <si>
    <t>LAKSHMI PRECISION SCREWS LTD</t>
  </si>
  <si>
    <t>LAKSHMI MILLS COMPANY LTD</t>
  </si>
  <si>
    <t>LAXMIMACH</t>
  </si>
  <si>
    <t>LAKSHMI MACHINE WORKS LTD</t>
  </si>
  <si>
    <t>LFIC</t>
  </si>
  <si>
    <t>LAKSHMI FINANCE &amp; INDUSTRIAL CORPORATION LTD</t>
  </si>
  <si>
    <t>LAKSHMI ELECTRICAL CONTROL SYSTEMS LTD</t>
  </si>
  <si>
    <t>LAKSHMI AUTOMATIC LOOM WORKS LTD</t>
  </si>
  <si>
    <t>LAKHOTIA POLYESTERS INDIA LTD</t>
  </si>
  <si>
    <t>LAKHOTIA POLYESTERS (INDIA) LTD</t>
  </si>
  <si>
    <t>LAHOTI OVERSEAS LTD</t>
  </si>
  <si>
    <t>LAGNAM</t>
  </si>
  <si>
    <t>LAGNAM SPINTEX LTD</t>
  </si>
  <si>
    <t>LAFFANS PETROCHEMICALS LTD</t>
  </si>
  <si>
    <t>LADDERUP FINANCE LTD</t>
  </si>
  <si>
    <t>LADAM AFFORDABLE HOUSING LTD</t>
  </si>
  <si>
    <t>LACTOSE INDIA LTD</t>
  </si>
  <si>
    <t>LACTOSE (INDIA) LTD</t>
  </si>
  <si>
    <t>LATIMMETAL</t>
  </si>
  <si>
    <t>La Tim Metal &amp;amp; Industries Ltd</t>
  </si>
  <si>
    <t>LAOPALA</t>
  </si>
  <si>
    <t>LA OPALA RG LTD</t>
  </si>
  <si>
    <t>LTTS</t>
  </si>
  <si>
    <t>L&amp;T TECHNOLOGY SERVICES LTD</t>
  </si>
  <si>
    <t>L&amp;TFH</t>
  </si>
  <si>
    <t>L&amp;T FINANCE HOLDINGS LTD</t>
  </si>
  <si>
    <t>L  P  NAVAL AND ENGINEERING LTD</t>
  </si>
  <si>
    <t>KWALITY PHARMACEUTICALS LTD</t>
  </si>
  <si>
    <t>KWALITY</t>
  </si>
  <si>
    <t>KWALITY LTD</t>
  </si>
  <si>
    <t>KWALITY CREDIT &amp; LEASING LTD</t>
  </si>
  <si>
    <t>KUWER INDUSTRIES LTD</t>
  </si>
  <si>
    <t>KUSHAL LTD</t>
  </si>
  <si>
    <t>KUSH INDUSTRIES LTD</t>
  </si>
  <si>
    <t>KUSAM ELECTRICAL INDUSTRIES LTD</t>
  </si>
  <si>
    <t>KUNSTSTOFFE INDUSTRIES LTD</t>
  </si>
  <si>
    <t>KUMAR WIRE CLOTH MANUFACTURING COMPANY LTD</t>
  </si>
  <si>
    <t>KULKARNI POWER &amp; TOOLS LTD</t>
  </si>
  <si>
    <t>KUBER UDYOG LTD</t>
  </si>
  <si>
    <t>KUANTUM PAPERS LTD</t>
  </si>
  <si>
    <t>KSERASERA</t>
  </si>
  <si>
    <t>KSS LTD</t>
  </si>
  <si>
    <t>KSL AND INDUSTRIES LTD</t>
  </si>
  <si>
    <t>KSK</t>
  </si>
  <si>
    <t>KSK ENERGY VENTURES LTD</t>
  </si>
  <si>
    <t>KSHITIZ INVESTMENT LTD</t>
  </si>
  <si>
    <t>KSHITIJPOL</t>
  </si>
  <si>
    <t>KSHITIJ POLYLINE LTD</t>
  </si>
  <si>
    <t>KSE LTD</t>
  </si>
  <si>
    <t>KSB</t>
  </si>
  <si>
    <t>KSB LTD</t>
  </si>
  <si>
    <t>KRYPTON INDUSTRIES LTD</t>
  </si>
  <si>
    <t>KRITIKA</t>
  </si>
  <si>
    <t>KRITIKA WIRES LTD</t>
  </si>
  <si>
    <t>KRITI NUTRIENTS LTD</t>
  </si>
  <si>
    <t>KRITI INDUSTRIES INDIA LTD</t>
  </si>
  <si>
    <t>KRITI INDUSTRIES (INDIA) LTD</t>
  </si>
  <si>
    <t>KRISHNA VENTURES LTD</t>
  </si>
  <si>
    <t>KRISHNA CAPITAL AND SECURITIES LTD</t>
  </si>
  <si>
    <t>KRISHANA</t>
  </si>
  <si>
    <t>KRISHANA PHOSCHEM LTD</t>
  </si>
  <si>
    <t>KRIDHANINF</t>
  </si>
  <si>
    <t>KRIDHAN INFRA LTD</t>
  </si>
  <si>
    <t>KRETTO SYSCON LTD</t>
  </si>
  <si>
    <t>KREON FINNANCIAL SERVICES LTD</t>
  </si>
  <si>
    <t>KREBSBIO</t>
  </si>
  <si>
    <t>KREBS BIOCHEMICALS AND INDUSTRIES LTD</t>
  </si>
  <si>
    <t>KRBL</t>
  </si>
  <si>
    <t>KRBL LTD</t>
  </si>
  <si>
    <t>KRATOS ENERGY &amp; INFRASTRUCTURE LTD</t>
  </si>
  <si>
    <t>KRANTI</t>
  </si>
  <si>
    <t>Kranti Industries Ltd</t>
  </si>
  <si>
    <t>KPITTECH</t>
  </si>
  <si>
    <t>KPIT Technologies Ltd</t>
  </si>
  <si>
    <t>KPIT</t>
  </si>
  <si>
    <t>KPIT TECHNOLOGIES LTD</t>
  </si>
  <si>
    <t>KOVILPATTI LAKSHMI ROLLER FLOUR MILLS LTD</t>
  </si>
  <si>
    <t>KOVALAM INVESTMENT &amp; TRADING CO LTD</t>
  </si>
  <si>
    <t>KOVAI MEDICAL CENTER &amp; HOSPITAL LTD</t>
  </si>
  <si>
    <t>KOTIA ENTERPRISES LTD</t>
  </si>
  <si>
    <t>KOTHARI WORLD FINANCE LTD</t>
  </si>
  <si>
    <t>KOTARISUG</t>
  </si>
  <si>
    <t>KOTHARI SUGARS AND CHEMICALS LTD</t>
  </si>
  <si>
    <t>KOTHARIPRO</t>
  </si>
  <si>
    <t>KOTHARI PRODUCTS LTD</t>
  </si>
  <si>
    <t>KOTHARIPET</t>
  </si>
  <si>
    <t>KOTHARI PETROCHEMICALS LTD</t>
  </si>
  <si>
    <t>KOTHARI FERMENTATION &amp; BIOCHEM LTD</t>
  </si>
  <si>
    <t>KTKSENSEX</t>
  </si>
  <si>
    <t>KOTAK SENSEX ETF</t>
  </si>
  <si>
    <t>KOTAKPSUBK</t>
  </si>
  <si>
    <t>KOTAK MAHINDRA MUTUAL FUND - KOTAK PSU BANK ETF</t>
  </si>
  <si>
    <t>KOTAKGOLD</t>
  </si>
  <si>
    <t>KOTAK MAHINDRA MUTUAL FUND - KOTAK GOLD EXCHANGE TRADED FUND</t>
  </si>
  <si>
    <t>KOTAKBANK</t>
  </si>
  <si>
    <t>KOTAK MAHINDRA BANK LTD</t>
  </si>
  <si>
    <t>KOPRAN</t>
  </si>
  <si>
    <t>KOPRAN LTD</t>
  </si>
  <si>
    <t>KONARK SYNTHETIC LTD</t>
  </si>
  <si>
    <t>KOME-ON COMMUNICATION LTD</t>
  </si>
  <si>
    <t>KOLTEPATIL</t>
  </si>
  <si>
    <t>KOLTE - PATIL DEVELOPERS LTD</t>
  </si>
  <si>
    <t>KOKUYOCMLN</t>
  </si>
  <si>
    <t>KOKUYO CAMLIN LTD</t>
  </si>
  <si>
    <t>KOHINOOR</t>
  </si>
  <si>
    <t>KOHINOOR FOODS LTD</t>
  </si>
  <si>
    <t>KNRCON</t>
  </si>
  <si>
    <t>KNR CONSTRUCTIONS LTD</t>
  </si>
  <si>
    <t>KMS MEDISURGI LTD</t>
  </si>
  <si>
    <t>KMG MILK FOOD LTD</t>
  </si>
  <si>
    <t>KMF BUILDERS &amp; DEVELOPERS LTD</t>
  </si>
  <si>
    <t>KMC SPECIALITY HOSPITALS INDIA LTD</t>
  </si>
  <si>
    <t>KMC SPECIALITY HOSPITALS (INDIA) LTD</t>
  </si>
  <si>
    <t>KLKELEC</t>
  </si>
  <si>
    <t>KLK Electrical Ltd</t>
  </si>
  <si>
    <t>K-LIFESTYLE &amp; INDUSTRIES LTD</t>
  </si>
  <si>
    <t>KLG CAPITAL SERVICES LTD</t>
  </si>
  <si>
    <t>KKVAPOW</t>
  </si>
  <si>
    <t>KKV AGRO POWERS LTD</t>
  </si>
  <si>
    <t>KKRRAFTON DEVELOPERS LTD</t>
  </si>
  <si>
    <t>KKALPANA PLASTICK LTD</t>
  </si>
  <si>
    <t>KKALPANA INDUSTRIES INDIA LTD</t>
  </si>
  <si>
    <t>KKALPANA INDUSTRIES (INDIA) LTD</t>
  </si>
  <si>
    <t>KJMC FINANCIAL SERVICES LTD</t>
  </si>
  <si>
    <t>KJMC CORPORATE ADVISORS INDIA LTD</t>
  </si>
  <si>
    <t>KJMC CORPORATE ADVISORS (INDIA) LTD</t>
  </si>
  <si>
    <t>KITEX</t>
  </si>
  <si>
    <t>KITEX GARMENTS LTD</t>
  </si>
  <si>
    <t>KISAN MOULDINGS LTD</t>
  </si>
  <si>
    <t>KIRLOSKAR PNEUMATIC CO LTD</t>
  </si>
  <si>
    <t>KIRLOSENG</t>
  </si>
  <si>
    <t>KIRLOSKAR OIL ENGINES LTD</t>
  </si>
  <si>
    <t>KIRLOSIND</t>
  </si>
  <si>
    <t>KIRLOSKAR INDUSTRIES LTD</t>
  </si>
  <si>
    <t>KIRLOSKAR FERROUS INDUSTRIES LTD</t>
  </si>
  <si>
    <t>KECL</t>
  </si>
  <si>
    <t>KIRLOSKAR ELECTRIC COMPANY LTD</t>
  </si>
  <si>
    <t>KIRLOSBROS</t>
  </si>
  <si>
    <t>KIRLOSKAR BROTHERS LTD</t>
  </si>
  <si>
    <t>KIRIINDUS</t>
  </si>
  <si>
    <t>KIRI INDUSTRIES LTD</t>
  </si>
  <si>
    <t>KIRAN VYAPAR LTD</t>
  </si>
  <si>
    <t>KIRAN PRINT-PACK LTD</t>
  </si>
  <si>
    <t>KIOCL</t>
  </si>
  <si>
    <t>KIOCL LTD</t>
  </si>
  <si>
    <t>KINTECH RENEWABLES LTD</t>
  </si>
  <si>
    <t>KINGS INFRA VENTURES LTD</t>
  </si>
  <si>
    <t>KINGFA</t>
  </si>
  <si>
    <t>KINGFA SCIENCE &amp; TECHNOLOGY INDIA LTD</t>
  </si>
  <si>
    <t>KINGFA SCIENCE &amp; TECHNOLOGY (INDIA) LTD</t>
  </si>
  <si>
    <t>KINETIC TRUST LTD</t>
  </si>
  <si>
    <t>KINETIC ENGINEERING LTD</t>
  </si>
  <si>
    <t>KIMIABL</t>
  </si>
  <si>
    <t>Kimia Biosciences Ltd</t>
  </si>
  <si>
    <t>KILPEST INDIA LTD</t>
  </si>
  <si>
    <t>KILPEST (INDIA) LTD</t>
  </si>
  <si>
    <t>KILITCH</t>
  </si>
  <si>
    <t>KILITCH DRUGS INDIA LTD</t>
  </si>
  <si>
    <t>KILITCH DRUGS (INDIA) LTD</t>
  </si>
  <si>
    <t>KILBURN</t>
  </si>
  <si>
    <t>KILBURN OFFICE AUTOMATION LTD.</t>
  </si>
  <si>
    <t>KILBURN ENGINEERING LTD</t>
  </si>
  <si>
    <t>KILBURN CHEMICALS LTD</t>
  </si>
  <si>
    <t>KIFS FINANCIAL SERVICES LTD</t>
  </si>
  <si>
    <t>KIDUJA INDIA LTD</t>
  </si>
  <si>
    <t>KIDUJA (INDIA) LTD</t>
  </si>
  <si>
    <t>KIDS MEDICAL SYSTEMS LTD</t>
  </si>
  <si>
    <t>KIC METALIKS LTD</t>
  </si>
  <si>
    <t>KHYATI MULTIMEDIA-ENTERTAINMENT LTD</t>
  </si>
  <si>
    <t>KHOOBSURAT LTD</t>
  </si>
  <si>
    <t>KHODAY INDIA LTD</t>
  </si>
  <si>
    <t>KHODAY (INDIA) LTD</t>
  </si>
  <si>
    <t>KHEMANI DISTRIBUTORS &amp; MARKETING LTD</t>
  </si>
  <si>
    <t>KHATOR FIBRE &amp; FABRICS LTD</t>
  </si>
  <si>
    <t>KHATAU EXIM LTD</t>
  </si>
  <si>
    <t>KHANDSE</t>
  </si>
  <si>
    <t>KHANDWALA SECURITIES LTD</t>
  </si>
  <si>
    <t>KHANDELWAL EXTRACTION LTD</t>
  </si>
  <si>
    <t>KHAITANLTD</t>
  </si>
  <si>
    <t>KHAITAN INDIA LTD</t>
  </si>
  <si>
    <t>KHAITANELE</t>
  </si>
  <si>
    <t>KHAITAN ELECTRICALS LTD.</t>
  </si>
  <si>
    <t>KHAITAN CHEMICALS &amp; FERTILIZERS LTD</t>
  </si>
  <si>
    <t>KHAITAN (INDIA) LTD</t>
  </si>
  <si>
    <t>KHADIM</t>
  </si>
  <si>
    <t>KHADIM INDIA LTD</t>
  </si>
  <si>
    <t>KHADIM (INDIA) LTD</t>
  </si>
  <si>
    <t>KG PETROCHEM LTD</t>
  </si>
  <si>
    <t>KG DENIM LTD</t>
  </si>
  <si>
    <t>KEYFINSERV</t>
  </si>
  <si>
    <t>Keynote Financial Services LTD</t>
  </si>
  <si>
    <t>KEYCORPSER</t>
  </si>
  <si>
    <t>KEYNOTE CORPORATE SERVICES LTD</t>
  </si>
  <si>
    <t>KEY CORP LTD</t>
  </si>
  <si>
    <t>KKCL</t>
  </si>
  <si>
    <t>KEWAL KIRAN CLOTHING LTD</t>
  </si>
  <si>
    <t>KESORAMIND</t>
  </si>
  <si>
    <t>KESORAM INDUSTRIES LTD</t>
  </si>
  <si>
    <t>KTIL</t>
  </si>
  <si>
    <t>KESAR TERMINALS &amp; INFRASTRUCTURE LTD</t>
  </si>
  <si>
    <t>KESAR PETROPRODUCTS LTD</t>
  </si>
  <si>
    <t>KESARENT</t>
  </si>
  <si>
    <t>KESAR ENTERPRISES LTD</t>
  </si>
  <si>
    <t>KERNEX</t>
  </si>
  <si>
    <t>KERNEX MICROSYSTEMS INDIA LTD</t>
  </si>
  <si>
    <t>KERNEX MICROSYSTEMS (INDIA) LTD</t>
  </si>
  <si>
    <t>KERALA AYURVEDA LTD</t>
  </si>
  <si>
    <t>KENVI JEWELS LTD</t>
  </si>
  <si>
    <t>KENNAMETAL INDIA LTD</t>
  </si>
  <si>
    <t>KENNAMETAL (INDIA) LTD</t>
  </si>
  <si>
    <t>KEMP &amp; COMPANY LTD</t>
  </si>
  <si>
    <t>KEMISTAR</t>
  </si>
  <si>
    <t>Kemistar Corporation LTD</t>
  </si>
  <si>
    <t>KELTECH ENERGIES LTD</t>
  </si>
  <si>
    <t>KELLTONTEC</t>
  </si>
  <si>
    <t>KELLTON TECH SOLUTIONS LTD</t>
  </si>
  <si>
    <t>KEI</t>
  </si>
  <si>
    <t>KEI INDUSTRIES LTD</t>
  </si>
  <si>
    <t>KEERTI</t>
  </si>
  <si>
    <t>KEERTI KNOWLEDGE AND SKILLS LTD</t>
  </si>
  <si>
    <t>KEERTHI INDUSTRIES LTD</t>
  </si>
  <si>
    <t>KEDIA CONSTRUCTION CO LTD</t>
  </si>
  <si>
    <t>KEC</t>
  </si>
  <si>
    <t>KEC INTERNATIONAL LTD</t>
  </si>
  <si>
    <t>KDDL</t>
  </si>
  <si>
    <t>KDDL LTD</t>
  </si>
  <si>
    <t>KD LEISURES LTD</t>
  </si>
  <si>
    <t>KCPSUGIND</t>
  </si>
  <si>
    <t>KCP SUGAR AND INDUSTRIES CORPORATION LTD</t>
  </si>
  <si>
    <t>KCP</t>
  </si>
  <si>
    <t>KCP LTD</t>
  </si>
  <si>
    <t>KCL INFRA PROJECTS LTD</t>
  </si>
  <si>
    <t>KCCL PLASTIC LTD</t>
  </si>
  <si>
    <t>KBS INDIA LTD</t>
  </si>
  <si>
    <t>KBS (INDIA) LTD</t>
  </si>
  <si>
    <t>KAYEL SECURITIES LTD</t>
  </si>
  <si>
    <t>KAYCEE INDUSTRIES LTD</t>
  </si>
  <si>
    <t>KAYA</t>
  </si>
  <si>
    <t>KAYA LTD</t>
  </si>
  <si>
    <t>KAY POWER AND PAPER LTD</t>
  </si>
  <si>
    <t>KAVVERITEL</t>
  </si>
  <si>
    <t>KAVVERI TELECOM PRODUCTS LTD</t>
  </si>
  <si>
    <t>KAVITA FABRICS LTD</t>
  </si>
  <si>
    <t>KAVIT INDUSTRIES LTD</t>
  </si>
  <si>
    <t>KSCL</t>
  </si>
  <si>
    <t>KAVERI SEED COMPANY LTD</t>
  </si>
  <si>
    <t>KAUSHALYA</t>
  </si>
  <si>
    <t>KAUSHALYA INFRASTRUCTURE DEVELOPMENT CORPORATION LTD</t>
  </si>
  <si>
    <t>KATARE SPINNING MILLS LTD</t>
  </si>
  <si>
    <t>KASHIRAM JAIN AND COMPANY LTD</t>
  </si>
  <si>
    <t>KGL</t>
  </si>
  <si>
    <t>KARUTURI GLOBAL LTD</t>
  </si>
  <si>
    <t>KARURVYSYA</t>
  </si>
  <si>
    <t>KARUR VYSYA BANK LTD</t>
  </si>
  <si>
    <t>KARNIMATA COLD STORAGE LTD</t>
  </si>
  <si>
    <t>KARNAVATI FINANCE LTD</t>
  </si>
  <si>
    <t>KARMAENG</t>
  </si>
  <si>
    <t>KARMA ENERGY LTD</t>
  </si>
  <si>
    <t>KARDA</t>
  </si>
  <si>
    <t>KARDA CONSTRUCTIONS LTD</t>
  </si>
  <si>
    <t>KARAN WOO-SIN LTD</t>
  </si>
  <si>
    <t>KAPSTON</t>
  </si>
  <si>
    <t>KAPSTON FACILITIES MANAGEMENT LTD</t>
  </si>
  <si>
    <t>KAPIL RAJ FINANCE LTD</t>
  </si>
  <si>
    <t>KAPIL COTEX LTD</t>
  </si>
  <si>
    <t>KAPASHI COMMERCIALS LTD</t>
  </si>
  <si>
    <t>KANUNGO FINANCIERS LTD</t>
  </si>
  <si>
    <t>KANSAINER</t>
  </si>
  <si>
    <t>KANSAI NEROLAC PAINTS LTD</t>
  </si>
  <si>
    <t>KANPUR PLASTIPACK LTD</t>
  </si>
  <si>
    <t>KANORICHEM</t>
  </si>
  <si>
    <t>KANORIA CHEMICALS &amp; INDUSTRIES LTD</t>
  </si>
  <si>
    <t>KANISHK STEEL INDUSTRIES LTD</t>
  </si>
  <si>
    <t>KANELIND</t>
  </si>
  <si>
    <t>Kanel Industries LTD</t>
  </si>
  <si>
    <t>KANDAGIRI SPINNING MILLS LTD</t>
  </si>
  <si>
    <t>KANCO TEA &amp; INDUSTRIES LTD</t>
  </si>
  <si>
    <t>KANCHI KARPOORAM LTD</t>
  </si>
  <si>
    <t>KANANIIND</t>
  </si>
  <si>
    <t>KANANI INDUSTRIES LTD</t>
  </si>
  <si>
    <t>KANAK KRISHI IMPLEMENTS LTD</t>
  </si>
  <si>
    <t>KAMRON LABORATORIES LTD</t>
  </si>
  <si>
    <t>KAMDHENU</t>
  </si>
  <si>
    <t>KAMDHENU LTD</t>
  </si>
  <si>
    <t>KAMATHOTEL</t>
  </si>
  <si>
    <t>KAMAT HOTELS I LTD</t>
  </si>
  <si>
    <t>KAMANWALA HOUSING CONSTRUCTION LTD</t>
  </si>
  <si>
    <t>KAMADGIRI FASHION LTD</t>
  </si>
  <si>
    <t>KAMA HOLDINGS LTD</t>
  </si>
  <si>
    <t>KSL</t>
  </si>
  <si>
    <t>KALYANI STEELS LTD</t>
  </si>
  <si>
    <t>KICL</t>
  </si>
  <si>
    <t>KALYANI INVESTMENT COMPANY LTD</t>
  </si>
  <si>
    <t>KALYANIFRG</t>
  </si>
  <si>
    <t>KALYANI FORGE LTD</t>
  </si>
  <si>
    <t>KALYANI</t>
  </si>
  <si>
    <t>KALYANI COMMERCIALS LTD</t>
  </si>
  <si>
    <t>KALPATPOWR</t>
  </si>
  <si>
    <t>KALPATARU POWER TRANSMISSION LTD</t>
  </si>
  <si>
    <t>KALPA COMMERCIAL LTD</t>
  </si>
  <si>
    <t>KALLAM TEXTILES LTD</t>
  </si>
  <si>
    <t>KAKATIYA TEXTILES LTD</t>
  </si>
  <si>
    <t>KAKATCEM</t>
  </si>
  <si>
    <t>KAKATIYA CEMENT SUGAR &amp; INDUSTRIES LTD</t>
  </si>
  <si>
    <t>KAJARIACER</t>
  </si>
  <si>
    <t>KAJARIA CERAMICS LTD</t>
  </si>
  <si>
    <t>KAISER CORPORATION LTD</t>
  </si>
  <si>
    <t>KAIRA CAN CO LTD</t>
  </si>
  <si>
    <t>KACHCHH MINERALS LTD</t>
  </si>
  <si>
    <t>KABSONS INDUSTRIES LTD</t>
  </si>
  <si>
    <t>KABRAEXTRU</t>
  </si>
  <si>
    <t>KABRA EXTRUSION TECHNIK LTD</t>
  </si>
  <si>
    <t>KABRA DRUGS LTD</t>
  </si>
  <si>
    <t>Coal</t>
  </si>
  <si>
    <t>KABRA COMMERCIAL LTD</t>
  </si>
  <si>
    <t>KAARYA FACILITIES AND SERVICES LTD</t>
  </si>
  <si>
    <t>KPIGLOBAL</t>
  </si>
  <si>
    <t>K.P.I. Global Infrastructure Ltd</t>
  </si>
  <si>
    <t>K&amp;R RAIL ENGINEERING LTD</t>
  </si>
  <si>
    <t>K Z LEASING &amp; FINANCE LTD</t>
  </si>
  <si>
    <t>KPRMILL</t>
  </si>
  <si>
    <t>K P R MILL LTD</t>
  </si>
  <si>
    <t>K P  ENERGY LTD</t>
  </si>
  <si>
    <t>KMSUGAR</t>
  </si>
  <si>
    <t>K M SUGAR MILLS LTD</t>
  </si>
  <si>
    <t>JYOTIRGAMYA ENTERPRISES LTD</t>
  </si>
  <si>
    <t>JYOTISTRUC</t>
  </si>
  <si>
    <t>JYOTI STRUCTURES LTD</t>
  </si>
  <si>
    <t>JYOTI RESINS &amp; ADHESIVES LTD</t>
  </si>
  <si>
    <t>JYOTI LTD</t>
  </si>
  <si>
    <t>JYOTHYLAB</t>
  </si>
  <si>
    <t>JYOTHY LABORATORIES LTD</t>
  </si>
  <si>
    <t>JYOTIN</t>
  </si>
  <si>
    <t>Jyot International Marketing Ltd</t>
  </si>
  <si>
    <t>JVLAGRO</t>
  </si>
  <si>
    <t>JVL AGRO INDUSTRIES LTD</t>
  </si>
  <si>
    <t>JUSTRIDE ENTERPRISES LTD</t>
  </si>
  <si>
    <t>JUSTDIAL</t>
  </si>
  <si>
    <t>JUST DIAL LTD</t>
  </si>
  <si>
    <t>JUPITER INFOMEDIA LTD</t>
  </si>
  <si>
    <t>JUPITER INDUSTRIES &amp; LEASING LTD</t>
  </si>
  <si>
    <t>JUNCTION FABRICS AND APPARELS LTD</t>
  </si>
  <si>
    <t>JUMBO FINANCE LTD</t>
  </si>
  <si>
    <t>JUMBO BAG LTD</t>
  </si>
  <si>
    <t>JMA</t>
  </si>
  <si>
    <t>JULLUNDUR MOTOR AGENCY DELHI LTD</t>
  </si>
  <si>
    <t>JUBILANT</t>
  </si>
  <si>
    <t>JUBILANT LIFE SCIENCES LTD</t>
  </si>
  <si>
    <t>JUBLINDS</t>
  </si>
  <si>
    <t>JUBILANT INDUSTRIES LTD</t>
  </si>
  <si>
    <t>JUBLFOOD</t>
  </si>
  <si>
    <t>JUBILANT FOODWORKS LTD</t>
  </si>
  <si>
    <t>JTL INFRA LTD</t>
  </si>
  <si>
    <t>JTEKTINDIA</t>
  </si>
  <si>
    <t>JTEKT INDIA LTD</t>
  </si>
  <si>
    <t>JTEKT(INDIA)</t>
  </si>
  <si>
    <t>JTEKT (INDIA) LTD</t>
  </si>
  <si>
    <t>JSWSTEEL</t>
  </si>
  <si>
    <t>JSW STEEL LTD</t>
  </si>
  <si>
    <t>JSWHL</t>
  </si>
  <si>
    <t>JSW HOLDINGS LTD</t>
  </si>
  <si>
    <t>JSWENERGY</t>
  </si>
  <si>
    <t>JSW ENERGY LTD</t>
  </si>
  <si>
    <t>JSL INDUSTRIES LTD</t>
  </si>
  <si>
    <t>JRI INDUSTRIES &amp; INFRASTRUCTURE LTD</t>
  </si>
  <si>
    <t>JPT SECURITIES LTD</t>
  </si>
  <si>
    <t>JOY REALTY LTD</t>
  </si>
  <si>
    <t>JOST'S ENGINEERING CO LTD</t>
  </si>
  <si>
    <t>JOONKTOLLEE TEA &amp; INDUSTRIES LTD</t>
  </si>
  <si>
    <t>JONJUA</t>
  </si>
  <si>
    <t>Jonjua Overseas Ltd</t>
  </si>
  <si>
    <t>JOINTECA EDUCATION SOLUTIONS LTD</t>
  </si>
  <si>
    <t>JOINDRE CAPITAL SERVICES LTD</t>
  </si>
  <si>
    <t>JCHAC</t>
  </si>
  <si>
    <t>JOHNSON CONTROLS – HITACHI AIR CONDITIONING INDIA LTD</t>
  </si>
  <si>
    <t>JOHNSON CONTROLS – HITACHI AIR CONDITIONING (INDIA) LTD</t>
  </si>
  <si>
    <t>JOCIL</t>
  </si>
  <si>
    <t>JOCIL LTD</t>
  </si>
  <si>
    <t>JMTAUTOLTD</t>
  </si>
  <si>
    <t>JMT AUTO LTD</t>
  </si>
  <si>
    <t>JMG CORPORATION LTD</t>
  </si>
  <si>
    <t>JMD VENTURES LTD</t>
  </si>
  <si>
    <t>JMCPROJECT</t>
  </si>
  <si>
    <t>JMC PROJECTS INDIA LTD</t>
  </si>
  <si>
    <t>JMC PROJECTS (INDIA) LTD</t>
  </si>
  <si>
    <t>JMFINANCIL</t>
  </si>
  <si>
    <t>JM FINANCIAL LTD</t>
  </si>
  <si>
    <t>JLA INFRAVILLE SHOPPERS LTD</t>
  </si>
  <si>
    <t>JKTYRE</t>
  </si>
  <si>
    <t>JK TYRE &amp; INDUSTRIES LTD</t>
  </si>
  <si>
    <t>JKPAPER</t>
  </si>
  <si>
    <t>JK PAPER LTD</t>
  </si>
  <si>
    <t>JKLAKSHMI</t>
  </si>
  <si>
    <t>JK LAKSHMI CEMENT LTD</t>
  </si>
  <si>
    <t>JKCEMENT</t>
  </si>
  <si>
    <t>JK CEMENT LTD</t>
  </si>
  <si>
    <t>JK AGRI GENETICS LTD</t>
  </si>
  <si>
    <t>JIYA ECO-PRODUCTS LTD</t>
  </si>
  <si>
    <t>JITFINFRA</t>
  </si>
  <si>
    <t>JITF INFRALOGISTICS LTD</t>
  </si>
  <si>
    <t>JINDWORLD</t>
  </si>
  <si>
    <t>JINDAL WORLDWIDE LTD</t>
  </si>
  <si>
    <t>JINDALSTEL</t>
  </si>
  <si>
    <t>JINDAL STEEL &amp; POWER LTD</t>
  </si>
  <si>
    <t>JSL</t>
  </si>
  <si>
    <t>JINDAL STAINLESS LTD</t>
  </si>
  <si>
    <t>JSLHISAR</t>
  </si>
  <si>
    <t>JINDAL STAINLESS HISAR LTD</t>
  </si>
  <si>
    <t>JINDALSAW</t>
  </si>
  <si>
    <t>JINDAL SAW LTD</t>
  </si>
  <si>
    <t>JPOLYINVST</t>
  </si>
  <si>
    <t>JINDAL POLY INVESTMENT AND FINANCE COMPANY LTD</t>
  </si>
  <si>
    <t>JINDALPOLY</t>
  </si>
  <si>
    <t>JINDAL POLY FILMS LTD</t>
  </si>
  <si>
    <t>JINDALPHOT</t>
  </si>
  <si>
    <t>JINDAL PHOTO LTD</t>
  </si>
  <si>
    <t>JINDAL LEASEFIN LTD</t>
  </si>
  <si>
    <t>JINDAL HOTELS LTD</t>
  </si>
  <si>
    <t>JINDRILL</t>
  </si>
  <si>
    <t>JINDAL DRILLING AND INDUSTRIES LTD</t>
  </si>
  <si>
    <t>JINDCOT</t>
  </si>
  <si>
    <t>JINDAL COTEX LTD</t>
  </si>
  <si>
    <t>JINDAL CAPITAL LTD</t>
  </si>
  <si>
    <t>JINAAM</t>
  </si>
  <si>
    <t>Jinaams Dress Ltd</t>
  </si>
  <si>
    <t>JIKIND</t>
  </si>
  <si>
    <t>JIK INDUSTRIES LTD</t>
  </si>
  <si>
    <t>JIGYASA INFRASTRUCTURE LTD</t>
  </si>
  <si>
    <t>JIGAR CABLES LTD</t>
  </si>
  <si>
    <t>JHS</t>
  </si>
  <si>
    <t>JHS SVENDGAARD LABORATORIES LTD</t>
  </si>
  <si>
    <t>JHAVERI CREDITS &amp; CAPITAL LTD</t>
  </si>
  <si>
    <t>JHANDEWALAS FOODS LTD</t>
  </si>
  <si>
    <t>JETKING INFOTRAIN LTD</t>
  </si>
  <si>
    <t>JETKNIT</t>
  </si>
  <si>
    <t>JET KNITWEARS LTD</t>
  </si>
  <si>
    <t>JET INFRAVENTURE LTD</t>
  </si>
  <si>
    <t>JET FREIGHT LOGISTICS LTD</t>
  </si>
  <si>
    <t>JETAIRWAYS</t>
  </si>
  <si>
    <t>JET AIRWAYS INDIA LTD</t>
  </si>
  <si>
    <t>JET AIRWAYS (INDIA) LTD</t>
  </si>
  <si>
    <t>JENBURKT PHARMACEUTICALS LTD</t>
  </si>
  <si>
    <t>JEEVAN SCIENTIFIC TECHNOLOGY LTD</t>
  </si>
  <si>
    <t>JD ORGOCHEM LTD</t>
  </si>
  <si>
    <t>JCT LTD</t>
  </si>
  <si>
    <t>JBMA</t>
  </si>
  <si>
    <t>JBM AUTO LTD</t>
  </si>
  <si>
    <t>JBFIND</t>
  </si>
  <si>
    <t>JBF INDUSTRIES LTD</t>
  </si>
  <si>
    <t>JBCHEPHARM</t>
  </si>
  <si>
    <t>JB CHEMICALS &amp; PHARMACEUTICALS LTD</t>
  </si>
  <si>
    <t>JAYSYNTH DYESTUFF INDIA LTD</t>
  </si>
  <si>
    <t>JAYSYNTH DYESTUFF (INDIA) LTD</t>
  </si>
  <si>
    <t>JAYSREETEA</t>
  </si>
  <si>
    <t>JAYSHREE TEA &amp; INDUSTRIES LTD</t>
  </si>
  <si>
    <t>JAYSHREE CHEMICALS LTD</t>
  </si>
  <si>
    <t>JPINFRATEC</t>
  </si>
  <si>
    <t>JAYPEE INFRATECH LTD</t>
  </si>
  <si>
    <t>JAYKAY ENTERPRISES LTD</t>
  </si>
  <si>
    <t>JAYBHARAT TEXTILES &amp; REAL ESTATE LTD</t>
  </si>
  <si>
    <t>JAYATMA INDUSTRIES LTD</t>
  </si>
  <si>
    <t>JAYATMA ENTERPRISES LTD</t>
  </si>
  <si>
    <t>JAYNECOIND</t>
  </si>
  <si>
    <t>JAYASWAL NECO INDUSTRIES LTD</t>
  </si>
  <si>
    <t>JAYAGROGN</t>
  </si>
  <si>
    <t>JAYANT AGRO ORGANICS LTD</t>
  </si>
  <si>
    <t>JAY USHIN LTD</t>
  </si>
  <si>
    <t>JAY SHREE TEA &amp; INDUSTRIES LTD</t>
  </si>
  <si>
    <t>JAYBARMARU</t>
  </si>
  <si>
    <t>JAY BHARAT MARUTI LTD</t>
  </si>
  <si>
    <t>JAUSS POLYMERS LTD</t>
  </si>
  <si>
    <t>JATTASHANKAR INDUSTIES LTD</t>
  </si>
  <si>
    <t>JASH</t>
  </si>
  <si>
    <t>JASH ENGINEERING LTD</t>
  </si>
  <si>
    <t>JASH DEALMARK LTD</t>
  </si>
  <si>
    <t>JASCH INDUSTRIES LTD</t>
  </si>
  <si>
    <t>JAMSHRI RANJITSINGHJI SPG  &amp; WVG  MILLS CO LTD</t>
  </si>
  <si>
    <t>JAMNAAUTO</t>
  </si>
  <si>
    <t>JAMNA AUTO INDUSTRIES LTD</t>
  </si>
  <si>
    <t>JAMES WARREN TEA LTD</t>
  </si>
  <si>
    <t>JALAN</t>
  </si>
  <si>
    <t>JALAN TRANSOLUTIONS INDIA LTD</t>
  </si>
  <si>
    <t>JALAN TRANSOLUTIONS (INDIA) LTD</t>
  </si>
  <si>
    <t>JAKHARIA</t>
  </si>
  <si>
    <t>JAKHARIA FABRIC LTD</t>
  </si>
  <si>
    <t>JAISUKH DEALERS LTD</t>
  </si>
  <si>
    <t>JPPOWER</t>
  </si>
  <si>
    <t>JAIPRAKASH POWER VENTURES LTD</t>
  </si>
  <si>
    <t>JPASSOCIAT</t>
  </si>
  <si>
    <t>JAIPRAKASH ASSOCIATES LTD</t>
  </si>
  <si>
    <t>JAIPAN INDUSTRIES LTD</t>
  </si>
  <si>
    <t>JAINEX AAMCOL LTD</t>
  </si>
  <si>
    <t>JAINCO PROJECTS INDIA LTD</t>
  </si>
  <si>
    <t>JAINCO PROJECTS (INDIA) LTD</t>
  </si>
  <si>
    <t>JAINSTUDIO</t>
  </si>
  <si>
    <t>JAIN STUDIOS LTD</t>
  </si>
  <si>
    <t>JAIN MARMO INDUSTRIES LTD</t>
  </si>
  <si>
    <t>JISLDVREQS</t>
  </si>
  <si>
    <t>JAIN IRRIGATION SYSTEMS LTD</t>
  </si>
  <si>
    <t>JISLJALEQS</t>
  </si>
  <si>
    <t>JAIHIND SYNTHETICS LTD</t>
  </si>
  <si>
    <t>JAIHINDPRO</t>
  </si>
  <si>
    <t>JAIHIND PROJECTS LTD</t>
  </si>
  <si>
    <t>JAI MATA GLASS LTD</t>
  </si>
  <si>
    <t>JAICORPLTD</t>
  </si>
  <si>
    <t>JAI CORP LTD</t>
  </si>
  <si>
    <t>JAIBALAJI</t>
  </si>
  <si>
    <t>JAI BALAJI INDUSTRIES LTD</t>
  </si>
  <si>
    <t>JAGSNPHARM</t>
  </si>
  <si>
    <t>JAGSONPAL PHARMACEUTICALS LTD</t>
  </si>
  <si>
    <t>JAGSONPAL FINANCE &amp; LEASING LTD</t>
  </si>
  <si>
    <t>JAGSON AIRLINES LTD</t>
  </si>
  <si>
    <t>JAGRAN</t>
  </si>
  <si>
    <t>JAGRAN PRAKASHAN LTD</t>
  </si>
  <si>
    <t>JAGJANANI TEXTILES LTD</t>
  </si>
  <si>
    <t>JAGATJIT INDUSTRIES LTD</t>
  </si>
  <si>
    <t>JAGAN LAMPS LTD</t>
  </si>
  <si>
    <t>JACKSON INVESTMENTS LTD</t>
  </si>
  <si>
    <t>J R FOODS LTD</t>
  </si>
  <si>
    <t>J L MORISON INDIA LTD</t>
  </si>
  <si>
    <t>J L MORISON (INDIA) LTD</t>
  </si>
  <si>
    <t>JKIL</t>
  </si>
  <si>
    <t>J KUMAR INFRAPROJECTS LTD</t>
  </si>
  <si>
    <t>J J FINANCE CORPORATION LTD</t>
  </si>
  <si>
    <t>J J EXPORTERS LTD</t>
  </si>
  <si>
    <t>J  TAPARIA PROJECTS LTD</t>
  </si>
  <si>
    <t>IZMO</t>
  </si>
  <si>
    <t>IZMO LTD</t>
  </si>
  <si>
    <t>IYKOT HITECH TOOLROOM LTD</t>
  </si>
  <si>
    <t>IVRCLINFRA</t>
  </si>
  <si>
    <t>IVRCL LTD</t>
  </si>
  <si>
    <t>IVP</t>
  </si>
  <si>
    <t>IVP LTD</t>
  </si>
  <si>
    <t>ITL INDUSTRIES LTD</t>
  </si>
  <si>
    <t>ITI</t>
  </si>
  <si>
    <t>ITI LTD</t>
  </si>
  <si>
    <t>ITDCEM</t>
  </si>
  <si>
    <t>ITD CEMENTATION INDIA LTD</t>
  </si>
  <si>
    <t>ITD CEMENTATION (INDIA) LTD</t>
  </si>
  <si>
    <t>ITC</t>
  </si>
  <si>
    <t>ITC LTD</t>
  </si>
  <si>
    <t>ISTREET NETWORK LTD</t>
  </si>
  <si>
    <t>IST LTD</t>
  </si>
  <si>
    <t>ISMTLTD</t>
  </si>
  <si>
    <t>ISMT LTD</t>
  </si>
  <si>
    <t>ISL CONSULTING LTD</t>
  </si>
  <si>
    <t>ISHWARSHAKTI HOLDINGS &amp; TRADERS LTD</t>
  </si>
  <si>
    <t>ISHITA DRUGS &amp; INDUSTRIES LTD</t>
  </si>
  <si>
    <t>ISHAN DYES &amp; CHEMICALS LTD</t>
  </si>
  <si>
    <t>ISHAAN INFRASTRUCTURES AND SHELTERS LTD</t>
  </si>
  <si>
    <t>ISGEC HEAVY ENGINEERING LTD</t>
  </si>
  <si>
    <t>ISF LTD</t>
  </si>
  <si>
    <t>IRIS MEDIAWORKS LTD</t>
  </si>
  <si>
    <t>IRISDOREME</t>
  </si>
  <si>
    <t>IRIS CLOTHINGS LTD</t>
  </si>
  <si>
    <t>IRIS BUSINESS SERVICES LTD</t>
  </si>
  <si>
    <t>IRCON</t>
  </si>
  <si>
    <t>IRCON INTERNATIONAL LTD</t>
  </si>
  <si>
    <t>IRBINVIT</t>
  </si>
  <si>
    <t>IRB InvIT Fund</t>
  </si>
  <si>
    <t>IRB</t>
  </si>
  <si>
    <t>IRB INFRASTRUCTURE DEVELOPERS LTD</t>
  </si>
  <si>
    <t>I-POWER SOLUTIONS INDIA LTD</t>
  </si>
  <si>
    <t>I-POWER SOLUTIONS (INDIA) LTD</t>
  </si>
  <si>
    <t>IPCALAB</t>
  </si>
  <si>
    <t>IPCA LABORATORIES LTD</t>
  </si>
  <si>
    <t>IP RINGS LTD</t>
  </si>
  <si>
    <t>ION EXCHANGE INDIA LTD</t>
  </si>
  <si>
    <t>ION EXCHANGE (INDIA) LTD</t>
  </si>
  <si>
    <t>IOLCP</t>
  </si>
  <si>
    <t>IOL CHEMICALS AND PHARMACEUTICALS LTD</t>
  </si>
  <si>
    <t>IO SYSTEM LTD</t>
  </si>
  <si>
    <t>INVICTA MEDITEK LTD</t>
  </si>
  <si>
    <t>INVESTMENT &amp; PRECISION CASTINGS LTD</t>
  </si>
  <si>
    <t>IVZINGOLD</t>
  </si>
  <si>
    <t>Invesco India Gold Exchange Traded Fund</t>
  </si>
  <si>
    <t>INVENTURE</t>
  </si>
  <si>
    <t>INVENTURE GROWTH &amp; SECURITIES LTD</t>
  </si>
  <si>
    <t>ISFT</t>
  </si>
  <si>
    <t>INTRASOFT TECHNOLOGIES LTD</t>
  </si>
  <si>
    <t>INTERWORLD DIGITAL LTD</t>
  </si>
  <si>
    <t>INTERNATIONAL TRAVEL HOUSE LTD</t>
  </si>
  <si>
    <t>IPAPPM</t>
  </si>
  <si>
    <t>INTERNATIONAL PAPER APPM LTD</t>
  </si>
  <si>
    <t>INTERNATIONAL HOUSING FINANCE CORPORATION LTD</t>
  </si>
  <si>
    <t>INTERNATIONAL DATA MANAGEMENT LTD</t>
  </si>
  <si>
    <t>INTERNATIONAL CONVEYORS LTD</t>
  </si>
  <si>
    <t>SUBCAPCITY</t>
  </si>
  <si>
    <t>INTERNATIONAL CONSTRUCTIONS LTD</t>
  </si>
  <si>
    <t>INTERNATIONAL COMBUSTION INDIA LTD</t>
  </si>
  <si>
    <t>INTERNATIONAL COMBUSTION (INDIA) LTD</t>
  </si>
  <si>
    <t>INTERLINK PETROLEUM LTD</t>
  </si>
  <si>
    <t>INDIGO</t>
  </si>
  <si>
    <t>INTERGLOBE AVIATION LTD</t>
  </si>
  <si>
    <t>INTERACTIVE FINANCIAL SERVICES LTD</t>
  </si>
  <si>
    <t>INTER STATE OIL CARRIER LTD</t>
  </si>
  <si>
    <t>INTER GLOBE FINANCE LTD</t>
  </si>
  <si>
    <t>INTENTECH</t>
  </si>
  <si>
    <t>INTENSE TECHNOLOGIES LTD</t>
  </si>
  <si>
    <t>INTELLIVATE CAPITAL VENTURES LTD</t>
  </si>
  <si>
    <t>INTELLIVATE CAPITAL ADVISORS LTD</t>
  </si>
  <si>
    <t>INTELLECT</t>
  </si>
  <si>
    <t>INTELLECT DESIGN ARENA LTD</t>
  </si>
  <si>
    <t>INTEGRATED THERMOPLASTICS LTD</t>
  </si>
  <si>
    <t>INTEGRATED TECHNOLOGIES LTD</t>
  </si>
  <si>
    <t>INTEGRATED PROTEINS LTD</t>
  </si>
  <si>
    <t>INTEGRATED FINANCIAL SERVICES LTD</t>
  </si>
  <si>
    <t>INTEGRATED CAPITAL SERVICES LTD</t>
  </si>
  <si>
    <t>INTEGRA TELECOMMUNICATION &amp; SOFTWARE LTD</t>
  </si>
  <si>
    <t>INTEGRA SWITCHGEAR LTD</t>
  </si>
  <si>
    <t>INTEGRA</t>
  </si>
  <si>
    <t>INTEGRA GARMENTS AND TEXTILES LTD</t>
  </si>
  <si>
    <t>INTEGRA ENGINEERING INDIA LTD</t>
  </si>
  <si>
    <t>INTEGRA ENGINEERING (INDIA) LTD</t>
  </si>
  <si>
    <t>INTCAPM</t>
  </si>
  <si>
    <t>INTEGRA CAPITAL MANAGEMENT LTD.</t>
  </si>
  <si>
    <t>INTEC CAPITAL LTD</t>
  </si>
  <si>
    <t>INSPIRISYS</t>
  </si>
  <si>
    <t>INSPIRISYS SOLUTIONS LTD</t>
  </si>
  <si>
    <t>INSILCO LTD</t>
  </si>
  <si>
    <t>INSECTICID</t>
  </si>
  <si>
    <t>INSECTICIDES INDIA LTD</t>
  </si>
  <si>
    <t>INSECTICIDES (INDIA) LTD</t>
  </si>
  <si>
    <t>INOXWIND</t>
  </si>
  <si>
    <t>INOX WIND LTD</t>
  </si>
  <si>
    <t>INOXLEISUR</t>
  </si>
  <si>
    <t>INOX LEISURE LTD</t>
  </si>
  <si>
    <t>INNOVATORS FACADE SYSTEMS LTD</t>
  </si>
  <si>
    <t>INNOVATIVE</t>
  </si>
  <si>
    <t>INNOVATIVE TYRES AND TUBES LTD</t>
  </si>
  <si>
    <t>INNOVATIVE TECH PACK LTD</t>
  </si>
  <si>
    <t>INNOVATIVE IDEALS AND SERVICES INDIA LTD</t>
  </si>
  <si>
    <t>INNOVATIVE IDEALS AND SERVICES (INDIA) LTD</t>
  </si>
  <si>
    <t>INNOVATION SOFTWARE EXPORTS LTD</t>
  </si>
  <si>
    <t>INNOVASSYNTH INVESTMENTS LTD</t>
  </si>
  <si>
    <t>INNOVANA</t>
  </si>
  <si>
    <t>INNOVANA THINKLABS LTD</t>
  </si>
  <si>
    <t>INNOCORP</t>
  </si>
  <si>
    <t>INNOCORP LTD.</t>
  </si>
  <si>
    <t>INLAND PRINTERS LTD</t>
  </si>
  <si>
    <t>INGERRAND</t>
  </si>
  <si>
    <t>INGERSOLL RAND INDIA LTD</t>
  </si>
  <si>
    <t>INGERSOLL RAND (INDIA) LTD</t>
  </si>
  <si>
    <t>INFRONICS SYSTEMS LTD</t>
  </si>
  <si>
    <t>INFRA INDUSTRIES LTD</t>
  </si>
  <si>
    <t>INFY</t>
  </si>
  <si>
    <t>INFOSYS LTD</t>
  </si>
  <si>
    <t>INFORMED TECHNOLOGIES INDIA LTD</t>
  </si>
  <si>
    <t>INFORMED TECHNOLOGIES (INDIA) LTD</t>
  </si>
  <si>
    <t>INFOBEAN</t>
  </si>
  <si>
    <t>INFOBEANS TECHNOLOGIES LTD</t>
  </si>
  <si>
    <t>NAUKRI</t>
  </si>
  <si>
    <t>INFO EDGE INDIA LTD</t>
  </si>
  <si>
    <t>INFO EDGE (INDIA) LTD</t>
  </si>
  <si>
    <t>INFLAME APPLIANCES LTD</t>
  </si>
  <si>
    <t>INFINITE</t>
  </si>
  <si>
    <t>INFINITE COMPUTER SOLUTIONS INDIA LTD</t>
  </si>
  <si>
    <t>INFINITE COMPUTER SOLUTIONS (INDIA) LTD</t>
  </si>
  <si>
    <t>INFIBEAM</t>
  </si>
  <si>
    <t>INFIBEAM AVENUES LTD</t>
  </si>
  <si>
    <t>INERTIA STEEL LTD</t>
  </si>
  <si>
    <t>INEOSSTYRO</t>
  </si>
  <si>
    <t>INEOS STYROLUTION INDIA LTD</t>
  </si>
  <si>
    <t>INEOS STYROLUTION (INDIA) LTD</t>
  </si>
  <si>
    <t>IITL</t>
  </si>
  <si>
    <t>INDUSTRIAL INVESTMENT TRUST LTD</t>
  </si>
  <si>
    <t>INDUSTRIAL &amp; PRUDENTIAL INVESTMENTS CO LTD</t>
  </si>
  <si>
    <t>INDUSINDBK</t>
  </si>
  <si>
    <t>INDUSIND BANK LTD</t>
  </si>
  <si>
    <t>INDUS FINANCE LTD</t>
  </si>
  <si>
    <t>INDUCTO STEEL LTD</t>
  </si>
  <si>
    <t>INDSWFTLTD</t>
  </si>
  <si>
    <t>IND-SWIFT LTD</t>
  </si>
  <si>
    <t>INDSWFTLAB</t>
  </si>
  <si>
    <t>IND-SWIFT LABORATORIES LTD</t>
  </si>
  <si>
    <t>INDSOYA LTD</t>
  </si>
  <si>
    <t>INDSIL HYDRO POWER AND MANGANESE LTD</t>
  </si>
  <si>
    <t>INDRANIB</t>
  </si>
  <si>
    <t>INDRAYANI BIOTECH LTD.</t>
  </si>
  <si>
    <t>INDRAMEDCO</t>
  </si>
  <si>
    <t>INDRAPRASTHA MEDICAL CORPORATION LTD</t>
  </si>
  <si>
    <t>IGL</t>
  </si>
  <si>
    <t>INDRAPRASTHA GAS LTD</t>
  </si>
  <si>
    <t>INDRA INDUSTRIES LTD</t>
  </si>
  <si>
    <t>INDOWIND</t>
  </si>
  <si>
    <t>INDOWIND ENERGY LTD</t>
  </si>
  <si>
    <t>INDOVATION TECHNOLOGIES LTD</t>
  </si>
  <si>
    <t>INDOSTAR</t>
  </si>
  <si>
    <t>INDOSTAR CAPITAL FINANCE LTD</t>
  </si>
  <si>
    <t>INDOSOLAR</t>
  </si>
  <si>
    <t>INDOSOLAR LTD</t>
  </si>
  <si>
    <t>NIPPOBATRY</t>
  </si>
  <si>
    <t>INDO-NATIONAL LTD</t>
  </si>
  <si>
    <t>INDOKEM LTD</t>
  </si>
  <si>
    <t>INDO-GLOBAL ENTERPRISES LTD</t>
  </si>
  <si>
    <t>INDOCO</t>
  </si>
  <si>
    <t>INDOCO REMEDIES LTD</t>
  </si>
  <si>
    <t>INDO-CITY INFOTECH LTD</t>
  </si>
  <si>
    <t>INDO US BIO-TECH LTD</t>
  </si>
  <si>
    <t>INDOTHAI</t>
  </si>
  <si>
    <t>INDO THAI SECURITIES LTD</t>
  </si>
  <si>
    <t>INDOTECH</t>
  </si>
  <si>
    <t>INDO TECH TRANSFORMERS LTD</t>
  </si>
  <si>
    <t>INDORAMA</t>
  </si>
  <si>
    <t>INDO RAMA SYNTHETICS INDIA LTD</t>
  </si>
  <si>
    <t>INDO RAMA SYNTHETICS (INDIA) LTD</t>
  </si>
  <si>
    <t>INDO PACIFIC PROJECTS LTD</t>
  </si>
  <si>
    <t>INDO GULF INDUSTRIES LTD</t>
  </si>
  <si>
    <t>INDO EURO INDCHEM LTD</t>
  </si>
  <si>
    <t>INDO CREDIT CAPITAL LTD</t>
  </si>
  <si>
    <t>ICIL</t>
  </si>
  <si>
    <t>INDO COUNT INDUSTRIES LTD</t>
  </si>
  <si>
    <t>INDO COTSPIN LTD</t>
  </si>
  <si>
    <t>INDO BORAX &amp; CHEMICALS LTD</t>
  </si>
  <si>
    <t>INDO ASIAN FINANCE LTD</t>
  </si>
  <si>
    <t>INDO AMINES LTD</t>
  </si>
  <si>
    <t>INDITRADE CAPITAL LTD</t>
  </si>
  <si>
    <t>INDIANIVESH LTD</t>
  </si>
  <si>
    <t>INDIAN TONERS &amp; DEVELOPERS LTD</t>
  </si>
  <si>
    <t>INDTERRAIN</t>
  </si>
  <si>
    <t>INDIAN TERRAIN FASHIONS LTD</t>
  </si>
  <si>
    <t>INDIAN SUCROSE LTD</t>
  </si>
  <si>
    <t>IOB</t>
  </si>
  <si>
    <t>INDIAN OVERSEAS BANK</t>
  </si>
  <si>
    <t>IOC</t>
  </si>
  <si>
    <t>INDIAN OIL CORPORATION LTD</t>
  </si>
  <si>
    <t>IMFA</t>
  </si>
  <si>
    <t>INDIAN METALS &amp; FERRO ALLOYS LTD</t>
  </si>
  <si>
    <t>INDIAN LINK CHAIN MANUFACTURES LTD</t>
  </si>
  <si>
    <t>INDIAN INFOTECH &amp; SOFTWARE LTD</t>
  </si>
  <si>
    <t>INDIANHUME</t>
  </si>
  <si>
    <t>INDIAN HUME PIPE COMPANY LTD</t>
  </si>
  <si>
    <t>INDIAN EXTRACTIONS LTD</t>
  </si>
  <si>
    <t>IEX</t>
  </si>
  <si>
    <t>INDIAN ENERGY EXCHANGE LTD</t>
  </si>
  <si>
    <t>INDIANCARD</t>
  </si>
  <si>
    <t>INDIAN CARD CLOTHING COMPANY LTD</t>
  </si>
  <si>
    <t>INDIAN BRIGHT STEEL CO LTD</t>
  </si>
  <si>
    <t>INDIANB</t>
  </si>
  <si>
    <t>INDIAN BANK</t>
  </si>
  <si>
    <t>INDIAN ACRYLICS LTD</t>
  </si>
  <si>
    <t>IBVENTURES</t>
  </si>
  <si>
    <t>INDIABULLS VENTURES LTD</t>
  </si>
  <si>
    <t>IBREALEST</t>
  </si>
  <si>
    <t>INDIABULLS REAL ESTATE LTD</t>
  </si>
  <si>
    <t>IBULISL</t>
  </si>
  <si>
    <t>INDIABULLS INTEGRATED SERVICES LTD</t>
  </si>
  <si>
    <t>IBULHSGFIN</t>
  </si>
  <si>
    <t>INDIABULLS HOUSING FINANCE LTD</t>
  </si>
  <si>
    <t>ITDC</t>
  </si>
  <si>
    <t>INDIA TOURISM DEVELOPMENT CORPORATION LTD</t>
  </si>
  <si>
    <t>INDIA STEEL WORKS LTD</t>
  </si>
  <si>
    <t>INDNIPPON</t>
  </si>
  <si>
    <t>INDIA NIPPON ELECTRICALS LTD</t>
  </si>
  <si>
    <t>IMPAL</t>
  </si>
  <si>
    <t>INDIA MOTOR PARTS AND ACCESSORIES LTD</t>
  </si>
  <si>
    <t>INDIA INFRASPACE LTD</t>
  </si>
  <si>
    <t>INDIA HOME LOAN LTD</t>
  </si>
  <si>
    <t>INDIGRID</t>
  </si>
  <si>
    <t>India Grid Trust</t>
  </si>
  <si>
    <t>INDIA GREEN REALITY LTD</t>
  </si>
  <si>
    <t>INDIAGLYCO</t>
  </si>
  <si>
    <t>INDIA GLYCOLS LTD</t>
  </si>
  <si>
    <t>INDIA GELATINE &amp; CHEMICALS LTD</t>
  </si>
  <si>
    <t>INDIA FINSEC LTD</t>
  </si>
  <si>
    <t>INDIA CEMENTS CAPITAL LTD</t>
  </si>
  <si>
    <t>INDERGIRI FINANCE LTD</t>
  </si>
  <si>
    <t>INDBANK</t>
  </si>
  <si>
    <t>INDBANK MERCHANT BANKING SERVICES LTD</t>
  </si>
  <si>
    <t>IND-AGIV COMMERCE LTD</t>
  </si>
  <si>
    <t>INDAG RUBBER LTD</t>
  </si>
  <si>
    <t>IND RENEWABLE ENERGY LTD</t>
  </si>
  <si>
    <t>IND BANK HOUSING LTD</t>
  </si>
  <si>
    <t>INCON ENGINEERS LTD</t>
  </si>
  <si>
    <t>INCEPTUM ENTERPRISES LTD</t>
  </si>
  <si>
    <t>INCAP LTD</t>
  </si>
  <si>
    <t>INANI SECURITIES LTD</t>
  </si>
  <si>
    <t>INANI MARBLES &amp; INDUSTRIES LTD</t>
  </si>
  <si>
    <t>IMPEXFERRO</t>
  </si>
  <si>
    <t>IMPEX FERRO TECH LTD</t>
  </si>
  <si>
    <t>INDLMETER</t>
  </si>
  <si>
    <t>IMP POWERS LTD</t>
  </si>
  <si>
    <t>IMEC SERVICES LTD</t>
  </si>
  <si>
    <t>IMC FINANCE LTD</t>
  </si>
  <si>
    <t>IM+ CAPITALS LTD</t>
  </si>
  <si>
    <t>IL&amp;FSTRANS</t>
  </si>
  <si>
    <t>IL&amp;FS TRANSPORTATION NETWORKS LTD</t>
  </si>
  <si>
    <t>IVC</t>
  </si>
  <si>
    <t>IL&amp;FS INVESTMENT MANAGERS LTD</t>
  </si>
  <si>
    <t>IL&amp;FSENGG</t>
  </si>
  <si>
    <t>IL&amp;FS ENGINEERING AND CONSTRUCTION COMPANY LTD</t>
  </si>
  <si>
    <t>IKF TECHNOLOGIES LTD</t>
  </si>
  <si>
    <t>IKAB SECURITIES &amp; INVESTMENT LTD</t>
  </si>
  <si>
    <t>IITLPROJ</t>
  </si>
  <si>
    <t>IITL PROJECTS LTD</t>
  </si>
  <si>
    <t>IIFL</t>
  </si>
  <si>
    <t>IIFL HOLDINGS LTD</t>
  </si>
  <si>
    <t>IGC INDUSTRIES LTD</t>
  </si>
  <si>
    <t>IGARASHI</t>
  </si>
  <si>
    <t>IGARASHI MOTORS INDIA LTD</t>
  </si>
  <si>
    <t>IGARASHI MOTORS (INDIA) LTD</t>
  </si>
  <si>
    <t>IGPL</t>
  </si>
  <si>
    <t>IG PETROCHEMICALS LTD</t>
  </si>
  <si>
    <t>IFM IMPEX GLOBAL LTD</t>
  </si>
  <si>
    <t>IFL ENTERPRISES LTD</t>
  </si>
  <si>
    <t>IFGLEXPOR</t>
  </si>
  <si>
    <t>IFGL REFRACTORIES LTD</t>
  </si>
  <si>
    <t>IFCI</t>
  </si>
  <si>
    <t>IFCI LTD</t>
  </si>
  <si>
    <t>IFBIND</t>
  </si>
  <si>
    <t>IFB INDUSTRIES LTD</t>
  </si>
  <si>
    <t>IFBAGRO</t>
  </si>
  <si>
    <t>IFB AGRO INDUSTRIES LTD</t>
  </si>
  <si>
    <t>IDFC</t>
  </si>
  <si>
    <t>IDFC LTD</t>
  </si>
  <si>
    <t>IDFCFIRSTB</t>
  </si>
  <si>
    <t>IDFC First Bank LTD</t>
  </si>
  <si>
    <t>IDFCBANK</t>
  </si>
  <si>
    <t>IDFC BANK LTD</t>
  </si>
  <si>
    <t>IDBI</t>
  </si>
  <si>
    <t>IDBI BANK LTD</t>
  </si>
  <si>
    <t>ICSA</t>
  </si>
  <si>
    <t>ICSA INDIA LTD</t>
  </si>
  <si>
    <t>ICSA (INDIA) LTD</t>
  </si>
  <si>
    <t>ICRA</t>
  </si>
  <si>
    <t>ICRA LTD</t>
  </si>
  <si>
    <t>ISEC</t>
  </si>
  <si>
    <t>ICICI SECURITIES LTD</t>
  </si>
  <si>
    <t>ICICISENSX</t>
  </si>
  <si>
    <t>ICICI Prudential Sensex ETF</t>
  </si>
  <si>
    <t>ICICIPRULI</t>
  </si>
  <si>
    <t>ICICI PRUDENTIAL LIFE INSURANCE COMPANY LTD</t>
  </si>
  <si>
    <t>ICICIGOLD</t>
  </si>
  <si>
    <t>ICICI Prudential Gold ETF</t>
  </si>
  <si>
    <t>ICICIGI</t>
  </si>
  <si>
    <t>ICICI LOMBARD GENERAL INSURANCE COMPANY LTD</t>
  </si>
  <si>
    <t>ICICIBANK</t>
  </si>
  <si>
    <t>ICICI BANK LTD</t>
  </si>
  <si>
    <t>ICEMAKE</t>
  </si>
  <si>
    <t>ICE MAKE REFRIGERATION LTD</t>
  </si>
  <si>
    <t>IB INFOTECH ENTERPRISES LTD</t>
  </si>
  <si>
    <t>HYPERSOFT TECHNOLOGIES LTD</t>
  </si>
  <si>
    <t>HUSYSLTD</t>
  </si>
  <si>
    <t>HUSYS CONSULTING LTD</t>
  </si>
  <si>
    <t>HBEL</t>
  </si>
  <si>
    <t>Humming Bird Education Ltd</t>
  </si>
  <si>
    <t>PAPERPROD</t>
  </si>
  <si>
    <t>HUHTAMAKI PPL LTD</t>
  </si>
  <si>
    <t>HUBTOWN</t>
  </si>
  <si>
    <t>HUBTOWN LTD</t>
  </si>
  <si>
    <t>HTMEDIA</t>
  </si>
  <si>
    <t>HT MEDIA LTD</t>
  </si>
  <si>
    <t>HSIL</t>
  </si>
  <si>
    <t>HSIL LTD</t>
  </si>
  <si>
    <t>HRB FLORICULTURE LTD</t>
  </si>
  <si>
    <t>HPL</t>
  </si>
  <si>
    <t>HPL ELECTRIC &amp; POWER LTD</t>
  </si>
  <si>
    <t>HPC BIOSCIENCES LTD</t>
  </si>
  <si>
    <t>HOWARD HOTELS LTD</t>
  </si>
  <si>
    <t>HOVS</t>
  </si>
  <si>
    <t>HOV SERVICES LTD</t>
  </si>
  <si>
    <t>HDFC</t>
  </si>
  <si>
    <t>HOUSING DEVELOPMENT FINANCE CORPORATION LTD</t>
  </si>
  <si>
    <t>HDIL</t>
  </si>
  <si>
    <t>HOUSING DEVELOPMENT AND INFRASTRUCTURE LTD</t>
  </si>
  <si>
    <t>HUDCO</t>
  </si>
  <si>
    <t>HOUSING &amp; URBAN DEVELOPMENT CORPORATION LTD</t>
  </si>
  <si>
    <t>HOTELRUGBY</t>
  </si>
  <si>
    <t>HOTEL RUGBY LTD</t>
  </si>
  <si>
    <t>HOTELEELA</t>
  </si>
  <si>
    <t>HOTEL LEELA VENTURE LTD</t>
  </si>
  <si>
    <t>HONAUT</t>
  </si>
  <si>
    <t>HONEYWELL AUTOMATION INDIA LTD</t>
  </si>
  <si>
    <t>HONEYWELL AUTOMATION (INDIA) LTD</t>
  </si>
  <si>
    <t>HONDAPOWER</t>
  </si>
  <si>
    <t>HONDA SIEL POWER PRODUCTS LTD</t>
  </si>
  <si>
    <t>HMT</t>
  </si>
  <si>
    <t>HMT LTD</t>
  </si>
  <si>
    <t>HITTCO TOOLS LTD</t>
  </si>
  <si>
    <t>Paper &amp;amp; Paper Products</t>
  </si>
  <si>
    <t>HITECHWIND</t>
  </si>
  <si>
    <t>Hi-Tech Winding Systems Ltd</t>
  </si>
  <si>
    <t>HI-TECH PIPES LTD</t>
  </si>
  <si>
    <t>HITECHCORP</t>
  </si>
  <si>
    <t>HITECH CORPORATION LTD</t>
  </si>
  <si>
    <t>HIT KIT GLOBAL SOLUTIONS LTD</t>
  </si>
  <si>
    <t>HISAR SPINNING MILLS LTD</t>
  </si>
  <si>
    <t>HISARMETAL</t>
  </si>
  <si>
    <t>HISAR METAL INDUSTRIES LTD</t>
  </si>
  <si>
    <t>HIRA AUTOMOBILES LTD</t>
  </si>
  <si>
    <t>HIPOLIN LTD</t>
  </si>
  <si>
    <t>HINDUSTHAN URBAN INFRASTRUCTURE LTD</t>
  </si>
  <si>
    <t>HINDUSTHAN UDYOG LTD</t>
  </si>
  <si>
    <t>HINDNATGLS</t>
  </si>
  <si>
    <t>HINDUSTHAN NATIONAL GLASS &amp; INDUSTRIES LTD</t>
  </si>
  <si>
    <t>HINDZINC</t>
  </si>
  <si>
    <t>HINDUSTAN ZINC LTD</t>
  </si>
  <si>
    <t>HINDUSTAN WIRES LTD</t>
  </si>
  <si>
    <t>HINDUNILVR</t>
  </si>
  <si>
    <t>HINDUSTAN UNILEVER LTD</t>
  </si>
  <si>
    <t>HINDUSTAN TIN WORKS LTD</t>
  </si>
  <si>
    <t>HINDPETRO</t>
  </si>
  <si>
    <t>HINDUSTAN PETROLEUM CORPORATION LTD</t>
  </si>
  <si>
    <t>HINDUSTAN ORGANIC CHEMICALS LTD</t>
  </si>
  <si>
    <t>HINDOILEXP</t>
  </si>
  <si>
    <t>HINDUSTAN OIL EXPLORATION COMPANY LTD</t>
  </si>
  <si>
    <t>HINDMOTORS</t>
  </si>
  <si>
    <t>HINDUSTAN MOTORS LTD</t>
  </si>
  <si>
    <t>HMVL</t>
  </si>
  <si>
    <t>HINDUSTAN MEDIA VENTURES LTD</t>
  </si>
  <si>
    <t>HINDUSTAN HOUSING CO LTD</t>
  </si>
  <si>
    <t>HINDUSTAN HARDY SPICER LTD</t>
  </si>
  <si>
    <t>HINDUSTAN FOODS LTD</t>
  </si>
  <si>
    <t>HINDUSTAN FLUOROCARBONS LTD</t>
  </si>
  <si>
    <t>HINDEVER</t>
  </si>
  <si>
    <t>HINDUSTAN EVEREST TOOLS LTD.</t>
  </si>
  <si>
    <t>HINDCOPPER</t>
  </si>
  <si>
    <t>HINDUSTAN COPPER LTD</t>
  </si>
  <si>
    <t>HCC</t>
  </si>
  <si>
    <t>HINDUSTAN CONSTRUCTION COMPANY LTD</t>
  </si>
  <si>
    <t>HINDCOMPOS</t>
  </si>
  <si>
    <t>HINDUSTAN COMPOSITES LTD</t>
  </si>
  <si>
    <t>HINDBIO</t>
  </si>
  <si>
    <t>HINDUSTAN BIO SCIENCES LTD.</t>
  </si>
  <si>
    <t>HINDUSTAN APPLIANCES LTD</t>
  </si>
  <si>
    <t>HAL</t>
  </si>
  <si>
    <t>HINDUSTAN AERONAUTICS LTD</t>
  </si>
  <si>
    <t>HINDUSTAN ADHESIVES LTD</t>
  </si>
  <si>
    <t>HINDUJAVEN</t>
  </si>
  <si>
    <t>HINDUJA VENTURES LTD</t>
  </si>
  <si>
    <t>HGS</t>
  </si>
  <si>
    <t>HINDUJA GLOBAL SOLUTIONS LTD</t>
  </si>
  <si>
    <t>HINDOOSTAN MILLS LTD</t>
  </si>
  <si>
    <t>HINDCON</t>
  </si>
  <si>
    <t>HINDCON CHEMICALS LTD</t>
  </si>
  <si>
    <t>HINDALCO</t>
  </si>
  <si>
    <t>HINDALCO INDUSTRIES LTD</t>
  </si>
  <si>
    <t>HINDSYNTEX</t>
  </si>
  <si>
    <t>HIND SYNTEX LTD</t>
  </si>
  <si>
    <t>HIND SECURITIES &amp; CREDITS LTD</t>
  </si>
  <si>
    <t>HIRECT</t>
  </si>
  <si>
    <t>HIND RECTIFIERS LTD</t>
  </si>
  <si>
    <t>HIND COMMERCE LTD</t>
  </si>
  <si>
    <t>HIND ALUMINIUM INDUSTRIES LTD</t>
  </si>
  <si>
    <t>HIMATSEIDE</t>
  </si>
  <si>
    <t>HIMATSINGKA SEIDE LTD</t>
  </si>
  <si>
    <t>HIMALCHULI FOOD PRODUCTS LTD</t>
  </si>
  <si>
    <t>HIMALAYA GRANITES LTD</t>
  </si>
  <si>
    <t>HIMALAYA FOOD INTERNATIONAL LTD</t>
  </si>
  <si>
    <t>HSCL</t>
  </si>
  <si>
    <t>HIMADRI SPECIALITY CHEMICAL LTD</t>
  </si>
  <si>
    <t>HFCL</t>
  </si>
  <si>
    <t>HIMACHAL FUTURISTIC COMMUNICATIONS LTD</t>
  </si>
  <si>
    <t>HIMACHAL FIBRES LTD</t>
  </si>
  <si>
    <t>HIM TEKNOFORGE LTD</t>
  </si>
  <si>
    <t>HILTON</t>
  </si>
  <si>
    <t>HILTON METAL FORGING LTD</t>
  </si>
  <si>
    <t>HIL</t>
  </si>
  <si>
    <t>HIL LTD</t>
  </si>
  <si>
    <t>HIKLASS</t>
  </si>
  <si>
    <t>Hi-Klass Trading and Investment Ltd</t>
  </si>
  <si>
    <t>HIKAL</t>
  </si>
  <si>
    <t>HIKAL LTD</t>
  </si>
  <si>
    <t>HIGH STREET FILATEX LTD</t>
  </si>
  <si>
    <t>HIGHGROUND</t>
  </si>
  <si>
    <t>HIGH GROUND ENTERPRISE LTD</t>
  </si>
  <si>
    <t>HIGH ENERGY BATTERIES INDIA LTD</t>
  </si>
  <si>
    <t>HIGH ENERGY BATTERIES (INDIA) LTD</t>
  </si>
  <si>
    <t>HEXAWARE</t>
  </si>
  <si>
    <t>HEXAWARE TECHNOLOGIES LTD</t>
  </si>
  <si>
    <t>HEXATRADEX</t>
  </si>
  <si>
    <t>HEXA TRADEX LTD</t>
  </si>
  <si>
    <t>HESTERBIO</t>
  </si>
  <si>
    <t>HESTER BIOSCIENCES LTD</t>
  </si>
  <si>
    <t>HEROMOTOCO</t>
  </si>
  <si>
    <t>HERO MOTOCORP LTD</t>
  </si>
  <si>
    <t>HERITGFOOD</t>
  </si>
  <si>
    <t>HERITAGE FOODS LTD</t>
  </si>
  <si>
    <t>HERCULES</t>
  </si>
  <si>
    <t>HERCULES HOISTS LTD</t>
  </si>
  <si>
    <t>HEMO ORGANIC LTD</t>
  </si>
  <si>
    <t>HEMANG RESOURCES LTD</t>
  </si>
  <si>
    <t>HEM HOLDINGS &amp; TRADING LTD</t>
  </si>
  <si>
    <t>HELPAGE</t>
  </si>
  <si>
    <t>Helpage Finlease Ltd</t>
  </si>
  <si>
    <t>HEIDELBERG</t>
  </si>
  <si>
    <t>HEIDELBERGCEMENT INDIA LTD</t>
  </si>
  <si>
    <t>HEIDELBERGCEMENT (INDIA) LTD</t>
  </si>
  <si>
    <t>HEG</t>
  </si>
  <si>
    <t>HEG LTD</t>
  </si>
  <si>
    <t>HEERA ISPAT LTD</t>
  </si>
  <si>
    <t>HECPROJECT</t>
  </si>
  <si>
    <t>HEC INFRA PROJECTS LTD</t>
  </si>
  <si>
    <t>HEALTHY INVESTMENTS LTD</t>
  </si>
  <si>
    <t>HCG</t>
  </si>
  <si>
    <t>HEALTHCARE GLOBAL ENTERPRISES LTD</t>
  </si>
  <si>
    <t>HDFCLIFE</t>
  </si>
  <si>
    <t>HDFC STANDARD LIFE INSURANCE COMPANY LTD</t>
  </si>
  <si>
    <t>HDFCMFGETF</t>
  </si>
  <si>
    <t>HDFC Mutual Fund - HDFC Gold Exchange Traded Fund</t>
  </si>
  <si>
    <t>HDFCBANK</t>
  </si>
  <si>
    <t>HDFC BANK LTD</t>
  </si>
  <si>
    <t>HDFCAMC</t>
  </si>
  <si>
    <t>HDFC ASSET MANAGEMENT COMPANY LTD</t>
  </si>
  <si>
    <t>HCLTECH</t>
  </si>
  <si>
    <t>HCL TECHNOLOGIES LTD</t>
  </si>
  <si>
    <t>HCL-INSYS</t>
  </si>
  <si>
    <t>HCL INFOSYSTEMS LTD</t>
  </si>
  <si>
    <t>HCKK VENTURES LTD</t>
  </si>
  <si>
    <t>HBLPOWER</t>
  </si>
  <si>
    <t>HBL POWER SYSTEMS LTD</t>
  </si>
  <si>
    <t>HBSL</t>
  </si>
  <si>
    <t>HB STOCKHOLDINGS LTD</t>
  </si>
  <si>
    <t>HB PORTFOLIO LTD</t>
  </si>
  <si>
    <t>HB LEASING &amp; FINANCE CO LTD</t>
  </si>
  <si>
    <t>HB ESTATE DEVELOPERS LTD</t>
  </si>
  <si>
    <t>HAZOOR MULTI PROJECTS LTD</t>
  </si>
  <si>
    <t>HAWKINS COOKERS LTD</t>
  </si>
  <si>
    <t>HAWA ENGINEERS LTD</t>
  </si>
  <si>
    <t>HAVELLS</t>
  </si>
  <si>
    <t>HAVELLS INDIA LTD</t>
  </si>
  <si>
    <t>HAVELLS (INDIA) LTD</t>
  </si>
  <si>
    <t>HATSUN</t>
  </si>
  <si>
    <t>HATSUN AGRO PRODUCT LTD</t>
  </si>
  <si>
    <t>HATHWAY</t>
  </si>
  <si>
    <t>HATHWAY CABLE &amp; DATACOM LTD</t>
  </si>
  <si>
    <t>Broadcasting &amp;amp; Cable TV</t>
  </si>
  <si>
    <t>HATHWAYB</t>
  </si>
  <si>
    <t>HATHWAY BHAWANI CABLETEL &amp;amp; DATACOM LTD.</t>
  </si>
  <si>
    <t>HASTI FINANCE LTD</t>
  </si>
  <si>
    <t>HAS LIFESTYLE LTD</t>
  </si>
  <si>
    <t>HARYANA LEATHER CHEMICALS LTD</t>
  </si>
  <si>
    <t>HARYANA FINANCIAL CORPORATION LTD</t>
  </si>
  <si>
    <t>HARYANA CAPFIN LTD</t>
  </si>
  <si>
    <t>HARRMALAYA</t>
  </si>
  <si>
    <t>HARRISONS MALAYALAM LTD</t>
  </si>
  <si>
    <t>HARMONY CAPITAL SERVICES LTD</t>
  </si>
  <si>
    <t>HARIYANA SHIP BREAKERS LTD</t>
  </si>
  <si>
    <t>HARIYANA METALS LTD</t>
  </si>
  <si>
    <t>HARITASEAT</t>
  </si>
  <si>
    <t>HARITA SEATING SYSTEMS LTD</t>
  </si>
  <si>
    <t>HARISH</t>
  </si>
  <si>
    <t>Harish Textile Engineers Ltd</t>
  </si>
  <si>
    <t>HARIA EXPORTS LTD</t>
  </si>
  <si>
    <t>HARIA APPARELS LTD</t>
  </si>
  <si>
    <t>HARI GOVIND INTERNATIONAL LTD</t>
  </si>
  <si>
    <t>HARDCASTLE &amp; WAUD MFG CO LTD</t>
  </si>
  <si>
    <t>HALDYN GLASS LTD</t>
  </si>
  <si>
    <t>HALDER VENTURE LTD</t>
  </si>
  <si>
    <t>H S INDIA LTD</t>
  </si>
  <si>
    <t>H S (INDIA) LTD</t>
  </si>
  <si>
    <t>H P COTTON TEXTILE MILLS LTD</t>
  </si>
  <si>
    <t>H K  TRADE INTERNATIONAL LTD</t>
  </si>
  <si>
    <t>HGINFRA</t>
  </si>
  <si>
    <t>H G INFRA ENGINEERING LTD</t>
  </si>
  <si>
    <t>GAL</t>
  </si>
  <si>
    <t>GYSCOAL ALLOYS LTD</t>
  </si>
  <si>
    <t>GYAN DEVELOPERS &amp; BUILDERS LTD</t>
  </si>
  <si>
    <t>GVKPIL</t>
  </si>
  <si>
    <t>GVK POWER &amp; INFRASTRUCTURE LTD</t>
  </si>
  <si>
    <t>GV FILMS LTD</t>
  </si>
  <si>
    <t>GULPOLY</t>
  </si>
  <si>
    <t>GULSHAN POLYOLS LTD</t>
  </si>
  <si>
    <t>GULSHAN CHEMFILL LTD</t>
  </si>
  <si>
    <t>GULFOILLUB</t>
  </si>
  <si>
    <t>GULF OIL LUBRICANTS INDIA LTD</t>
  </si>
  <si>
    <t>GULF OIL LUBRICANTS (INDIA) LTD</t>
  </si>
  <si>
    <t>GUJCHEM DISTILLERS INDIA LTD</t>
  </si>
  <si>
    <t>GUJCHEM DISTILLERS (INDIA) LTD</t>
  </si>
  <si>
    <t>GUJARAT TOOLROOM LTD</t>
  </si>
  <si>
    <t>GUJARAT THEMIS BIOSYN LTD</t>
  </si>
  <si>
    <t>GUJARAT TERCE LABORATORIES LTD</t>
  </si>
  <si>
    <t>GSPL</t>
  </si>
  <si>
    <t>GUJARAT STATE PETRONET LTD</t>
  </si>
  <si>
    <t>GUJARAT STATE FINANCIAL CORPORATION LTD</t>
  </si>
  <si>
    <t>GSFC</t>
  </si>
  <si>
    <t>GUJARAT STATE FERTILIZERS &amp; CHEMICALS LTD</t>
  </si>
  <si>
    <t>GSCLCEMENT</t>
  </si>
  <si>
    <t>GUJARAT SIDHEE CEMENT LTD</t>
  </si>
  <si>
    <t>GUJRAFFIA</t>
  </si>
  <si>
    <t>GUJARAT RAFFIA INDUSTRIES LTD</t>
  </si>
  <si>
    <t>GUJARAT POLY ELECTRONICS LTD</t>
  </si>
  <si>
    <t>GPPL</t>
  </si>
  <si>
    <t>GUJARAT PIPAVAV PORT LTD</t>
  </si>
  <si>
    <t>GUJARAT PETROSYNTHESE LTD</t>
  </si>
  <si>
    <t>GUJARAT NATURAL RESOURCES LTD</t>
  </si>
  <si>
    <t>GNFC</t>
  </si>
  <si>
    <t>GUJARAT NARMADA VALLEY FERTILIZERS AND CHEMICALS LTD</t>
  </si>
  <si>
    <t>GMDCLTD</t>
  </si>
  <si>
    <t>GUJARAT MINERAL DEVELOPMENT CORPORATION LTD</t>
  </si>
  <si>
    <t>GUJARAT METALLIC COAL &amp; COKE LTD</t>
  </si>
  <si>
    <t>GUJARAT MEDITECH LTD</t>
  </si>
  <si>
    <t>GLFL</t>
  </si>
  <si>
    <t>GUJARAT LEASE FINANCING LTD</t>
  </si>
  <si>
    <t>GUJARAT INVESTA LTD</t>
  </si>
  <si>
    <t>GUJARAT INTRUX LTD</t>
  </si>
  <si>
    <t>GIPCL</t>
  </si>
  <si>
    <t>GUJARAT INDUSTRIES POWER COMPANY LTD</t>
  </si>
  <si>
    <t>GUJARAT HY-SPIN LTD</t>
  </si>
  <si>
    <t>GUJARAT HOTELS LTD</t>
  </si>
  <si>
    <t>GUJGASLTD</t>
  </si>
  <si>
    <t>GUJARAT GAS LTD</t>
  </si>
  <si>
    <t>GUJARAT FOILS LTD</t>
  </si>
  <si>
    <t>GUJFLUORO</t>
  </si>
  <si>
    <t>GUJARAT FLUOROCHEMICALS LTD</t>
  </si>
  <si>
    <t>GUJARAT CREDIT CORPORATION LTD</t>
  </si>
  <si>
    <t>GUJARAT CRAFT INDUSTRIES LTD</t>
  </si>
  <si>
    <t>GUJARAT COTEX LTD</t>
  </si>
  <si>
    <t>GUJARAT CONTAINERS LTD</t>
  </si>
  <si>
    <t>GUJARAT BOROSIL LTD</t>
  </si>
  <si>
    <t>GUJAPOLLO</t>
  </si>
  <si>
    <t>GUJARAT APOLLO INDUSTRIES LTD</t>
  </si>
  <si>
    <t>GAEL</t>
  </si>
  <si>
    <t>GUJARAT AMBUJA EXPORTS LTD</t>
  </si>
  <si>
    <t>GUJALKALI</t>
  </si>
  <si>
    <t>GUJARAT ALKALIES AND CHEMICALS LTD</t>
  </si>
  <si>
    <t>GUFICBIO</t>
  </si>
  <si>
    <t>GUFIC BIOSCIENCES LTD</t>
  </si>
  <si>
    <t>GTV ENGINEERING LTD</t>
  </si>
  <si>
    <t>GTPL</t>
  </si>
  <si>
    <t>GTPL HATHWAY LTD</t>
  </si>
  <si>
    <t>GTNTEX</t>
  </si>
  <si>
    <t>GTN TEXTILES LTD</t>
  </si>
  <si>
    <t>GTNIND</t>
  </si>
  <si>
    <t>GTN INDUSTRIES LTD</t>
  </si>
  <si>
    <t>GTL</t>
  </si>
  <si>
    <t>GTL LTD</t>
  </si>
  <si>
    <t>GTLINFRA</t>
  </si>
  <si>
    <t>GTL INFRASTRUCTURE LTD</t>
  </si>
  <si>
    <t>G-TECH INFO-TRAINING LTD</t>
  </si>
  <si>
    <t>GSS</t>
  </si>
  <si>
    <t>GSS INFOTECH LTD</t>
  </si>
  <si>
    <t>GSL SECURITIES LTD</t>
  </si>
  <si>
    <t>GSL NOVA PETROCHEMICALS LTD</t>
  </si>
  <si>
    <t>GSB FINANCE LTD</t>
  </si>
  <si>
    <t>GRUH</t>
  </si>
  <si>
    <t>GRUH FINANCE LTD</t>
  </si>
  <si>
    <t>GRPLTD</t>
  </si>
  <si>
    <t>GRP LTD</t>
  </si>
  <si>
    <t>Real Estate Investment</t>
  </si>
  <si>
    <t>GROVY INDIA LTD</t>
  </si>
  <si>
    <t>GROVY (INDIA) LTD</t>
  </si>
  <si>
    <t>GROMO TRADE &amp; CONSULTANCY LTD</t>
  </si>
  <si>
    <t>GRM OVERSEAS LTD</t>
  </si>
  <si>
    <t>GRINDWELL</t>
  </si>
  <si>
    <t>GRINDWELL NORTON LTD</t>
  </si>
  <si>
    <t>GREYCELLS EDUCATION LTD</t>
  </si>
  <si>
    <t>GRETEX</t>
  </si>
  <si>
    <t>GRETEX INDUSTRIES LTD</t>
  </si>
  <si>
    <t>GREENPLY</t>
  </si>
  <si>
    <t>GREENPLY INDUSTRIES LTD</t>
  </si>
  <si>
    <t>GREENLAM</t>
  </si>
  <si>
    <t>GREENLAM INDUSTRIES LTD</t>
  </si>
  <si>
    <t>GREENCREST FINANCIAL SERVICES LTD</t>
  </si>
  <si>
    <t>GREAVESCOT</t>
  </si>
  <si>
    <t>GREAVES COTTON LTD</t>
  </si>
  <si>
    <t>GRAVITY INDIA LTD</t>
  </si>
  <si>
    <t>GRAVITY (INDIA) LTD</t>
  </si>
  <si>
    <t>GRAVITA</t>
  </si>
  <si>
    <t>GRAVITA INDIA LTD</t>
  </si>
  <si>
    <t>GRAVITA (INDIA) LTD</t>
  </si>
  <si>
    <t>GRAVISS HOSPITALITY LTD</t>
  </si>
  <si>
    <t>GRAUER &amp; WEIL INDIA LTD</t>
  </si>
  <si>
    <t>GRAUER &amp; WEIL (INDIA) LTD</t>
  </si>
  <si>
    <t>GRATEX INDUSTRIES LTD</t>
  </si>
  <si>
    <t>GRASIM</t>
  </si>
  <si>
    <t>GRASIM INDUSTRIES LTD</t>
  </si>
  <si>
    <t>GRAPHITE</t>
  </si>
  <si>
    <t>GRAPHITE INDIA LTD</t>
  </si>
  <si>
    <t>GRAPHITE (INDIA) LTD</t>
  </si>
  <si>
    <t>GRANULES</t>
  </si>
  <si>
    <t>GRANULES INDIA LTD</t>
  </si>
  <si>
    <t>GRANULES (INDIA) LTD</t>
  </si>
  <si>
    <t>GRANDEUR PRODUCTS LTD</t>
  </si>
  <si>
    <t>GRADIENTE INFOTAINMENT LTD</t>
  </si>
  <si>
    <t>GRACIOUS SOFTWARE LTD</t>
  </si>
  <si>
    <t>GPTINFRA</t>
  </si>
  <si>
    <t>GPT INFRAPROJECTS LTD</t>
  </si>
  <si>
    <t>GULFPETRO</t>
  </si>
  <si>
    <t>GP PETROLEUMS LTD</t>
  </si>
  <si>
    <t>GOYAL ASSOCIATES LTD</t>
  </si>
  <si>
    <t>GOWRA LEASING &amp; FINANCE LTD</t>
  </si>
  <si>
    <t>GOVIND RUBBER LTD</t>
  </si>
  <si>
    <t>GOTHI PLASCON INDIA LTD</t>
  </si>
  <si>
    <t>GOTHI PLASCON (INDIA) LTD</t>
  </si>
  <si>
    <t>GORANI INDUSTRIES LTD</t>
  </si>
  <si>
    <t>GOPALA POLYPLAST LTD</t>
  </si>
  <si>
    <t>GOPAL IRON &amp; STEELS CO GUJARAT LTD</t>
  </si>
  <si>
    <t>GOODYEAR INDIA LTD</t>
  </si>
  <si>
    <t>GOODYEAR (INDIA) LTD</t>
  </si>
  <si>
    <t>GOODRICKE GROUP LTD</t>
  </si>
  <si>
    <t>GOODLUCK</t>
  </si>
  <si>
    <t>GOODLUCK INDIA LTD</t>
  </si>
  <si>
    <t>GOODLUCK (INDIA) LTD</t>
  </si>
  <si>
    <t>GOLKUNDA DIAMONDS &amp; JEWELLERY LTD</t>
  </si>
  <si>
    <t>GOLKONDA ALUMINIUM EXTRUSIONS LTD</t>
  </si>
  <si>
    <t>GOLECHHA GLOBAL FINANCE LTD</t>
  </si>
  <si>
    <t>GOLDTECH</t>
  </si>
  <si>
    <t>GOLDSTONE TECHNOLOGIES LTD</t>
  </si>
  <si>
    <t>GOLDSTAR</t>
  </si>
  <si>
    <t>GOLDSTAR POWER LTD</t>
  </si>
  <si>
    <t>GOLDIAM</t>
  </si>
  <si>
    <t>GOLDIAM INTERNATIONAL LTD</t>
  </si>
  <si>
    <t>GOLDENTOBC</t>
  </si>
  <si>
    <t>GOLDEN TOBACCO LTD</t>
  </si>
  <si>
    <t>GOLDEN GOENKA FINCORP LTD</t>
  </si>
  <si>
    <t>GOLDEN CREST EDUCATION &amp; SERVICES LTD</t>
  </si>
  <si>
    <t>GOLDEN CARPETS LTD</t>
  </si>
  <si>
    <t>GOLDCREST CORPORATION LTD</t>
  </si>
  <si>
    <t>GOLDLINE</t>
  </si>
  <si>
    <t>Gold Line International Finvest Ltd</t>
  </si>
  <si>
    <t>GOLD COIN HEALTH FOODS LTD</t>
  </si>
  <si>
    <t>GOKUL SOLUTIONS LTD</t>
  </si>
  <si>
    <t>GOKUL</t>
  </si>
  <si>
    <t>GOKUL REFOILS AND SOLVENT LTD</t>
  </si>
  <si>
    <t>GOKULAGRO</t>
  </si>
  <si>
    <t>GOKUL AGRO RESOURCES LTD</t>
  </si>
  <si>
    <t>GOKEX</t>
  </si>
  <si>
    <t>GOKALDAS EXPORTS LTD</t>
  </si>
  <si>
    <t>GOKAK TEXTILES LTD</t>
  </si>
  <si>
    <t>GOGIA CAPITAL SERVICES LTD</t>
  </si>
  <si>
    <t>GOENKA</t>
  </si>
  <si>
    <t>GOENKA DIAMOND AND JEWELS LTD</t>
  </si>
  <si>
    <t>GOENKA BUSINESS &amp; FINANCE LTD</t>
  </si>
  <si>
    <t>GODREJPROP</t>
  </si>
  <si>
    <t>GODREJ PROPERTIES LTD</t>
  </si>
  <si>
    <t>GODREJIND</t>
  </si>
  <si>
    <t>GODREJ INDUSTRIES LTD</t>
  </si>
  <si>
    <t>GODREJCP</t>
  </si>
  <si>
    <t>GODREJ CONSUMER PRODUCTS LTD</t>
  </si>
  <si>
    <t>GODREJAGRO</t>
  </si>
  <si>
    <t>GODREJ AGROVET LTD</t>
  </si>
  <si>
    <t>GODHA</t>
  </si>
  <si>
    <t>GODHA CABCON &amp; INSULATION LTD</t>
  </si>
  <si>
    <t>GODFRYPHLP</t>
  </si>
  <si>
    <t>GODFREY PHILLIPS INDIA LTD</t>
  </si>
  <si>
    <t>GODFREY PHILLIPS (INDIA) LTD</t>
  </si>
  <si>
    <t>GPIL</t>
  </si>
  <si>
    <t>GODAWARI POWER AND ISPAT LTD</t>
  </si>
  <si>
    <t>GODAVARI DRUGS LTD</t>
  </si>
  <si>
    <t>GOCLCORP</t>
  </si>
  <si>
    <t>GOCL CORPORATION LTD</t>
  </si>
  <si>
    <t>GOACARBON</t>
  </si>
  <si>
    <t>GOA CARBON LTD</t>
  </si>
  <si>
    <t>GNA</t>
  </si>
  <si>
    <t>GNA AXLES LTD</t>
  </si>
  <si>
    <t>GMRINFRA</t>
  </si>
  <si>
    <t>GMR INFRASTRUCTURE LTD</t>
  </si>
  <si>
    <t>GMMPFAUDLR</t>
  </si>
  <si>
    <t>GMM PFAUDLER LTD</t>
  </si>
  <si>
    <t>GMBREW</t>
  </si>
  <si>
    <t>GM BREWERIES LTD</t>
  </si>
  <si>
    <t>Jute &amp;amp; Jute Products</t>
  </si>
  <si>
    <t>GLOSTERLTD</t>
  </si>
  <si>
    <t>Gloster Ltd</t>
  </si>
  <si>
    <t>GLOBUSSPR</t>
  </si>
  <si>
    <t>GLOBUS SPIRITS LTD</t>
  </si>
  <si>
    <t>GLOBUSCOR</t>
  </si>
  <si>
    <t>GLOBUS CORPORATION LTD.-$</t>
  </si>
  <si>
    <t>GLOBUS CONSTRUCTORS &amp; DEVELOPERS LTD</t>
  </si>
  <si>
    <t>GLOBE</t>
  </si>
  <si>
    <t>GLOBE TEXTILES INDIA LTD</t>
  </si>
  <si>
    <t>GLOBE TEXTILES (INDIA) LTD</t>
  </si>
  <si>
    <t>GICL</t>
  </si>
  <si>
    <t>GLOBE INTERNATIONAL CARRIERS LTD</t>
  </si>
  <si>
    <t>GLOBE COMMERCIALS LTD</t>
  </si>
  <si>
    <t>GLOBALSPACE TECHNOLOGIES LTD</t>
  </si>
  <si>
    <t>GLOBALVECT</t>
  </si>
  <si>
    <t>GLOBAL VECTRA HELICORP LTD</t>
  </si>
  <si>
    <t>GLOBOFFS</t>
  </si>
  <si>
    <t>GLOBAL OFFSHORE SERVICES LTD</t>
  </si>
  <si>
    <t>GLOBAL LAND MASTERS CORPORATION LTD</t>
  </si>
  <si>
    <t>GLOBAL INFRATECH &amp; FINANCE LTD</t>
  </si>
  <si>
    <t>GLOBAL</t>
  </si>
  <si>
    <t>GLOBAL EDUCATION LTD</t>
  </si>
  <si>
    <t>GLOBAL CAPITAL MARKETS LTD</t>
  </si>
  <si>
    <t>GLITTEK GRANITES LTD</t>
  </si>
  <si>
    <t>GLENMARK</t>
  </si>
  <si>
    <t>GLENMARK PHARMACEUTICALS LTD</t>
  </si>
  <si>
    <t>GLEAM</t>
  </si>
  <si>
    <t>Gleam Fabmat Ltd</t>
  </si>
  <si>
    <t>GLAXO</t>
  </si>
  <si>
    <t>GLAXOSMITHKLINE PHARMACEUTICALS LTD</t>
  </si>
  <si>
    <t>GSKCONS</t>
  </si>
  <si>
    <t>GLAXOSMITHKLINE CONSUMER HEALTHCARE LTD</t>
  </si>
  <si>
    <t>GLANCE FINANCE LTD</t>
  </si>
  <si>
    <t>GKWLIMITED</t>
  </si>
  <si>
    <t>GKW LTD</t>
  </si>
  <si>
    <t>GKB OPHTHALMICS LTD</t>
  </si>
  <si>
    <t>GITA RENEWABLE ENERGY LTD</t>
  </si>
  <si>
    <t>GIRIRAJ</t>
  </si>
  <si>
    <t>GIRIRAJ CIVIL DEVELOPERS LTD</t>
  </si>
  <si>
    <t>GIRDHARILAL SUGAR &amp; ALLIED INDUSTRIES LTD</t>
  </si>
  <si>
    <t>GINNIFILA</t>
  </si>
  <si>
    <t>GINNI FILAMENTS LTD</t>
  </si>
  <si>
    <t>GINI SILK MILLS LTD</t>
  </si>
  <si>
    <t>GILLETTE</t>
  </si>
  <si>
    <t>GILLETTE INDIA LTD</t>
  </si>
  <si>
    <t>GILLETTE (INDIA) LTD</t>
  </si>
  <si>
    <t>GILLANDERS</t>
  </si>
  <si>
    <t>GILLANDERS ARBUTHNOT &amp; COMPANY LTD</t>
  </si>
  <si>
    <t>GILADA FINANCE &amp; INVESTMENTS LTD</t>
  </si>
  <si>
    <t>GICHSGFIN</t>
  </si>
  <si>
    <t>GIC HOUSING FINANCE LTD</t>
  </si>
  <si>
    <t>GISOLUTION</t>
  </si>
  <si>
    <t>GI ENGINEERING SOLUTIONS LTD</t>
  </si>
  <si>
    <t>GHCL</t>
  </si>
  <si>
    <t>GHCL LTD</t>
  </si>
  <si>
    <t>GEOJITFSL</t>
  </si>
  <si>
    <t>GEOJIT FINANCIAL SERVICES LTD</t>
  </si>
  <si>
    <t>GENUSPOWER</t>
  </si>
  <si>
    <t>GENUS POWER INFRASTRUCTURES LTD</t>
  </si>
  <si>
    <t>GENUSPAPER</t>
  </si>
  <si>
    <t>GENUS PAPER &amp; BOARDS LTD</t>
  </si>
  <si>
    <t>GENOMIC VALLEY BIOTECH LTD</t>
  </si>
  <si>
    <t>GENNEX LABORATORIES LTD</t>
  </si>
  <si>
    <t>GENESYS</t>
  </si>
  <si>
    <t>GENESYS INTERNATIONAL CORPORATION LTD</t>
  </si>
  <si>
    <t>GENESIS IBRC INDIA LTD</t>
  </si>
  <si>
    <t>GENESIS IBRC (INDIA) LTD</t>
  </si>
  <si>
    <t>GENERIC ENGINEERING CONSTRUCTION AND PROJECTS LTD</t>
  </si>
  <si>
    <t>GICRE</t>
  </si>
  <si>
    <t>GENERAL INSURANCE CORPORATION OF INDIA</t>
  </si>
  <si>
    <t>GENERA AGRI CORP LTD</t>
  </si>
  <si>
    <t>GEMSTONE INVESTMENTS LTD</t>
  </si>
  <si>
    <t>GEMINI</t>
  </si>
  <si>
    <t>GEMINI COMMUNICATION LTD</t>
  </si>
  <si>
    <t>GEM SPINNERS INDIA LTD</t>
  </si>
  <si>
    <t>GEM SPINNERS (INDIA) LTD</t>
  </si>
  <si>
    <t>GEETANJALI CREDIT AND CAPITAL LTD</t>
  </si>
  <si>
    <t>GEEKAYWIRE</t>
  </si>
  <si>
    <t>GEEKAY WIRES LTD</t>
  </si>
  <si>
    <t>GEEFCEE FINANCE LTD</t>
  </si>
  <si>
    <t>GEECEE</t>
  </si>
  <si>
    <t>GEECEE VENTURES LTD</t>
  </si>
  <si>
    <t>GEE LTD</t>
  </si>
  <si>
    <t>GET&amp;D</t>
  </si>
  <si>
    <t>GE T&amp;D INDIA LTD</t>
  </si>
  <si>
    <t>GE T&amp;D (INDIA) LTD</t>
  </si>
  <si>
    <t>GEPIL</t>
  </si>
  <si>
    <t>GE POWER INDIA LTD</t>
  </si>
  <si>
    <t>GE POWER (INDIA) LTD</t>
  </si>
  <si>
    <t>GDL LEASING &amp; FINANCE LTD</t>
  </si>
  <si>
    <t>GCM SECURITIES LTD</t>
  </si>
  <si>
    <t>GCM COMMODITY &amp; DERIVATIVES LTD</t>
  </si>
  <si>
    <t>GCM CAPITAL ADVISORS LTD</t>
  </si>
  <si>
    <t>GBL INDUSTRIES LTD</t>
  </si>
  <si>
    <t>GAYATRI SUGARS LTD</t>
  </si>
  <si>
    <t>GAYAPROJ</t>
  </si>
  <si>
    <t>GAYATRI PROJECTS LTD</t>
  </si>
  <si>
    <t>GAYAHWS</t>
  </si>
  <si>
    <t>GAYATRI HIGHWAYS LTD</t>
  </si>
  <si>
    <t>GAYATRI BIOORGANICS LTD</t>
  </si>
  <si>
    <t>GAUTAM GEMS LTD</t>
  </si>
  <si>
    <t>GAUTAM EXIM LTD</t>
  </si>
  <si>
    <t>GAURAV MERCANTILES LTD</t>
  </si>
  <si>
    <t>GATI</t>
  </si>
  <si>
    <t>GATI LTD</t>
  </si>
  <si>
    <t>GDL</t>
  </si>
  <si>
    <t>GATEWAY DISTRIPARKS LTD</t>
  </si>
  <si>
    <t>GARFIBRES</t>
  </si>
  <si>
    <t>GARWARE TECHNICAL FIBRES LTD</t>
  </si>
  <si>
    <t>GARWARE SYNTHETICS LTD</t>
  </si>
  <si>
    <t>GARWARE POLYESTER LTD</t>
  </si>
  <si>
    <t>GARWARE MARINE INDUSTRIES LTD</t>
  </si>
  <si>
    <t>GARV INDUSTRIES LTD</t>
  </si>
  <si>
    <t>GARODIA CHEMICALS LTD</t>
  </si>
  <si>
    <t>GARNET INTERNATIONAL LTD</t>
  </si>
  <si>
    <t>GARNET CONSTRUCTION LTD</t>
  </si>
  <si>
    <t>GARG FURNACE LTD</t>
  </si>
  <si>
    <t>GARDENSILK</t>
  </si>
  <si>
    <t>GARDEN SILK MILLS LTD</t>
  </si>
  <si>
    <t>GRSE</t>
  </si>
  <si>
    <t>GARDEN REACH SHIPBUILDERS &amp; ENGINEERS LTD</t>
  </si>
  <si>
    <t>GARBI FINVEST LTD</t>
  </si>
  <si>
    <t>GANON PRODUCTS LTD</t>
  </si>
  <si>
    <t>GANGOTRI</t>
  </si>
  <si>
    <t>GANGOTRI TEXTILES LTD</t>
  </si>
  <si>
    <t>GANGESSECU</t>
  </si>
  <si>
    <t>GANGES SECURITIES LTD</t>
  </si>
  <si>
    <t>GANGA PHARMACEUTICALS LTD</t>
  </si>
  <si>
    <t>GANGA PAPERS INDIA LTD</t>
  </si>
  <si>
    <t>GANGA PAPERS (INDIA) LTD</t>
  </si>
  <si>
    <t>GANGAFORGE</t>
  </si>
  <si>
    <t>GANGA FORGING LTD</t>
  </si>
  <si>
    <t>GANECOS</t>
  </si>
  <si>
    <t>GANESHA ECOSPHERE LTD</t>
  </si>
  <si>
    <t>GANESHHOUC</t>
  </si>
  <si>
    <t>GANESH HOUSING CORPORATION LTD</t>
  </si>
  <si>
    <t>GANESH HOLDINGS LTD</t>
  </si>
  <si>
    <t>GANESH FILMS INDIA LTD</t>
  </si>
  <si>
    <t>GANESH FILMS (INDIA) LTD</t>
  </si>
  <si>
    <t>GANESH BENZOPLAST LTD</t>
  </si>
  <si>
    <t>GANDHITUBE</t>
  </si>
  <si>
    <t>GANDHI SPECIAL TUBES LTD</t>
  </si>
  <si>
    <t>GAMMNINFRA</t>
  </si>
  <si>
    <t>GAMMON INFRASTRUCTURE PROJECTS LTD</t>
  </si>
  <si>
    <t>GALLOPENT</t>
  </si>
  <si>
    <t>GALLOPS ENTERPRISE LTD.</t>
  </si>
  <si>
    <t>GALLANTT</t>
  </si>
  <si>
    <t>GALLANTT METAL LTD</t>
  </si>
  <si>
    <t>GALLISPAT</t>
  </si>
  <si>
    <t>GALLANTT ISPAT LTD</t>
  </si>
  <si>
    <t>GALAXYSURF</t>
  </si>
  <si>
    <t>GALAXY SURFACTANTS LTD</t>
  </si>
  <si>
    <t>GALAXY ENTERTAINMENT CORPORATION LTD</t>
  </si>
  <si>
    <t>GALAXY BEARINGS LTD</t>
  </si>
  <si>
    <t>GALAXY AGRICO EXPORTS LTD</t>
  </si>
  <si>
    <t>GALADA POWER &amp; TELECOMMUNICATION LTD</t>
  </si>
  <si>
    <t>GALADA FINANCE LTD</t>
  </si>
  <si>
    <t>GALA GLOBAL PRODUCTS LTD</t>
  </si>
  <si>
    <t>GAJRA BEVEL GEARS LTD</t>
  </si>
  <si>
    <t>GAJANAN SECURITIES SERVICES LTD</t>
  </si>
  <si>
    <t>GAIL</t>
  </si>
  <si>
    <t>GAIL INDIA LTD</t>
  </si>
  <si>
    <t>GAIL (INDIA) LTD</t>
  </si>
  <si>
    <t>GAGAN POLYCOT INDIA LTD</t>
  </si>
  <si>
    <t>GAGAN POLYCOT (INDIA) LTD</t>
  </si>
  <si>
    <t>Integrated Oil &amp;amp; Gas</t>
  </si>
  <si>
    <t>GAGAN</t>
  </si>
  <si>
    <t>GAGAN GASES LTD.</t>
  </si>
  <si>
    <t>GABRIEL</t>
  </si>
  <si>
    <t>GABRIEL INDIA LTD</t>
  </si>
  <si>
    <t>GABRIEL (INDIA) LTD</t>
  </si>
  <si>
    <t>GKP</t>
  </si>
  <si>
    <t>G. K. P. Printing &amp;amp; Packaging Ltd</t>
  </si>
  <si>
    <t>G S AUTO INTERNATIONAL LTD</t>
  </si>
  <si>
    <t>G K CONSULTANTS LTD</t>
  </si>
  <si>
    <t>G G ENGINEERING LTD</t>
  </si>
  <si>
    <t>G G DANDEKAR MACHINE WORKS LTD</t>
  </si>
  <si>
    <t>G D TRADING &amp; AGENCIES LTD</t>
  </si>
  <si>
    <t>FUTURISTIC SOLUTIONS LTD</t>
  </si>
  <si>
    <t>FUTURISTIC SECURITIES LTD</t>
  </si>
  <si>
    <t>FSC</t>
  </si>
  <si>
    <t>FUTURE SUPPLY CHAIN SOLUTIONS LTD</t>
  </si>
  <si>
    <t>FRETAIL</t>
  </si>
  <si>
    <t>FUTURE RETAIL LTD</t>
  </si>
  <si>
    <t>FMNL</t>
  </si>
  <si>
    <t>FUTURE MARKET NETWORKS LTD</t>
  </si>
  <si>
    <t>FLFL</t>
  </si>
  <si>
    <t>FUTURE LIFESTYLE FASHIONS LTD</t>
  </si>
  <si>
    <t>FELDVR</t>
  </si>
  <si>
    <t>FUTURE ENTERPRISES LTD</t>
  </si>
  <si>
    <t>FEL</t>
  </si>
  <si>
    <t>FCONSUMER</t>
  </si>
  <si>
    <t>FUTURE CONSUMER LTD</t>
  </si>
  <si>
    <t>FUNNY SOFTWARE LTD</t>
  </si>
  <si>
    <t>FRUITION VENTURE LTD</t>
  </si>
  <si>
    <t>FRONTLINE SECURITIES LTD</t>
  </si>
  <si>
    <t>FRONTLINE CORPORATION LTD</t>
  </si>
  <si>
    <t>FRONTBUSS</t>
  </si>
  <si>
    <t>FRONTLINE BUSINESS SOLUTIONS LTD.</t>
  </si>
  <si>
    <t>FRONTIER SPRINGS LTD</t>
  </si>
  <si>
    <t>FRONTIER CAPITAL LTD</t>
  </si>
  <si>
    <t>FRESHTROP FRUITS LTD</t>
  </si>
  <si>
    <t>FREDUN PHARMACEUTICALS LTD</t>
  </si>
  <si>
    <t>FRASER</t>
  </si>
  <si>
    <t>Fraser and Company Ltd</t>
  </si>
  <si>
    <t>FRANKLIN LEASING AND FINANCE LTD</t>
  </si>
  <si>
    <t>FRANKLIN INDUSTRIES LTD</t>
  </si>
  <si>
    <t>FOURTH GENERATION INFORMATION SYSTEMS LTD</t>
  </si>
  <si>
    <t>FOURTHDIM</t>
  </si>
  <si>
    <t>FOURTH DIMENSION SOLUTIONS LTD</t>
  </si>
  <si>
    <t>FOUNDRY FUEL PRODUCTS LTD</t>
  </si>
  <si>
    <t>FOSECOIND</t>
  </si>
  <si>
    <t>FOSECO INDIA LTD</t>
  </si>
  <si>
    <t>FOSECO (INDIA) LTD</t>
  </si>
  <si>
    <t>FORTUNE INTERNATIONAL LTD</t>
  </si>
  <si>
    <t>FORTIS MALAR HOSPITALS LTD</t>
  </si>
  <si>
    <t>FORTIS</t>
  </si>
  <si>
    <t>FORTIS HEALTHCARE LTD</t>
  </si>
  <si>
    <t>FORCE MOTORS LTD</t>
  </si>
  <si>
    <t>FORBES &amp; COMPANY LTD</t>
  </si>
  <si>
    <t>FOODS &amp; INNS LTD</t>
  </si>
  <si>
    <t>FOMENTO RESORTS &amp; HOTELS LTD</t>
  </si>
  <si>
    <t>FOCUS SUITES SOLUTIONS &amp; SERVICES LTD</t>
  </si>
  <si>
    <t>FOCUS LIGHTING AND FIXTURES LTD</t>
  </si>
  <si>
    <t>FOCUS INDUSTRIAL RESOURCES LTD</t>
  </si>
  <si>
    <t>FLUIDOMAT LTD</t>
  </si>
  <si>
    <t>FLORENCE INVESTECH LTD</t>
  </si>
  <si>
    <t>FLORA TEXTILES LTD</t>
  </si>
  <si>
    <t>FLORA CORPORATION LTD</t>
  </si>
  <si>
    <t>FLEXITUFF</t>
  </si>
  <si>
    <t>FLEXITUFF VENTURES INTERNATIONAL LTD</t>
  </si>
  <si>
    <t>FLEX FOODS LTD</t>
  </si>
  <si>
    <t>FIVE X TRADECOM LTD</t>
  </si>
  <si>
    <t>FIVE CORE EXIM LTD</t>
  </si>
  <si>
    <t>FIVECORE</t>
  </si>
  <si>
    <t>FIVE CORE ELECTRONICS LTD</t>
  </si>
  <si>
    <t>FISCHER CHEMIC LTD</t>
  </si>
  <si>
    <t>FSL</t>
  </si>
  <si>
    <t>FIRSTSOURCE SOLUTIONS LTD</t>
  </si>
  <si>
    <t>FIRSTOBJECT TECHNOLOGIES LTD</t>
  </si>
  <si>
    <t>FIRST CUSTODIAN FUND INDIA LTD</t>
  </si>
  <si>
    <t>FIRST CUSTODIAN FUND (INDIA) LTD</t>
  </si>
  <si>
    <t>FINPIPE</t>
  </si>
  <si>
    <t>FINOLEX INDUSTRIES LTD</t>
  </si>
  <si>
    <t>FINCABLES</t>
  </si>
  <si>
    <t>FINOLEX CABLES LTD</t>
  </si>
  <si>
    <t>FINKURVE FINANCIAL SERVICES LTD</t>
  </si>
  <si>
    <t>FCL</t>
  </si>
  <si>
    <t>FINEOTEX CHEMICAL LTD</t>
  </si>
  <si>
    <t>FINELINE</t>
  </si>
  <si>
    <t>FINE-LINE CIRCUITS LTD.</t>
  </si>
  <si>
    <t>FINEORG</t>
  </si>
  <si>
    <t>FINE ORGANIC INDUSTRIES LTD</t>
  </si>
  <si>
    <t>FILTRA CONSULTANTS AND ENGINEERS LTD</t>
  </si>
  <si>
    <t>FILATEX</t>
  </si>
  <si>
    <t>FILATEX INDIA LTD</t>
  </si>
  <si>
    <t>FILATEX FASHIONS LTD</t>
  </si>
  <si>
    <t>FILATEX (INDIA) LTD</t>
  </si>
  <si>
    <t>FIEMIND</t>
  </si>
  <si>
    <t>FIEM INDUSTRIES LTD</t>
  </si>
  <si>
    <t>FIBERWEB INDIA LTD</t>
  </si>
  <si>
    <t>FIBERWEB (INDIA) LTD</t>
  </si>
  <si>
    <t>FGP LTD</t>
  </si>
  <si>
    <t>FERVENT SYNERGIES LTD</t>
  </si>
  <si>
    <t>FACT</t>
  </si>
  <si>
    <t>FERTILIZERS AND CHEMICALS TRAVANCORE LTD</t>
  </si>
  <si>
    <t>FERRO ALLOYS CORPORATION LTD</t>
  </si>
  <si>
    <t>FENOPLAST LTD</t>
  </si>
  <si>
    <t>FELIX</t>
  </si>
  <si>
    <t>FELIX INDUSTRIES LTD</t>
  </si>
  <si>
    <t>FMGOETZE</t>
  </si>
  <si>
    <t>FEDERAL-MOGUL GOETZE INDIA LTD</t>
  </si>
  <si>
    <t>FEDERAL-MOGUL GOETZE (INDIA) LTD</t>
  </si>
  <si>
    <t>FDC</t>
  </si>
  <si>
    <t>FDC LTD</t>
  </si>
  <si>
    <t>FCSSOFT</t>
  </si>
  <si>
    <t>FCS SOFTWARE SOLUTIONS LTD</t>
  </si>
  <si>
    <t>FAZE THREE LTD</t>
  </si>
  <si>
    <t>FAIRCHEM</t>
  </si>
  <si>
    <t>FAIRCHEM SPECIALITY LTD</t>
  </si>
  <si>
    <t>FAIR DEAL FILAMENTS LTD</t>
  </si>
  <si>
    <t>FACOR ALLOYS LTD</t>
  </si>
  <si>
    <t>F MEC INTERNATIONAL FINANCIAL SERVICES LTD</t>
  </si>
  <si>
    <t>EXPO GAS CONTAINERS LTD</t>
  </si>
  <si>
    <t>EXPLICIT FINANCE LTD</t>
  </si>
  <si>
    <t>EXPLEOSOL</t>
  </si>
  <si>
    <t>Expleo Solutions LTD</t>
  </si>
  <si>
    <t>EXIDEIND</t>
  </si>
  <si>
    <t>EXIDE INDUSTRIES LTD</t>
  </si>
  <si>
    <t>EXCEL</t>
  </si>
  <si>
    <t>EXCEL REALTY N INFRA LTD</t>
  </si>
  <si>
    <t>EXCELINDUS</t>
  </si>
  <si>
    <t>EXCEL INDUSTRIES LTD</t>
  </si>
  <si>
    <t>EXCELCROP</t>
  </si>
  <si>
    <t>EXCEL CROP CARE LTD</t>
  </si>
  <si>
    <t>EVERLON SYNTHETICS LTD</t>
  </si>
  <si>
    <t>EVERGREEN TEXTILES LTD</t>
  </si>
  <si>
    <t>EVEREST ORGANICS LTD</t>
  </si>
  <si>
    <t>EKC</t>
  </si>
  <si>
    <t>EVEREST KANTO CYLINDER LTD</t>
  </si>
  <si>
    <t>EVERESTIND</t>
  </si>
  <si>
    <t>EVEREST INDUSTRIES LTD</t>
  </si>
  <si>
    <t>EVEREADY</t>
  </si>
  <si>
    <t>EVEREADY INDUSTRIES INDIA LTD</t>
  </si>
  <si>
    <t>EVEREADY INDUSTRIES (INDIA) LTD</t>
  </si>
  <si>
    <t>EVANS</t>
  </si>
  <si>
    <t>Evans Electric Ltd</t>
  </si>
  <si>
    <t>EUROTEXIND</t>
  </si>
  <si>
    <t>Eurotex Industries and Exports LTD</t>
  </si>
  <si>
    <t>EUROTEX INDUSTRIES &amp; EXPORTS LTD</t>
  </si>
  <si>
    <t>EUROMULTI</t>
  </si>
  <si>
    <t>EURO MULTIVISION LTD</t>
  </si>
  <si>
    <t>EIFFL</t>
  </si>
  <si>
    <t>EURO INDIA FRESH FOODS LTD</t>
  </si>
  <si>
    <t>EUROCERA</t>
  </si>
  <si>
    <t>EURO CERAMICS LTD</t>
  </si>
  <si>
    <t>EURO ASIA EXPORTS LTD</t>
  </si>
  <si>
    <t>EUREKA INDUSTRIES LTD</t>
  </si>
  <si>
    <t>ETT LTD</t>
  </si>
  <si>
    <t>ESTER</t>
  </si>
  <si>
    <t>ESTER INDUSTRIES LTD</t>
  </si>
  <si>
    <t>ESTEEM BIO ORGANIC FOOD PROCESSING  LTD</t>
  </si>
  <si>
    <t>ESSELPACK</t>
  </si>
  <si>
    <t>ESSEL PROPACK LTD</t>
  </si>
  <si>
    <t>ESSARSHPNG</t>
  </si>
  <si>
    <t>ESSAR SHIPPING LTD</t>
  </si>
  <si>
    <t>ESSAR SECURITIES LTD</t>
  </si>
  <si>
    <t>ESSDEE</t>
  </si>
  <si>
    <t>ESS DEE ALUMINIUM LTD</t>
  </si>
  <si>
    <t>ESKAY K'N'IT INDIA LTD</t>
  </si>
  <si>
    <t>ESKAY K'N'IT (INDIA) LTD</t>
  </si>
  <si>
    <t>ESHA MEDIA RESEARCH LTD</t>
  </si>
  <si>
    <t>ESCORTS</t>
  </si>
  <si>
    <t>ESCORTS LTD</t>
  </si>
  <si>
    <t>ESCORTS FINANCE LTD</t>
  </si>
  <si>
    <t>ESCORP ASSET MANAGEMENT LTD</t>
  </si>
  <si>
    <t>ESABINDIA</t>
  </si>
  <si>
    <t>ESAB INDIA LTD</t>
  </si>
  <si>
    <t>ESAB(INDIA)</t>
  </si>
  <si>
    <t>ESAB (INDIA) LTD</t>
  </si>
  <si>
    <t>ESAAR INDIA LTD</t>
  </si>
  <si>
    <t>ESAAR (INDIA) LTD</t>
  </si>
  <si>
    <t>ERP SOFT SYSTEMS LTD</t>
  </si>
  <si>
    <t>EROSMEDIA</t>
  </si>
  <si>
    <t>EROS INTERNATIONAL MEDIA LTD</t>
  </si>
  <si>
    <t>ERIS</t>
  </si>
  <si>
    <t>ERIS LIFESCIENCES LTD</t>
  </si>
  <si>
    <t>EQUITAS</t>
  </si>
  <si>
    <t>EQUITAS HOLDINGS LTD</t>
  </si>
  <si>
    <t>EPSOM PROPERTIES LTD</t>
  </si>
  <si>
    <t>EPIC ENERGY LTD</t>
  </si>
  <si>
    <t>EPC INDUSTRIE LTD</t>
  </si>
  <si>
    <t>EON</t>
  </si>
  <si>
    <t>EON ELECTRIC LTD</t>
  </si>
  <si>
    <t>ENVAIR ELECTRODYNE LTD</t>
  </si>
  <si>
    <t>ENIL</t>
  </si>
  <si>
    <t>ENTERTAINMENT NETWORK INDIA LTD</t>
  </si>
  <si>
    <t>ENTERTAINMENT NETWORK (INDIA) LTD</t>
  </si>
  <si>
    <t>ENTERPRISE INTERNATIONAL LTD</t>
  </si>
  <si>
    <t>ENKEI WHEELS INDIA LTD</t>
  </si>
  <si>
    <t>ENKEI WHEELS (INDIA) LTD</t>
  </si>
  <si>
    <t>ENGINERSIN</t>
  </si>
  <si>
    <t>ENGINEERS INDIA LTD</t>
  </si>
  <si>
    <t>ENGINEERS (INDIA) LTD</t>
  </si>
  <si>
    <t>ENERGYDEV</t>
  </si>
  <si>
    <t>ENERGY DEVELOPMENT COMPANY LTD</t>
  </si>
  <si>
    <t>ENDURANCE</t>
  </si>
  <si>
    <t>ENDURANCE TECHNOLOGIES LTD</t>
  </si>
  <si>
    <t>ENCASH ENTERTAINMENT LTD</t>
  </si>
  <si>
    <t>ENBEE TRADE &amp; FINANCE LTD</t>
  </si>
  <si>
    <t>EMPOWER INDIA LTD</t>
  </si>
  <si>
    <t>EMPOWER (INDIA) LTD</t>
  </si>
  <si>
    <t>EMPIRE INDUSTRIES LTD</t>
  </si>
  <si>
    <t>EMPEE SUGARS &amp; CHEMICALS LTD</t>
  </si>
  <si>
    <t>EDL</t>
  </si>
  <si>
    <t>EMPEE DISTILLERIES LTD</t>
  </si>
  <si>
    <t>EMMSONS INTERNATIONAL LTD</t>
  </si>
  <si>
    <t>EMMESSAR BIOTECH &amp; NUTRITION LTD</t>
  </si>
  <si>
    <t>EMMBI</t>
  </si>
  <si>
    <t>EMMBI INDUSTRIES LTD</t>
  </si>
  <si>
    <t>EMKAYTOOLS</t>
  </si>
  <si>
    <t>EMKAY TAPS AND CUTTING TOOLS LTD</t>
  </si>
  <si>
    <t>EMKAY</t>
  </si>
  <si>
    <t>EMKAY GLOBAL FINANCIAL SERVICES LTD</t>
  </si>
  <si>
    <t>EMGEE CABLES &amp; COMMUNICATIONS LTD</t>
  </si>
  <si>
    <t>EMERALD LEISURES LTD</t>
  </si>
  <si>
    <t>EMERALD LEASING FINANCE &amp; INVESTMENT COMPANY LTD</t>
  </si>
  <si>
    <t>EMCO</t>
  </si>
  <si>
    <t>EMCO LTD</t>
  </si>
  <si>
    <t>EMBASSY</t>
  </si>
  <si>
    <t>Embassy Office Parks REIT</t>
  </si>
  <si>
    <t>EMAMIREAL</t>
  </si>
  <si>
    <t>EMAMI REALTY LTD</t>
  </si>
  <si>
    <t>EMAMI PAPER MILLS LTD</t>
  </si>
  <si>
    <t>EMAMIPAP</t>
  </si>
  <si>
    <t>Emami Paper Mills LTD</t>
  </si>
  <si>
    <t>EMAMILTD</t>
  </si>
  <si>
    <t>EMAMI LTD</t>
  </si>
  <si>
    <t>EMA INDIA LTD</t>
  </si>
  <si>
    <t>EMA (INDIA) LTD</t>
  </si>
  <si>
    <t>ELPRO INTERNATIONAL LTD</t>
  </si>
  <si>
    <t>ELNET TECHNOLOGIES LTD</t>
  </si>
  <si>
    <t>ELIXIR CAPITAL LTD</t>
  </si>
  <si>
    <t>ELGIRUBCO</t>
  </si>
  <si>
    <t>ELGI RUBBER COMPANY LTD</t>
  </si>
  <si>
    <t>ELGIEQUIP</t>
  </si>
  <si>
    <t>ELGI EQUIPMENTS LTD</t>
  </si>
  <si>
    <t>ELEGANT MARBLES &amp; GRANI INDUSTRIES LTD</t>
  </si>
  <si>
    <t>ELEGANT FLORICULTURE &amp; AGROTECH INDIA LTD</t>
  </si>
  <si>
    <t>ELEGANT FLORICULTURE &amp; AGROTECH (INDIA) LTD</t>
  </si>
  <si>
    <t>ELECTHERM</t>
  </si>
  <si>
    <t>ELECTROTHERM INDIA LTD</t>
  </si>
  <si>
    <t>ELECTROTHERM (INDIA) LTD</t>
  </si>
  <si>
    <t>ELECTROSL</t>
  </si>
  <si>
    <t>ELECTROSTEEL STEELS LTD</t>
  </si>
  <si>
    <t>ELECTCAST</t>
  </si>
  <si>
    <t>ELECTROSTEEL CASTINGS LTD</t>
  </si>
  <si>
    <t>ELECON</t>
  </si>
  <si>
    <t>ELECON ENGINEERING COMPANY LTD</t>
  </si>
  <si>
    <t>ELDECO HOUSING &amp; INDUSTRIES LTD</t>
  </si>
  <si>
    <t>ELCID INVESTMENTS LTD</t>
  </si>
  <si>
    <t>ELANTAS BECK INDIA LTD</t>
  </si>
  <si>
    <t>ELANTAS BECK (INDIA) LTD</t>
  </si>
  <si>
    <t>ELANGO INDUSTRIES LTD</t>
  </si>
  <si>
    <t>ELAND</t>
  </si>
  <si>
    <t>E-LAND APPAREL LTD</t>
  </si>
  <si>
    <t>EKAM LEASING &amp; FINANCE CO LTD</t>
  </si>
  <si>
    <t>EML</t>
  </si>
  <si>
    <t>Ejecta Marketing Ltd</t>
  </si>
  <si>
    <t>EIMCOELECO</t>
  </si>
  <si>
    <t>EIMCO ELECON INDIA LTD</t>
  </si>
  <si>
    <t>EIMCO ELECON (INDIA) LTD</t>
  </si>
  <si>
    <t>EIHOTEL</t>
  </si>
  <si>
    <t>EIH LTD</t>
  </si>
  <si>
    <t>EIHAHOTELS</t>
  </si>
  <si>
    <t>EIH ASSOCIATED HOTELS LTD</t>
  </si>
  <si>
    <t>EIDPARRY</t>
  </si>
  <si>
    <t>EID PARRY INDIA LTD</t>
  </si>
  <si>
    <t>EID PARRY (INDIA) LTD</t>
  </si>
  <si>
    <t>EICHERMOT</t>
  </si>
  <si>
    <t>EICHER MOTORS LTD</t>
  </si>
  <si>
    <t>EDYNAMICS SOLUTIONS LTD</t>
  </si>
  <si>
    <t>EDUEXEL INFOTAINMENT LTD</t>
  </si>
  <si>
    <t>EDUCOMP</t>
  </si>
  <si>
    <t>EDUCOMP SOLUTIONS LTD</t>
  </si>
  <si>
    <t>EDELWEISS</t>
  </si>
  <si>
    <t>EDELWEISS FINANCIAL SERVICES LTD</t>
  </si>
  <si>
    <t>ECS BIZTECH LTD</t>
  </si>
  <si>
    <t>ECOPLAST LTD</t>
  </si>
  <si>
    <t>ECONO TRADE INDIA LTD</t>
  </si>
  <si>
    <t>ECONO TRADE (INDIA) LTD</t>
  </si>
  <si>
    <t>ECOBOARD INDUSTRIES LTD</t>
  </si>
  <si>
    <t>ECO RECYCLING LTD</t>
  </si>
  <si>
    <t>ECO FRIENDLY FOOD PROCESSING PARK LTD</t>
  </si>
  <si>
    <t>ECLERX</t>
  </si>
  <si>
    <t>ECLERX SERVICES LTD</t>
  </si>
  <si>
    <t>ECEIND</t>
  </si>
  <si>
    <t>ECE INDUSTRIES LTD</t>
  </si>
  <si>
    <t>EASUNREYRL</t>
  </si>
  <si>
    <t>EASUN REYROLLE LTD</t>
  </si>
  <si>
    <t>EASTERN TREADS LTD</t>
  </si>
  <si>
    <t>EASTSILK</t>
  </si>
  <si>
    <t>EASTERN SILK INDUSTRIES LTD</t>
  </si>
  <si>
    <t>EAST INDIA SECURITIES LTD</t>
  </si>
  <si>
    <t>EAST COAST STEEL LTD</t>
  </si>
  <si>
    <t>EAST BUILDTECH LTD</t>
  </si>
  <si>
    <t>E2E</t>
  </si>
  <si>
    <t>E2E NETWORKS LTD</t>
  </si>
  <si>
    <t>E COM INFOTECH I LTD</t>
  </si>
  <si>
    <t>DYNPRO</t>
  </si>
  <si>
    <t>DYNEMIC PRODUCTS LTD</t>
  </si>
  <si>
    <t>DYNAVISION LTD</t>
  </si>
  <si>
    <t>DYNAMIC PORTFOLIO MANAGEMENT &amp; SERVICES LTD</t>
  </si>
  <si>
    <t>DYNAMIC INDUSTRIES LTD</t>
  </si>
  <si>
    <t>DYNAMIC CABLES LTD</t>
  </si>
  <si>
    <t>DYNAMIC ARCHISTRUCTURES LTD</t>
  </si>
  <si>
    <t>DYNAMATECH</t>
  </si>
  <si>
    <t>DYNAMATIC TECHNOLOGIES LTD</t>
  </si>
  <si>
    <t>DSSL</t>
  </si>
  <si>
    <t>DYNACONS SYSTEMS &amp; SOLUTIONS LTD</t>
  </si>
  <si>
    <t>DWITIYA</t>
  </si>
  <si>
    <t>Dwitiya Trading Ltd</t>
  </si>
  <si>
    <t>DWARKESH</t>
  </si>
  <si>
    <t>DWARIKESH SUGAR INDUSTRIES LTD</t>
  </si>
  <si>
    <t>DUTRON POLYMERS LTD</t>
  </si>
  <si>
    <t>DUROPACK LTD</t>
  </si>
  <si>
    <t>DUNCAN ENGINEERING LTD</t>
  </si>
  <si>
    <t>DUKE OFFSHORE LTD</t>
  </si>
  <si>
    <t>DUGAR HOUSING DEVELOPMENTS LTD</t>
  </si>
  <si>
    <t>DUCON</t>
  </si>
  <si>
    <t>DUCON INFRATECHNOLOGIES LTD</t>
  </si>
  <si>
    <t>DREDGECORP</t>
  </si>
  <si>
    <t>DREDGING CORPORATION OF INDIA LTD</t>
  </si>
  <si>
    <t>DREDGING CORPORATION OF (INDIA) LTD</t>
  </si>
  <si>
    <t>DRA CONSULTANTS LTD</t>
  </si>
  <si>
    <t>DRREDDY</t>
  </si>
  <si>
    <t>DR REDDY'S LABORATORIES LTD</t>
  </si>
  <si>
    <t>DR LALCHANDANI LABS LTD</t>
  </si>
  <si>
    <t>LALPATHLAB</t>
  </si>
  <si>
    <t>DR LAL PATH LABS LTD</t>
  </si>
  <si>
    <t>DR HABEEBULLAH LIFE SCIENCES LTD</t>
  </si>
  <si>
    <t>DR AGARWALS EYE HOSPITAL LTD</t>
  </si>
  <si>
    <t>DQE</t>
  </si>
  <si>
    <t>DQ ENTERTAINMENT INTERNATIONAL LTD</t>
  </si>
  <si>
    <t>DPSCLTD</t>
  </si>
  <si>
    <t>DPSC LTD</t>
  </si>
  <si>
    <t>DONEAR</t>
  </si>
  <si>
    <t>DONEAR INDUSTRIES LTD</t>
  </si>
  <si>
    <t>DOLPHINOFF</t>
  </si>
  <si>
    <t>DOLPHIN OFFSHORE ENTERPRISES INDIA LTD</t>
  </si>
  <si>
    <t>DOLPHIN OFFSHORE ENTERPRISES (INDIA) LTD</t>
  </si>
  <si>
    <t>DOLPHIN MEDICAL SERVICES LTD</t>
  </si>
  <si>
    <t>DOLLAR</t>
  </si>
  <si>
    <t>DOLLAR INDUSTRIES LTD</t>
  </si>
  <si>
    <t>DOLFIN RUBBERS LTD</t>
  </si>
  <si>
    <t>DOLAT INVESTMENTS LTD</t>
  </si>
  <si>
    <t>DLINKINDIA</t>
  </si>
  <si>
    <t>D-LINK INDIA LTD</t>
  </si>
  <si>
    <t>DLINK(INDIA)</t>
  </si>
  <si>
    <t>D-LINK (INDIA) LTD</t>
  </si>
  <si>
    <t>DLF</t>
  </si>
  <si>
    <t>DLF LTD</t>
  </si>
  <si>
    <t>DIXON</t>
  </si>
  <si>
    <t>DIXON TECHNOLOGIES INDIA LTD</t>
  </si>
  <si>
    <t>DIXON TECHNOLOGIES (INDIA) LTD</t>
  </si>
  <si>
    <t>DIVYASHAKTI GRANITES LTD</t>
  </si>
  <si>
    <t>DIVYA JYOTI INDUSTRIES LTD</t>
  </si>
  <si>
    <t>DIVISLAB</t>
  </si>
  <si>
    <t>DIVI'S LABORATORIES LTD</t>
  </si>
  <si>
    <t>DIVINUS FABRICS LTD</t>
  </si>
  <si>
    <t>DCAL</t>
  </si>
  <si>
    <t>DISHMAN CARBOGEN AMCIS LTD</t>
  </si>
  <si>
    <t>DISHA RESOURCES LTD</t>
  </si>
  <si>
    <t>DISHTV</t>
  </si>
  <si>
    <t>DISH TV INDIA LTD</t>
  </si>
  <si>
    <t>DISH TV (INDIA) LTD</t>
  </si>
  <si>
    <t>DISA INDIA LTD</t>
  </si>
  <si>
    <t>DISA (INDIA) LTD</t>
  </si>
  <si>
    <t>DION GLOBAL SOLUTIONS LTD</t>
  </si>
  <si>
    <t>DBL</t>
  </si>
  <si>
    <t>DILIP BUILDCON LTD</t>
  </si>
  <si>
    <t>DNAMEDIA</t>
  </si>
  <si>
    <t>DILIGENT MEDIA CORPORATION LTD</t>
  </si>
  <si>
    <t>DILIGENT INDUSTRIES LTD</t>
  </si>
  <si>
    <t>DIL LTD</t>
  </si>
  <si>
    <t>DGL</t>
  </si>
  <si>
    <t>Diksha Greens Ltd</t>
  </si>
  <si>
    <t>DIKSAT TRANSWORLD LTD</t>
  </si>
  <si>
    <t>DIGJAMLTD</t>
  </si>
  <si>
    <t>DIGJAM LTD</t>
  </si>
  <si>
    <t>DGCONTENT</t>
  </si>
  <si>
    <t>Digicontent Ltd</t>
  </si>
  <si>
    <t>DIGGI MULTITRADE LTD</t>
  </si>
  <si>
    <t>DICIND</t>
  </si>
  <si>
    <t>DIC INDIA LTD</t>
  </si>
  <si>
    <t>DIC (INDIA) LTD</t>
  </si>
  <si>
    <t>DIANA TEA CO LTD</t>
  </si>
  <si>
    <t>DIAPOWER</t>
  </si>
  <si>
    <t>DIAMOND POWER INFRA LTD</t>
  </si>
  <si>
    <t>DIAMINES &amp; CHEMICALS LTD</t>
  </si>
  <si>
    <t>DIAMANT INFRASTRUCTURE LTD</t>
  </si>
  <si>
    <t>DVL</t>
  </si>
  <si>
    <t>Dhunseri Ventures LTD</t>
  </si>
  <si>
    <t>DTIL</t>
  </si>
  <si>
    <t>DHUNSERI TEA &amp; INDUSTRIES LTD</t>
  </si>
  <si>
    <t>DPL</t>
  </si>
  <si>
    <t>DHUNSERI PETROCHEM LTD</t>
  </si>
  <si>
    <t>DHUNINV</t>
  </si>
  <si>
    <t>DHUNSERI INVESTMENTS LTD</t>
  </si>
  <si>
    <t>DHRUVA CAPITAL SERVICES LTD</t>
  </si>
  <si>
    <t>DHRUV WELLNESS LTD</t>
  </si>
  <si>
    <t>DHRUV ESTATES LTD</t>
  </si>
  <si>
    <t>DHRUV CONSULTANCY SERVICES LTD</t>
  </si>
  <si>
    <t>DHP INDIA LTD</t>
  </si>
  <si>
    <t>DHP (INDIA) LTD</t>
  </si>
  <si>
    <t>DHOOT INDUSTRIAL FINANCE LTD</t>
  </si>
  <si>
    <t>DHENU BUILDCON INFRA LTD</t>
  </si>
  <si>
    <t>DHARSUGAR</t>
  </si>
  <si>
    <t>DHARANI SUGARS &amp; CHEMICALS LTD</t>
  </si>
  <si>
    <t>DHARANI FINANCE LTD</t>
  </si>
  <si>
    <t>DHARAMSI MORARJI CHEMICAL CO LTD</t>
  </si>
  <si>
    <t>DHANVARSHA FINVEST LTD</t>
  </si>
  <si>
    <t>DHANVANTRI JEEVAN REKHA LTD</t>
  </si>
  <si>
    <t>DRL</t>
  </si>
  <si>
    <t>DHANUKA REALTY LTD</t>
  </si>
  <si>
    <t>DHANUKA COMMERCIAL LTD</t>
  </si>
  <si>
    <t>DHANUKA</t>
  </si>
  <si>
    <t>DHANUKA AGRITECH LTD</t>
  </si>
  <si>
    <t>DHANLEELA INVESTMENTS &amp; TRADING COMPANY LTD</t>
  </si>
  <si>
    <t>DHANLAXMI FABRICS LTD</t>
  </si>
  <si>
    <t>DHANLAXMI COTEX LTD</t>
  </si>
  <si>
    <t>DHANBANK</t>
  </si>
  <si>
    <t>DHANLAXMI BANK LTD</t>
  </si>
  <si>
    <t>DEL</t>
  </si>
  <si>
    <t>Dhanashree Electronics Ltd</t>
  </si>
  <si>
    <t>DHANALAXMI ROTO SPINNERS LTD</t>
  </si>
  <si>
    <t>DHANADA CORPORATION LTD</t>
  </si>
  <si>
    <t>DHAMPURE SPECIALITY SUGARS LTD</t>
  </si>
  <si>
    <t>DHAMPURSUG</t>
  </si>
  <si>
    <t>DHAMPUR SUGAR MILLS LTD</t>
  </si>
  <si>
    <t>DHABRIYA POLYWOOD LTD</t>
  </si>
  <si>
    <t>DFMFOODS</t>
  </si>
  <si>
    <t>DFM FOODS LTD</t>
  </si>
  <si>
    <t>DHFL</t>
  </si>
  <si>
    <t>DEWAN HOUSING FINANCE CORPORATION LTD</t>
  </si>
  <si>
    <t>DEVOTED CONSTRUCTION LTD</t>
  </si>
  <si>
    <t>DEVKI LEASING &amp; FINANCE LTD</t>
  </si>
  <si>
    <t>DEVINSU TRADING LTD</t>
  </si>
  <si>
    <t>DEVINE IMPEX LTD</t>
  </si>
  <si>
    <t>DEVHARI EXPORTS INDIA LTD</t>
  </si>
  <si>
    <t>DEVHARI EXPORTS (INDIA) LTD</t>
  </si>
  <si>
    <t>DEV INFORMATION TECHNOLOGY LTD</t>
  </si>
  <si>
    <t>DESH RAKSHAK AUSHDHALAYA LTD</t>
  </si>
  <si>
    <t>DENIS CHEM LAB LTD</t>
  </si>
  <si>
    <t>DENABANK</t>
  </si>
  <si>
    <t>DENA BANK</t>
  </si>
  <si>
    <t>DEN</t>
  </si>
  <si>
    <t>DEN NETWORKS LTD</t>
  </si>
  <si>
    <t>DELTRON LTD</t>
  </si>
  <si>
    <t>DELTON CABLES LTD</t>
  </si>
  <si>
    <t>DELTAMAGNT</t>
  </si>
  <si>
    <t>DELTA MAGNETS LTD</t>
  </si>
  <si>
    <t>DELTA INDUSTRIAL RESOURCES LTD</t>
  </si>
  <si>
    <t>DELTACORP</t>
  </si>
  <si>
    <t>DELTA CORP LTD</t>
  </si>
  <si>
    <t>DEKSON CASTINGS LTD</t>
  </si>
  <si>
    <t>DEEPTI ALLOY STEEL LTD</t>
  </si>
  <si>
    <t>DEEPAK SPINNERS LTD</t>
  </si>
  <si>
    <t>DEEPAKNTR</t>
  </si>
  <si>
    <t>DEEPAK NITRITE LTD</t>
  </si>
  <si>
    <t>DEEPAKFERT</t>
  </si>
  <si>
    <t>DEEPAK FERTILIZERS AND PETROCHEMICALS CORPORATION LTD</t>
  </si>
  <si>
    <t>DEEP POLYMERS LTD</t>
  </si>
  <si>
    <t>DEEP INDUSTRIES LTD</t>
  </si>
  <si>
    <t>DEEP DIAMOND INDIA LTD</t>
  </si>
  <si>
    <t>DEEP DIAMOND (INDIA) LTD</t>
  </si>
  <si>
    <t>DECOROUS INVESTMENT &amp; TRADING CO LTD</t>
  </si>
  <si>
    <t>DECO-MICA LTD</t>
  </si>
  <si>
    <t>DECILLION FINANCE LTD</t>
  </si>
  <si>
    <t>DECCAN POLYPACKS LTD</t>
  </si>
  <si>
    <t>DECCAN</t>
  </si>
  <si>
    <t>Deccan Health Care Ltd</t>
  </si>
  <si>
    <t>DECCAN GOLD MINES LTD</t>
  </si>
  <si>
    <t>DECCANCE</t>
  </si>
  <si>
    <t>DECCAN CEMENTS LTD</t>
  </si>
  <si>
    <t>DECCAN BEARINGS LTD</t>
  </si>
  <si>
    <t>DSML</t>
  </si>
  <si>
    <t>DEBOCK SALES AND MARKETING LTD</t>
  </si>
  <si>
    <t>DENORA</t>
  </si>
  <si>
    <t>DE NORA INDIA LTD</t>
  </si>
  <si>
    <t>DE NORA (INDIA) LTD</t>
  </si>
  <si>
    <t>DCW</t>
  </si>
  <si>
    <t>DCW LTD</t>
  </si>
  <si>
    <t>DCMSHRIRAM</t>
  </si>
  <si>
    <t>DCM SHRIRAM LTD</t>
  </si>
  <si>
    <t>DCM SHRIRAM INDUSTRIES LTD</t>
  </si>
  <si>
    <t>DCM</t>
  </si>
  <si>
    <t>DCM LTD</t>
  </si>
  <si>
    <t>DCMFINSERV</t>
  </si>
  <si>
    <t>DCM FINANCIAL SERVICES LTD</t>
  </si>
  <si>
    <t>DCBBANK</t>
  </si>
  <si>
    <t>DCB BANK LTD</t>
  </si>
  <si>
    <t>DBSTOCKBRO</t>
  </si>
  <si>
    <t>DB INTERNATIONAL STOCK BROKERS LTD</t>
  </si>
  <si>
    <t>DAULAT SECURITIES LTD</t>
  </si>
  <si>
    <t>DATAMATICS</t>
  </si>
  <si>
    <t>DATAMATICS GLOBAL SERVICES LTD</t>
  </si>
  <si>
    <t>DARSHAN ORNA LTD</t>
  </si>
  <si>
    <t>DARJEELING ROPEWAY COMPANY LTD</t>
  </si>
  <si>
    <t>DANUBE INDUSTRIES LTD</t>
  </si>
  <si>
    <t>DANLAW TECHNOLOGIES INDIA LTD</t>
  </si>
  <si>
    <t>DANLAW TECHNOLOGIES (INDIA) LTD</t>
  </si>
  <si>
    <t>DANGEE</t>
  </si>
  <si>
    <t>DANGEE DUMS LTD</t>
  </si>
  <si>
    <t>DAMODARIND</t>
  </si>
  <si>
    <t>DAMODAR INDUSTRIES LTD</t>
  </si>
  <si>
    <t>DALMIA INDUSTRIAL DEVELOPMENT LTD</t>
  </si>
  <si>
    <t>DALMIASUG</t>
  </si>
  <si>
    <t>DALMIA BHARAT SUGAR AND INDUSTRIES LTD</t>
  </si>
  <si>
    <t>Cement &amp;amp; Cement Products</t>
  </si>
  <si>
    <t>DALBHARAT</t>
  </si>
  <si>
    <t>Dalmia Bharat Ltd</t>
  </si>
  <si>
    <t>DALAL STREET INVESTMENTS LTD</t>
  </si>
  <si>
    <t>DAIKAFFIL CHEMICALS INDIA LTD</t>
  </si>
  <si>
    <t>DAIKAFFIL CHEMICALS (INDIA) LTD</t>
  </si>
  <si>
    <t>DAI-ICHI KARKARIA LTD</t>
  </si>
  <si>
    <t>DABUR</t>
  </si>
  <si>
    <t>DABUR INDIA LTD</t>
  </si>
  <si>
    <t>DABUR (INDIA) LTD</t>
  </si>
  <si>
    <t>D&amp;H INDIA LTD</t>
  </si>
  <si>
    <t>D&amp;H (INDIA) LTD</t>
  </si>
  <si>
    <t>DPWIRES</t>
  </si>
  <si>
    <t>D P WIRES LTD</t>
  </si>
  <si>
    <t>DPABHUSHAN</t>
  </si>
  <si>
    <t>D P ABHUSHAN LTD</t>
  </si>
  <si>
    <t>DBREALTY</t>
  </si>
  <si>
    <t>D B REALTY LTD</t>
  </si>
  <si>
    <t>DBCORP</t>
  </si>
  <si>
    <t>D B CORP LTD</t>
  </si>
  <si>
    <t>CYIENT</t>
  </si>
  <si>
    <t>CYIENT LTD</t>
  </si>
  <si>
    <t>CYBERTECH</t>
  </si>
  <si>
    <t>CYBERTECH SYSTEMS AND SOFTWARE LTD</t>
  </si>
  <si>
    <t>CYBERMATE INFOTEK LTD</t>
  </si>
  <si>
    <t>CYBERMEDIA</t>
  </si>
  <si>
    <t>CYBER MEDIA INDIA LTD</t>
  </si>
  <si>
    <t>CYBER MEDIA (INDIA) LTD</t>
  </si>
  <si>
    <t>CYBELE INDUSTRIES LTD</t>
  </si>
  <si>
    <t>CURATECH</t>
  </si>
  <si>
    <t>CURA TECHNOLOGIES LTD</t>
  </si>
  <si>
    <t>CUPID</t>
  </si>
  <si>
    <t>CUPID LTD</t>
  </si>
  <si>
    <t>CUMMINSIND</t>
  </si>
  <si>
    <t>CUMMINS INDIA LTD</t>
  </si>
  <si>
    <t>CUMMINS (INDIA) LTD</t>
  </si>
  <si>
    <t>CUBICAL FINANCIAL SERVICES LTD</t>
  </si>
  <si>
    <t>CUBEXTUB</t>
  </si>
  <si>
    <t>CUBEX TUBINGS LTD</t>
  </si>
  <si>
    <t>CSL FINANCE LTD</t>
  </si>
  <si>
    <t>CRP RISK MANAGEMENT LTD</t>
  </si>
  <si>
    <t>CROWN TOURS LTD</t>
  </si>
  <si>
    <t>CROWN</t>
  </si>
  <si>
    <t>CROWN LIFTERS LTD</t>
  </si>
  <si>
    <t>CROMPTON</t>
  </si>
  <si>
    <t>CROMPTON GREAVES CONSUMER ELECTRICALS LTD</t>
  </si>
  <si>
    <t>CRISIL</t>
  </si>
  <si>
    <t>CRISIL LTD</t>
  </si>
  <si>
    <t>CRIMSON METAL ENGINEERING COMPANY LTD</t>
  </si>
  <si>
    <t>CRESTCHEM LTD</t>
  </si>
  <si>
    <t>CREST</t>
  </si>
  <si>
    <t>CREST VENTURES LTD</t>
  </si>
  <si>
    <t>CRESSANDA SOLUTIONS LTD</t>
  </si>
  <si>
    <t>CRESCENT LEASING LTD</t>
  </si>
  <si>
    <t>CREDITACC</t>
  </si>
  <si>
    <t>CREDITACCESS GRAMEEN LTD</t>
  </si>
  <si>
    <t>CREATIVE</t>
  </si>
  <si>
    <t>CREATIVE PERIPHERALS AND DISTRIBUTION LTD</t>
  </si>
  <si>
    <t>CREATIVEYE</t>
  </si>
  <si>
    <t>CREATIVE EYE LTD</t>
  </si>
  <si>
    <t>CREATIVE CASTINGS LTD</t>
  </si>
  <si>
    <t>CRAZY INFOTECH LTD</t>
  </si>
  <si>
    <t>CRAVATEX LTD</t>
  </si>
  <si>
    <t>CRANEX LTD</t>
  </si>
  <si>
    <t>CRANES SOFTWARE INTERNATIONAL LTD</t>
  </si>
  <si>
    <t>CRANE INFRASTRUCTURE LTD</t>
  </si>
  <si>
    <t>CKFSL</t>
  </si>
  <si>
    <t>Cox &amp;amp; Kings Financial Service Ltd</t>
  </si>
  <si>
    <t>COX&amp;KINGS</t>
  </si>
  <si>
    <t>COX &amp; KINGS LTD</t>
  </si>
  <si>
    <t>COVIDH TECHNOLOGIES LTD</t>
  </si>
  <si>
    <t>COVENTRY COIL-O-MATIC HARYANA LTD</t>
  </si>
  <si>
    <t>COUNCODOS</t>
  </si>
  <si>
    <t>COUNTRY CONDO'S LTD</t>
  </si>
  <si>
    <t>CCHHL</t>
  </si>
  <si>
    <t>COUNTRY CLUB HOSPITALITY &amp; HOLIDAYS LTD</t>
  </si>
  <si>
    <t>COSYN LTD</t>
  </si>
  <si>
    <t>COSMOFILMS</t>
  </si>
  <si>
    <t>COSMO FILMS LTD</t>
  </si>
  <si>
    <t>COSMO FERRITES LTD</t>
  </si>
  <si>
    <t>COSCO INDIA LTD</t>
  </si>
  <si>
    <t>COSCO (INDIA) LTD</t>
  </si>
  <si>
    <t>COSBOARD INDUSTRIES LTD</t>
  </si>
  <si>
    <t>CORPBANK</t>
  </si>
  <si>
    <t>CORPORATION BANK</t>
  </si>
  <si>
    <t>CORPORATE MERCHANT BANKERS LTD</t>
  </si>
  <si>
    <t>CORPORATE COURIER AND CARGO LTD</t>
  </si>
  <si>
    <t>COROMANDEL</t>
  </si>
  <si>
    <t>COROMANDEL INTERNATIONAL LTD</t>
  </si>
  <si>
    <t>COROMANDEL ENGINEERING COMPANY LTD</t>
  </si>
  <si>
    <t>COROMANDEL AGRO PRODUCTS &amp; OILS LTD</t>
  </si>
  <si>
    <t>CORDSCABLE</t>
  </si>
  <si>
    <t>CORDS CABLE INDUSTRIES LTD</t>
  </si>
  <si>
    <t>CORNE</t>
  </si>
  <si>
    <t>CORAL NEWSPRINTS LTD.</t>
  </si>
  <si>
    <t>CORAL LABORATORIES LTD</t>
  </si>
  <si>
    <t>CORALFINAC</t>
  </si>
  <si>
    <t>CORAL INDIA FINANCE &amp; HOUSING LTD</t>
  </si>
  <si>
    <t>CONTROLPR</t>
  </si>
  <si>
    <t>CONTROL PRINT LTD</t>
  </si>
  <si>
    <t>CONTI</t>
  </si>
  <si>
    <t>CONTINENTAL SEEDS AND CHEMICALS LTD</t>
  </si>
  <si>
    <t>CONTINENTAL SECURITIES LTD</t>
  </si>
  <si>
    <t>CONTINENTAL PETROLEUMS LTD</t>
  </si>
  <si>
    <t>CONTINENTAL CONTROLS LTD</t>
  </si>
  <si>
    <t>CONTINENTAL CHEMICALS LTD</t>
  </si>
  <si>
    <t>CONTIL INDIA LTD</t>
  </si>
  <si>
    <t>CONTIL (INDIA) LTD</t>
  </si>
  <si>
    <t>CONTAINERWAY INTERNATIONAL LTD</t>
  </si>
  <si>
    <t>CONCOR</t>
  </si>
  <si>
    <t>CONTAINER CORPORATION OF INDIA LTD</t>
  </si>
  <si>
    <t>CONTAINER CORPORATION OF (INDIA) LTD</t>
  </si>
  <si>
    <t>CONSOFINVT</t>
  </si>
  <si>
    <t>CONSOLIDATED FINVEST &amp; HOLDINGS LTD</t>
  </si>
  <si>
    <t>CCCL</t>
  </si>
  <si>
    <t>CONSOLIDATED CONSTRUCTION CONSORTIUM LTD</t>
  </si>
  <si>
    <t>CONSECUTIVE INVESTMENT &amp; TRADING COMPANY LTD</t>
  </si>
  <si>
    <t>CONFIDENCE PETROLEUM INDIA LTD</t>
  </si>
  <si>
    <t>CONFIPET</t>
  </si>
  <si>
    <t>Confidence Petroleum India LTD</t>
  </si>
  <si>
    <t>CONFIDENCE PETROLEUM (INDIA) LTD</t>
  </si>
  <si>
    <t>CFEL</t>
  </si>
  <si>
    <t>Confidence Futuristic Energetech Ltd</t>
  </si>
  <si>
    <t>CONFIDENCE FINANCE AND TRADING LTD</t>
  </si>
  <si>
    <t>CONCRETE CREDIT LTD</t>
  </si>
  <si>
    <t>CONCORD DRUGS LTD</t>
  </si>
  <si>
    <t>CONART ENGINEERS LTD</t>
  </si>
  <si>
    <t>COMPUTER POINT LTD</t>
  </si>
  <si>
    <t>COMPUSOFT</t>
  </si>
  <si>
    <t>COMPUCOM SOFTWARE LTD</t>
  </si>
  <si>
    <t>COMPINFO</t>
  </si>
  <si>
    <t>COMPUAGE INFOCOM LTD</t>
  </si>
  <si>
    <t>COMPETENT AUTOMOBILES CO LTD</t>
  </si>
  <si>
    <t>COMMEX TECHNOLOGY LTD</t>
  </si>
  <si>
    <t>COMMERCIAL SYN BAGS LTD</t>
  </si>
  <si>
    <t>CEBBCO</t>
  </si>
  <si>
    <t>COMMERCIAL ENGINEERS &amp; BODY BUILDERS CO LTD</t>
  </si>
  <si>
    <t>COMFORT INTECH LTD</t>
  </si>
  <si>
    <t>COMFORT FINCAP LTD</t>
  </si>
  <si>
    <t>COMFORT COMMOTRADE LTD</t>
  </si>
  <si>
    <t>COMBAT DRUGS LTD</t>
  </si>
  <si>
    <t>COLORCHIPS NEW MEDIA LTD</t>
  </si>
  <si>
    <t>COLINZ LABORATORIES LTD</t>
  </si>
  <si>
    <t>COLPAL</t>
  </si>
  <si>
    <t>COLGATE PALMOLIVE INDIA LTD</t>
  </si>
  <si>
    <t>COLGATE PALMOLIVE (INDIA) LTD</t>
  </si>
  <si>
    <t>COFFEEDAY</t>
  </si>
  <si>
    <t>COFFEE DAY ENTERPRISES LTD</t>
  </si>
  <si>
    <t>COCHINSHIP</t>
  </si>
  <si>
    <t>COCHIN SHIPYARD LTD</t>
  </si>
  <si>
    <t>COCHIN MINERALS &amp; RUTILE LTD</t>
  </si>
  <si>
    <t>COCHIN MALABAR ESTATES &amp; INDUSTRIES LTD</t>
  </si>
  <si>
    <t>COASTAL ROADWAYS LTD</t>
  </si>
  <si>
    <t>COASTAL CORPORATION LTD</t>
  </si>
  <si>
    <t>COALINDIA</t>
  </si>
  <si>
    <t>COAL INDIA LTD</t>
  </si>
  <si>
    <t>COAL(INDIA)</t>
  </si>
  <si>
    <t>COAL (INDIA) LTD</t>
  </si>
  <si>
    <t>CNI RESEARCH LTD</t>
  </si>
  <si>
    <t>CMMIPL</t>
  </si>
  <si>
    <t>CMM INFRAPROJECTS LTD</t>
  </si>
  <si>
    <t>CMICABLES</t>
  </si>
  <si>
    <t>CMI LTD</t>
  </si>
  <si>
    <t>CMI FPE LTD</t>
  </si>
  <si>
    <t>CLIO INFOTECH LTD</t>
  </si>
  <si>
    <t>CLASSIC LEASING &amp; FINANCE LTD</t>
  </si>
  <si>
    <t>CLASSIC GLOBAL FINANCE &amp; CAPITAL LTD</t>
  </si>
  <si>
    <t>CLASSIC FILAMENTS LTD</t>
  </si>
  <si>
    <t>CLASSIC ELECTRICALS LTD</t>
  </si>
  <si>
    <t>CLNINDIA</t>
  </si>
  <si>
    <t>CLARIANT CHEMICALS INDIA LTD</t>
  </si>
  <si>
    <t>CLN(INDIA)</t>
  </si>
  <si>
    <t>CLARIANT CHEMICALS (INDIA) LTD</t>
  </si>
  <si>
    <t>CLEDUCATE</t>
  </si>
  <si>
    <t>CL EDUCATE LTD</t>
  </si>
  <si>
    <t>CKPPRODUCT</t>
  </si>
  <si>
    <t>CKP PRODUCTS LTD</t>
  </si>
  <si>
    <t>CKPLEISURE</t>
  </si>
  <si>
    <t>CKP LEISURE LTD</t>
  </si>
  <si>
    <t>CITYON SYSTEMS INDIA LTD</t>
  </si>
  <si>
    <t>CITYON SYSTEMS (INDIA) LTD</t>
  </si>
  <si>
    <t>CITYMAN LTD</t>
  </si>
  <si>
    <t>CUB</t>
  </si>
  <si>
    <t>CITY UNION BANK LTD</t>
  </si>
  <si>
    <t>CITY ONLINE SERVICES LTD</t>
  </si>
  <si>
    <t>CITIZEN INFOLINE LTD</t>
  </si>
  <si>
    <t>CITIPORT FINANCIAL SERVICES LTD</t>
  </si>
  <si>
    <t>CITADEL REALTY AND DEVELOPERS LTD</t>
  </si>
  <si>
    <t>CISTRO TELELINK LTD</t>
  </si>
  <si>
    <t>CIPLA</t>
  </si>
  <si>
    <t>CIPLA LTD</t>
  </si>
  <si>
    <t>CINEVISTA</t>
  </si>
  <si>
    <t>CINEVISTA LTD</t>
  </si>
  <si>
    <t>CINERAD COMMUNICATIONS LTD</t>
  </si>
  <si>
    <t>CINELINE</t>
  </si>
  <si>
    <t>CINELINE INDIA LTD</t>
  </si>
  <si>
    <t>CINELINE (INDIA) LTD</t>
  </si>
  <si>
    <t>CINDRELLA HOTELS LTD</t>
  </si>
  <si>
    <t>CINDRELLA FINANCIAL SERVICES LTD</t>
  </si>
  <si>
    <t>CIMMCO</t>
  </si>
  <si>
    <t>CIMMCO LTD</t>
  </si>
  <si>
    <t>CIL SECURITIES LTD</t>
  </si>
  <si>
    <t>CNOVAPETRO</t>
  </si>
  <si>
    <t>CIL NOVA PETROCHEMICALS LTD</t>
  </si>
  <si>
    <t>CIGNITITEC</t>
  </si>
  <si>
    <t>CIGNITI TECHNOLOGIES LTD</t>
  </si>
  <si>
    <t>CHCL</t>
  </si>
  <si>
    <t>Cian Healthcare Ltd</t>
  </si>
  <si>
    <t>CIAN AGRO INDUSTRIES &amp; INFRASTRUCTURE LTD</t>
  </si>
  <si>
    <t>CHROMATIC</t>
  </si>
  <si>
    <t>CHROMATIC INDIA LTD</t>
  </si>
  <si>
    <t>CHROMATIC (INDIA) LTD</t>
  </si>
  <si>
    <t>CHPL INDUSTRIES LTD</t>
  </si>
  <si>
    <t>CHOWGULE STEAMSHIPS LTD</t>
  </si>
  <si>
    <t>CHOTHANI FOODS LTD</t>
  </si>
  <si>
    <t>CHORDIA FOOD PRODUCTS LTD</t>
  </si>
  <si>
    <t>CHOLAFIN</t>
  </si>
  <si>
    <t>CHOLAMANDALAM INVESTMENT AND FINANCE COMPANY LTD</t>
  </si>
  <si>
    <t>CHOLAHLDNG</t>
  </si>
  <si>
    <t>Cholamandalam Financial Holdings LTD</t>
  </si>
  <si>
    <t>CHOKSI LABORATORIES LTD</t>
  </si>
  <si>
    <t>CHOKSI IMAGING LTD</t>
  </si>
  <si>
    <t>CHOICE INTERNATIONAL LTD</t>
  </si>
  <si>
    <t>CHL LTD</t>
  </si>
  <si>
    <t>CHITRADURGA SPINTEX LTD</t>
  </si>
  <si>
    <t>CHEVIOT CO LTD</t>
  </si>
  <si>
    <t>CHENNPETRO</t>
  </si>
  <si>
    <t>CHENNAI PETROLEUM CORPORATION LTD</t>
  </si>
  <si>
    <t>CHENNAI MEENAKSHI MULTISPECIALITY HOSPITAL LTD</t>
  </si>
  <si>
    <t>CHENNAI FERROUS INDUSTRIES LTD</t>
  </si>
  <si>
    <t>CHEMTECH INDUSTRIAL VALVES LTD</t>
  </si>
  <si>
    <t>CHEMO PHARMA LABORATORIES LTD</t>
  </si>
  <si>
    <t>CHEMIESYNTH VAPI LTD</t>
  </si>
  <si>
    <t>CHEMFAB</t>
  </si>
  <si>
    <t>CHEMFAB ALKALIS LTD</t>
  </si>
  <si>
    <t>CHEMCRUX ENTERPRISES LTD</t>
  </si>
  <si>
    <t>CHEMBOND CHEMICALS LTD</t>
  </si>
  <si>
    <t>CHD DEVELOPERS LTD</t>
  </si>
  <si>
    <t>CHD CHEMICALS LTD</t>
  </si>
  <si>
    <t>CHASE BRIGHT STEEL LTD</t>
  </si>
  <si>
    <t>CHARTERED LOGISTICS LTD</t>
  </si>
  <si>
    <t>CHARTERED CAPITAL &amp; INVESTMENT LTD</t>
  </si>
  <si>
    <t>CHARMS INDUSTRIES LTD</t>
  </si>
  <si>
    <t>CHANNEL NINE ENTERTAINMENT LTD</t>
  </si>
  <si>
    <t>CHANDRIMA MERCANTILES LTD</t>
  </si>
  <si>
    <t>CHANDRA PRABHU INTERNATIONAL LTD</t>
  </si>
  <si>
    <t>CHANDNI TEXTILES ENGINEERING IND  LTD</t>
  </si>
  <si>
    <t>CHANDNIMACH</t>
  </si>
  <si>
    <t>Chandni Machines Ltd</t>
  </si>
  <si>
    <t>CHAMBLFERT</t>
  </si>
  <si>
    <t>CHAMBAL FERTILIZERS &amp; CHEMICALS LTD</t>
  </si>
  <si>
    <t>CHAMBAL BREWERIES &amp; DISTILLERIES LTD</t>
  </si>
  <si>
    <t>CHAMAN LAL SETIA EXPORTS LTD</t>
  </si>
  <si>
    <t>CHAMAK HOLDINGS LTD</t>
  </si>
  <si>
    <t>CHALET</t>
  </si>
  <si>
    <t>Chalet Hotels Ltd</t>
  </si>
  <si>
    <t>CHADHA PAPERS LTD</t>
  </si>
  <si>
    <t>CG-VAK SOFTWARE &amp; EXPORTS LTD</t>
  </si>
  <si>
    <t>CGPOWER</t>
  </si>
  <si>
    <t>CG POWER AND INDUSTRIAL SOLUTIONS LTD</t>
  </si>
  <si>
    <t>CESCVENTURE</t>
  </si>
  <si>
    <t>CESC Ventures Ltd</t>
  </si>
  <si>
    <t>CESCVENT</t>
  </si>
  <si>
    <t>CESC Ventures LTD</t>
  </si>
  <si>
    <t>CESC</t>
  </si>
  <si>
    <t>CESC LTD</t>
  </si>
  <si>
    <t>CES LTD</t>
  </si>
  <si>
    <t>CEREBRAINT</t>
  </si>
  <si>
    <t>CEREBRA INTEGRATED TECHNOLOGIES LTD</t>
  </si>
  <si>
    <t>CERA</t>
  </si>
  <si>
    <t>CERA SANITARYWARE LTD</t>
  </si>
  <si>
    <t>CENTURY TWENTYFIRST PORTFOLIO LTD</t>
  </si>
  <si>
    <t>CENTURYTEX</t>
  </si>
  <si>
    <t>CENTURY TEXTILES &amp; INDUSTRIES LTD</t>
  </si>
  <si>
    <t>CENTURYPLY</t>
  </si>
  <si>
    <t>CENTURY PLYBOARDS INDIA LTD</t>
  </si>
  <si>
    <t>CENTURY PLYBOARDS (INDIA) LTD</t>
  </si>
  <si>
    <t>CENTEXT</t>
  </si>
  <si>
    <t>CENTURY EXTRUSIONS LTD</t>
  </si>
  <si>
    <t>CENTENKA</t>
  </si>
  <si>
    <t>CENTURY ENKA LTD</t>
  </si>
  <si>
    <t>CENTUM</t>
  </si>
  <si>
    <t>CENTUM ELECTRONICS LTD</t>
  </si>
  <si>
    <t>CENTRUM</t>
  </si>
  <si>
    <t>CENTRUM CAPITAL LTD</t>
  </si>
  <si>
    <t>CENTRAL PROVINCES RAILWAYS CO LTD</t>
  </si>
  <si>
    <t>CDSL</t>
  </si>
  <si>
    <t>CENTRAL DEPOSITORY SERVICES INDIA LTD</t>
  </si>
  <si>
    <t>CENTRAL DEPOSITORY SERVICES (INDIA) LTD</t>
  </si>
  <si>
    <t>CENTRALBK</t>
  </si>
  <si>
    <t>CENTRAL BANK OF INDIA</t>
  </si>
  <si>
    <t>CENTENIAL SURGICAL SUTURE LTD</t>
  </si>
  <si>
    <t>CENLUB INDUSTRIES LTD</t>
  </si>
  <si>
    <t>CELLA SPACE LTD</t>
  </si>
  <si>
    <t>CELESTIAL</t>
  </si>
  <si>
    <t>CELESTIAL BIOLABS LTD</t>
  </si>
  <si>
    <t>CELEBRITY</t>
  </si>
  <si>
    <t>CELEBRITY FASHIONS LTD</t>
  </si>
  <si>
    <t>CEINSYS TECH LTD</t>
  </si>
  <si>
    <t>CEETA INDUSTRIES LTD</t>
  </si>
  <si>
    <t>CEENIK EXPORTS INDIA LTD</t>
  </si>
  <si>
    <t>CEENIK EXPORTS (INDIA) LTD</t>
  </si>
  <si>
    <t>CEEJAY FINANCE LTD</t>
  </si>
  <si>
    <t>CEATLTD</t>
  </si>
  <si>
    <t>CEAT LTD</t>
  </si>
  <si>
    <t>CCL</t>
  </si>
  <si>
    <t>CCL PRODUCTS INDIA LTD</t>
  </si>
  <si>
    <t>CCL PRODUCTS (INDIA) LTD</t>
  </si>
  <si>
    <t>CCL INTERNATIONAL LTD</t>
  </si>
  <si>
    <t>CATVISION LTD</t>
  </si>
  <si>
    <t>CAT TECHNOLOGIES LTD</t>
  </si>
  <si>
    <t>CASTROLIND</t>
  </si>
  <si>
    <t>CASTROL INDIA LTD</t>
  </si>
  <si>
    <t>CASTROL (INDIA) LTD</t>
  </si>
  <si>
    <t>CASTEXTECH</t>
  </si>
  <si>
    <t>CASTEX TECHNOLOGIES LTD</t>
  </si>
  <si>
    <t>CARNATION INDUSTRIES LTD</t>
  </si>
  <si>
    <t>CAREERP</t>
  </si>
  <si>
    <t>CAREER POINT LTD</t>
  </si>
  <si>
    <t>CARERATING</t>
  </si>
  <si>
    <t>CARE RATINGS LTD</t>
  </si>
  <si>
    <t>CARBORUNIV</t>
  </si>
  <si>
    <t>CARBORUNDUM UNIVERSAL LTD</t>
  </si>
  <si>
    <t>CAPTAIN TECHNOCAST LTD</t>
  </si>
  <si>
    <t>CAPTAIN POLYPLAST LTD</t>
  </si>
  <si>
    <t>CAPTAIN PIPES LTD</t>
  </si>
  <si>
    <t>CAPROLACTAM CHEMICALS LTD</t>
  </si>
  <si>
    <t>CAPRIHANS INDIA LTD</t>
  </si>
  <si>
    <t>CAPRIHANS (INDIA) LTD</t>
  </si>
  <si>
    <t>CAPRICORN SYSTEMS GLOBAL SOLUTIONS LTD</t>
  </si>
  <si>
    <t>CGCL</t>
  </si>
  <si>
    <t>CAPRI GLOBAL CAPITAL LTD</t>
  </si>
  <si>
    <t>CAPLIPOINT</t>
  </si>
  <si>
    <t>CAPLIN POINT LABORATORIES LTD</t>
  </si>
  <si>
    <t>CAPTRUST</t>
  </si>
  <si>
    <t>CAPITAL TRUST LTD</t>
  </si>
  <si>
    <t>CAPITAL TRADE LINKS LTD</t>
  </si>
  <si>
    <t>CAPITAL INDIA FINANCE LTD</t>
  </si>
  <si>
    <t>CAPF</t>
  </si>
  <si>
    <t>CAPITAL FIRST LTD</t>
  </si>
  <si>
    <t>CAPFIN INDIA LTD</t>
  </si>
  <si>
    <t>CAPFIN (INDIA) LTD</t>
  </si>
  <si>
    <t>CAPACITE</t>
  </si>
  <si>
    <t>CAPACIT'E INFRAPROJECTS LTD</t>
  </si>
  <si>
    <t>CANTABIL</t>
  </si>
  <si>
    <t>CANTABIL RETAIL INDIA LTD</t>
  </si>
  <si>
    <t>CANTABIL RETAIL (INDIA) LTD</t>
  </si>
  <si>
    <t>CANOPY FINANCE LTD</t>
  </si>
  <si>
    <t>CANBK</t>
  </si>
  <si>
    <t>CANARA BANK</t>
  </si>
  <si>
    <t>CANFINHOME</t>
  </si>
  <si>
    <t>CAN FIN HOMES LTD</t>
  </si>
  <si>
    <t>CAMSON SEEDS LTD</t>
  </si>
  <si>
    <t>CAMSON BIO TECHNOLOGIES LTD</t>
  </si>
  <si>
    <t>CAMLINFINE</t>
  </si>
  <si>
    <t>CAMLIN FINE SCIENCES LTD</t>
  </si>
  <si>
    <t>CAMEX LTD</t>
  </si>
  <si>
    <t>CTE</t>
  </si>
  <si>
    <t>CAMBRIDGE TECHNOLOGY ENTERPRISES LTD</t>
  </si>
  <si>
    <t>CALSOFT</t>
  </si>
  <si>
    <t>CALIFORNIA SOFTWARE COMPANY LTD</t>
  </si>
  <si>
    <t>CALCOM VISION LTD</t>
  </si>
  <si>
    <t>CADSYS</t>
  </si>
  <si>
    <t>CADSYS INDIA LTD</t>
  </si>
  <si>
    <t>CADSYS (INDIA) LTD</t>
  </si>
  <si>
    <t>CADILAHC</t>
  </si>
  <si>
    <t>CADILA HEALTHCARE LTD</t>
  </si>
  <si>
    <t>C J GELATINE PRODUCTS LTD</t>
  </si>
  <si>
    <t>CANDC</t>
  </si>
  <si>
    <t>C &amp; C CONSTRUCTIONS LTD</t>
  </si>
  <si>
    <t>BWL LTD</t>
  </si>
  <si>
    <t>BUTTERFLY</t>
  </si>
  <si>
    <t>BUTTERFLY GANDHIMATHI APPLIANCES LTD</t>
  </si>
  <si>
    <t>BURNPUR</t>
  </si>
  <si>
    <t>BURNPUR CEMENT LTD</t>
  </si>
  <si>
    <t>BULLISH BONDS &amp; HOLDINGS LTD</t>
  </si>
  <si>
    <t>BUDGE BUDGE COMPANY LTD</t>
  </si>
  <si>
    <t>BSL</t>
  </si>
  <si>
    <t>BSL LTD</t>
  </si>
  <si>
    <t>BSELINFRA</t>
  </si>
  <si>
    <t>BSEL INFRASTRUCTURE REALTY LTD</t>
  </si>
  <si>
    <t>BSE</t>
  </si>
  <si>
    <t>BSE LTD</t>
  </si>
  <si>
    <t>BROOKS</t>
  </si>
  <si>
    <t>BROOKS LABORATORIES LTD</t>
  </si>
  <si>
    <t>BRONZE INFRA-TECH LTD</t>
  </si>
  <si>
    <t>BRITANNIA</t>
  </si>
  <si>
    <t>BRITANNIA INDUSTRIES LTD</t>
  </si>
  <si>
    <t>BRILLIANT PORTFOLIOS LTD</t>
  </si>
  <si>
    <t>BRIJLEAS</t>
  </si>
  <si>
    <t>BRIJLAXMI LEASING &amp;amp; FINANCE LTD.</t>
  </si>
  <si>
    <t>BCG</t>
  </si>
  <si>
    <t>BRIGHTCOM GROUP LTD</t>
  </si>
  <si>
    <t>BRIGHT</t>
  </si>
  <si>
    <t>BRIGHT SOLAR LTD</t>
  </si>
  <si>
    <t>BRIGHT BROTHERS LTD</t>
  </si>
  <si>
    <t>BRIGADE</t>
  </si>
  <si>
    <t>BRIGADE ENTERPRISES LTD</t>
  </si>
  <si>
    <t>BRIDGE SECURITIES LTD</t>
  </si>
  <si>
    <t>BRAWN BIOTECH LTD</t>
  </si>
  <si>
    <t>BRAND REALTY SERVICES LTD</t>
  </si>
  <si>
    <t>BRAND CONCEPTS LTD</t>
  </si>
  <si>
    <t>BRAHMAPUTRA INFRASTRUCTURE LTD</t>
  </si>
  <si>
    <t>BRADY &amp; MORRIS ENGINEERING CO LTD</t>
  </si>
  <si>
    <t>BPL</t>
  </si>
  <si>
    <t>BPL LTD</t>
  </si>
  <si>
    <t>BOTHRA METALS &amp; ALLOYS LTD</t>
  </si>
  <si>
    <t>BOSTON TEKNOWSYS INDIA LTD</t>
  </si>
  <si>
    <t>BOSTON TEKNOWSYS (INDIA) LTD</t>
  </si>
  <si>
    <t>BOSCHLTD</t>
  </si>
  <si>
    <t>BOSCH LTD</t>
  </si>
  <si>
    <t>BOROSIL</t>
  </si>
  <si>
    <t>BOROSIL GLASS WORKS LTD</t>
  </si>
  <si>
    <t>BONANZA INDUSTRIES LTD</t>
  </si>
  <si>
    <t>BOMBAY WIRE ROPES LTD</t>
  </si>
  <si>
    <t>BSHSL</t>
  </si>
  <si>
    <t>BOMBAY SUPER HYBRID SEEDS LTD</t>
  </si>
  <si>
    <t>BRFL</t>
  </si>
  <si>
    <t>BOMBAY RAYON FASHIONS LTD</t>
  </si>
  <si>
    <t>BOMBAY POTTERIES &amp; TILES LTD</t>
  </si>
  <si>
    <t>BOMBAY OXYGEN INVESTMENTS LTD</t>
  </si>
  <si>
    <t>BOMDYEING</t>
  </si>
  <si>
    <t>BOMBAY DYEING &amp; MFG COMPANY LTD</t>
  </si>
  <si>
    <t>BOMBAY CYCLE &amp; MOTOR AGENCY LTD</t>
  </si>
  <si>
    <t>BBTC</t>
  </si>
  <si>
    <t>BOMBAY BURMAH TRADING CORPORATION LTD</t>
  </si>
  <si>
    <t>BOHRA</t>
  </si>
  <si>
    <t>BOHRA INDUSTRIES LTD</t>
  </si>
  <si>
    <t>BODHTREE CONSULTING LTD</t>
  </si>
  <si>
    <t>BODALCHEM</t>
  </si>
  <si>
    <t>BODAL CHEMICALS LTD</t>
  </si>
  <si>
    <t>BNR UDYOG LTD</t>
  </si>
  <si>
    <t>BNK CAPITAL MARKETS LTD</t>
  </si>
  <si>
    <t>BMW</t>
  </si>
  <si>
    <t>BMW Industries Ltd</t>
  </si>
  <si>
    <t>BMB MUSIC &amp; MAGNETICS LTD</t>
  </si>
  <si>
    <t>BLUECHIP STOCKSPIN LTD</t>
  </si>
  <si>
    <t>BLUEBLOOD VENTURES LTD</t>
  </si>
  <si>
    <t>BLUESTARCO</t>
  </si>
  <si>
    <t>BLUE STAR LTD</t>
  </si>
  <si>
    <t>BLUE PEARL TEXSPIN LTD</t>
  </si>
  <si>
    <t>BLUEDART</t>
  </si>
  <si>
    <t>BLUE DART EXPRESS LTD</t>
  </si>
  <si>
    <t>BLUECOAST</t>
  </si>
  <si>
    <t>BLUE COAST HOTELS LTD</t>
  </si>
  <si>
    <t>BLUE CLOUD SOFTECH SOLUTIONS LTD</t>
  </si>
  <si>
    <t>BLUE CIRCLE SERVICES LTD</t>
  </si>
  <si>
    <t>BLUE CHIP TEX INDUSTRIES LTD</t>
  </si>
  <si>
    <t>BLUE BLENDS INDIA LTD</t>
  </si>
  <si>
    <t>BLUEBLENDS</t>
  </si>
  <si>
    <t>BLUE BLENDS I LTD</t>
  </si>
  <si>
    <t>BLUE BLENDS (INDIA) LTD</t>
  </si>
  <si>
    <t>BLS</t>
  </si>
  <si>
    <t>BLS INTERNATIONAL SERVICES LTD</t>
  </si>
  <si>
    <t>BLS INFOTECH LTD</t>
  </si>
  <si>
    <t>BLOOM INDUSTRIES LTD</t>
  </si>
  <si>
    <t>BLOOM DEKOR LTD</t>
  </si>
  <si>
    <t>BLISSGVS</t>
  </si>
  <si>
    <t>BLISS GVS PHARMA LTD</t>
  </si>
  <si>
    <t>BLBLIMITED</t>
  </si>
  <si>
    <t>BLB LTD</t>
  </si>
  <si>
    <t>BLACK ROSE INDUSTRIES LTD</t>
  </si>
  <si>
    <t>BKMINDST</t>
  </si>
  <si>
    <t>BKM INDUSTRIES LTD</t>
  </si>
  <si>
    <t>BSOFT</t>
  </si>
  <si>
    <t>BIRLASOFT LTD</t>
  </si>
  <si>
    <t>BSLGOLDETF</t>
  </si>
  <si>
    <t>Birla Sun Life Mutual Fund - Birla Sun Life Gold ETF</t>
  </si>
  <si>
    <t>BIRLA PRECISION TECHNOLOGIES LTD</t>
  </si>
  <si>
    <t>BIRLA COTSYN INDIA LTD</t>
  </si>
  <si>
    <t>BIRLA COTSYN (INDIA) LTD</t>
  </si>
  <si>
    <t>BIRLACORPN</t>
  </si>
  <si>
    <t>BIRLA CORPORATION LTD</t>
  </si>
  <si>
    <t>BIRLACABLE</t>
  </si>
  <si>
    <t>BIRLA CABLE LTD</t>
  </si>
  <si>
    <t>BIRDHI CHAND PANNALAL AGENCIES LTD</t>
  </si>
  <si>
    <t>BIOPAC INDIA CORPORATION LTD</t>
  </si>
  <si>
    <t>BIOFILCHEM</t>
  </si>
  <si>
    <t>BIOFIL CHEMICALS &amp; PHARMACEUTICALS LTD</t>
  </si>
  <si>
    <t>BIOCON</t>
  </si>
  <si>
    <t>BIOCON LTD</t>
  </si>
  <si>
    <t>BIO GREEN PAPERS LTD</t>
  </si>
  <si>
    <t>BINNY MILLS LTD</t>
  </si>
  <si>
    <t>BINNY LTD</t>
  </si>
  <si>
    <t>BINDAL EXPORTS LTD</t>
  </si>
  <si>
    <t>BINAYAK TEX PROCESSORS LTD</t>
  </si>
  <si>
    <t>BINANIIND</t>
  </si>
  <si>
    <t>BINANI INDUSTRIES LTD</t>
  </si>
  <si>
    <t>BIMETAL BEARINGS LTD</t>
  </si>
  <si>
    <t>BILCARE LTD</t>
  </si>
  <si>
    <t>BILENERGY</t>
  </si>
  <si>
    <t>BIL ENERGY SYSTEMS LTD</t>
  </si>
  <si>
    <t>BIJOY HANS LTD</t>
  </si>
  <si>
    <t>BIHAR SPONGE IRON LTD</t>
  </si>
  <si>
    <t>BIGBLOC</t>
  </si>
  <si>
    <t>BIGBLOC CONSTRUCTION LTD</t>
  </si>
  <si>
    <t>BHUSANSTL</t>
  </si>
  <si>
    <t>BHUSHAN STEEL LTD</t>
  </si>
  <si>
    <t>BHORUKA ALUMINIUM LTD</t>
  </si>
  <si>
    <t>BHILWARA TECHNICAL TEXTILES LTD</t>
  </si>
  <si>
    <t>BHILWARA SPINNERS LTD</t>
  </si>
  <si>
    <t>BHATIA COMMUNICATIONS &amp; RETAIL INDIA LTD</t>
  </si>
  <si>
    <t>BHATIA COMMUNICATIONS &amp; RETAIL (INDIA) LTD</t>
  </si>
  <si>
    <t>BHASKAR AGROCHEMICALS LTD</t>
  </si>
  <si>
    <t>BIL</t>
  </si>
  <si>
    <t>BHARTIYA INTERNATIONAL LTD</t>
  </si>
  <si>
    <t>INFRATEL</t>
  </si>
  <si>
    <t>BHARTI INFRATEL LTD</t>
  </si>
  <si>
    <t>BHARTIARTL</t>
  </si>
  <si>
    <t>BHARTI AIRTEL LTD</t>
  </si>
  <si>
    <t>BGLOBAL</t>
  </si>
  <si>
    <t>BHARATIYA GLOBAL INFOMEDIA LTD</t>
  </si>
  <si>
    <t>BHARATIDIL</t>
  </si>
  <si>
    <t>BHARATI DEFENCE AND INFRASTRUCTURE LTD</t>
  </si>
  <si>
    <t>BHARATWIRE</t>
  </si>
  <si>
    <t>BHARAT WIRE ROPES LTD</t>
  </si>
  <si>
    <t>BHARAT TEXTILES &amp; PROOFING INDUSTRIES LTD</t>
  </si>
  <si>
    <t>BHARAT SEATS LTD</t>
  </si>
  <si>
    <t>BRNL</t>
  </si>
  <si>
    <t>BHARAT ROAD NETWORK LTD</t>
  </si>
  <si>
    <t>BHARATRAS</t>
  </si>
  <si>
    <t>BHARAT RASAYAN LTD</t>
  </si>
  <si>
    <t>BPCL</t>
  </si>
  <si>
    <t>BHARAT PETROLEUM CORPORATION LTD</t>
  </si>
  <si>
    <t>BHARAT PARENTERALS LTD</t>
  </si>
  <si>
    <t>BHARAT IMMUNOLOGICALS &amp; BIOLOGICALS CORPORATION LTD</t>
  </si>
  <si>
    <t>BHEL</t>
  </si>
  <si>
    <t>BHARAT HEAVY ELECTRICALS LTD</t>
  </si>
  <si>
    <t>BHARATGEAR</t>
  </si>
  <si>
    <t>BHARAT GEARS LTD</t>
  </si>
  <si>
    <t>BHARATFORG</t>
  </si>
  <si>
    <t>BHARAT FORGE LTD</t>
  </si>
  <si>
    <t>BHARATFIN</t>
  </si>
  <si>
    <t>BHARAT FINANCIAL INCLUSION LTD</t>
  </si>
  <si>
    <t>BEL</t>
  </si>
  <si>
    <t>BHARAT ELECTRONICS LTD</t>
  </si>
  <si>
    <t>BDL</t>
  </si>
  <si>
    <t>BHARAT DYNAMICS LTD</t>
  </si>
  <si>
    <t>BBL</t>
  </si>
  <si>
    <t>BHARAT BIJLEE LTD</t>
  </si>
  <si>
    <t>BHARAT BHUSHAN SHARE &amp; COMMODITY BROKERS LTD</t>
  </si>
  <si>
    <t>BHARAT AGRI FERT &amp; REALTY LTD</t>
  </si>
  <si>
    <t>BEPL</t>
  </si>
  <si>
    <t>BHANSALI ENGINEERING POLYMERS LTD</t>
  </si>
  <si>
    <t>BHANDERI INFRACON LTD</t>
  </si>
  <si>
    <t>BHANDARI</t>
  </si>
  <si>
    <t>BHANDARI HOSIERY EXPORTS LTD</t>
  </si>
  <si>
    <t>BHAKTI GEMS AND JEWELLERY LTD</t>
  </si>
  <si>
    <t>BHAGYAPROP</t>
  </si>
  <si>
    <t>BHAGYANAGAR PROPERTIES LTD</t>
  </si>
  <si>
    <t>BHAGYANGR</t>
  </si>
  <si>
    <t>BHAGYANAGAR INDIA LTD</t>
  </si>
  <si>
    <t>BHAGYANAGAR (INDIA) LTD</t>
  </si>
  <si>
    <t>BHAGWATI OXYGEN LTD</t>
  </si>
  <si>
    <t>BHAGWATI AUTOCAST LTD</t>
  </si>
  <si>
    <t>BHAGIRADHA CHEMICALS &amp; INDUSTRIES LTD</t>
  </si>
  <si>
    <t>BHAGERIA</t>
  </si>
  <si>
    <t>BHAGERIA INDUSTRIES LTD</t>
  </si>
  <si>
    <t>BGRENERGY</t>
  </si>
  <si>
    <t>BGR ENERGY SYSTEMS LTD</t>
  </si>
  <si>
    <t>BGIL FILMS &amp; TECHNOLOGIES LTD</t>
  </si>
  <si>
    <t>BFL ASSET FINVEST LTD</t>
  </si>
  <si>
    <t>BFUTILITIE</t>
  </si>
  <si>
    <t>BF UTILITIES LTD</t>
  </si>
  <si>
    <t>BFINVEST</t>
  </si>
  <si>
    <t>BF INVESTMENT LTD</t>
  </si>
  <si>
    <t>BETEX INDIA LTD</t>
  </si>
  <si>
    <t>BETEX (INDIA) LTD</t>
  </si>
  <si>
    <t>BETA</t>
  </si>
  <si>
    <t>BETA DRUGS LTD</t>
  </si>
  <si>
    <t>BEST EASTERN HOTELS LTD</t>
  </si>
  <si>
    <t>BERYL SECURITIES LTD</t>
  </si>
  <si>
    <t>BERYL DRUGS LTD</t>
  </si>
  <si>
    <t>BERVIN INVESTMENT &amp; LEASING LTD</t>
  </si>
  <si>
    <t>BERGEPAINT</t>
  </si>
  <si>
    <t>BERGER PAINTS I LTD</t>
  </si>
  <si>
    <t>BENTLEY COMMERCIAL ENTERPRISES LTD</t>
  </si>
  <si>
    <t>BENGAL TEA &amp; FABRICS LTD</t>
  </si>
  <si>
    <t>BENGAL STEEL INDUSTRIES LTD</t>
  </si>
  <si>
    <t>BENGAL &amp; ASSAM COMPANY LTD</t>
  </si>
  <si>
    <t>BENARES HOTELS LTD</t>
  </si>
  <si>
    <t>BENARA BEARINGS AND PISTONS LTD</t>
  </si>
  <si>
    <t>BEML</t>
  </si>
  <si>
    <t>BEML LTD</t>
  </si>
  <si>
    <t>BEMCO HYDRAULICS LTD</t>
  </si>
  <si>
    <t>BELLA CASA FASHION &amp; RETAIL LTD</t>
  </si>
  <si>
    <t>BEEYU OVERSEAS LTD</t>
  </si>
  <si>
    <t>BEEKAY STEEL INDUSTRIES LTD</t>
  </si>
  <si>
    <t>BEEKAY NIRYAT LTD</t>
  </si>
  <si>
    <t>BEDMUTHA</t>
  </si>
  <si>
    <t>BEDMUTHA INDUSTRIES LTD</t>
  </si>
  <si>
    <t>BEARDSELL</t>
  </si>
  <si>
    <t>BEARDSELL LTD</t>
  </si>
  <si>
    <t>BDH INDUSTRIES LTD</t>
  </si>
  <si>
    <t>BCPL RAILWAY INFRASTRUCTURE LTD</t>
  </si>
  <si>
    <t>BCL INDUSTRIES LTD</t>
  </si>
  <si>
    <t>BCL ENTERPRISES LTD</t>
  </si>
  <si>
    <t>BCC FUBA INDIA LTD</t>
  </si>
  <si>
    <t>BCC FUBA (INDIA) LTD</t>
  </si>
  <si>
    <t>BAZEL INTERNATIONAL LTD</t>
  </si>
  <si>
    <t>BAYERCROP</t>
  </si>
  <si>
    <t>BAYER CROPSCIENCE LTD</t>
  </si>
  <si>
    <t>BATLIBOI LTD</t>
  </si>
  <si>
    <t>BATAINDIA</t>
  </si>
  <si>
    <t>BATA INDIA LTD</t>
  </si>
  <si>
    <t>BATA(INDIA)</t>
  </si>
  <si>
    <t>BATA (INDIA) LTD</t>
  </si>
  <si>
    <t>BASF</t>
  </si>
  <si>
    <t>BASF INDIA LTD</t>
  </si>
  <si>
    <t>BASF (INDIA) LTD</t>
  </si>
  <si>
    <t>BASANT AGRO TECH INDIA LTD</t>
  </si>
  <si>
    <t>BASANT AGRO TECH (INDIA) LTD</t>
  </si>
  <si>
    <t>BARTRONICS</t>
  </si>
  <si>
    <t>BARTRONICS INDIA LTD</t>
  </si>
  <si>
    <t>BARTRONICS (INDIA) LTD</t>
  </si>
  <si>
    <t>BARON INFOTECH LTD</t>
  </si>
  <si>
    <t>BARODA EXTRUSION LTD</t>
  </si>
  <si>
    <t>BVCL</t>
  </si>
  <si>
    <t>BARAK VALLEY CEMENTS LTD</t>
  </si>
  <si>
    <t>BANSWRAS</t>
  </si>
  <si>
    <t>BANSWARA SYNTEX LTD</t>
  </si>
  <si>
    <t>BANSISONS TEA INDUSTRIES LTD</t>
  </si>
  <si>
    <t>BANSAL ROOFING PRODUCTS LTD</t>
  </si>
  <si>
    <t>BANSAL</t>
  </si>
  <si>
    <t>BANSAL MULTIFLEX LTD</t>
  </si>
  <si>
    <t>BANARISUG</t>
  </si>
  <si>
    <t>BANNARI AMMAN SUGARS LTD</t>
  </si>
  <si>
    <t>BASML</t>
  </si>
  <si>
    <t>BANNARI AMMAN SPINNING MILLS LTD</t>
  </si>
  <si>
    <t>BANKA</t>
  </si>
  <si>
    <t>BANKA BIOLOO LTD</t>
  </si>
  <si>
    <t>MAHABANK</t>
  </si>
  <si>
    <t>BANK OF MAHARASHTRA</t>
  </si>
  <si>
    <t>BANKINDIA</t>
  </si>
  <si>
    <t>BANK OF INDIA</t>
  </si>
  <si>
    <t>BANKBARODA</t>
  </si>
  <si>
    <t>BANK OF BARODA</t>
  </si>
  <si>
    <t>BANGALORE FORT FARMS LTD</t>
  </si>
  <si>
    <t>BANG</t>
  </si>
  <si>
    <t>BANG OVERSEAS LTD</t>
  </si>
  <si>
    <t>BANDHANBNK</t>
  </si>
  <si>
    <t>BANDHAN BANK LTD</t>
  </si>
  <si>
    <t>BANCOINDIA</t>
  </si>
  <si>
    <t>BANCO PRODUCTS I LTD</t>
  </si>
  <si>
    <t>BANAS FINANCE LTD</t>
  </si>
  <si>
    <t>BANARBEADS</t>
  </si>
  <si>
    <t>BANARAS BEADS LTD</t>
  </si>
  <si>
    <t>BAMPSL SECURITIES LTD</t>
  </si>
  <si>
    <t>BAMBINO AGRO INDUSTRIES LTD</t>
  </si>
  <si>
    <t>BALURGHAT TECHNOLOGIES LTD</t>
  </si>
  <si>
    <t>BALRAMCHIN</t>
  </si>
  <si>
    <t>BALRAMPUR CHINI MILLS LTD</t>
  </si>
  <si>
    <t>BALMER LAWRIE INVESTMENTS LTD</t>
  </si>
  <si>
    <t>BALMLAWRIE</t>
  </si>
  <si>
    <t>BALMER LAWRIE &amp; COMPANY LTD</t>
  </si>
  <si>
    <t>BALLARPUR</t>
  </si>
  <si>
    <t>BALLARPUR INDUSTRIES LTD</t>
  </si>
  <si>
    <t>BALKRISHNA</t>
  </si>
  <si>
    <t>BALKRISHNA PAPER MILLS LTD</t>
  </si>
  <si>
    <t>BALKRISIND</t>
  </si>
  <si>
    <t>BALKRISHNA INDUSTRIES LTD</t>
  </si>
  <si>
    <t>BALGOPAL COMMERCIAL LTD</t>
  </si>
  <si>
    <t>Unknown</t>
  </si>
  <si>
    <t>BALAXI</t>
  </si>
  <si>
    <t>Balaxi Ventures LTD</t>
  </si>
  <si>
    <t>BALASORE ALLOYS LTD</t>
  </si>
  <si>
    <t>BALAJITELE</t>
  </si>
  <si>
    <t>BALAJI TELEFILMS LTD</t>
  </si>
  <si>
    <t>BALAMINES</t>
  </si>
  <si>
    <t>BALAJI AMINES LTD</t>
  </si>
  <si>
    <t>BALPHARMA</t>
  </si>
  <si>
    <t>BAL PHARMA LTD</t>
  </si>
  <si>
    <t>BAJRANG FINANCE LTD</t>
  </si>
  <si>
    <t>BAJAJ STEEL INDUSTRIES LTD</t>
  </si>
  <si>
    <t>BAJAJHLDNG</t>
  </si>
  <si>
    <t>BAJAJ HOLDINGS &amp; INVESTMENT LTD</t>
  </si>
  <si>
    <t>BAJAJHIND</t>
  </si>
  <si>
    <t>BAJAJ HINDUSTHAN SUGAR LTD</t>
  </si>
  <si>
    <t>BAJAJ HEALTHCARE LTD</t>
  </si>
  <si>
    <t>BAJAJ GLOBAL LTD</t>
  </si>
  <si>
    <t>BAJAJFINSV</t>
  </si>
  <si>
    <t>BAJAJ FINSERV LTD</t>
  </si>
  <si>
    <t>BAJFINANCE</t>
  </si>
  <si>
    <t>BAJAJ FINANCE LTD</t>
  </si>
  <si>
    <t>BAJAJELEC</t>
  </si>
  <si>
    <t>BAJAJ ELECTRICALS LTD</t>
  </si>
  <si>
    <t>BAJAJCORP</t>
  </si>
  <si>
    <t>BAJAJ CORP LTD</t>
  </si>
  <si>
    <t>BAJAJCON</t>
  </si>
  <si>
    <t>Bajaj Consumer Care LTD</t>
  </si>
  <si>
    <t>BAJAJ-AUTO</t>
  </si>
  <si>
    <t>BAJAJ AUTO LTD</t>
  </si>
  <si>
    <t>BAID LEASING AND FINANCE CO LTD</t>
  </si>
  <si>
    <t>BAGADIA COLOURCHEM LTD</t>
  </si>
  <si>
    <t>BAFNAPHARM</t>
  </si>
  <si>
    <t>BAFNA PHARMACEUTICALS LTD</t>
  </si>
  <si>
    <t>BACIL PHARMA LTD</t>
  </si>
  <si>
    <t>BABA ARTS LTD</t>
  </si>
  <si>
    <t>B2B SOFTWARE TECHNOLOGIES LTD</t>
  </si>
  <si>
    <t>BTSYN</t>
  </si>
  <si>
    <t>B.T. Syndicate Ltd</t>
  </si>
  <si>
    <t>BBTCL</t>
  </si>
  <si>
    <t>B&amp;B TRIPLEWALL CONTAINERS LTD</t>
  </si>
  <si>
    <t>B&amp;A PACKAGING INDIA LTD</t>
  </si>
  <si>
    <t>B&amp;A PACKAGING (INDIA) LTD</t>
  </si>
  <si>
    <t>B N RATHI SECURITIES LTD</t>
  </si>
  <si>
    <t>BLKASHYAP</t>
  </si>
  <si>
    <t>B L KASHYAP AND SONS LTD</t>
  </si>
  <si>
    <t>B C  POWER CONTROLS LTD</t>
  </si>
  <si>
    <t>BAGFILMS</t>
  </si>
  <si>
    <t>B A G FILMS AND MEDIA LTD</t>
  </si>
  <si>
    <t>B &amp; A LTD</t>
  </si>
  <si>
    <t>B  P  CAPITAL LTD</t>
  </si>
  <si>
    <t>AYOKI MERCANTILE LTD</t>
  </si>
  <si>
    <t>AYMSYNTEX</t>
  </si>
  <si>
    <t>AYM SYNTEX LTD</t>
  </si>
  <si>
    <t>AYEPEE LAMITUBES LTD</t>
  </si>
  <si>
    <t>AXTEL INDUSTRIES LTD</t>
  </si>
  <si>
    <t>AXON VENTURES LTD</t>
  </si>
  <si>
    <t>AXITA</t>
  </si>
  <si>
    <t>Axita Cotton Ltd</t>
  </si>
  <si>
    <t>AXISCADES</t>
  </si>
  <si>
    <t>AXISCADES ENGINEERING TECHNOLOGIES LTD</t>
  </si>
  <si>
    <t>AXISBANK</t>
  </si>
  <si>
    <t>AXIS BANK LTD</t>
  </si>
  <si>
    <t>AXEL POLYMERS LTD</t>
  </si>
  <si>
    <t>AVTIL ENTERPRISE LTD</t>
  </si>
  <si>
    <t>AVTNPL</t>
  </si>
  <si>
    <t>AVT NATURAL PRODUCTS LTD</t>
  </si>
  <si>
    <t>AVSL</t>
  </si>
  <si>
    <t>AVSL INDUSTRIES LTD</t>
  </si>
  <si>
    <t>AVONMORE CAPITAL &amp; MANAGEMENT SERVICES LTD</t>
  </si>
  <si>
    <t>AVONMPL</t>
  </si>
  <si>
    <t>AVON MOLDPLAST LTD</t>
  </si>
  <si>
    <t>AVON LIFESCIENCES LTD</t>
  </si>
  <si>
    <t>AVIVA INDUSTRIES LTD</t>
  </si>
  <si>
    <t>AVI PRODUCTS INDIA LTD</t>
  </si>
  <si>
    <t>AVI PRODUCTS (INDIA) LTD</t>
  </si>
  <si>
    <t>AVI POLYMERS LTD</t>
  </si>
  <si>
    <t>AVG</t>
  </si>
  <si>
    <t>AVG LOGISTICS LTD</t>
  </si>
  <si>
    <t>AVANTIFEED</t>
  </si>
  <si>
    <t>AVANTI FEEDS LTD</t>
  </si>
  <si>
    <t>AVANTEL LTD</t>
  </si>
  <si>
    <t>AVANCE TECHNOLOGIES LTD</t>
  </si>
  <si>
    <t>AVAILABLE FINANCE LTD</t>
  </si>
  <si>
    <t>AVADHSUGAR</t>
  </si>
  <si>
    <t>AVADH SUGAR &amp; ENERGY LTD</t>
  </si>
  <si>
    <t>AUTUMN BUILDERS LTD</t>
  </si>
  <si>
    <t>AUTORIDERS INTERNATIONAL LTD</t>
  </si>
  <si>
    <t>ASAL</t>
  </si>
  <si>
    <t>AUTOMOTIVE STAMPINGS AND ASSEMBLIES LTD</t>
  </si>
  <si>
    <t>AUTOAXLES</t>
  </si>
  <si>
    <t>AUTOMOTIVE AXLES LTD</t>
  </si>
  <si>
    <t>AUTOMOBILE CORPORATION OF GOA LTD</t>
  </si>
  <si>
    <t>AUTOLITIND</t>
  </si>
  <si>
    <t>AUTOLITE INDIA LTD</t>
  </si>
  <si>
    <t>AUTOLITE (INDIA) LTD</t>
  </si>
  <si>
    <t>AUTOIND</t>
  </si>
  <si>
    <t>AUTOLINE INDUSTRIES LTD</t>
  </si>
  <si>
    <t>AUTO PINS INDIA LTD</t>
  </si>
  <si>
    <t>AUTO PINS (INDIA) LTD</t>
  </si>
  <si>
    <t>AUTHUM INVESTMENT &amp; INFRASTRUCTURE LTD</t>
  </si>
  <si>
    <t>AUSTIN ENGINEERING CO LTD</t>
  </si>
  <si>
    <t>AUSOMENT</t>
  </si>
  <si>
    <t>AUSOM ENTERPRISE LTD</t>
  </si>
  <si>
    <t>AUROMA COKE LTD</t>
  </si>
  <si>
    <t>AUROPHARMA</t>
  </si>
  <si>
    <t>AUROBINDO PHARMA LTD</t>
  </si>
  <si>
    <t>AURO LABORATORIES LTD</t>
  </si>
  <si>
    <t>AURIONPRO</t>
  </si>
  <si>
    <t>AURIONPRO SOLUTIONS LTD</t>
  </si>
  <si>
    <t>AURDIS</t>
  </si>
  <si>
    <t>AURANGABAD DISTILLERY LTD</t>
  </si>
  <si>
    <t>AUNDE FAZE THREE AUTOFAB LTD</t>
  </si>
  <si>
    <t>AUBANK</t>
  </si>
  <si>
    <t>AU SMALL FINANCE BANK LTD</t>
  </si>
  <si>
    <t>ATV PROJECTS INDIA LTD</t>
  </si>
  <si>
    <t>ATV PROJECTS (INDIA) LTD</t>
  </si>
  <si>
    <t>ATUL</t>
  </si>
  <si>
    <t>ATUL LTD</t>
  </si>
  <si>
    <t>ATULAUTO</t>
  </si>
  <si>
    <t>ATUL AUTO LTD</t>
  </si>
  <si>
    <t>ATLAS JEWELLERY INDIA LTD</t>
  </si>
  <si>
    <t>ATLAS JEWELLERY (INDIA) LTD</t>
  </si>
  <si>
    <t>ATLASCYCLE</t>
  </si>
  <si>
    <t>ATLAS CYCLES HARYANA LTD</t>
  </si>
  <si>
    <t>ATLANTA</t>
  </si>
  <si>
    <t>ATLANTA LTD</t>
  </si>
  <si>
    <t>ATLANTA DEVCON LTD</t>
  </si>
  <si>
    <t>ATISHAY LTD</t>
  </si>
  <si>
    <t>ATHENAGLO</t>
  </si>
  <si>
    <t>Athena Global Technologies Ltd-$</t>
  </si>
  <si>
    <t>ATHENA CONSTRUCTIONS LTD</t>
  </si>
  <si>
    <t>ATHARV ENTERPRISES LTD</t>
  </si>
  <si>
    <t>ASYA INFOSOFT LTD</t>
  </si>
  <si>
    <t>ASUTOSH ENTERPRISES LTD</t>
  </si>
  <si>
    <t>ASTRON</t>
  </si>
  <si>
    <t>ASTRON PAPER &amp; BOARD MILL LTD</t>
  </si>
  <si>
    <t>ASTRAZEN</t>
  </si>
  <si>
    <t>ASTRAZENECA PHARMA INDIA LTD</t>
  </si>
  <si>
    <t>ASTRAZENECA PHARMA (INDIA) LTD</t>
  </si>
  <si>
    <t>ASTRAL</t>
  </si>
  <si>
    <t>ASTRAL POLY TECHNIK LTD</t>
  </si>
  <si>
    <t>ASTRAMICRO</t>
  </si>
  <si>
    <t>ASTRA MICROWAVE PRODUCTS LTD</t>
  </si>
  <si>
    <t>ASTERDM</t>
  </si>
  <si>
    <t>ASTER DM HEALTHCARE LTD</t>
  </si>
  <si>
    <t>ASTEC</t>
  </si>
  <si>
    <t>ASTEC LIFESCIENCES LTD</t>
  </si>
  <si>
    <t>ASSOCIATED ALCOHOLS &amp; BREWERIES LTD</t>
  </si>
  <si>
    <t>ASSAMCO</t>
  </si>
  <si>
    <t>ASSAM COMPANY INDIA LTD</t>
  </si>
  <si>
    <t>ASSAM COMPANY (INDIA) LTD</t>
  </si>
  <si>
    <t>ASPIRA PATHLAB &amp; DIAGNOSTICS LTD</t>
  </si>
  <si>
    <t>ASPINWALL</t>
  </si>
  <si>
    <t>ASPINWALL AND COMPANY LTD</t>
  </si>
  <si>
    <t>ASM TECHNOLOGIES LTD</t>
  </si>
  <si>
    <t>ASLIND</t>
  </si>
  <si>
    <t>ASL INDUSTRIES LTD</t>
  </si>
  <si>
    <t>ASIT C MEHTA FINANCIAL SERVICES LTD</t>
  </si>
  <si>
    <t>ASISL</t>
  </si>
  <si>
    <t>ASIS LOGISTICS LTD</t>
  </si>
  <si>
    <t>ASIAN TEA &amp; EXPORTS LTD</t>
  </si>
  <si>
    <t>ASIAN STAR CO LTD</t>
  </si>
  <si>
    <t>ASIAN PETROPRODUCTS &amp; EXPORTS LTD</t>
  </si>
  <si>
    <t>ASIANPAINT</t>
  </si>
  <si>
    <t>ASIAN PAINTS LTD</t>
  </si>
  <si>
    <t>ASIAN OILFIELD SERVICES LTD</t>
  </si>
  <si>
    <t>AHLWEST</t>
  </si>
  <si>
    <t>ASIAN HOTELS WEST LTD</t>
  </si>
  <si>
    <t>ASIANHOTNR</t>
  </si>
  <si>
    <t>ASIAN HOTELS NORTH LTD</t>
  </si>
  <si>
    <t>AHLEAST</t>
  </si>
  <si>
    <t>ASIAN HOTELS EAST LTD</t>
  </si>
  <si>
    <t>ASIANTILES</t>
  </si>
  <si>
    <t>ASIAN GRANITO INDIA LTD</t>
  </si>
  <si>
    <t>ASIAN GRANITO (INDIA) LTD</t>
  </si>
  <si>
    <t>ASIAN FLORA LTD</t>
  </si>
  <si>
    <t>ASIA PACK LTD</t>
  </si>
  <si>
    <t>ASIA CAPITAL LTD</t>
  </si>
  <si>
    <t>ASI INDUSTRIES LTD</t>
  </si>
  <si>
    <t>ASHUTOSH PAPER MILLS LTD</t>
  </si>
  <si>
    <t>ASHRAM ONLINE COM LTD</t>
  </si>
  <si>
    <t>ASHOKA REFINERIES LTD</t>
  </si>
  <si>
    <t>ASHOKA METCAST LTD</t>
  </si>
  <si>
    <t>ASHOKA</t>
  </si>
  <si>
    <t>ASHOKA BUILDCON LTD</t>
  </si>
  <si>
    <t>ASHOKLEY</t>
  </si>
  <si>
    <t>ASHOK LEYLAND LTD</t>
  </si>
  <si>
    <t>ASHOK ALCO-CHEM LTD</t>
  </si>
  <si>
    <t>ASHNOOR TEXTILE MILLS LTD</t>
  </si>
  <si>
    <t>ASHNISHA INDUSTRIES LTD</t>
  </si>
  <si>
    <t>ASHISH POLYPLAST LTD</t>
  </si>
  <si>
    <t>ASHIRWAD STEELS &amp; INDUSTRIES LTD</t>
  </si>
  <si>
    <t>ASHIRWAD CAPITAL LTD</t>
  </si>
  <si>
    <t>ASHIMASYN</t>
  </si>
  <si>
    <t>ASHIMA LTD</t>
  </si>
  <si>
    <t>ASHIKACR</t>
  </si>
  <si>
    <t>ASHIKA CREDIT CAPITAL LTD.</t>
  </si>
  <si>
    <t>ASHIANA ISPAT LTD</t>
  </si>
  <si>
    <t>ASHIANA</t>
  </si>
  <si>
    <t>ASHIANA HOUSING LTD</t>
  </si>
  <si>
    <t>ASHIANA AGRO INDUSTRIES LTD</t>
  </si>
  <si>
    <t>ASHARI AGENCIES LTD</t>
  </si>
  <si>
    <t>AGOL</t>
  </si>
  <si>
    <t>Ashapuri Gold Ornament Ltd</t>
  </si>
  <si>
    <t>ASHAPURMIN</t>
  </si>
  <si>
    <t>ASHAPURA MINECHEM LTD</t>
  </si>
  <si>
    <t>AIFL</t>
  </si>
  <si>
    <t>ASHAPURA INTIMATES FASHION LTD</t>
  </si>
  <si>
    <t>ASAHISONG</t>
  </si>
  <si>
    <t>ASAHI SONGWON COLORS LTD</t>
  </si>
  <si>
    <t>ASAHI INDUSTRIES LTD</t>
  </si>
  <si>
    <t>ASAHIINDIA</t>
  </si>
  <si>
    <t>ASAHI INDIA GLASS LTD</t>
  </si>
  <si>
    <t>ARYAN</t>
  </si>
  <si>
    <t>Aryan Share and Stock Brokers Ltd</t>
  </si>
  <si>
    <t>ARYAMAN FINANCIAL SERVICES LTD</t>
  </si>
  <si>
    <t>ARYAMAN CAPITAL MARKETS LTD</t>
  </si>
  <si>
    <t>ARVSMART</t>
  </si>
  <si>
    <t>ARVIND SMARTSPACES LTD</t>
  </si>
  <si>
    <t>ARVIND</t>
  </si>
  <si>
    <t>ARVIND LTD</t>
  </si>
  <si>
    <t>ARVINDFASN</t>
  </si>
  <si>
    <t>Arvind Fashions Ltd</t>
  </si>
  <si>
    <t>ARVEE</t>
  </si>
  <si>
    <t>ARVEE LABORATORIES INDIA LTD</t>
  </si>
  <si>
    <t>ARVEE LABORATORIES (INDIA) LTD</t>
  </si>
  <si>
    <t>ARUNA HOTELS LTD</t>
  </si>
  <si>
    <t>ARTSON ENGINEERING LTD</t>
  </si>
  <si>
    <t>AGLSL</t>
  </si>
  <si>
    <t>ARTEMIS GLOBAL LIFE SCIENCES LTD</t>
  </si>
  <si>
    <t>ARTEMISELC</t>
  </si>
  <si>
    <t>Artemis Electricals Ltd</t>
  </si>
  <si>
    <t>ARTEFACT PROJECTS LTD</t>
  </si>
  <si>
    <t>ARTECH POWER &amp; TRADING LTD</t>
  </si>
  <si>
    <t>ARTNIRMAN</t>
  </si>
  <si>
    <t>ART NIRMAN LTD</t>
  </si>
  <si>
    <t>ARSSINFRA</t>
  </si>
  <si>
    <t>ARSS INFRASTRUCTURE PROJECTS LTD</t>
  </si>
  <si>
    <t>ARSHIYA</t>
  </si>
  <si>
    <t>ARSHIYA LTD</t>
  </si>
  <si>
    <t>ARROWTEX</t>
  </si>
  <si>
    <t>ARROW TEXTILES LTD</t>
  </si>
  <si>
    <t>ARROWGREEN</t>
  </si>
  <si>
    <t>ARROW GREENTECH LTD</t>
  </si>
  <si>
    <t>AROMA ENTERPRISES INDIA LTD</t>
  </si>
  <si>
    <t>AROMA ENTERPRISES (INDIA) LTD</t>
  </si>
  <si>
    <t>AROGRANITE</t>
  </si>
  <si>
    <t>ARO GRANITE INDUSTRIES LTD</t>
  </si>
  <si>
    <t>ARNOLD HOLDINGS LTD</t>
  </si>
  <si>
    <t>ARNAV CORPORATION LTD</t>
  </si>
  <si>
    <t>ARMS PAPER LTD</t>
  </si>
  <si>
    <t>ARMAN</t>
  </si>
  <si>
    <t>Arman Holdings Ltd</t>
  </si>
  <si>
    <t>ARMANFIN</t>
  </si>
  <si>
    <t>ARMAN FINANCIAL SERVICES LTD</t>
  </si>
  <si>
    <t>ARIS INTERNATIONAL LTD</t>
  </si>
  <si>
    <t>ARIHANT'S SECURITIES LTD</t>
  </si>
  <si>
    <t>ARIHANT TOURNESOL LTD</t>
  </si>
  <si>
    <t>ARIHANTSUP</t>
  </si>
  <si>
    <t>ARIHANT SUPERSTRUCTURES LTD</t>
  </si>
  <si>
    <t>ARIHANT INSTITUTE LTD</t>
  </si>
  <si>
    <t>ARIHANT</t>
  </si>
  <si>
    <t>ARIHANT FOUNDATIONS &amp; HOUSING LTD</t>
  </si>
  <si>
    <t>ARIHANT CAPITAL MARKETS LTD</t>
  </si>
  <si>
    <t>ARIES</t>
  </si>
  <si>
    <t>ARIES AGRO LTD</t>
  </si>
  <si>
    <t>ARFIN INDIA LTD</t>
  </si>
  <si>
    <t>ARFIN (INDIA) LTD</t>
  </si>
  <si>
    <t>AREX INDUSTRIES LTD</t>
  </si>
  <si>
    <t>ARDI INVESTMENT &amp; TRADING LTD</t>
  </si>
  <si>
    <t>ARCOTECH</t>
  </si>
  <si>
    <t>ARCOTECH LTD</t>
  </si>
  <si>
    <t>ARCHIT ORGANOSYS LTD</t>
  </si>
  <si>
    <t>ARCHIES</t>
  </si>
  <si>
    <t>ARCHIES LTD</t>
  </si>
  <si>
    <t>ARCHIDPLY</t>
  </si>
  <si>
    <t>ARCHIDPLY INDUSTRIES LTD</t>
  </si>
  <si>
    <t>ARCHANA SOFTWARE LTD</t>
  </si>
  <si>
    <t>ARCEE INDUSTRIES LTD</t>
  </si>
  <si>
    <t>ARC FINANCE LTD</t>
  </si>
  <si>
    <t>ARAMBHAN HOSPITALITY SERVICES LTD</t>
  </si>
  <si>
    <t>AQUA PUMPS INFRA VENTURES LTD</t>
  </si>
  <si>
    <t>APUNKA INVEST COMMERCIAL LTD</t>
  </si>
  <si>
    <t>APTECHT</t>
  </si>
  <si>
    <t>APTECH LTD</t>
  </si>
  <si>
    <t>APPLE FINANCE LTD</t>
  </si>
  <si>
    <t>APOORVA LEASING FINANCE AND INVESTMENT COMPANY LTD</t>
  </si>
  <si>
    <t>APOLLOTYRE</t>
  </si>
  <si>
    <t>APOLLO TYRES LTD</t>
  </si>
  <si>
    <t>APOLLO TRICOAT TUBES LTD</t>
  </si>
  <si>
    <t>APOLSINHOT</t>
  </si>
  <si>
    <t>APOLLO SINDOORI HOTELS LTD</t>
  </si>
  <si>
    <t>APOLLO PIPES LTD</t>
  </si>
  <si>
    <t>APOLLO</t>
  </si>
  <si>
    <t>APOLLO MICRO SYSTEMS LTD</t>
  </si>
  <si>
    <t>APOLLOHOSP</t>
  </si>
  <si>
    <t>APOLLO HOSPITALS ENTERPRISE LTD</t>
  </si>
  <si>
    <t>APOLLO FINVEST INDIA LTD</t>
  </si>
  <si>
    <t>APOLLO FINVEST (INDIA) LTD</t>
  </si>
  <si>
    <t>APM INDUSTRIES LTD</t>
  </si>
  <si>
    <t>APLAYA</t>
  </si>
  <si>
    <t>Aplaya Creations Ltd</t>
  </si>
  <si>
    <t>APLAB LTD</t>
  </si>
  <si>
    <t>APLAPOLLO</t>
  </si>
  <si>
    <t>APL APOLLO TUBES LTD</t>
  </si>
  <si>
    <t>APIS INDIA LTD</t>
  </si>
  <si>
    <t>APIS (INDIA) LTD</t>
  </si>
  <si>
    <t>APEX HOME FINANCE LTD</t>
  </si>
  <si>
    <t>APEX</t>
  </si>
  <si>
    <t>APEX FROZEN FOODS LTD</t>
  </si>
  <si>
    <t>APCOTEXIND</t>
  </si>
  <si>
    <t>APCOTEX INDUSTRIES LTD</t>
  </si>
  <si>
    <t>APARINDS</t>
  </si>
  <si>
    <t>APAR INDUSTRIES LTD</t>
  </si>
  <si>
    <t>ANUPAM FINSERV LTD</t>
  </si>
  <si>
    <t>ANUP MALLEABLE LTD</t>
  </si>
  <si>
    <t>ANUH PHARMA LTD</t>
  </si>
  <si>
    <t>ANUBHAV INFRASTRUCTURE LTD</t>
  </si>
  <si>
    <t>ANUBHAV INDUSTRIAL RESOURCES LTD</t>
  </si>
  <si>
    <t>ANTARIKSH INDUSTRIES LTD</t>
  </si>
  <si>
    <t>ANTGRAPHIC</t>
  </si>
  <si>
    <t>ANTARCTICA LTD</t>
  </si>
  <si>
    <t>ANSHUNI COMMERCIALS LTD</t>
  </si>
  <si>
    <t>ANSALAPI</t>
  </si>
  <si>
    <t>ANSAL PROPERTIES &amp; INFRASTRUCTURE LTD</t>
  </si>
  <si>
    <t>ANSALHSG</t>
  </si>
  <si>
    <t>ANSAL HOUSING AND CONSTRUCTION LTD</t>
  </si>
  <si>
    <t>ANSAL BUILDWELL LTD</t>
  </si>
  <si>
    <t>ANS INDUSTRIES LTD</t>
  </si>
  <si>
    <t>ANNA INFRASTRUCTURES LTD</t>
  </si>
  <si>
    <t>ANMOL</t>
  </si>
  <si>
    <t>Anmol India Ltd</t>
  </si>
  <si>
    <t>ANKUSH FINSTOCK LTD</t>
  </si>
  <si>
    <t>ANKITMETAL</t>
  </si>
  <si>
    <t>ANKIT METAL &amp; POWER LTD</t>
  </si>
  <si>
    <t>ANKA INDIA LTD</t>
  </si>
  <si>
    <t>ANKA (INDIA) LTD</t>
  </si>
  <si>
    <t>ANJANI SYNTHETICS LTD</t>
  </si>
  <si>
    <t>APCL</t>
  </si>
  <si>
    <t>ANJANI PORTLAND CEMENT LTD</t>
  </si>
  <si>
    <t>ANJANI FOODS LTD</t>
  </si>
  <si>
    <t>ANJANI FINANCE LTD</t>
  </si>
  <si>
    <t>ANISHA IMPEX LTD</t>
  </si>
  <si>
    <t>ANIKINDS</t>
  </si>
  <si>
    <t>ANIK INDUSTRIES LTD</t>
  </si>
  <si>
    <t>AISL</t>
  </si>
  <si>
    <t>ANI INTEGRATED SERVICES LTD</t>
  </si>
  <si>
    <t>ANGEL FIBERS LTD</t>
  </si>
  <si>
    <t>ANG LIFESCIENCES INDIA LTD</t>
  </si>
  <si>
    <t>ANG LIFESCIENCES (INDIA) LTD</t>
  </si>
  <si>
    <t>ANGIND</t>
  </si>
  <si>
    <t>ANG INDUSTRIES LTD</t>
  </si>
  <si>
    <t>ANERI FINCAP LTD</t>
  </si>
  <si>
    <t>ANDREW YULE &amp; COMPANY LTD</t>
  </si>
  <si>
    <t>ANDHRA PETROCHEMICALS LTD</t>
  </si>
  <si>
    <t>ANDHRACEMT</t>
  </si>
  <si>
    <t>ANDHRA CEMENTS LTD</t>
  </si>
  <si>
    <t>ANDHRABANK</t>
  </si>
  <si>
    <t>ANDHRA BANK</t>
  </si>
  <si>
    <t>ANANTRAJ</t>
  </si>
  <si>
    <t>ANANT RAJ LTD</t>
  </si>
  <si>
    <t>ANAND PROJECTS LTD</t>
  </si>
  <si>
    <t>AMSONS APPARELS LTD</t>
  </si>
  <si>
    <t>AMRUTANJAN</t>
  </si>
  <si>
    <t>AMRUTANJAN HEALTH CARE LTD</t>
  </si>
  <si>
    <t>AMRIT CORP LTD</t>
  </si>
  <si>
    <t>AMRAWORLD AGRICO LTD</t>
  </si>
  <si>
    <t>AMRAPALI INDUSTRIES LTD</t>
  </si>
  <si>
    <t>AMRAPALI FINCAP LTD</t>
  </si>
  <si>
    <t>AMRAPALI CAPITAL AND FINANCE SERVICES LTD</t>
  </si>
  <si>
    <t>AMRADEEP INDUSTRIES LTD</t>
  </si>
  <si>
    <t>AMJLAND</t>
  </si>
  <si>
    <t>AMJ LAND HOLDINGS LTD</t>
  </si>
  <si>
    <t>AMIT SECURITIES LTD</t>
  </si>
  <si>
    <t>AMIT INTERNATIONAL LTD</t>
  </si>
  <si>
    <t>AMINES &amp; PLASTICIZERS LTD</t>
  </si>
  <si>
    <t>AMIN TANNERY LTD</t>
  </si>
  <si>
    <t>AMFORGE INDUSTRIES LTD</t>
  </si>
  <si>
    <t>AMDIND</t>
  </si>
  <si>
    <t>AMD INDUSTRIES LTD</t>
  </si>
  <si>
    <t>AMCO INDIA LTD</t>
  </si>
  <si>
    <t>AMCO (INDIA) LTD</t>
  </si>
  <si>
    <t>AMBUJACEM</t>
  </si>
  <si>
    <t>AMBUJA CEMENTS LTD</t>
  </si>
  <si>
    <t>AMBITION MICA LTD</t>
  </si>
  <si>
    <t>AMBIKCO</t>
  </si>
  <si>
    <t>AMBIKA COTTON MILLS LTD</t>
  </si>
  <si>
    <t>AMBER</t>
  </si>
  <si>
    <t>AMBER ENTERPRISES INDIA LTD</t>
  </si>
  <si>
    <t>AMBER ENTERPRISES (INDIA) LTD</t>
  </si>
  <si>
    <t>AIHL</t>
  </si>
  <si>
    <t>Ambassador Intra Holdings Ltd</t>
  </si>
  <si>
    <t>AMBAR PROTEIN INDUSTRIES LTD</t>
  </si>
  <si>
    <t>AMBANIORG</t>
  </si>
  <si>
    <t>AMBANI ORGANICS LTD</t>
  </si>
  <si>
    <t>AMBALAL SARABHAI ENTERPRISES LTD</t>
  </si>
  <si>
    <t>AMBA ENTERPRISES LTD</t>
  </si>
  <si>
    <t>AMAZE ENTERTECH LTD</t>
  </si>
  <si>
    <t>AMARNATH SECURITIES LTD</t>
  </si>
  <si>
    <t>AMARJOTHI SPINNING MILLS LTD</t>
  </si>
  <si>
    <t>AMARAJABAT</t>
  </si>
  <si>
    <t>AMARA RAJA BATTERIES LTD</t>
  </si>
  <si>
    <t>AMANI TRADING &amp; EXPORTS LTD</t>
  </si>
  <si>
    <t>AMAL LTD</t>
  </si>
  <si>
    <t>ALUFLUORIDE LTD</t>
  </si>
  <si>
    <t>ALSTONE TEXTILES INDIA LTD</t>
  </si>
  <si>
    <t>ALSTONE TEXTILES (INDIA) LTD</t>
  </si>
  <si>
    <t>ALPSMOTOR</t>
  </si>
  <si>
    <t>Alps Motor Finance Ltd</t>
  </si>
  <si>
    <t>ALPSINDUS</t>
  </si>
  <si>
    <t>ALPS INDUSTRIES LTD</t>
  </si>
  <si>
    <t>ALPINE HOUSING DEVELOPMENT CORPORATION LTD</t>
  </si>
  <si>
    <t>ALPHAGEO</t>
  </si>
  <si>
    <t>ALPHAGEO INDIA LTD</t>
  </si>
  <si>
    <t>ALPHAGEO (INDIA) LTD</t>
  </si>
  <si>
    <t>ALPA</t>
  </si>
  <si>
    <t>ALPA LABORATORIES LTD</t>
  </si>
  <si>
    <t>ALOKTEXT</t>
  </si>
  <si>
    <t>ALOK INDUSTRIES LTD</t>
  </si>
  <si>
    <t>ALNA TRADING &amp; EXPORTS LTD</t>
  </si>
  <si>
    <t>ALMONDZ</t>
  </si>
  <si>
    <t>ALMONDZ GLOBAL SECURITIES LTD</t>
  </si>
  <si>
    <t>ALLSEC</t>
  </si>
  <si>
    <t>ALLSEC TECHNOLOGIES LTD</t>
  </si>
  <si>
    <t>ADSL</t>
  </si>
  <si>
    <t>ALLIED DIGITAL SERVICES LTD</t>
  </si>
  <si>
    <t>ALLIED COMPUTERS INTERNATIONAL ASIA LTD</t>
  </si>
  <si>
    <t>ALLIANCE INTEGRATED METALIKS LTD</t>
  </si>
  <si>
    <t>ALLCARGO</t>
  </si>
  <si>
    <t>ALLCARGO LOGISTICS LTD</t>
  </si>
  <si>
    <t>ALBK</t>
  </si>
  <si>
    <t>ALLAHABAD BANK</t>
  </si>
  <si>
    <t>ALKYLAMINE</t>
  </si>
  <si>
    <t>ALKYL AMINES CHEMICALS LTD</t>
  </si>
  <si>
    <t>ALKEM</t>
  </si>
  <si>
    <t>ALKEM LABORATORIES LTD</t>
  </si>
  <si>
    <t>ALKALI</t>
  </si>
  <si>
    <t>ALKALI METALS LTD</t>
  </si>
  <si>
    <t>ALKA SECURITIES LTD</t>
  </si>
  <si>
    <t>ALKA INDIA LTD</t>
  </si>
  <si>
    <t>ALKA DIAMOND INDUSTRIES LTD</t>
  </si>
  <si>
    <t>ALKA (INDIA) LTD</t>
  </si>
  <si>
    <t>ALICON</t>
  </si>
  <si>
    <t>ALICON CASTALLOY LTD</t>
  </si>
  <si>
    <t>ALFRED HERBERT INDIA LTD</t>
  </si>
  <si>
    <t>ALFRED HERBERT (INDIA) LTD</t>
  </si>
  <si>
    <t>ALFAVISION OVERSEAS INDIA LTD</t>
  </si>
  <si>
    <t>ALFAVISION OVERSEAS (INDIA) LTD</t>
  </si>
  <si>
    <t>ALFA TRANSFORMERS LTD</t>
  </si>
  <si>
    <t>ALFA ICA INDIA LTD</t>
  </si>
  <si>
    <t>ALFA ICA (INDIA) LTD</t>
  </si>
  <si>
    <t>ALEXANDER STAMPS AND COIN LTD</t>
  </si>
  <si>
    <t>APLLTD</t>
  </si>
  <si>
    <t>ALEMBIC PHARMACEUTICALS LTD</t>
  </si>
  <si>
    <t>ALEMBICLTD</t>
  </si>
  <si>
    <t>ALEMBIC LTD</t>
  </si>
  <si>
    <t>ALCHEMIST REALTY LTD</t>
  </si>
  <si>
    <t>ALCHEM</t>
  </si>
  <si>
    <t>ALCHEMIST LTD</t>
  </si>
  <si>
    <t>ALCHEMIST CORPORATION LTD</t>
  </si>
  <si>
    <t>ALBERTDAVD</t>
  </si>
  <si>
    <t>ALBERT DAVID LTD</t>
  </si>
  <si>
    <t>ALANKIT</t>
  </si>
  <si>
    <t>ALANKIT LTD</t>
  </si>
  <si>
    <t>ALAN SCOTT INDUSTRIES LTD</t>
  </si>
  <si>
    <t>ALACRITY SECURITIES LTD</t>
  </si>
  <si>
    <t>AKZOINDIA</t>
  </si>
  <si>
    <t>AKZO NOBEL INDIA LTD</t>
  </si>
  <si>
    <t>AKZO(INDIA)</t>
  </si>
  <si>
    <t>AKZO NOBEL (INDIA) LTD</t>
  </si>
  <si>
    <t>AKSHARCHEM</t>
  </si>
  <si>
    <t>AKSHARCHEM INDIA LTD</t>
  </si>
  <si>
    <t>AKSHARCHEM (INDIA) LTD</t>
  </si>
  <si>
    <t>AKSHAR SPINTEX LTD</t>
  </si>
  <si>
    <t>AKSHOPTFBR</t>
  </si>
  <si>
    <t>AKSH OPTIFIBRE LTD</t>
  </si>
  <si>
    <t>AKME STAR HOUSING FINANCE LTD</t>
  </si>
  <si>
    <t>AKM LACE AND EMBROTEX LTD</t>
  </si>
  <si>
    <t>AKI INDIA LTD</t>
  </si>
  <si>
    <t>AKI (INDIA) LTD</t>
  </si>
  <si>
    <t>AKG</t>
  </si>
  <si>
    <t>AKG EXIM LTD</t>
  </si>
  <si>
    <t>AKASHDEEP METAL INDUSTRIES LTD</t>
  </si>
  <si>
    <t>AKASH</t>
  </si>
  <si>
    <t>AKASH INFRA PROJECTS LTD</t>
  </si>
  <si>
    <t>AKAR AUTO INDUSTRIES LTD</t>
  </si>
  <si>
    <t>AJWA FUN WORLD &amp; RESORT LTD</t>
  </si>
  <si>
    <t>AJOONI</t>
  </si>
  <si>
    <t>AJOONI BIOTECH LTD</t>
  </si>
  <si>
    <t>AJMERA</t>
  </si>
  <si>
    <t>AJMERA REALTY &amp; INFRA INDIA LTD</t>
  </si>
  <si>
    <t>AJMERA REALTY &amp; INFRA (INDIA) LTD</t>
  </si>
  <si>
    <t>AJEL LTD</t>
  </si>
  <si>
    <t>AJCON GLOBAL SERVICES LTD</t>
  </si>
  <si>
    <t>AJANTA SOYA LTD</t>
  </si>
  <si>
    <t>AJANTPHARM</t>
  </si>
  <si>
    <t>AJANTA PHARMA LTD</t>
  </si>
  <si>
    <t>AISHWARYA TELECOM LTD</t>
  </si>
  <si>
    <t>AIROLAM</t>
  </si>
  <si>
    <t>AIRO LAM LTD</t>
  </si>
  <si>
    <t>AIRAN</t>
  </si>
  <si>
    <t>AIRAN LTD</t>
  </si>
  <si>
    <t>AIMCO PESTICIDES LTD</t>
  </si>
  <si>
    <t>AIAENG</t>
  </si>
  <si>
    <t>AIA ENGINEERING LTD</t>
  </si>
  <si>
    <t>AI CHAMPDANY INDUSTRIES LTD</t>
  </si>
  <si>
    <t>AHMEDABAD STEELCRAFT LTD</t>
  </si>
  <si>
    <t>AHLUCONT</t>
  </si>
  <si>
    <t>AHLUWALIA CONTRACTS INDIA LTD</t>
  </si>
  <si>
    <t>AHLUWALIA CONTRACTS (INDIA) LTD</t>
  </si>
  <si>
    <t>AHLADA</t>
  </si>
  <si>
    <t>AHLADA ENGINEERS LTD</t>
  </si>
  <si>
    <t>AHIMSA</t>
  </si>
  <si>
    <t>AHIMSA INDUSTRIES LTD</t>
  </si>
  <si>
    <t>ATFL</t>
  </si>
  <si>
    <t>AGRO TECH FOODS LTD</t>
  </si>
  <si>
    <t>AGROPHOS</t>
  </si>
  <si>
    <t>AGRO PHOS INDIA LTD</t>
  </si>
  <si>
    <t>AGRO PHOS (INDIA) LTD</t>
  </si>
  <si>
    <t>AGRITECH</t>
  </si>
  <si>
    <t>AGRI-TECH INDIA LTD</t>
  </si>
  <si>
    <t>AGRI-TECH (INDIA) LTD</t>
  </si>
  <si>
    <t>AGRIMONY COMMODITIES LTD</t>
  </si>
  <si>
    <t>AGIO PAPER &amp; INDUSTRIES LTD</t>
  </si>
  <si>
    <t>AGI INFRA LTD</t>
  </si>
  <si>
    <t>AGCNET</t>
  </si>
  <si>
    <t>AGC NETWORKS LTD</t>
  </si>
  <si>
    <t>AGARIND</t>
  </si>
  <si>
    <t>AGARWAL INDUSTRIAL CORPORATION LTD</t>
  </si>
  <si>
    <t>AFFORDABLE ROBOTIC &amp; AUTOMATION LTD</t>
  </si>
  <si>
    <t>AEGISCHEM</t>
  </si>
  <si>
    <t>AEGIS LOGISTICS LTD</t>
  </si>
  <si>
    <t>ADVITIYA TRADE INDIA LTD</t>
  </si>
  <si>
    <t>ADVITIYA TRADE (INDIA) LTD</t>
  </si>
  <si>
    <t>ADVIK LABORATORIES LTD</t>
  </si>
  <si>
    <t>ADVIK CAPITAL LTD</t>
  </si>
  <si>
    <t>ADVENT COMPUTER SERVICES LTD</t>
  </si>
  <si>
    <t>ADVANIHOTR</t>
  </si>
  <si>
    <t>ADVANI HOTELS &amp; RESORTS INDIA LTD</t>
  </si>
  <si>
    <t>ADVANI HOTELS &amp; RESORTS (INDIA) LTD</t>
  </si>
  <si>
    <t>ADVENZYMES</t>
  </si>
  <si>
    <t>ADVANCED ENZYME TECHNOLOGIES LTD</t>
  </si>
  <si>
    <t>ADVANCE SYNTEX LTD</t>
  </si>
  <si>
    <t>ADVANCE POWERINFRA TECH LTD</t>
  </si>
  <si>
    <t>ADVANCE PETROCHEMICALS LTD</t>
  </si>
  <si>
    <t>ADVANCE METERING TECHNOLOGY LTD</t>
  </si>
  <si>
    <t>ADVANCE LIFESTYLES LTD</t>
  </si>
  <si>
    <t>ADS DIAGNOSTIC LTD</t>
  </si>
  <si>
    <t>ADROITINFO</t>
  </si>
  <si>
    <t>ADROIT INFOTECH LTD</t>
  </si>
  <si>
    <t>ADORWELD</t>
  </si>
  <si>
    <t>ADOR WELDING LTD</t>
  </si>
  <si>
    <t>ADOR MULTIPRODUCTS LTD</t>
  </si>
  <si>
    <t>ADOR FONTECH LTD</t>
  </si>
  <si>
    <t>AD-MANUM FINANCE LTD</t>
  </si>
  <si>
    <t>ADLABS</t>
  </si>
  <si>
    <t>ADLABS ENTERTAINMENT LTD</t>
  </si>
  <si>
    <t>ADITYA VISION LTD</t>
  </si>
  <si>
    <t>ADITYA SPINNERS LTD</t>
  </si>
  <si>
    <t>ADITYA ISPAT LTD</t>
  </si>
  <si>
    <t>ADITYA CONSUMER MARKETING LTD</t>
  </si>
  <si>
    <t>BIRLAMONEY</t>
  </si>
  <si>
    <t>ADITYA BIRLA MONEY LTD</t>
  </si>
  <si>
    <t>ABFRL</t>
  </si>
  <si>
    <t>ADITYA BIRLA FASHION AND RETAIL LTD</t>
  </si>
  <si>
    <t>ABCAPITAL</t>
  </si>
  <si>
    <t>ADITYA BIRLA CAPITAL LTD</t>
  </si>
  <si>
    <t>ADITRI INDUSTRIES LTD</t>
  </si>
  <si>
    <t>ADINATH TEXTILES LTD</t>
  </si>
  <si>
    <t>ADINATH EXIM RESOURCES LTD</t>
  </si>
  <si>
    <t>ADI RASAYAN LTD</t>
  </si>
  <si>
    <t>ADHUNIK</t>
  </si>
  <si>
    <t>ADHUNIK METALIKS LTD</t>
  </si>
  <si>
    <t>ADHUNIKIND</t>
  </si>
  <si>
    <t>ADHUNIK INDUSTRIES LTD</t>
  </si>
  <si>
    <t>ADHIRAJ DISTRIBUTORS LTD</t>
  </si>
  <si>
    <t>ADHBHUT INFRASTRUCTURE LTD</t>
  </si>
  <si>
    <t>ADHARSHILA CAPITAL SERVICES LTD</t>
  </si>
  <si>
    <t>ADFFOODS</t>
  </si>
  <si>
    <t>ADF FOODS LTD</t>
  </si>
  <si>
    <t>ADD-SHOP PROMOTIONS LTD</t>
  </si>
  <si>
    <t>ADDI INDUSTRIES LTD</t>
  </si>
  <si>
    <t>ADCON CAPITAL SERVICES LTD</t>
  </si>
  <si>
    <t>ADC INDIA COMMUNICATIONS LTD</t>
  </si>
  <si>
    <t>ADARSH PLANT PROTECT LTD</t>
  </si>
  <si>
    <t>ADARSH MERCANTILE LTD</t>
  </si>
  <si>
    <t>ADANITRANS</t>
  </si>
  <si>
    <t>ADANI TRANSMISSION LTD</t>
  </si>
  <si>
    <t>ADANIPOWER</t>
  </si>
  <si>
    <t>ADANI POWER LTD</t>
  </si>
  <si>
    <t>ADANIPORTS</t>
  </si>
  <si>
    <t>ADANI PORTS AND SPECIAL ECONOMIC ZONE LTD</t>
  </si>
  <si>
    <t>ADANIGREEN</t>
  </si>
  <si>
    <t>ADANI GREEN ENERGY LTD</t>
  </si>
  <si>
    <t>ADANIGAS</t>
  </si>
  <si>
    <t>ADANI GAS LTD</t>
  </si>
  <si>
    <t>ADANIENT</t>
  </si>
  <si>
    <t>ADANI ENTERPRISES LTD</t>
  </si>
  <si>
    <t>ACTIVE CLOTHING CO LTD</t>
  </si>
  <si>
    <t>ACTION FINANCIAL SERVICES INDIA LTD</t>
  </si>
  <si>
    <t>ACTION FINANCIAL SERVICES (INDIA) LTD</t>
  </si>
  <si>
    <t>ACE</t>
  </si>
  <si>
    <t>ACTION CONSTRUCTION EQUIPMENT LTD</t>
  </si>
  <si>
    <t>ACRYSIL LTD</t>
  </si>
  <si>
    <t>ACROW</t>
  </si>
  <si>
    <t>ACROW INDIA LTD.</t>
  </si>
  <si>
    <t>ACME RESOURCES LTD</t>
  </si>
  <si>
    <t>ACKNIT INDUSTRIES LTD</t>
  </si>
  <si>
    <t>ACI INFOCOM LTD</t>
  </si>
  <si>
    <t>ACHAL</t>
  </si>
  <si>
    <t>Achal Investments Ltd</t>
  </si>
  <si>
    <t>ACE SOFTWARE EXPORTS LTD</t>
  </si>
  <si>
    <t>ACE MEN ENGG WORKS LTD</t>
  </si>
  <si>
    <t>ACEINTEG</t>
  </si>
  <si>
    <t>ACE INTEGRATED SOLUTIONS LTD</t>
  </si>
  <si>
    <t>ACE EDUTREND LTD</t>
  </si>
  <si>
    <t>ACCURACY</t>
  </si>
  <si>
    <t>ACCURACY SHIPPING LTD</t>
  </si>
  <si>
    <t>ACCORD</t>
  </si>
  <si>
    <t>ACCORD SYNERGY LTD</t>
  </si>
  <si>
    <t>ACCELYA</t>
  </si>
  <si>
    <t>ACCELYA KALE SOLUTIONS LTD</t>
  </si>
  <si>
    <t>ACCEL LTD</t>
  </si>
  <si>
    <t>ACC</t>
  </si>
  <si>
    <t>ACC LTD</t>
  </si>
  <si>
    <t>ABM KNOWLEDGEWARE LTD</t>
  </si>
  <si>
    <t>ABMINTLTD</t>
  </si>
  <si>
    <t>ABM INTERNATIONAL LTD</t>
  </si>
  <si>
    <t>ABIRAMI FINANCIAL SERVICES INDIA LTD</t>
  </si>
  <si>
    <t>ABIRAMI FINANCIAL SERVICES (INDIA) LTD</t>
  </si>
  <si>
    <t>ABHISHEK INFRAVENTURES LTD</t>
  </si>
  <si>
    <t>ABHISHEK FINLEASE LTD</t>
  </si>
  <si>
    <t>ABHINAV LEASING &amp; FINANCE LTD</t>
  </si>
  <si>
    <t>ABHINAV CAPITAL SERVICES LTD</t>
  </si>
  <si>
    <t>ABHIJIT TRADING COMPANY LTD</t>
  </si>
  <si>
    <t>ABGSHIP</t>
  </si>
  <si>
    <t>ABG SHIPYARD LTD</t>
  </si>
  <si>
    <t>ABC INDIA LTD</t>
  </si>
  <si>
    <t>ABC GAS INTERNATIONAL LTD</t>
  </si>
  <si>
    <t>ABC (INDIA) LTD</t>
  </si>
  <si>
    <t>ABBOTINDIA</t>
  </si>
  <si>
    <t>ABBOTT INDIA LTD</t>
  </si>
  <si>
    <t>ABBOT(INDIA)</t>
  </si>
  <si>
    <t>ABBOTT (INDIA) LTD</t>
  </si>
  <si>
    <t>ABB</t>
  </si>
  <si>
    <t>ABB INDIA LTD</t>
  </si>
  <si>
    <t>ABANS ENTERPRISES LTD</t>
  </si>
  <si>
    <t>ABAN</t>
  </si>
  <si>
    <t>ABAN OFFSHORE LTD</t>
  </si>
  <si>
    <t>AAYUSH FOOD AND HERBS LTD</t>
  </si>
  <si>
    <t>AAVAS</t>
  </si>
  <si>
    <t>AAVAS FINANCIERS LTD</t>
  </si>
  <si>
    <t>AASWA TRADING &amp; EXPORTS LTD</t>
  </si>
  <si>
    <t>AASHEE INFOTECH LTD</t>
  </si>
  <si>
    <t>AARVI</t>
  </si>
  <si>
    <t>AARVI ENCON LTD</t>
  </si>
  <si>
    <t>AARVEEDEN</t>
  </si>
  <si>
    <t>AARVEE DENIMS &amp; EXPORTS LTD</t>
  </si>
  <si>
    <t>AARV INFRATEL LTD</t>
  </si>
  <si>
    <t>AARTIIND</t>
  </si>
  <si>
    <t>AARTI INDUSTRIES LTD</t>
  </si>
  <si>
    <t>AARTIDRUGS</t>
  </si>
  <si>
    <t>AARTI DRUGS LTD</t>
  </si>
  <si>
    <t>AARTECH</t>
  </si>
  <si>
    <t>Aartech Solonics Ltd</t>
  </si>
  <si>
    <t>AARON</t>
  </si>
  <si>
    <t>AARON INDUSTRIES LTD</t>
  </si>
  <si>
    <t>AAREY DRUGS &amp; PHARMACEUTICALS LTD</t>
  </si>
  <si>
    <t>AARSHYAM</t>
  </si>
  <si>
    <t>Aar Shyam India Investment Company Ltd</t>
  </si>
  <si>
    <t>AAR COMMERCIAL COMPANY LTD</t>
  </si>
  <si>
    <t>AANCHAL ISPAT LTD</t>
  </si>
  <si>
    <t>AANANDA LAKSHMI SPINNING MILLS LTD</t>
  </si>
  <si>
    <t>AAKASH</t>
  </si>
  <si>
    <t>AAKASH EXPLORATION SERVICES LTD</t>
  </si>
  <si>
    <t>AADHAAR VENTURES INDIA LTD</t>
  </si>
  <si>
    <t>AADHAAR VENTURES (INDIA) LTD</t>
  </si>
  <si>
    <t>A2ZINFRA</t>
  </si>
  <si>
    <t>A2Z INFRA ENGINEERING LTD</t>
  </si>
  <si>
    <t>A-1 ACID LTD</t>
  </si>
  <si>
    <t>AFEL</t>
  </si>
  <si>
    <t>A.F. Enterprises Ltd</t>
  </si>
  <si>
    <t>A K CAPITAL SERVICES LTD</t>
  </si>
  <si>
    <t>A K  SPINTEX LTD</t>
  </si>
  <si>
    <t>A INFRASTRUCTURE LTD</t>
  </si>
  <si>
    <t>AMJUMBO</t>
  </si>
  <si>
    <t>A AND M JUMBO BAGS LTD</t>
  </si>
  <si>
    <t>A &amp; M FEBCON LTD</t>
  </si>
  <si>
    <t>8KMILES</t>
  </si>
  <si>
    <t>8K MILES SOFTWARE SERVICES LTD</t>
  </si>
  <si>
    <t>7SEAS ENTERTAINMENT LTD</t>
  </si>
  <si>
    <t>7NR RETAIL LTD</t>
  </si>
  <si>
    <t>63MOONS</t>
  </si>
  <si>
    <t>63 MOONS TECHNOLOGIES LTD</t>
  </si>
  <si>
    <t>5PAISA</t>
  </si>
  <si>
    <t>5PAISA CAPITAL LTD</t>
  </si>
  <si>
    <t>3PLAND</t>
  </si>
  <si>
    <t>3P LAND HOLDINGS LTD</t>
  </si>
  <si>
    <t>3MINDIA</t>
  </si>
  <si>
    <t>3M INDIA LTD</t>
  </si>
  <si>
    <t>3M(INDIA)</t>
  </si>
  <si>
    <t>3M (INDIA) LTD</t>
  </si>
  <si>
    <t>3IINFOTECH</t>
  </si>
  <si>
    <t>3I INFOTECH LTD</t>
  </si>
  <si>
    <t>21STCENMGM</t>
  </si>
  <si>
    <t>21ST CENTURY MANAGEMENT SERVICES LTD</t>
  </si>
  <si>
    <t>20MICRONS</t>
  </si>
  <si>
    <t>20 MICRONS LTD</t>
  </si>
  <si>
    <t>Industry</t>
  </si>
  <si>
    <t>NSE</t>
  </si>
  <si>
    <t>52 Week (High - INR 13680.00 &amp; Low - INR 10725.00)</t>
  </si>
  <si>
    <t xml:space="preserve">Historical Financial Statement </t>
  </si>
  <si>
    <t>Ratio Analysis</t>
  </si>
  <si>
    <t>Year Weight</t>
  </si>
  <si>
    <t>Year</t>
  </si>
  <si>
    <t>Forecasting</t>
  </si>
  <si>
    <t>Weighted Average Cost of Capital</t>
  </si>
  <si>
    <t>All figures are in INR unless stated otherwise.</t>
  </si>
  <si>
    <t>Peer Comps</t>
  </si>
  <si>
    <t>Debt/</t>
  </si>
  <si>
    <t>Levered</t>
  </si>
  <si>
    <t>Unlevered</t>
  </si>
  <si>
    <t>Name</t>
  </si>
  <si>
    <t>Country</t>
  </si>
  <si>
    <t>Total Debt</t>
  </si>
  <si>
    <t>Equity</t>
  </si>
  <si>
    <t>Capital</t>
  </si>
  <si>
    <t>India</t>
  </si>
  <si>
    <t>Average</t>
  </si>
  <si>
    <t>Cost of Debt</t>
  </si>
  <si>
    <t>Cost of Equity</t>
  </si>
  <si>
    <t>Pre-tax Cost of Debt</t>
  </si>
  <si>
    <t>Risk Free Rate</t>
  </si>
  <si>
    <t>Tax Rate</t>
  </si>
  <si>
    <t>Equity Risk Premium</t>
  </si>
  <si>
    <t>After Tax Cost of Debt</t>
  </si>
  <si>
    <r>
      <t xml:space="preserve">Levered Beta </t>
    </r>
    <r>
      <rPr>
        <vertAlign val="superscript"/>
        <sz val="11"/>
        <color theme="1"/>
        <rFont val="Calibri"/>
        <family val="2"/>
      </rPr>
      <t>4</t>
    </r>
  </si>
  <si>
    <t>Capital Structure</t>
  </si>
  <si>
    <t xml:space="preserve">Levered Beta </t>
  </si>
  <si>
    <t>Current</t>
  </si>
  <si>
    <t>Target</t>
  </si>
  <si>
    <t>Comps Median Unlevered Beta</t>
  </si>
  <si>
    <t>Total Capitalization</t>
  </si>
  <si>
    <t>Debt / Equity</t>
  </si>
  <si>
    <t>1. Tax Rate considered as Marginal Tax Rate for the country</t>
  </si>
  <si>
    <t>3. Unlevered Beta = Levered Beta/(1+(1-Tax Rate) x Debt/Equity)</t>
  </si>
  <si>
    <t>NIFTY Returns</t>
  </si>
  <si>
    <t>Closing Price</t>
  </si>
  <si>
    <t>Return</t>
  </si>
  <si>
    <t>Market Beta Weight</t>
  </si>
  <si>
    <t>Adjusted Beta</t>
  </si>
  <si>
    <t>BETA Drifting</t>
  </si>
  <si>
    <t xml:space="preserve">Date </t>
  </si>
  <si>
    <t>Levered Raw Data</t>
  </si>
  <si>
    <t>Beta Weight</t>
  </si>
  <si>
    <t xml:space="preserve">Market Beta  </t>
  </si>
  <si>
    <t>Maruti Suzuki</t>
  </si>
  <si>
    <t>M &amp; M</t>
  </si>
  <si>
    <t>Tata Motors</t>
  </si>
  <si>
    <t>Bajaj Auto</t>
  </si>
  <si>
    <t>Eicher Motors</t>
  </si>
  <si>
    <t>Particulars</t>
  </si>
  <si>
    <t>India - Sector Data</t>
  </si>
  <si>
    <t>Figures in $mn</t>
  </si>
  <si>
    <t>Industry Name</t>
  </si>
  <si>
    <t>Number of Firms</t>
  </si>
  <si>
    <t>Capital Expenditures</t>
  </si>
  <si>
    <t xml:space="preserve">Depreciation &amp; Amort </t>
  </si>
  <si>
    <t>CapEx/Deprecn</t>
  </si>
  <si>
    <t>Acquisitions</t>
  </si>
  <si>
    <t xml:space="preserve">Net R&amp;D </t>
  </si>
  <si>
    <t>Net Cap Ex/Sales</t>
  </si>
  <si>
    <t>Net Cap Ex/ EBIT (1-t)</t>
  </si>
  <si>
    <t>Sales/ Invested Capital</t>
  </si>
  <si>
    <t>Reinvestment Rate</t>
  </si>
  <si>
    <t>Expected EBIT Growth</t>
  </si>
  <si>
    <t>Advertising</t>
  </si>
  <si>
    <t>Aerospace/Defense</t>
  </si>
  <si>
    <t>Air Transport</t>
  </si>
  <si>
    <t>Apparel</t>
  </si>
  <si>
    <t>Auto &amp; Truck</t>
  </si>
  <si>
    <t>Auto Parts</t>
  </si>
  <si>
    <t>Bank (Money Center)</t>
  </si>
  <si>
    <t>NA</t>
  </si>
  <si>
    <t>Banks (Regional)</t>
  </si>
  <si>
    <t>Beverage (Alcoholic)</t>
  </si>
  <si>
    <t>Beverage (Soft)</t>
  </si>
  <si>
    <t>Broadcasting</t>
  </si>
  <si>
    <t>Brokerage &amp; Investment Banking</t>
  </si>
  <si>
    <t>Building Materials</t>
  </si>
  <si>
    <t>Business &amp; Consumer Services</t>
  </si>
  <si>
    <t>Cable TV</t>
  </si>
  <si>
    <t>Chemical (Basic)</t>
  </si>
  <si>
    <t>Chemical (Diversified)</t>
  </si>
  <si>
    <t>Chemical (Specialty)</t>
  </si>
  <si>
    <t>Coal &amp; Related Energy</t>
  </si>
  <si>
    <t>Computer Services</t>
  </si>
  <si>
    <t>Computers/Peripherals</t>
  </si>
  <si>
    <t>Construction Supplies</t>
  </si>
  <si>
    <t>Drugs (Biotechnology)</t>
  </si>
  <si>
    <t>Drugs (Pharmaceutical)</t>
  </si>
  <si>
    <t>Electrical Equipment</t>
  </si>
  <si>
    <t>Electronics (Consumer &amp; Office)</t>
  </si>
  <si>
    <t>Electronics (General)</t>
  </si>
  <si>
    <t>Engineering/Construction</t>
  </si>
  <si>
    <t>Entertainment</t>
  </si>
  <si>
    <t>Environmental &amp; Waste Services</t>
  </si>
  <si>
    <t>Farming/Agriculture</t>
  </si>
  <si>
    <t>Financial Svcs. (Non-bank &amp; Insurance)</t>
  </si>
  <si>
    <t>Food Processing</t>
  </si>
  <si>
    <t>Food Wholesalers</t>
  </si>
  <si>
    <t>Furn/Home Furnishings</t>
  </si>
  <si>
    <t>Green &amp; Renewable Energy</t>
  </si>
  <si>
    <t>Healthcare Products</t>
  </si>
  <si>
    <t>Healthcare Support Services</t>
  </si>
  <si>
    <t>Heathcare Information and Technology</t>
  </si>
  <si>
    <t>Homebuilding</t>
  </si>
  <si>
    <t>Hospitals/Healthcare Facilities</t>
  </si>
  <si>
    <t>Hotel/Gaming</t>
  </si>
  <si>
    <t>Information Services</t>
  </si>
  <si>
    <t>Insurance (General)</t>
  </si>
  <si>
    <t>Insurance (Life)</t>
  </si>
  <si>
    <t>Insurance (Prop/Cas.)</t>
  </si>
  <si>
    <t>Investments &amp; Asset Management</t>
  </si>
  <si>
    <t>Machinery</t>
  </si>
  <si>
    <t>Metals &amp; Mining</t>
  </si>
  <si>
    <t>Office Equipment &amp; Services</t>
  </si>
  <si>
    <t>Oil/Gas (Integrated)</t>
  </si>
  <si>
    <t>Oil/Gas (Production and Exploration)</t>
  </si>
  <si>
    <t>Oil/Gas Distribution</t>
  </si>
  <si>
    <t>Oilfield Svcs/Equip.</t>
  </si>
  <si>
    <t>Packaging &amp; Container</t>
  </si>
  <si>
    <t>Paper/Forest Products</t>
  </si>
  <si>
    <t>Power</t>
  </si>
  <si>
    <t>Publishing &amp; Newspapers</t>
  </si>
  <si>
    <t>R.E.I.T.</t>
  </si>
  <si>
    <t>Real Estate (Development)</t>
  </si>
  <si>
    <t>Real Estate (General/Diversified)</t>
  </si>
  <si>
    <t>Real Estate (Operations &amp; Services)</t>
  </si>
  <si>
    <t>Recreation</t>
  </si>
  <si>
    <t>Reinsurance</t>
  </si>
  <si>
    <t>Restaurant/Dining</t>
  </si>
  <si>
    <t>Retail (Automotive)</t>
  </si>
  <si>
    <t>Retail (Building Supply)</t>
  </si>
  <si>
    <t>Retail (Distributors)</t>
  </si>
  <si>
    <t>Retail (General)</t>
  </si>
  <si>
    <t>Retail (Grocery and Food)</t>
  </si>
  <si>
    <t>Retail (Online)</t>
  </si>
  <si>
    <t>Retail (Special Lines)</t>
  </si>
  <si>
    <t>Rubber&amp; Tires</t>
  </si>
  <si>
    <t>Semiconductor</t>
  </si>
  <si>
    <t>Semiconductor Equip</t>
  </si>
  <si>
    <t>Shipbuilding &amp; Marine</t>
  </si>
  <si>
    <t>Shoe</t>
  </si>
  <si>
    <t>Software (Entertainment)</t>
  </si>
  <si>
    <t>Software (Internet)</t>
  </si>
  <si>
    <t>Software (System &amp; Application)</t>
  </si>
  <si>
    <t>Steel</t>
  </si>
  <si>
    <t>Telecom (Wireless)</t>
  </si>
  <si>
    <t>Telecom. Equipment</t>
  </si>
  <si>
    <t>Telecom. Services</t>
  </si>
  <si>
    <t>Tobacco</t>
  </si>
  <si>
    <t>Transportation</t>
  </si>
  <si>
    <t>Transportation (Railroads)</t>
  </si>
  <si>
    <t>Trucking</t>
  </si>
  <si>
    <t>Utility (General)</t>
  </si>
  <si>
    <t>Utility (Water)</t>
  </si>
  <si>
    <t>Total Market</t>
  </si>
  <si>
    <t>Total Market (without financials)</t>
  </si>
  <si>
    <t xml:space="preserve">Target Debt / Equity  </t>
  </si>
  <si>
    <t>2. Levered Beta is based on 2 year weekly data</t>
  </si>
  <si>
    <t>14-05-2023</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</si>
  <si>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</si>
  <si>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</si>
  <si>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</si>
  <si>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</si>
  <si>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</si>
  <si>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</si>
  <si>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</si>
  <si>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</si>
  <si>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</si>
  <si>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</si>
  <si>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</si>
  <si>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</si>
  <si>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</si>
  <si>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</si>
  <si>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</si>
  <si>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</si>
  <si>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</si>
  <si>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</si>
  <si>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</si>
  <si>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</si>
  <si>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</si>
  <si>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</si>
  <si>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</si>
  <si>
    <t>S.No.</t>
  </si>
  <si>
    <t>CMP Rs.</t>
  </si>
  <si>
    <t>Debt Rs.Cr.</t>
  </si>
  <si>
    <t>Annual</t>
  </si>
  <si>
    <t>Average Return</t>
  </si>
  <si>
    <t>Dividend Yield</t>
  </si>
  <si>
    <t>Total Market Return</t>
  </si>
  <si>
    <t>Equity Weight</t>
  </si>
  <si>
    <t>Debt Weight</t>
  </si>
  <si>
    <t>WACC</t>
  </si>
  <si>
    <t>4. Levered Beta = Unlevered Beta*(1+(1-Tax Rate) x Debt/Equity)</t>
  </si>
  <si>
    <t>5. Equity is taken as Market Cap for WACC calculation</t>
  </si>
  <si>
    <t>Levered Beta (bottom up)</t>
  </si>
  <si>
    <t>Equity Capital</t>
  </si>
  <si>
    <t>Borrowings -</t>
  </si>
  <si>
    <t>Long term Borrowings</t>
  </si>
  <si>
    <t>Short term Borrowings</t>
  </si>
  <si>
    <t>Lease Liabilities</t>
  </si>
  <si>
    <t>Other Borrowings</t>
  </si>
  <si>
    <t>Other Liabilities -</t>
  </si>
  <si>
    <t>Trade Payables</t>
  </si>
  <si>
    <t>Advance from Customers</t>
  </si>
  <si>
    <t>Other liability items</t>
  </si>
  <si>
    <t>Fixed Assets -</t>
  </si>
  <si>
    <t>Land</t>
  </si>
  <si>
    <t>Building</t>
  </si>
  <si>
    <t>Plant Machinery</t>
  </si>
  <si>
    <t>Computers</t>
  </si>
  <si>
    <t>Furniture n fittings</t>
  </si>
  <si>
    <t>Railway sidings</t>
  </si>
  <si>
    <t>Vehicles</t>
  </si>
  <si>
    <t>Intangible Assets</t>
  </si>
  <si>
    <t>Other fixed assets</t>
  </si>
  <si>
    <t>Gross Block</t>
  </si>
  <si>
    <t>Accumulated Depreciation</t>
  </si>
  <si>
    <t>CWIP</t>
  </si>
  <si>
    <t>Other Assets -</t>
  </si>
  <si>
    <t>Inventories</t>
  </si>
  <si>
    <t>Trade receivables</t>
  </si>
  <si>
    <t>Cash Equivalents</t>
  </si>
  <si>
    <t>Loans n Advances</t>
  </si>
  <si>
    <t>Other asset items</t>
  </si>
  <si>
    <t>Non controlling int</t>
  </si>
  <si>
    <t>Calculation of ROIC</t>
  </si>
  <si>
    <t>Current Liabilities</t>
  </si>
  <si>
    <t>Total Current Liabilities</t>
  </si>
  <si>
    <t>Net Working Capital</t>
  </si>
  <si>
    <t>Non Current Assets</t>
  </si>
  <si>
    <t>Net Non Current Assets</t>
  </si>
  <si>
    <t>Invested Capital</t>
  </si>
  <si>
    <t>EBIT</t>
  </si>
  <si>
    <t>ROIC</t>
  </si>
  <si>
    <t>Calculation of Reinvestment Rate</t>
  </si>
  <si>
    <t>Net Capex</t>
  </si>
  <si>
    <t>Change in Working Capital</t>
  </si>
  <si>
    <t>Marginal Tax Rate</t>
  </si>
  <si>
    <t>EBIT(1-T)</t>
  </si>
  <si>
    <t>Reinvestment</t>
  </si>
  <si>
    <t>Calculation of Growth Rate</t>
  </si>
  <si>
    <t>Intrinsic Growth</t>
  </si>
  <si>
    <t>5 Year Average</t>
  </si>
  <si>
    <t>5 Year Median</t>
  </si>
  <si>
    <t>Maruti Suzuki India Ltd - Balance Sheet</t>
  </si>
  <si>
    <t>Maruti Suzuki India Ltd - Cash Flow Statement</t>
  </si>
  <si>
    <t>Calculation of PV of FCFF</t>
  </si>
  <si>
    <t>EBIT (1-T)</t>
  </si>
  <si>
    <t>Less: Reinvestment Rate</t>
  </si>
  <si>
    <t>Free Cash Flow to Firm</t>
  </si>
  <si>
    <t>Discounting Factor</t>
  </si>
  <si>
    <t>PV of FCFF</t>
  </si>
  <si>
    <t>Expected Growth</t>
  </si>
  <si>
    <t>Terminal Growth</t>
  </si>
  <si>
    <t>Calculation of Terminal Value</t>
  </si>
  <si>
    <t>FCFF (n+1)</t>
  </si>
  <si>
    <t>Terminal Growth Rate</t>
  </si>
  <si>
    <t>Terminal Value</t>
  </si>
  <si>
    <t>Calculation of Enterprise Value</t>
  </si>
  <si>
    <t>PV of Terminal Value</t>
  </si>
  <si>
    <t>Value of Operating Asset</t>
  </si>
  <si>
    <t>Add: Cash</t>
  </si>
  <si>
    <t>Less: Debt</t>
  </si>
  <si>
    <t>Value of Equity</t>
  </si>
  <si>
    <t>No. of Shares</t>
  </si>
  <si>
    <t>NOPAT</t>
  </si>
  <si>
    <t>Mid Year Convention</t>
  </si>
  <si>
    <t>Equity Value per Share</t>
  </si>
  <si>
    <t>Share Price</t>
  </si>
  <si>
    <t>Discount/Premium</t>
  </si>
  <si>
    <t>Amount in crores</t>
  </si>
  <si>
    <t>Comparable Company Valuation</t>
  </si>
  <si>
    <t>Market Data</t>
  </si>
  <si>
    <t>Financials</t>
  </si>
  <si>
    <t>Valuation</t>
  </si>
  <si>
    <t>Company</t>
  </si>
  <si>
    <t>Ticker</t>
  </si>
  <si>
    <t>Shares Outstanding</t>
  </si>
  <si>
    <t>Equity Value</t>
  </si>
  <si>
    <t>Net Debt</t>
  </si>
  <si>
    <t>Enterprise Value</t>
  </si>
  <si>
    <t>Revenue</t>
  </si>
  <si>
    <t>Net Income</t>
  </si>
  <si>
    <t>EV/Revenue</t>
  </si>
  <si>
    <t>EV/EBITDA</t>
  </si>
  <si>
    <t>P/E</t>
  </si>
  <si>
    <t>High</t>
  </si>
  <si>
    <t>75th Percentile</t>
  </si>
  <si>
    <t>25th Percentile</t>
  </si>
  <si>
    <t>Low</t>
  </si>
  <si>
    <t>Implied Enterprise Value</t>
  </si>
  <si>
    <t>Implied Market Value</t>
  </si>
  <si>
    <t>Implied Value per Share</t>
  </si>
  <si>
    <t>No. Eq. Shares Cr.</t>
  </si>
  <si>
    <t>Cash End Rs.Cr.</t>
  </si>
  <si>
    <t>Sales Rs.Cr.</t>
  </si>
  <si>
    <t>EBITDA Rs.Cr.</t>
  </si>
  <si>
    <t>NP 12M Rs.Cr.</t>
  </si>
  <si>
    <t>Hyundai Motor I</t>
  </si>
  <si>
    <t>TVS Motor Co.</t>
  </si>
  <si>
    <t>Ola Electric</t>
  </si>
  <si>
    <t>Mercury EV-Tech</t>
  </si>
  <si>
    <t>Hindustan Motors</t>
  </si>
  <si>
    <t>Market Cap</t>
  </si>
  <si>
    <t>EV</t>
  </si>
  <si>
    <t>Maruti Suzuki Comparable Valuation</t>
  </si>
  <si>
    <t>Source: Screener.in</t>
  </si>
  <si>
    <t>Sensitivity Analysis- Enterprise Value</t>
  </si>
  <si>
    <t>Sensitivity Analysis- Equity Value per share</t>
  </si>
  <si>
    <t>DCF Valuation</t>
  </si>
  <si>
    <t>25 Year Annual Market Return</t>
  </si>
  <si>
    <t>Beta - Regression (2 Year Weekly)</t>
  </si>
  <si>
    <r>
      <t xml:space="preserve">Beta </t>
    </r>
    <r>
      <rPr>
        <b/>
        <vertAlign val="superscript"/>
        <sz val="11"/>
        <color theme="0"/>
        <rFont val="Calibri"/>
        <family val="2"/>
      </rPr>
      <t>2</t>
    </r>
  </si>
  <si>
    <r>
      <t xml:space="preserve">Beta </t>
    </r>
    <r>
      <rPr>
        <b/>
        <vertAlign val="superscript"/>
        <sz val="11"/>
        <color theme="0"/>
        <rFont val="Calibri"/>
        <family val="2"/>
      </rPr>
      <t>3</t>
    </r>
  </si>
  <si>
    <t>Days Payable</t>
  </si>
  <si>
    <t>Cash Conversion Cycle</t>
  </si>
  <si>
    <t>Working Capital Days</t>
  </si>
  <si>
    <t>ROCE %</t>
  </si>
  <si>
    <t>Maruti Suzuki India Ltd - Ratios</t>
  </si>
  <si>
    <t>Date</t>
  </si>
  <si>
    <t>Sorted Return</t>
  </si>
  <si>
    <t>Std Deviation</t>
  </si>
  <si>
    <t>Min</t>
  </si>
  <si>
    <t>Max</t>
  </si>
  <si>
    <t>Percentile</t>
  </si>
  <si>
    <t>VAR %</t>
  </si>
  <si>
    <t>Current Market Price</t>
  </si>
  <si>
    <t>Stock Price</t>
  </si>
  <si>
    <t>VAR (INR)</t>
  </si>
  <si>
    <t>Confidence</t>
  </si>
  <si>
    <t>Replication</t>
  </si>
  <si>
    <t>Simulated Returns</t>
  </si>
  <si>
    <t>Historical Approach</t>
  </si>
  <si>
    <t>Monte Carlo Simulation Approach</t>
  </si>
  <si>
    <t>Value At Risk (VAR)</t>
  </si>
  <si>
    <t>Calculation of Value at Risk - Maruti Suzuki India Ltd</t>
  </si>
  <si>
    <t>Return on Equity (ROE)</t>
  </si>
  <si>
    <t>Average Shareholder Equity</t>
  </si>
  <si>
    <t>ROE - Dupont Equation</t>
  </si>
  <si>
    <t>Revenues</t>
  </si>
  <si>
    <t>Net Profit Margin (A)</t>
  </si>
  <si>
    <t>Average Total Asset</t>
  </si>
  <si>
    <t>Asset Turnover Ratio (B)</t>
  </si>
  <si>
    <t>Equity Multiplier (C)</t>
  </si>
  <si>
    <t>Return on Equity (A*B*C)</t>
  </si>
  <si>
    <t>Return on Asset (ROA)</t>
  </si>
  <si>
    <t>ROA - Dupont Equation</t>
  </si>
  <si>
    <t>Return on Asset (A*B)</t>
  </si>
  <si>
    <t>Altman's Z Score Analysis</t>
  </si>
  <si>
    <t>Working Capital / Total Assets</t>
  </si>
  <si>
    <t>Retained Earnings / Total Assets</t>
  </si>
  <si>
    <t>EBIT / Total Assets</t>
  </si>
  <si>
    <t xml:space="preserve">EBIT  </t>
  </si>
  <si>
    <t>Market Cap / Long Term Liabilities</t>
  </si>
  <si>
    <t xml:space="preserve">Market cap  </t>
  </si>
  <si>
    <t>Long Term Liabilities</t>
  </si>
  <si>
    <t>Sales / Total Assets</t>
  </si>
  <si>
    <t xml:space="preserve">Sales  </t>
  </si>
  <si>
    <t>Altman's Z Score</t>
  </si>
  <si>
    <t>Final Score</t>
  </si>
  <si>
    <t>Financial Stability</t>
  </si>
  <si>
    <t>Altman's Z Score Analysis Summary</t>
  </si>
  <si>
    <t>Key Financial Metrics</t>
  </si>
  <si>
    <t>Total Sales</t>
  </si>
  <si>
    <t>INR (Crs.)</t>
  </si>
  <si>
    <t>Sales Growth (Y-o-Y)</t>
  </si>
  <si>
    <t>Gross Profit Margins (%)</t>
  </si>
  <si>
    <t>EBITDA Margins (%)</t>
  </si>
  <si>
    <t>EBIT Margins (%)</t>
  </si>
  <si>
    <t>Net Profit Margins (%)</t>
  </si>
  <si>
    <t>Earnings Per Share (in Rs)</t>
  </si>
  <si>
    <t>EPS Growth (Y-o-Y)</t>
  </si>
  <si>
    <t>Dividend per Share (in Rs)</t>
  </si>
  <si>
    <t>DPS Growth (Y-o-Y)</t>
  </si>
  <si>
    <t>Market Capitalisation</t>
  </si>
  <si>
    <t>Debt</t>
  </si>
  <si>
    <t>Cash</t>
  </si>
  <si>
    <t>Book Value</t>
  </si>
  <si>
    <t>Key Financial Ratio</t>
  </si>
  <si>
    <t>Price to Earnings</t>
  </si>
  <si>
    <t>EV / EBITDA</t>
  </si>
  <si>
    <t>EV / Sales</t>
  </si>
  <si>
    <t>Price to Book Value</t>
  </si>
  <si>
    <t>Return on Equity (%)</t>
  </si>
  <si>
    <t>Return on Capital Employed (%)</t>
  </si>
  <si>
    <t>Volume</t>
  </si>
  <si>
    <t>Top Shareholders of MARUTI SUZUKI</t>
  </si>
  <si>
    <t>Shareholder's name</t>
  </si>
  <si>
    <t>Total Shares Held</t>
  </si>
  <si>
    <t>Shareholding (%)</t>
  </si>
  <si>
    <t>SUZUKI MOTOR CORPORATION</t>
  </si>
  <si>
    <t>ICICI PRUDENTIAL TRANSPORTATION AND LOGISTICS FUND</t>
  </si>
  <si>
    <t>LICI FORTUNE PLUS GROWTH FUND</t>
  </si>
  <si>
    <t>SBI EQUITY MINIMUM VARIANCE FUND</t>
  </si>
  <si>
    <t>HDFC MUTUAL FUND - HDFC NIFTY TOP 20 EQUAL WEIGHT</t>
  </si>
  <si>
    <t>KOTAK MAHINDRA TRUSTEE CO LTD A/C KOTAK BUSINESS C</t>
  </si>
  <si>
    <t>UTI NIFTY INDIA MANUFACTURING INDEX FUND</t>
  </si>
  <si>
    <t>PARAG PARIKH ARBITRAGE FUND</t>
  </si>
  <si>
    <t>Investor Education and Protection Fund (IEPF)</t>
  </si>
  <si>
    <t>Top 10 Shareholders</t>
  </si>
  <si>
    <t>% Holding</t>
  </si>
  <si>
    <t>Market Value</t>
  </si>
  <si>
    <t>Promoters</t>
  </si>
  <si>
    <t>FIIs</t>
  </si>
  <si>
    <t>DIIs</t>
  </si>
  <si>
    <t>Public &amp;
Government</t>
  </si>
  <si>
    <t>Shareholding Pattern</t>
  </si>
  <si>
    <t>Share Price as on 26/5/24</t>
  </si>
  <si>
    <t>Shares O/S</t>
  </si>
  <si>
    <t>Less: Cash &amp; Equivalents</t>
  </si>
  <si>
    <t>Add: Total Debt</t>
  </si>
  <si>
    <t>Managerial Remuneration</t>
  </si>
  <si>
    <t>Table 5: Details of Remuneration for the Financial Year ended 31st March, 2024</t>
  </si>
  <si>
    <t>Sl.</t>
  </si>
  <si>
    <t>No. Name</t>
  </si>
  <si>
    <t>Salary &amp;</t>
  </si>
  <si>
    <t>Perquisites</t>
  </si>
  <si>
    <t>(in K)</t>
  </si>
  <si>
    <t>Performance</t>
  </si>
  <si>
    <t>Linked Bonus*</t>
  </si>
  <si>
    <t>Sitting Fees</t>
  </si>
  <si>
    <t>Commission</t>
  </si>
  <si>
    <t>1. Mr. R. C. Bhargava - - 14,00,000 15,000,000 16,400,000</t>
  </si>
  <si>
    <t>2. Mr. Hisashi Takeuchi 33,285,600 17,800,250 - - 51,085,850</t>
  </si>
  <si>
    <t>3. Mr. Shigetoshi Torii 3,698,460 1,781,807 100,000 - 5,580,267</t>
  </si>
  <si>
    <t>4. Mr. Kenichiro Toyofuku 26,130,200 13,582,583 - - 39,712,783</t>
  </si>
  <si>
    <t>5. Mr. Osamu Suzuki - - 700,000 - 700,000</t>
  </si>
  <si>
    <t>6. Mr. Toshihiro Suzuki - - 800,000 - 800,000</t>
  </si>
  <si>
    <t>7. Mr. Kinji Saito - - 800,000 - 800,000</t>
  </si>
  <si>
    <t>8. Mr. Kenichi Ayukawa - - 900,000 - 900,000</t>
  </si>
  <si>
    <t>9. Mr. Davinder Singh Brar - - 1,950,000 8,500,000 10,450,000</t>
  </si>
  <si>
    <t>10. Mr. Rajinder Pal Singh - - 1,850,000 8,000,000 9,850,000</t>
  </si>
  <si>
    <t>11. Mr. Maheswar Sahu - - 2,000,000 8,000,000 10,000,000</t>
  </si>
  <si>
    <t>12. Ms. Lira Goswami - - 1,900,000 8,000,000 9,900,000</t>
  </si>
  <si>
    <t>13. Mr. Yukihiro Yamashita 12,066,250 6,554,232 - - 18,620,482</t>
  </si>
  <si>
    <t>14. Mr. Kazunari Yamaguchi 4,175,734 2,153,169 - - 6,328,903</t>
  </si>
  <si>
    <t>S.</t>
  </si>
  <si>
    <t>No. Name Category Designation No. of meetings attended in</t>
  </si>
  <si>
    <t>2023-24 (Total meetings held: 2)</t>
  </si>
  <si>
    <t>1. Mr. R.C. Bhargava Non-Executive Chairman 2</t>
  </si>
  <si>
    <t>2. *Mr. Shigetoshi Torii Executive Member NA</t>
  </si>
  <si>
    <t>3. **Mr. Yukihiro Yamashita Executive Member 1</t>
  </si>
  <si>
    <t>4. ***Mr. Kazunari Yamaguchi Executive Member 1</t>
  </si>
  <si>
    <t>5. Mr. Hisashi Takeuchi Executive Member 2</t>
  </si>
  <si>
    <t>6. Mr. Kenichiro Toyofuku Executive Member 1</t>
  </si>
  <si>
    <t>7. Mr. Maheswar Sahu Independent Member 2</t>
  </si>
  <si>
    <t>8. Mr. Ajay Seth Member Executive Board (Internal</t>
  </si>
  <si>
    <t>Audit Unit &amp; Cost Optimisation)</t>
  </si>
  <si>
    <t>Member 2</t>
  </si>
  <si>
    <t>9. Mr. Rajiv Gandhi Member Executive Board</t>
  </si>
  <si>
    <t>(Strategic Projects)</t>
  </si>
  <si>
    <t>Designation</t>
  </si>
  <si>
    <t>Remuneration</t>
  </si>
  <si>
    <t>Mr. R. C. Bhargava</t>
  </si>
  <si>
    <t>Chairman</t>
  </si>
  <si>
    <t xml:space="preserve">Mr. Hisashi Takeuchi </t>
  </si>
  <si>
    <t>CEO</t>
  </si>
  <si>
    <t>Mr. Kenichiro Toyofuku</t>
  </si>
  <si>
    <t>Director</t>
  </si>
  <si>
    <t>Mr. Davinder Singh Brar</t>
  </si>
  <si>
    <t>Mr. Rajinder Pal Singh</t>
  </si>
  <si>
    <t>Board Meetings attended</t>
  </si>
  <si>
    <t>Recent Updates</t>
  </si>
  <si>
    <t>Share Price - 5 years</t>
  </si>
  <si>
    <t>Share Volumes - 5 Years</t>
  </si>
  <si>
    <t>Dupont Analysis</t>
  </si>
  <si>
    <t xml:space="preserve">No. of Shares </t>
  </si>
  <si>
    <t>Common Size Statements</t>
  </si>
  <si>
    <t>Dupont Summary</t>
  </si>
  <si>
    <t>Prepared By: Devesh Bhagchandani</t>
  </si>
  <si>
    <t>Sources: MarutiSuzuki.com, Screener.in, Investing.com, Equity Masters, Annual Reports, Various News Agencies, The Valuation School</t>
  </si>
  <si>
    <t>Table of Content</t>
  </si>
  <si>
    <t>Mr. Yukihiro Yamashita</t>
  </si>
  <si>
    <t>(All amounts in Rs. Crores, unless otherwise stated)</t>
  </si>
  <si>
    <t>Net Debt/ EBITDA</t>
  </si>
  <si>
    <r>
      <t xml:space="preserve">COGS </t>
    </r>
    <r>
      <rPr>
        <vertAlign val="superscript"/>
        <sz val="11"/>
        <color theme="1"/>
        <rFont val="Calibri"/>
        <family val="2"/>
        <scheme val="minor"/>
      </rPr>
      <t>1</t>
    </r>
  </si>
  <si>
    <t>1. Employee cost is covered in Cost of Goods Sold because its a labour intensive industry</t>
  </si>
  <si>
    <t xml:space="preserve">2. Other income is not considered in calculation of EBITDA as it is not directly related to Maruti's core business operations </t>
  </si>
  <si>
    <r>
      <t xml:space="preserve">EBITDA </t>
    </r>
    <r>
      <rPr>
        <b/>
        <vertAlign val="superscript"/>
        <sz val="11"/>
        <color theme="1"/>
        <rFont val="Calibri"/>
        <family val="2"/>
        <scheme val="minor"/>
      </rPr>
      <t>2</t>
    </r>
  </si>
  <si>
    <r>
      <t xml:space="preserve">Equity </t>
    </r>
    <r>
      <rPr>
        <b/>
        <vertAlign val="superscript"/>
        <sz val="12"/>
        <color theme="0"/>
        <rFont val="Calibri"/>
        <family val="2"/>
      </rPr>
      <t>5</t>
    </r>
  </si>
  <si>
    <r>
      <t xml:space="preserve">Tax Rate </t>
    </r>
    <r>
      <rPr>
        <b/>
        <vertAlign val="superscript"/>
        <sz val="12"/>
        <color theme="0"/>
        <rFont val="Calibri"/>
        <family val="2"/>
      </rPr>
      <t>1</t>
    </r>
  </si>
  <si>
    <t xml:space="preserve">note- </t>
  </si>
  <si>
    <t>1. Cash equivalents is ignored in current assets as it is an non operating asset</t>
  </si>
  <si>
    <t>2. Loans and advances are assumed to be short term</t>
  </si>
  <si>
    <r>
      <t xml:space="preserve">Current Assets </t>
    </r>
    <r>
      <rPr>
        <b/>
        <vertAlign val="superscript"/>
        <sz val="11"/>
        <color theme="1"/>
        <rFont val="Calibri"/>
        <family val="2"/>
      </rPr>
      <t>1</t>
    </r>
    <r>
      <rPr>
        <b/>
        <sz val="11"/>
        <color theme="1"/>
        <rFont val="Calibri"/>
        <family val="2"/>
      </rPr>
      <t xml:space="preserve"> </t>
    </r>
    <r>
      <rPr>
        <b/>
        <vertAlign val="superscript"/>
        <sz val="11"/>
        <color theme="1"/>
        <rFont val="Calibri"/>
        <family val="2"/>
      </rPr>
      <t>2</t>
    </r>
  </si>
  <si>
    <t>Note- Borrowings are assumed long term borrowings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</si>
</sst>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 #,##0.00_ ;_ * \-#,##0.00_ ;_ * &quot;-&quot;??_ ;_ @_ "/>
    <numFmt numFmtId="165" formatCode="[$-409]mmm\-yy;@"/>
    <numFmt numFmtId="166" formatCode="\₹\ #,##0.0;\(\₹\ #,##0.0\);\-"/>
    <numFmt numFmtId="167" formatCode="0.00&quot;x&quot;"/>
    <numFmt numFmtId="168" formatCode="0&quot; days&quot;"/>
    <numFmt numFmtId="169" formatCode="yyyy&quot;A&quot;"/>
    <numFmt numFmtId="170" formatCode="#,##0.0"/>
    <numFmt numFmtId="171" formatCode="yyyy&quot;E&quot;"/>
    <numFmt numFmtId="172" formatCode="yyyy"/>
    <numFmt numFmtId="173" formatCode="dd\-mm\-yyyy"/>
    <numFmt numFmtId="174" formatCode="&quot;$&quot;#,##0.00"/>
    <numFmt numFmtId="175" formatCode="#,##0.0;\(#,##0.0\);\-"/>
    <numFmt numFmtId="176" formatCode="0.0"/>
    <numFmt numFmtId="177" formatCode="mmm\-yy&quot;A&quot;"/>
    <numFmt numFmtId="178" formatCode="mmm\-yy&quot;E&quot;"/>
    <numFmt numFmtId="179" formatCode="0.000"/>
    <numFmt numFmtId="180" formatCode="0.00\x"/>
    <numFmt numFmtId="181" formatCode="0.0\x"/>
    <numFmt numFmtId="182" formatCode="0.000000000"/>
    <numFmt numFmtId="183" formatCode="0.00\ &quot;Crs.&quot;"/>
    <numFmt numFmtId="184" formatCode="0.00%;\(0.00%\);\-"/>
    <numFmt numFmtId="185" formatCode="#,##0.0_);\(#,##0.0\)"/>
    <numFmt numFmtId="186" formatCode="[$₹-4009]\ #,##0"/>
  </numFmts>
  <fonts count="72">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sz val="11"/>
      <color rgb="FFFF0000"/>
      <name val="Calibri"/>
      <family val="2"/>
      <scheme val="minor"/>
    </font>
    <font>
      <sz val="11"/>
      <name val="Calibri"/>
      <family val="2"/>
      <scheme val="minor"/>
    </font>
    <font>
      <i/>
      <sz val="11"/>
      <color theme="0" tint="-0.499984740745262"/>
      <name val="Calibri"/>
      <family val="2"/>
      <scheme val="minor"/>
    </font>
    <font>
      <sz val="11"/>
      <color rgb="FF22222F"/>
      <name val="Calibri"/>
      <family val="2"/>
      <scheme val="minor"/>
    </font>
    <font>
      <b/>
      <sz val="11"/>
      <color rgb="FF22222F"/>
      <name val="Calibri"/>
      <family val="2"/>
      <scheme val="minor"/>
    </font>
    <font>
      <b/>
      <sz val="11"/>
      <color theme="0"/>
      <name val="Calibri"/>
      <family val="2"/>
    </font>
    <font>
      <sz val="11"/>
      <color rgb="FF22222F"/>
      <name val="Arial"/>
      <family val="2"/>
    </font>
    <font>
      <b/>
      <sz val="11"/>
      <color theme="1"/>
      <name val="Calibri"/>
      <family val="2"/>
    </font>
    <font>
      <sz val="11"/>
      <color rgb="FFE30016"/>
      <name val="Calibri"/>
      <family val="2"/>
      <scheme val="minor"/>
    </font>
    <font>
      <b/>
      <sz val="22"/>
      <color rgb="FFE30016"/>
      <name val="Calibri"/>
      <family val="2"/>
      <scheme val="minor"/>
    </font>
    <font>
      <i/>
      <sz val="10"/>
      <color theme="1"/>
      <name val="calibri"/>
      <family val="2"/>
    </font>
    <font>
      <vertAlign val="superscript"/>
      <sz val="11"/>
      <color theme="1"/>
      <name val="Calibri"/>
      <family val="2"/>
    </font>
    <font>
      <sz val="11"/>
      <color rgb="FF3333FF"/>
      <name val="calibri"/>
      <family val="2"/>
    </font>
    <font>
      <i/>
      <sz val="9"/>
      <color theme="1"/>
      <name val="calibri"/>
      <family val="2"/>
    </font>
    <font>
      <b/>
      <sz val="11"/>
      <color rgb="FF3333FF"/>
      <name val="Calibri"/>
      <family val="2"/>
      <scheme val="minor"/>
    </font>
    <font>
      <b/>
      <sz val="12"/>
      <color theme="0"/>
      <name val="Calibri"/>
      <family val="2"/>
    </font>
    <font>
      <b/>
      <i/>
      <sz val="11"/>
      <color theme="1"/>
      <name val="Calibri"/>
      <family val="2"/>
      <scheme val="minor"/>
    </font>
    <font>
      <b/>
      <sz val="16"/>
      <color theme="1"/>
      <name val="calibri"/>
      <family val="2"/>
    </font>
    <font>
      <sz val="12"/>
      <color theme="1"/>
      <name val="Calibri"/>
      <family val="2"/>
      <scheme val="minor"/>
    </font>
    <font>
      <b/>
      <sz val="11"/>
      <color theme="0"/>
      <name val="Calibri "/>
    </font>
    <font>
      <sz val="11"/>
      <name val="Calibri "/>
    </font>
    <font>
      <sz val="11"/>
      <color theme="1"/>
      <name val="Calibri "/>
    </font>
    <font>
      <b/>
      <sz val="11"/>
      <name val="Calibri "/>
    </font>
    <font>
      <b/>
      <sz val="11"/>
      <color theme="1"/>
      <name val="Calibri "/>
    </font>
    <font>
      <i/>
      <sz val="11"/>
      <color theme="1"/>
      <name val="Calibri"/>
      <family val="2"/>
      <scheme val="minor"/>
    </font>
    <font>
      <sz val="11"/>
      <color rgb="FF0000FF"/>
      <name val="Calibri"/>
      <family val="2"/>
    </font>
    <font>
      <sz val="11"/>
      <color theme="0"/>
      <name val="Calibri"/>
      <family val="2"/>
    </font>
    <font>
      <sz val="11"/>
      <color rgb="FF0000FF"/>
      <name val="Calibri"/>
      <family val="2"/>
      <scheme val="minor"/>
    </font>
    <font>
      <b/>
      <sz val="11"/>
      <color rgb="FF0000FF"/>
      <name val="Calibri"/>
      <family val="2"/>
      <scheme val="minor"/>
    </font>
    <font>
      <b/>
      <sz val="11"/>
      <name val="Calibri"/>
      <family val="2"/>
    </font>
    <font>
      <i/>
      <sz val="11"/>
      <color theme="1"/>
      <name val="calibri"/>
      <family val="2"/>
    </font>
    <font>
      <sz val="11"/>
      <name val="calibri"/>
      <family val="2"/>
    </font>
    <font>
      <b/>
      <vertAlign val="superscript"/>
      <sz val="11"/>
      <color theme="0"/>
      <name val="Calibri"/>
      <family val="2"/>
    </font>
    <font>
      <sz val="10"/>
      <color rgb="FF202122"/>
      <name val="Calibri"/>
      <family val="2"/>
      <scheme val="minor"/>
    </font>
    <font>
      <b/>
      <sz val="12"/>
      <color rgb="FF00509E"/>
      <name val="Calibri"/>
      <family val="2"/>
    </font>
    <font>
      <sz val="11"/>
      <color rgb="FF22222F"/>
      <name val="Arial"/>
      <family val="2"/>
    </font>
    <font>
      <b/>
      <sz val="14"/>
      <color theme="0"/>
      <name val="Calibri"/>
      <family val="2"/>
      <scheme val="minor"/>
    </font>
    <font>
      <b/>
      <sz val="12"/>
      <color theme="0"/>
      <name val="Calibri"/>
      <family val="2"/>
      <scheme val="minor"/>
    </font>
    <font>
      <i/>
      <sz val="8"/>
      <color theme="1"/>
      <name val="Calibri"/>
      <family val="2"/>
      <scheme val="minor"/>
    </font>
    <font>
      <b/>
      <sz val="12"/>
      <color theme="1"/>
      <name val="Calibri"/>
      <family val="2"/>
      <scheme val="minor"/>
    </font>
    <font>
      <sz val="12"/>
      <color theme="0"/>
      <name val="Calibri"/>
      <family val="2"/>
      <scheme val="minor"/>
    </font>
    <font>
      <b/>
      <sz val="14"/>
      <color theme="0"/>
      <name val="Calibri"/>
      <family val="2"/>
    </font>
    <font>
      <b/>
      <sz val="12"/>
      <color theme="1"/>
      <name val="Calibri"/>
      <family val="2"/>
    </font>
    <font>
      <sz val="12"/>
      <color theme="1"/>
      <name val="Calibri"/>
      <family val="2"/>
    </font>
    <font>
      <sz val="12"/>
      <color theme="0"/>
      <name val="Calibri"/>
      <family val="2"/>
    </font>
    <font>
      <sz val="14"/>
      <color theme="0"/>
      <name val="Calibri"/>
      <family val="2"/>
    </font>
    <font>
      <i/>
      <sz val="14"/>
      <color theme="0"/>
      <name val="Calibri"/>
      <family val="2"/>
    </font>
    <font>
      <sz val="36"/>
      <color theme="0"/>
      <name val="Calibri"/>
      <family val="2"/>
      <scheme val="minor"/>
    </font>
    <font>
      <i/>
      <sz val="10"/>
      <color theme="1" tint="0.499984740745262"/>
      <name val="Calibri"/>
      <family val="2"/>
      <scheme val="minor"/>
    </font>
    <font>
      <vertAlign val="superscript"/>
      <sz val="11"/>
      <color theme="1"/>
      <name val="Calibri"/>
      <family val="2"/>
      <scheme val="minor"/>
    </font>
    <font>
      <b/>
      <vertAlign val="superscript"/>
      <sz val="11"/>
      <color theme="1"/>
      <name val="Calibri"/>
      <family val="2"/>
      <scheme val="minor"/>
    </font>
    <font>
      <b/>
      <sz val="12"/>
      <color theme="0" tint="-4.9989318521683403E-2"/>
      <name val="Calibri"/>
      <family val="2"/>
    </font>
    <font>
      <b/>
      <vertAlign val="superscript"/>
      <sz val="12"/>
      <color theme="0"/>
      <name val="Calibri"/>
      <family val="2"/>
    </font>
    <font>
      <b/>
      <vertAlign val="superscript"/>
      <sz val="11"/>
      <color theme="1"/>
      <name val="Calibri"/>
      <family val="2"/>
    </font>
    <font>
      <b/>
      <sz val="11"/>
      <color rgb="FF00509E"/>
      <name val="Calibri"/>
      <family val="2"/>
    </font>
  </fonts>
  <fills count="13">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rgb="FFFFFFFF"/>
        <bgColor indexed="64"/>
      </patternFill>
    </fill>
    <fill>
      <patternFill patternType="solid">
        <fgColor rgb="FF00509E"/>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0"/>
        <bgColor indexed="64"/>
      </patternFill>
    </fill>
    <fill>
      <patternFill patternType="solid">
        <fgColor rgb="FFAEB0B4"/>
        <bgColor indexed="64"/>
      </patternFill>
    </fill>
  </fills>
  <borders count="31">
    <border>
      <left/>
      <right/>
      <top/>
      <bottom/>
      <diagonal/>
    </border>
    <border>
      <left/>
      <right/>
      <top style="hair">
        <color rgb="FF002060"/>
      </top>
      <bottom/>
      <diagonal/>
    </border>
    <border>
      <left/>
      <right/>
      <top/>
      <bottom style="hair">
        <color rgb="FF002060"/>
      </bottom>
      <diagonal/>
    </border>
    <border>
      <left/>
      <right/>
      <top style="hair">
        <color rgb="FF002060"/>
      </top>
      <bottom style="hair">
        <color rgb="FF002060"/>
      </bottom>
      <diagonal/>
    </border>
    <border>
      <left/>
      <right/>
      <top/>
      <bottom style="thick">
        <color rgb="FF00509E"/>
      </bottom>
      <diagonal/>
    </border>
    <border>
      <left/>
      <right/>
      <top/>
      <bottom style="thin">
        <color rgb="FF00509E"/>
      </bottom>
      <diagonal/>
    </border>
    <border>
      <left/>
      <right/>
      <top style="medium">
        <color rgb="FF002060"/>
      </top>
      <bottom style="hair">
        <color rgb="FF002060"/>
      </bottom>
      <diagonal/>
    </border>
    <border>
      <left/>
      <right/>
      <top style="hair">
        <color rgb="FF002060"/>
      </top>
      <bottom style="medium">
        <color rgb="FF002060"/>
      </bottom>
      <diagonal/>
    </border>
    <border>
      <left/>
      <right/>
      <top style="thin">
        <color rgb="FF00509E"/>
      </top>
      <bottom/>
      <diagonal/>
    </border>
    <border>
      <left/>
      <right/>
      <top style="hair">
        <color rgb="FF00509E"/>
      </top>
      <bottom/>
      <diagonal/>
    </border>
    <border>
      <left/>
      <right/>
      <top/>
      <bottom style="medium">
        <color indexed="64"/>
      </bottom>
      <diagonal/>
    </border>
    <border>
      <left/>
      <right/>
      <top style="medium">
        <color indexed="64"/>
      </top>
      <bottom style="thin">
        <color indexed="64"/>
      </bottom>
      <diagonal/>
    </border>
    <border>
      <left/>
      <right/>
      <top style="hair">
        <color rgb="FF00509E"/>
      </top>
      <bottom style="hair">
        <color rgb="FF00509E"/>
      </bottom>
      <diagonal/>
    </border>
    <border>
      <left/>
      <right/>
      <top style="thin">
        <color rgb="FF00509E"/>
      </top>
      <bottom style="thin">
        <color rgb="FF00509E"/>
      </bottom>
      <diagonal/>
    </border>
    <border>
      <left/>
      <right/>
      <top style="thin">
        <color rgb="FF002060"/>
      </top>
      <bottom/>
      <diagonal/>
    </border>
    <border>
      <left/>
      <right/>
      <top style="thin">
        <color rgb="FF002060"/>
      </top>
      <bottom style="medium">
        <color rgb="FF002060"/>
      </bottom>
      <diagonal/>
    </border>
    <border>
      <left/>
      <right/>
      <top style="thin">
        <color rgb="FF00509E"/>
      </top>
      <bottom style="medium">
        <color rgb="FF00509E"/>
      </bottom>
      <diagonal/>
    </border>
    <border>
      <left/>
      <right/>
      <top style="thin">
        <color rgb="FF00509E"/>
      </top>
      <bottom style="hair">
        <color rgb="FF00509E"/>
      </bottom>
      <diagonal/>
    </border>
    <border>
      <left/>
      <right/>
      <top style="thin">
        <color rgb="FF002060"/>
      </top>
      <bottom style="hair">
        <color rgb="FF002060"/>
      </bottom>
      <diagonal/>
    </border>
    <border>
      <left/>
      <right/>
      <top style="thin">
        <color rgb="FF00509E"/>
      </top>
      <bottom style="double">
        <color rgb="FF00509E"/>
      </bottom>
      <diagonal/>
    </border>
    <border>
      <left/>
      <right/>
      <top/>
      <bottom style="thin">
        <color rgb="FF002060"/>
      </bottom>
      <diagonal/>
    </border>
    <border>
      <left/>
      <right/>
      <top/>
      <bottom style="thin">
        <color theme="0"/>
      </bottom>
      <diagonal/>
    </border>
    <border>
      <left/>
      <right/>
      <top style="thin">
        <color rgb="FF002060"/>
      </top>
      <bottom style="thin">
        <color rgb="FF002060"/>
      </bottom>
      <diagonal/>
    </border>
    <border>
      <left style="hair">
        <color rgb="FF00509E"/>
      </left>
      <right/>
      <top style="hair">
        <color rgb="FF00509E"/>
      </top>
      <bottom/>
      <diagonal/>
    </border>
    <border>
      <left style="hair">
        <color rgb="FF00509E"/>
      </left>
      <right/>
      <top/>
      <bottom/>
      <diagonal/>
    </border>
    <border>
      <left/>
      <right/>
      <top style="hair">
        <color rgb="FF00509E"/>
      </top>
      <bottom style="medium">
        <color rgb="FF00509E"/>
      </bottom>
      <diagonal/>
    </border>
    <border>
      <left/>
      <right/>
      <top/>
      <bottom style="hair">
        <color rgb="FF00509E"/>
      </bottom>
      <diagonal/>
    </border>
    <border>
      <left/>
      <right/>
      <top/>
      <bottom style="hair">
        <color theme="0" tint="-0.499984740745262"/>
      </bottom>
      <diagonal/>
    </border>
    <border>
      <left/>
      <right/>
      <top style="thin">
        <color rgb="FF00509E"/>
      </top>
      <bottom style="hair">
        <color rgb="FF002060"/>
      </bottom>
      <diagonal/>
    </border>
    <border>
      <left/>
      <right/>
      <top style="thin">
        <color rgb="FF002060"/>
      </top>
      <bottom style="hair">
        <color rgb="FF00509E"/>
      </bottom>
      <diagonal/>
    </border>
    <border>
      <left/>
      <right/>
      <top style="hair">
        <color auto="1"/>
      </top>
      <bottom style="hair">
        <color auto="1"/>
      </bottom>
      <diagonal/>
    </border>
  </borders>
  <cellStyleXfs count="21">
    <xf numFmtId="0" fontId="0" fillId="0" borderId="0"/>
    <xf numFmtId="164" fontId="14" fillId="0" borderId="0" applyFont="0" applyFill="0" applyBorder="0" applyAlignment="0" applyProtection="0"/>
    <xf numFmtId="0" fontId="15" fillId="0" borderId="0" applyNumberFormat="0" applyFill="0" applyBorder="0" applyAlignment="0" applyProtection="0">
      <alignment vertical="top"/>
      <protection locked="0"/>
    </xf>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9" fontId="14" fillId="0" borderId="0" applyFont="0" applyFill="0" applyBorder="0" applyAlignment="0" applyProtection="0"/>
    <xf numFmtId="0" fontId="11" fillId="0" borderId="0"/>
    <xf numFmtId="9" fontId="11" fillId="0" borderId="0" applyFont="0" applyFill="0" applyBorder="0" applyAlignment="0" applyProtection="0"/>
    <xf numFmtId="0" fontId="14" fillId="0" borderId="0"/>
    <xf numFmtId="0" fontId="10" fillId="0" borderId="0"/>
    <xf numFmtId="9" fontId="10" fillId="0" borderId="0" applyFont="0" applyFill="0" applyBorder="0" applyAlignment="0" applyProtection="0"/>
    <xf numFmtId="0" fontId="9" fillId="0" borderId="0"/>
    <xf numFmtId="0" fontId="35" fillId="0" borderId="0"/>
    <xf numFmtId="9" fontId="9" fillId="0" borderId="0" applyFont="0" applyFill="0" applyBorder="0" applyAlignment="0" applyProtection="0"/>
    <xf numFmtId="0" fontId="6" fillId="0" borderId="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0" fontId="3" fillId="0" borderId="0"/>
  </cellStyleXfs>
  <cellXfs count="485">
    <xf numFmtId="0" fontId="0" fillId="0" borderId="0" xfId="0"/>
    <xf numFmtId="164" fontId="12" fillId="0" borderId="0" xfId="1" applyFont="1" applyBorder="1"/>
    <xf numFmtId="0" fontId="12" fillId="0" borderId="0" xfId="0" applyFont="1"/>
    <xf numFmtId="0" fontId="17" fillId="0" borderId="0" xfId="0" applyFont="1"/>
    <xf numFmtId="164" fontId="0" fillId="0" borderId="0" xfId="1" applyFont="1" applyBorder="1"/>
    <xf numFmtId="10" fontId="0" fillId="0" borderId="0" xfId="0" applyNumberFormat="1"/>
    <xf numFmtId="164" fontId="14" fillId="0" borderId="0" xfId="1" applyFont="1" applyBorder="1"/>
    <xf numFmtId="9" fontId="14" fillId="0" borderId="0" xfId="1" applyNumberFormat="1" applyFont="1" applyBorder="1"/>
    <xf numFmtId="164" fontId="13" fillId="2" borderId="0" xfId="3" applyNumberFormat="1" applyFont="1" applyBorder="1"/>
    <xf numFmtId="164" fontId="13" fillId="3" borderId="0" xfId="4" applyNumberFormat="1" applyFont="1" applyBorder="1"/>
    <xf numFmtId="9" fontId="12" fillId="0" borderId="0" xfId="6" applyFont="1" applyBorder="1"/>
    <xf numFmtId="0" fontId="13" fillId="5" borderId="0" xfId="0" applyFont="1" applyFill="1"/>
    <xf numFmtId="165" fontId="13" fillId="5" borderId="0" xfId="0" applyNumberFormat="1" applyFont="1" applyFill="1" applyAlignment="1">
      <alignment horizontal="center"/>
    </xf>
    <xf numFmtId="0" fontId="13" fillId="5" borderId="0" xfId="0" applyFont="1" applyFill="1" applyAlignment="1">
      <alignment horizontal="center"/>
    </xf>
    <xf numFmtId="164" fontId="0" fillId="0" borderId="0" xfId="1" applyFont="1" applyBorder="1" applyAlignment="1">
      <alignment horizontal="center"/>
    </xf>
    <xf numFmtId="164" fontId="12" fillId="0" borderId="0" xfId="1" applyFont="1" applyBorder="1" applyAlignment="1">
      <alignment horizontal="center"/>
    </xf>
    <xf numFmtId="10" fontId="12" fillId="0" borderId="0" xfId="0" applyNumberFormat="1" applyFont="1"/>
    <xf numFmtId="165" fontId="13" fillId="5" borderId="0" xfId="1" applyNumberFormat="1" applyFont="1" applyFill="1" applyBorder="1"/>
    <xf numFmtId="165" fontId="18" fillId="0" borderId="0" xfId="1" applyNumberFormat="1" applyFont="1" applyFill="1" applyBorder="1"/>
    <xf numFmtId="0" fontId="18" fillId="0" borderId="0" xfId="0" applyFont="1"/>
    <xf numFmtId="43" fontId="0" fillId="0" borderId="0" xfId="1" applyNumberFormat="1" applyFont="1" applyBorder="1"/>
    <xf numFmtId="10" fontId="0" fillId="0" borderId="0" xfId="6" applyNumberFormat="1" applyFont="1"/>
    <xf numFmtId="0" fontId="19" fillId="0" borderId="0" xfId="0" applyFont="1"/>
    <xf numFmtId="0" fontId="13" fillId="0" borderId="0" xfId="0" applyFont="1"/>
    <xf numFmtId="17" fontId="13" fillId="0" borderId="0" xfId="0" applyNumberFormat="1" applyFont="1"/>
    <xf numFmtId="3" fontId="0" fillId="0" borderId="0" xfId="0" applyNumberFormat="1"/>
    <xf numFmtId="0" fontId="20" fillId="6" borderId="0" xfId="0" applyFont="1" applyFill="1" applyAlignment="1">
      <alignment horizontal="left" vertical="center"/>
    </xf>
    <xf numFmtId="0" fontId="11" fillId="0" borderId="0" xfId="7"/>
    <xf numFmtId="0" fontId="11" fillId="0" borderId="1" xfId="7" applyBorder="1"/>
    <xf numFmtId="10" fontId="0" fillId="0" borderId="1" xfId="8" applyNumberFormat="1" applyFont="1" applyBorder="1"/>
    <xf numFmtId="10" fontId="0" fillId="0" borderId="0" xfId="8" applyNumberFormat="1" applyFont="1" applyBorder="1"/>
    <xf numFmtId="0" fontId="11" fillId="0" borderId="2" xfId="7" applyBorder="1"/>
    <xf numFmtId="10" fontId="0" fillId="0" borderId="2" xfId="8" applyNumberFormat="1" applyFont="1" applyBorder="1"/>
    <xf numFmtId="10" fontId="11" fillId="0" borderId="2" xfId="7" applyNumberFormat="1" applyBorder="1"/>
    <xf numFmtId="167" fontId="11" fillId="0" borderId="2" xfId="7" applyNumberFormat="1" applyBorder="1"/>
    <xf numFmtId="167" fontId="11" fillId="0" borderId="1" xfId="7" applyNumberFormat="1" applyBorder="1"/>
    <xf numFmtId="167" fontId="11" fillId="0" borderId="0" xfId="7" applyNumberFormat="1"/>
    <xf numFmtId="0" fontId="12" fillId="0" borderId="3" xfId="0" applyFont="1" applyBorder="1"/>
    <xf numFmtId="166" fontId="12" fillId="0" borderId="3" xfId="0" applyNumberFormat="1" applyFont="1" applyBorder="1"/>
    <xf numFmtId="0" fontId="11" fillId="0" borderId="1" xfId="7" applyBorder="1" applyAlignment="1">
      <alignment horizontal="right"/>
    </xf>
    <xf numFmtId="0" fontId="11" fillId="0" borderId="0" xfId="7" applyAlignment="1">
      <alignment horizontal="right"/>
    </xf>
    <xf numFmtId="0" fontId="11" fillId="0" borderId="2" xfId="7" applyBorder="1" applyAlignment="1">
      <alignment horizontal="right"/>
    </xf>
    <xf numFmtId="17" fontId="23" fillId="6" borderId="0" xfId="0" applyNumberFormat="1" applyFont="1" applyFill="1" applyAlignment="1">
      <alignment horizontal="right" vertical="center" wrapText="1"/>
    </xf>
    <xf numFmtId="168" fontId="11" fillId="0" borderId="1" xfId="7" applyNumberFormat="1" applyBorder="1"/>
    <xf numFmtId="168" fontId="11" fillId="0" borderId="0" xfId="7" applyNumberFormat="1"/>
    <xf numFmtId="168" fontId="11" fillId="0" borderId="2" xfId="7" applyNumberFormat="1" applyBorder="1"/>
    <xf numFmtId="0" fontId="0" fillId="7" borderId="0" xfId="0" applyFill="1"/>
    <xf numFmtId="0" fontId="13" fillId="7" borderId="0" xfId="0" applyFont="1" applyFill="1"/>
    <xf numFmtId="17" fontId="13" fillId="7" borderId="0" xfId="0" applyNumberFormat="1" applyFont="1" applyFill="1"/>
    <xf numFmtId="0" fontId="25" fillId="0" borderId="0" xfId="0" applyFont="1"/>
    <xf numFmtId="0" fontId="14" fillId="0" borderId="0" xfId="9"/>
    <xf numFmtId="0" fontId="0" fillId="0" borderId="0" xfId="0" applyAlignment="1">
      <alignment horizontal="center"/>
    </xf>
    <xf numFmtId="0" fontId="0" fillId="0" borderId="4" xfId="0" applyBorder="1" applyAlignment="1">
      <alignment horizontal="center"/>
    </xf>
    <xf numFmtId="0" fontId="0" fillId="0" borderId="4" xfId="0" applyBorder="1"/>
    <xf numFmtId="0" fontId="22" fillId="7" borderId="0" xfId="7" applyFont="1" applyFill="1"/>
    <xf numFmtId="17" fontId="22" fillId="7" borderId="0" xfId="7" applyNumberFormat="1" applyFont="1" applyFill="1"/>
    <xf numFmtId="17" fontId="22" fillId="7" borderId="0" xfId="7" applyNumberFormat="1" applyFont="1" applyFill="1" applyAlignment="1">
      <alignment horizontal="center"/>
    </xf>
    <xf numFmtId="17" fontId="22" fillId="7" borderId="0" xfId="7" applyNumberFormat="1" applyFont="1" applyFill="1" applyAlignment="1">
      <alignment horizontal="right"/>
    </xf>
    <xf numFmtId="0" fontId="24" fillId="0" borderId="1" xfId="7" applyFont="1" applyBorder="1"/>
    <xf numFmtId="0" fontId="24" fillId="0" borderId="0" xfId="7" applyFont="1"/>
    <xf numFmtId="0" fontId="24" fillId="0" borderId="2" xfId="7" applyFont="1" applyBorder="1"/>
    <xf numFmtId="0" fontId="23" fillId="6" borderId="0" xfId="0" applyFont="1" applyFill="1" applyAlignment="1">
      <alignment horizontal="right" vertical="center" wrapText="1"/>
    </xf>
    <xf numFmtId="0" fontId="0" fillId="0" borderId="0" xfId="0" applyAlignment="1">
      <alignment horizontal="left"/>
    </xf>
    <xf numFmtId="3" fontId="23" fillId="6" borderId="0" xfId="0" applyNumberFormat="1" applyFont="1" applyFill="1" applyAlignment="1">
      <alignment horizontal="right" vertical="center" wrapText="1"/>
    </xf>
    <xf numFmtId="172" fontId="0" fillId="0" borderId="0" xfId="0" applyNumberFormat="1"/>
    <xf numFmtId="0" fontId="13" fillId="7" borderId="0" xfId="0" applyFont="1" applyFill="1" applyAlignment="1">
      <alignment horizontal="left"/>
    </xf>
    <xf numFmtId="0" fontId="13" fillId="7" borderId="0" xfId="0" applyFont="1" applyFill="1" applyAlignment="1">
      <alignment horizontal="right"/>
    </xf>
    <xf numFmtId="0" fontId="0" fillId="0" borderId="0" xfId="0" applyAlignment="1">
      <alignment horizontal="right"/>
    </xf>
    <xf numFmtId="0" fontId="0" fillId="8" borderId="0" xfId="0" applyFill="1" applyAlignment="1">
      <alignment horizontal="left"/>
    </xf>
    <xf numFmtId="0" fontId="10" fillId="0" borderId="0" xfId="10"/>
    <xf numFmtId="0" fontId="27" fillId="0" borderId="0" xfId="10" applyFont="1"/>
    <xf numFmtId="0" fontId="24" fillId="0" borderId="0" xfId="10" applyFont="1"/>
    <xf numFmtId="0" fontId="10" fillId="0" borderId="0" xfId="10" applyAlignment="1">
      <alignment vertical="top"/>
    </xf>
    <xf numFmtId="10" fontId="10" fillId="0" borderId="0" xfId="10" applyNumberFormat="1"/>
    <xf numFmtId="2" fontId="10" fillId="0" borderId="0" xfId="10" applyNumberFormat="1"/>
    <xf numFmtId="10" fontId="10" fillId="9" borderId="0" xfId="10" applyNumberFormat="1" applyFill="1"/>
    <xf numFmtId="170" fontId="10" fillId="0" borderId="0" xfId="10" applyNumberFormat="1"/>
    <xf numFmtId="173" fontId="14" fillId="0" borderId="0" xfId="0" applyNumberFormat="1" applyFont="1" applyAlignment="1">
      <alignment horizontal="left"/>
    </xf>
    <xf numFmtId="0" fontId="10" fillId="0" borderId="0" xfId="10" applyAlignment="1">
      <alignment horizontal="right"/>
    </xf>
    <xf numFmtId="10" fontId="0" fillId="0" borderId="0" xfId="11" applyNumberFormat="1" applyFont="1" applyAlignment="1">
      <alignment horizontal="right"/>
    </xf>
    <xf numFmtId="0" fontId="0" fillId="8" borderId="0" xfId="0" applyFill="1"/>
    <xf numFmtId="0" fontId="24" fillId="0" borderId="0" xfId="10" applyFont="1" applyAlignment="1">
      <alignment horizontal="right"/>
    </xf>
    <xf numFmtId="0" fontId="24" fillId="0" borderId="0" xfId="10" applyFont="1" applyAlignment="1">
      <alignment horizontal="left"/>
    </xf>
    <xf numFmtId="173" fontId="31" fillId="0" borderId="0" xfId="0" applyNumberFormat="1" applyFont="1" applyAlignment="1">
      <alignment horizontal="left"/>
    </xf>
    <xf numFmtId="0" fontId="26" fillId="0" borderId="0" xfId="0" applyFont="1"/>
    <xf numFmtId="170" fontId="29" fillId="0" borderId="0" xfId="10" applyNumberFormat="1" applyFont="1" applyAlignment="1">
      <alignment horizontal="right"/>
    </xf>
    <xf numFmtId="0" fontId="32" fillId="7" borderId="0" xfId="10" applyFont="1" applyFill="1" applyAlignment="1">
      <alignment horizontal="centerContinuous"/>
    </xf>
    <xf numFmtId="0" fontId="13" fillId="7" borderId="0" xfId="0" applyFont="1" applyFill="1" applyAlignment="1">
      <alignment horizontal="centerContinuous"/>
    </xf>
    <xf numFmtId="0" fontId="0" fillId="0" borderId="0" xfId="0" applyAlignment="1">
      <alignment horizontal="centerContinuous"/>
    </xf>
    <xf numFmtId="17" fontId="0" fillId="0" borderId="0" xfId="0" applyNumberFormat="1"/>
    <xf numFmtId="0" fontId="12" fillId="0" borderId="5" xfId="0" applyFont="1" applyBorder="1"/>
    <xf numFmtId="0" fontId="34" fillId="0" borderId="0" xfId="12" applyFont="1"/>
    <xf numFmtId="0" fontId="9" fillId="0" borderId="0" xfId="12"/>
    <xf numFmtId="0" fontId="37" fillId="0" borderId="3" xfId="13" applyFont="1" applyBorder="1"/>
    <xf numFmtId="0" fontId="37" fillId="0" borderId="3" xfId="13" applyFont="1" applyBorder="1" applyAlignment="1">
      <alignment horizontal="center"/>
    </xf>
    <xf numFmtId="174" fontId="37" fillId="0" borderId="3" xfId="13" applyNumberFormat="1" applyFont="1" applyBorder="1" applyAlignment="1">
      <alignment horizontal="left"/>
    </xf>
    <xf numFmtId="10" fontId="37" fillId="0" borderId="3" xfId="13" applyNumberFormat="1" applyFont="1" applyBorder="1" applyAlignment="1">
      <alignment horizontal="left"/>
    </xf>
    <xf numFmtId="2" fontId="37" fillId="0" borderId="3" xfId="13" applyNumberFormat="1" applyFont="1" applyBorder="1" applyAlignment="1">
      <alignment horizontal="left"/>
    </xf>
    <xf numFmtId="10" fontId="38" fillId="0" borderId="3" xfId="14" applyNumberFormat="1" applyFont="1" applyFill="1" applyBorder="1" applyAlignment="1">
      <alignment horizontal="left"/>
    </xf>
    <xf numFmtId="0" fontId="37" fillId="0" borderId="1" xfId="13" applyFont="1" applyBorder="1"/>
    <xf numFmtId="0" fontId="37" fillId="0" borderId="1" xfId="13" applyFont="1" applyBorder="1" applyAlignment="1">
      <alignment horizontal="center"/>
    </xf>
    <xf numFmtId="174" fontId="37" fillId="0" borderId="1" xfId="13" applyNumberFormat="1" applyFont="1" applyBorder="1" applyAlignment="1">
      <alignment horizontal="left"/>
    </xf>
    <xf numFmtId="10" fontId="37" fillId="0" borderId="1" xfId="13" applyNumberFormat="1" applyFont="1" applyBorder="1" applyAlignment="1">
      <alignment horizontal="left"/>
    </xf>
    <xf numFmtId="2" fontId="37" fillId="0" borderId="1" xfId="13" applyNumberFormat="1" applyFont="1" applyBorder="1" applyAlignment="1">
      <alignment horizontal="left"/>
    </xf>
    <xf numFmtId="10" fontId="38" fillId="0" borderId="1" xfId="14" applyNumberFormat="1" applyFont="1" applyFill="1" applyBorder="1" applyAlignment="1">
      <alignment horizontal="left"/>
    </xf>
    <xf numFmtId="0" fontId="39" fillId="0" borderId="6" xfId="13" applyFont="1" applyBorder="1"/>
    <xf numFmtId="0" fontId="39" fillId="0" borderId="6" xfId="13" applyFont="1" applyBorder="1" applyAlignment="1">
      <alignment horizontal="center"/>
    </xf>
    <xf numFmtId="174" fontId="39" fillId="0" borderId="6" xfId="13" applyNumberFormat="1" applyFont="1" applyBorder="1" applyAlignment="1">
      <alignment horizontal="left"/>
    </xf>
    <xf numFmtId="10" fontId="39" fillId="0" borderId="6" xfId="13" applyNumberFormat="1" applyFont="1" applyBorder="1" applyAlignment="1">
      <alignment horizontal="left"/>
    </xf>
    <xf numFmtId="2" fontId="39" fillId="0" borderId="6" xfId="13" applyNumberFormat="1" applyFont="1" applyBorder="1" applyAlignment="1">
      <alignment horizontal="left"/>
    </xf>
    <xf numFmtId="10" fontId="40" fillId="0" borderId="6" xfId="14" applyNumberFormat="1" applyFont="1" applyFill="1" applyBorder="1" applyAlignment="1">
      <alignment horizontal="left"/>
    </xf>
    <xf numFmtId="0" fontId="39" fillId="0" borderId="7" xfId="13" applyFont="1" applyBorder="1"/>
    <xf numFmtId="0" fontId="39" fillId="0" borderId="7" xfId="13" applyFont="1" applyBorder="1" applyAlignment="1">
      <alignment horizontal="center"/>
    </xf>
    <xf numFmtId="174" fontId="39" fillId="0" borderId="7" xfId="13" applyNumberFormat="1" applyFont="1" applyBorder="1" applyAlignment="1">
      <alignment horizontal="left"/>
    </xf>
    <xf numFmtId="10" fontId="39" fillId="0" borderId="7" xfId="13" applyNumberFormat="1" applyFont="1" applyBorder="1" applyAlignment="1">
      <alignment horizontal="left"/>
    </xf>
    <xf numFmtId="2" fontId="39" fillId="0" borderId="7" xfId="13" applyNumberFormat="1" applyFont="1" applyBorder="1" applyAlignment="1">
      <alignment horizontal="left"/>
    </xf>
    <xf numFmtId="10" fontId="40" fillId="0" borderId="7" xfId="14" applyNumberFormat="1" applyFont="1" applyFill="1" applyBorder="1" applyAlignment="1">
      <alignment horizontal="left"/>
    </xf>
    <xf numFmtId="0" fontId="24" fillId="0" borderId="5" xfId="10" applyFont="1" applyBorder="1"/>
    <xf numFmtId="10" fontId="0" fillId="0" borderId="5" xfId="11" applyNumberFormat="1" applyFont="1" applyBorder="1"/>
    <xf numFmtId="2" fontId="0" fillId="0" borderId="5" xfId="11" applyNumberFormat="1" applyFont="1" applyBorder="1"/>
    <xf numFmtId="2" fontId="10" fillId="0" borderId="5" xfId="10" applyNumberFormat="1" applyBorder="1"/>
    <xf numFmtId="0" fontId="10" fillId="0" borderId="9" xfId="10" applyBorder="1"/>
    <xf numFmtId="10" fontId="0" fillId="0" borderId="9" xfId="11" applyNumberFormat="1" applyFont="1" applyBorder="1"/>
    <xf numFmtId="10" fontId="10" fillId="0" borderId="9" xfId="10" applyNumberFormat="1" applyBorder="1"/>
    <xf numFmtId="0" fontId="30" fillId="0" borderId="0" xfId="10" applyFont="1" applyAlignment="1">
      <alignment vertical="top"/>
    </xf>
    <xf numFmtId="10" fontId="24" fillId="0" borderId="0" xfId="6" applyNumberFormat="1" applyFont="1" applyBorder="1" applyAlignment="1">
      <alignment horizontal="right"/>
    </xf>
    <xf numFmtId="10" fontId="0" fillId="0" borderId="0" xfId="6" applyNumberFormat="1" applyFont="1" applyAlignment="1">
      <alignment horizontal="right"/>
    </xf>
    <xf numFmtId="0" fontId="0" fillId="0" borderId="10" xfId="0" applyBorder="1"/>
    <xf numFmtId="0" fontId="41" fillId="0" borderId="11" xfId="0" applyFont="1" applyBorder="1" applyAlignment="1">
      <alignment horizontal="center"/>
    </xf>
    <xf numFmtId="0" fontId="41" fillId="0" borderId="11" xfId="0" applyFont="1" applyBorder="1" applyAlignment="1">
      <alignment horizontal="centerContinuous"/>
    </xf>
    <xf numFmtId="0" fontId="13" fillId="0" borderId="0" xfId="0" applyFont="1" applyAlignment="1">
      <alignment horizontal="centerContinuous"/>
    </xf>
    <xf numFmtId="0" fontId="24" fillId="0" borderId="5" xfId="10" applyFont="1" applyBorder="1" applyAlignment="1">
      <alignment horizontal="left"/>
    </xf>
    <xf numFmtId="0" fontId="24" fillId="0" borderId="5" xfId="10" applyFont="1" applyBorder="1" applyAlignment="1">
      <alignment horizontal="right"/>
    </xf>
    <xf numFmtId="0" fontId="8" fillId="0" borderId="0" xfId="10" applyFont="1"/>
    <xf numFmtId="0" fontId="8" fillId="0" borderId="9" xfId="10" applyFont="1" applyBorder="1"/>
    <xf numFmtId="17" fontId="12" fillId="0" borderId="0" xfId="0" applyNumberFormat="1" applyFont="1"/>
    <xf numFmtId="0" fontId="12" fillId="0" borderId="13" xfId="0" applyFont="1" applyBorder="1"/>
    <xf numFmtId="0" fontId="12" fillId="0" borderId="8" xfId="0" applyFont="1" applyBorder="1"/>
    <xf numFmtId="0" fontId="12" fillId="0" borderId="9" xfId="0" applyFont="1" applyBorder="1"/>
    <xf numFmtId="175" fontId="0" fillId="0" borderId="0" xfId="0" applyNumberFormat="1"/>
    <xf numFmtId="0" fontId="24" fillId="0" borderId="0" xfId="0" applyFont="1"/>
    <xf numFmtId="0" fontId="0" fillId="0" borderId="3" xfId="0" applyBorder="1"/>
    <xf numFmtId="175" fontId="0" fillId="0" borderId="3" xfId="0" applyNumberFormat="1" applyBorder="1"/>
    <xf numFmtId="0" fontId="24" fillId="0" borderId="14" xfId="0" applyFont="1" applyBorder="1"/>
    <xf numFmtId="175" fontId="24" fillId="0" borderId="14" xfId="0" applyNumberFormat="1" applyFont="1" applyBorder="1"/>
    <xf numFmtId="0" fontId="24" fillId="0" borderId="15" xfId="0" applyFont="1" applyBorder="1"/>
    <xf numFmtId="175" fontId="24" fillId="0" borderId="15" xfId="0" applyNumberFormat="1" applyFont="1" applyBorder="1"/>
    <xf numFmtId="10" fontId="24" fillId="0" borderId="15" xfId="6" applyNumberFormat="1" applyFont="1" applyBorder="1"/>
    <xf numFmtId="10" fontId="29" fillId="0" borderId="3" xfId="0" applyNumberFormat="1" applyFont="1" applyBorder="1"/>
    <xf numFmtId="0" fontId="24" fillId="8" borderId="0" xfId="0" applyFont="1" applyFill="1"/>
    <xf numFmtId="10" fontId="24" fillId="8" borderId="0" xfId="0" applyNumberFormat="1" applyFont="1" applyFill="1"/>
    <xf numFmtId="9" fontId="0" fillId="0" borderId="0" xfId="6" applyFont="1"/>
    <xf numFmtId="0" fontId="21" fillId="6" borderId="16" xfId="0" applyFont="1" applyFill="1" applyBorder="1" applyAlignment="1">
      <alignment horizontal="left" vertical="center"/>
    </xf>
    <xf numFmtId="0" fontId="21" fillId="6" borderId="8" xfId="0" applyFont="1" applyFill="1" applyBorder="1" applyAlignment="1">
      <alignment horizontal="left" vertical="center"/>
    </xf>
    <xf numFmtId="0" fontId="24" fillId="8" borderId="0" xfId="0" applyFont="1" applyFill="1" applyAlignment="1">
      <alignment horizontal="left"/>
    </xf>
    <xf numFmtId="0" fontId="16" fillId="7" borderId="0" xfId="0" applyFont="1" applyFill="1" applyAlignment="1">
      <alignment horizontal="centerContinuous"/>
    </xf>
    <xf numFmtId="175" fontId="44" fillId="0" borderId="12" xfId="0" applyNumberFormat="1" applyFont="1" applyBorder="1"/>
    <xf numFmtId="175" fontId="44" fillId="0" borderId="9" xfId="0" applyNumberFormat="1" applyFont="1" applyBorder="1"/>
    <xf numFmtId="175" fontId="45" fillId="0" borderId="13" xfId="0" applyNumberFormat="1" applyFont="1" applyBorder="1"/>
    <xf numFmtId="175" fontId="45" fillId="0" borderId="0" xfId="0" applyNumberFormat="1" applyFont="1"/>
    <xf numFmtId="175" fontId="44" fillId="0" borderId="0" xfId="0" applyNumberFormat="1" applyFont="1"/>
    <xf numFmtId="175" fontId="44" fillId="0" borderId="8" xfId="0" applyNumberFormat="1" applyFont="1" applyBorder="1"/>
    <xf numFmtId="3" fontId="44" fillId="0" borderId="12" xfId="0" applyNumberFormat="1" applyFont="1" applyBorder="1"/>
    <xf numFmtId="175" fontId="45" fillId="0" borderId="17" xfId="0" applyNumberFormat="1" applyFont="1" applyBorder="1"/>
    <xf numFmtId="175" fontId="45" fillId="0" borderId="16" xfId="0" applyNumberFormat="1" applyFont="1" applyBorder="1"/>
    <xf numFmtId="164" fontId="0" fillId="0" borderId="0" xfId="0" applyNumberFormat="1"/>
    <xf numFmtId="175" fontId="46" fillId="0" borderId="3" xfId="0" applyNumberFormat="1" applyFont="1" applyBorder="1"/>
    <xf numFmtId="10" fontId="44" fillId="0" borderId="0" xfId="0" applyNumberFormat="1" applyFont="1"/>
    <xf numFmtId="0" fontId="0" fillId="0" borderId="1" xfId="0" applyBorder="1"/>
    <xf numFmtId="175" fontId="0" fillId="0" borderId="1" xfId="0" applyNumberFormat="1" applyBorder="1"/>
    <xf numFmtId="0" fontId="0" fillId="0" borderId="18" xfId="0" applyBorder="1"/>
    <xf numFmtId="175" fontId="0" fillId="0" borderId="18" xfId="0" applyNumberFormat="1" applyBorder="1"/>
    <xf numFmtId="0" fontId="44" fillId="0" borderId="0" xfId="0" applyFont="1"/>
    <xf numFmtId="10" fontId="0" fillId="9" borderId="0" xfId="0" applyNumberFormat="1" applyFill="1"/>
    <xf numFmtId="0" fontId="12" fillId="0" borderId="19" xfId="0" applyFont="1" applyBorder="1"/>
    <xf numFmtId="0" fontId="6" fillId="0" borderId="0" xfId="15"/>
    <xf numFmtId="0" fontId="47" fillId="0" borderId="0" xfId="15" applyFont="1"/>
    <xf numFmtId="2" fontId="22" fillId="0" borderId="0" xfId="15" applyNumberFormat="1" applyFont="1" applyAlignment="1">
      <alignment horizontal="left"/>
    </xf>
    <xf numFmtId="2" fontId="22" fillId="0" borderId="0" xfId="15" applyNumberFormat="1" applyFont="1" applyAlignment="1">
      <alignment horizontal="right" wrapText="1"/>
    </xf>
    <xf numFmtId="2" fontId="22" fillId="0" borderId="0" xfId="15" applyNumberFormat="1" applyFont="1" applyAlignment="1">
      <alignment horizontal="right"/>
    </xf>
    <xf numFmtId="2" fontId="6" fillId="0" borderId="0" xfId="15" applyNumberFormat="1"/>
    <xf numFmtId="0" fontId="48" fillId="8" borderId="3" xfId="15" applyFont="1" applyFill="1" applyBorder="1" applyAlignment="1">
      <alignment horizontal="left"/>
    </xf>
    <xf numFmtId="2" fontId="48" fillId="8" borderId="3" xfId="15" applyNumberFormat="1" applyFont="1" applyFill="1" applyBorder="1" applyAlignment="1">
      <alignment horizontal="left"/>
    </xf>
    <xf numFmtId="2" fontId="48" fillId="8" borderId="3" xfId="15" applyNumberFormat="1" applyFont="1" applyFill="1" applyBorder="1" applyAlignment="1">
      <alignment horizontal="right"/>
    </xf>
    <xf numFmtId="181" fontId="48" fillId="8" borderId="3" xfId="15" applyNumberFormat="1" applyFont="1" applyFill="1" applyBorder="1" applyAlignment="1">
      <alignment horizontal="right"/>
    </xf>
    <xf numFmtId="0" fontId="6" fillId="8" borderId="3" xfId="15" applyFill="1" applyBorder="1"/>
    <xf numFmtId="181" fontId="6" fillId="8" borderId="3" xfId="15" applyNumberFormat="1" applyFill="1" applyBorder="1"/>
    <xf numFmtId="0" fontId="24" fillId="8" borderId="3" xfId="15" applyFont="1" applyFill="1" applyBorder="1"/>
    <xf numFmtId="181" fontId="24" fillId="8" borderId="3" xfId="15" applyNumberFormat="1" applyFont="1" applyFill="1" applyBorder="1"/>
    <xf numFmtId="0" fontId="6" fillId="0" borderId="3" xfId="15" applyBorder="1"/>
    <xf numFmtId="2" fontId="6" fillId="0" borderId="3" xfId="15" applyNumberFormat="1" applyBorder="1"/>
    <xf numFmtId="0" fontId="24" fillId="8" borderId="22" xfId="15" applyFont="1" applyFill="1" applyBorder="1"/>
    <xf numFmtId="170" fontId="24" fillId="8" borderId="22" xfId="15" applyNumberFormat="1" applyFont="1" applyFill="1" applyBorder="1"/>
    <xf numFmtId="0" fontId="24" fillId="0" borderId="0" xfId="15" applyFont="1"/>
    <xf numFmtId="170" fontId="24" fillId="0" borderId="0" xfId="15" applyNumberFormat="1" applyFont="1"/>
    <xf numFmtId="2" fontId="0" fillId="0" borderId="0" xfId="0" applyNumberFormat="1"/>
    <xf numFmtId="0" fontId="48" fillId="0" borderId="3" xfId="15" applyFont="1" applyBorder="1" applyAlignment="1">
      <alignment horizontal="left"/>
    </xf>
    <xf numFmtId="0" fontId="6" fillId="0" borderId="3" xfId="15" applyBorder="1" applyAlignment="1">
      <alignment horizontal="left"/>
    </xf>
    <xf numFmtId="0" fontId="6" fillId="0" borderId="3" xfId="15" applyBorder="1" applyAlignment="1">
      <alignment horizontal="right"/>
    </xf>
    <xf numFmtId="181" fontId="48" fillId="0" borderId="3" xfId="15" applyNumberFormat="1" applyFont="1" applyBorder="1" applyAlignment="1">
      <alignment horizontal="right"/>
    </xf>
    <xf numFmtId="175" fontId="48" fillId="8" borderId="3" xfId="15" applyNumberFormat="1" applyFont="1" applyFill="1" applyBorder="1" applyAlignment="1">
      <alignment horizontal="right" wrapText="1"/>
    </xf>
    <xf numFmtId="175" fontId="6" fillId="8" borderId="3" xfId="15" applyNumberFormat="1" applyFill="1" applyBorder="1" applyAlignment="1">
      <alignment horizontal="right"/>
    </xf>
    <xf numFmtId="175" fontId="48" fillId="8" borderId="3" xfId="15" applyNumberFormat="1" applyFont="1" applyFill="1" applyBorder="1" applyAlignment="1">
      <alignment horizontal="right"/>
    </xf>
    <xf numFmtId="175" fontId="48" fillId="0" borderId="3" xfId="15" applyNumberFormat="1" applyFont="1" applyBorder="1" applyAlignment="1">
      <alignment horizontal="right" wrapText="1"/>
    </xf>
    <xf numFmtId="175" fontId="6" fillId="0" borderId="3" xfId="15" applyNumberFormat="1" applyBorder="1" applyAlignment="1">
      <alignment horizontal="right"/>
    </xf>
    <xf numFmtId="175" fontId="48" fillId="0" borderId="3" xfId="15" applyNumberFormat="1" applyFont="1" applyBorder="1" applyAlignment="1">
      <alignment horizontal="right"/>
    </xf>
    <xf numFmtId="4" fontId="48" fillId="8" borderId="3" xfId="15" applyNumberFormat="1" applyFont="1" applyFill="1" applyBorder="1" applyAlignment="1">
      <alignment horizontal="right" wrapText="1"/>
    </xf>
    <xf numFmtId="4" fontId="48" fillId="0" borderId="3" xfId="15" applyNumberFormat="1" applyFont="1" applyBorder="1" applyAlignment="1">
      <alignment horizontal="right" wrapText="1"/>
    </xf>
    <xf numFmtId="175" fontId="6" fillId="0" borderId="3" xfId="15" applyNumberFormat="1" applyBorder="1"/>
    <xf numFmtId="164" fontId="16" fillId="0" borderId="0" xfId="0" applyNumberFormat="1" applyFont="1"/>
    <xf numFmtId="176" fontId="16" fillId="0" borderId="0" xfId="0" applyNumberFormat="1" applyFont="1"/>
    <xf numFmtId="0" fontId="36" fillId="7" borderId="0" xfId="13" applyFont="1" applyFill="1" applyAlignment="1">
      <alignment horizontal="left" wrapText="1"/>
    </xf>
    <xf numFmtId="0" fontId="36" fillId="7" borderId="0" xfId="12" applyFont="1" applyFill="1" applyAlignment="1">
      <alignment horizontal="left" wrapText="1"/>
    </xf>
    <xf numFmtId="0" fontId="13" fillId="7" borderId="0" xfId="9" applyFont="1" applyFill="1" applyAlignment="1">
      <alignment horizontal="center"/>
    </xf>
    <xf numFmtId="0" fontId="43" fillId="7" borderId="0" xfId="0" applyFont="1" applyFill="1"/>
    <xf numFmtId="0" fontId="43" fillId="7" borderId="0" xfId="0" applyFont="1" applyFill="1" applyAlignment="1">
      <alignment horizontal="centerContinuous"/>
    </xf>
    <xf numFmtId="0" fontId="0" fillId="7" borderId="0" xfId="0" applyFill="1" applyAlignment="1">
      <alignment horizontal="centerContinuous"/>
    </xf>
    <xf numFmtId="175" fontId="12" fillId="0" borderId="19" xfId="0" applyNumberFormat="1" applyFont="1" applyBorder="1"/>
    <xf numFmtId="175" fontId="0" fillId="9" borderId="12" xfId="0" applyNumberFormat="1" applyFill="1" applyBorder="1"/>
    <xf numFmtId="175" fontId="0" fillId="0" borderId="12" xfId="0" applyNumberFormat="1" applyBorder="1"/>
    <xf numFmtId="10" fontId="44" fillId="9" borderId="12" xfId="0" applyNumberFormat="1" applyFont="1" applyFill="1" applyBorder="1"/>
    <xf numFmtId="10" fontId="0" fillId="0" borderId="12" xfId="0" applyNumberFormat="1" applyBorder="1"/>
    <xf numFmtId="0" fontId="0" fillId="0" borderId="9" xfId="0" applyBorder="1"/>
    <xf numFmtId="175" fontId="24" fillId="0" borderId="0" xfId="0" applyNumberFormat="1" applyFont="1"/>
    <xf numFmtId="0" fontId="24" fillId="0" borderId="16" xfId="0" applyFont="1" applyBorder="1"/>
    <xf numFmtId="175" fontId="24" fillId="9" borderId="16" xfId="0" applyNumberFormat="1" applyFont="1" applyFill="1" applyBorder="1"/>
    <xf numFmtId="175" fontId="24" fillId="0" borderId="16" xfId="0" applyNumberFormat="1" applyFont="1" applyBorder="1"/>
    <xf numFmtId="164" fontId="24" fillId="0" borderId="16" xfId="0" applyNumberFormat="1" applyFont="1" applyBorder="1"/>
    <xf numFmtId="179" fontId="0" fillId="0" borderId="12" xfId="0" applyNumberFormat="1" applyBorder="1"/>
    <xf numFmtId="0" fontId="12" fillId="0" borderId="0" xfId="0" applyFont="1" applyAlignment="1">
      <alignment horizontal="centerContinuous"/>
    </xf>
    <xf numFmtId="175" fontId="0" fillId="0" borderId="23" xfId="0" applyNumberFormat="1" applyBorder="1"/>
    <xf numFmtId="175" fontId="0" fillId="0" borderId="9" xfId="0" applyNumberFormat="1" applyBorder="1"/>
    <xf numFmtId="175" fontId="0" fillId="0" borderId="24" xfId="0" applyNumberFormat="1" applyBorder="1"/>
    <xf numFmtId="175" fontId="0" fillId="9" borderId="0" xfId="0" applyNumberFormat="1" applyFill="1"/>
    <xf numFmtId="0" fontId="0" fillId="0" borderId="2" xfId="0" applyBorder="1"/>
    <xf numFmtId="0" fontId="12" fillId="0" borderId="2" xfId="0" applyFont="1" applyBorder="1"/>
    <xf numFmtId="0" fontId="24" fillId="0" borderId="12" xfId="0" applyFont="1" applyBorder="1"/>
    <xf numFmtId="175" fontId="24" fillId="0" borderId="12" xfId="0" applyNumberFormat="1" applyFont="1" applyBorder="1"/>
    <xf numFmtId="0" fontId="7" fillId="0" borderId="9" xfId="0" applyFont="1" applyBorder="1"/>
    <xf numFmtId="175" fontId="7" fillId="0" borderId="9" xfId="0" applyNumberFormat="1" applyFont="1" applyBorder="1"/>
    <xf numFmtId="10" fontId="12" fillId="0" borderId="8" xfId="0" applyNumberFormat="1" applyFont="1" applyBorder="1"/>
    <xf numFmtId="0" fontId="22" fillId="7" borderId="8" xfId="10" applyFont="1" applyFill="1" applyBorder="1"/>
    <xf numFmtId="0" fontId="22" fillId="7" borderId="8" xfId="10" applyFont="1" applyFill="1" applyBorder="1" applyAlignment="1">
      <alignment horizontal="right"/>
    </xf>
    <xf numFmtId="0" fontId="22" fillId="7" borderId="5" xfId="10" applyFont="1" applyFill="1" applyBorder="1" applyAlignment="1">
      <alignment horizontal="right" vertical="top"/>
    </xf>
    <xf numFmtId="0" fontId="22" fillId="7" borderId="0" xfId="15" applyFont="1" applyFill="1"/>
    <xf numFmtId="0" fontId="22" fillId="7" borderId="0" xfId="15" applyFont="1" applyFill="1" applyAlignment="1">
      <alignment horizontal="left"/>
    </xf>
    <xf numFmtId="0" fontId="22" fillId="7" borderId="0" xfId="15" applyFont="1" applyFill="1" applyAlignment="1">
      <alignment horizontal="right" wrapText="1"/>
    </xf>
    <xf numFmtId="0" fontId="22" fillId="7" borderId="0" xfId="15" applyFont="1" applyFill="1" applyAlignment="1">
      <alignment horizontal="right"/>
    </xf>
    <xf numFmtId="0" fontId="22" fillId="7" borderId="20" xfId="15" applyFont="1" applyFill="1" applyBorder="1"/>
    <xf numFmtId="0" fontId="43" fillId="7" borderId="0" xfId="15" applyFont="1" applyFill="1"/>
    <xf numFmtId="0" fontId="22" fillId="7" borderId="0" xfId="15" applyFont="1" applyFill="1" applyAlignment="1">
      <alignment horizontal="center"/>
    </xf>
    <xf numFmtId="10" fontId="0" fillId="0" borderId="12" xfId="6" applyNumberFormat="1" applyFont="1" applyBorder="1"/>
    <xf numFmtId="0" fontId="0" fillId="0" borderId="12" xfId="0" applyBorder="1"/>
    <xf numFmtId="0" fontId="33" fillId="0" borderId="25" xfId="0" applyFont="1" applyBorder="1"/>
    <xf numFmtId="0" fontId="0" fillId="0" borderId="26" xfId="0" applyBorder="1"/>
    <xf numFmtId="10" fontId="0" fillId="0" borderId="26" xfId="6" applyNumberFormat="1" applyFont="1" applyBorder="1"/>
    <xf numFmtId="176" fontId="0" fillId="0" borderId="0" xfId="0" applyNumberFormat="1"/>
    <xf numFmtId="0" fontId="12" fillId="0" borderId="0" xfId="0" applyFont="1" applyAlignment="1">
      <alignment horizontal="right"/>
    </xf>
    <xf numFmtId="10" fontId="0" fillId="0" borderId="12" xfId="0" applyNumberFormat="1" applyBorder="1" applyAlignment="1">
      <alignment horizontal="left"/>
    </xf>
    <xf numFmtId="176" fontId="0" fillId="0" borderId="12" xfId="0" applyNumberFormat="1" applyBorder="1"/>
    <xf numFmtId="10" fontId="0" fillId="0" borderId="26" xfId="0" applyNumberFormat="1" applyBorder="1" applyAlignment="1">
      <alignment horizontal="left"/>
    </xf>
    <xf numFmtId="176" fontId="0" fillId="0" borderId="26" xfId="0" applyNumberFormat="1" applyBorder="1"/>
    <xf numFmtId="0" fontId="12" fillId="0" borderId="13" xfId="0" applyFont="1" applyBorder="1" applyAlignment="1">
      <alignment horizontal="left"/>
    </xf>
    <xf numFmtId="0" fontId="12" fillId="0" borderId="13" xfId="0" applyFont="1" applyBorder="1" applyAlignment="1">
      <alignment horizontal="right"/>
    </xf>
    <xf numFmtId="182" fontId="0" fillId="0" borderId="0" xfId="0" applyNumberFormat="1"/>
    <xf numFmtId="176" fontId="0" fillId="0" borderId="0" xfId="6" applyNumberFormat="1" applyFont="1" applyBorder="1"/>
    <xf numFmtId="10" fontId="0" fillId="0" borderId="0" xfId="0" applyNumberFormat="1" applyAlignment="1">
      <alignment horizontal="left"/>
    </xf>
    <xf numFmtId="10" fontId="0" fillId="0" borderId="0" xfId="6" applyNumberFormat="1" applyFont="1" applyBorder="1"/>
    <xf numFmtId="0" fontId="12" fillId="0" borderId="13" xfId="0" applyFont="1" applyBorder="1" applyAlignment="1">
      <alignment horizontal="centerContinuous"/>
    </xf>
    <xf numFmtId="0" fontId="0" fillId="0" borderId="13" xfId="0" applyBorder="1" applyAlignment="1">
      <alignment horizontal="centerContinuous"/>
    </xf>
    <xf numFmtId="14" fontId="44" fillId="0" borderId="0" xfId="0" applyNumberFormat="1" applyFont="1"/>
    <xf numFmtId="176" fontId="44" fillId="0" borderId="0" xfId="0" applyNumberFormat="1" applyFont="1"/>
    <xf numFmtId="0" fontId="5" fillId="0" borderId="0" xfId="16"/>
    <xf numFmtId="170" fontId="5" fillId="0" borderId="0" xfId="16" applyNumberFormat="1"/>
    <xf numFmtId="0" fontId="51" fillId="0" borderId="0" xfId="16" applyFont="1"/>
    <xf numFmtId="0" fontId="22" fillId="7" borderId="0" xfId="16" applyFont="1" applyFill="1" applyAlignment="1">
      <alignment horizontal="centerContinuous"/>
    </xf>
    <xf numFmtId="0" fontId="24" fillId="10" borderId="0" xfId="16" applyFont="1" applyFill="1"/>
    <xf numFmtId="10" fontId="24" fillId="10" borderId="0" xfId="17" applyNumberFormat="1" applyFont="1" applyFill="1"/>
    <xf numFmtId="181" fontId="24" fillId="10" borderId="0" xfId="17" applyNumberFormat="1" applyFont="1" applyFill="1"/>
    <xf numFmtId="0" fontId="4" fillId="0" borderId="0" xfId="18"/>
    <xf numFmtId="170" fontId="4" fillId="0" borderId="0" xfId="18" applyNumberFormat="1"/>
    <xf numFmtId="0" fontId="24" fillId="11" borderId="0" xfId="18" applyFont="1" applyFill="1"/>
    <xf numFmtId="10" fontId="24" fillId="11" borderId="0" xfId="19" applyNumberFormat="1" applyFont="1" applyFill="1"/>
    <xf numFmtId="0" fontId="24" fillId="0" borderId="0" xfId="18" applyFont="1"/>
    <xf numFmtId="10" fontId="24" fillId="0" borderId="0" xfId="19" applyNumberFormat="1" applyFont="1" applyFill="1"/>
    <xf numFmtId="0" fontId="52" fillId="0" borderId="0" xfId="0" applyFont="1"/>
    <xf numFmtId="0" fontId="0" fillId="0" borderId="0" xfId="0" applyAlignment="1">
      <alignment wrapText="1"/>
    </xf>
    <xf numFmtId="0" fontId="0" fillId="0" borderId="27" xfId="0" applyBorder="1"/>
    <xf numFmtId="0" fontId="53" fillId="7" borderId="0" xfId="0" applyFont="1" applyFill="1" applyAlignment="1">
      <alignment horizontal="centerContinuous"/>
    </xf>
    <xf numFmtId="9" fontId="0" fillId="7" borderId="0" xfId="6" applyFont="1" applyFill="1"/>
    <xf numFmtId="9" fontId="26" fillId="0" borderId="0" xfId="6" applyFont="1"/>
    <xf numFmtId="9" fontId="12" fillId="0" borderId="0" xfId="6" applyFont="1"/>
    <xf numFmtId="9" fontId="0" fillId="0" borderId="4" xfId="6" applyFont="1" applyBorder="1"/>
    <xf numFmtId="0" fontId="54" fillId="7" borderId="0" xfId="0" applyFont="1" applyFill="1"/>
    <xf numFmtId="17" fontId="54" fillId="7" borderId="0" xfId="0" applyNumberFormat="1" applyFont="1" applyFill="1"/>
    <xf numFmtId="2" fontId="0" fillId="0" borderId="0" xfId="6" applyNumberFormat="1" applyFont="1"/>
    <xf numFmtId="175" fontId="0" fillId="0" borderId="0" xfId="6" applyNumberFormat="1" applyFont="1"/>
    <xf numFmtId="0" fontId="55" fillId="0" borderId="0" xfId="0" applyFont="1"/>
    <xf numFmtId="43" fontId="0" fillId="0" borderId="0" xfId="0" applyNumberFormat="1"/>
    <xf numFmtId="14" fontId="0" fillId="0" borderId="0" xfId="0" applyNumberFormat="1"/>
    <xf numFmtId="179" fontId="0" fillId="0" borderId="0" xfId="0" applyNumberFormat="1"/>
    <xf numFmtId="0" fontId="0" fillId="0" borderId="0" xfId="6" applyNumberFormat="1" applyFont="1"/>
    <xf numFmtId="9" fontId="0" fillId="0" borderId="0" xfId="6" applyFont="1" applyAlignment="1">
      <alignment horizontal="left" indent="1"/>
    </xf>
    <xf numFmtId="0" fontId="54" fillId="7" borderId="0" xfId="0" applyFont="1" applyFill="1" applyAlignment="1">
      <alignment horizontal="centerContinuous"/>
    </xf>
    <xf numFmtId="9" fontId="54" fillId="7" borderId="0" xfId="6" applyFont="1" applyFill="1"/>
    <xf numFmtId="0" fontId="35" fillId="0" borderId="0" xfId="0" applyFont="1"/>
    <xf numFmtId="0" fontId="56" fillId="0" borderId="0" xfId="0" applyFont="1"/>
    <xf numFmtId="9" fontId="54" fillId="7" borderId="0" xfId="6" applyFont="1" applyFill="1" applyAlignment="1">
      <alignment horizontal="centerContinuous"/>
    </xf>
    <xf numFmtId="9" fontId="35" fillId="7" borderId="0" xfId="6" applyFont="1" applyFill="1" applyAlignment="1">
      <alignment horizontal="centerContinuous"/>
    </xf>
    <xf numFmtId="9" fontId="57" fillId="7" borderId="0" xfId="6" applyFont="1" applyFill="1" applyAlignment="1">
      <alignment horizontal="centerContinuous"/>
    </xf>
    <xf numFmtId="0" fontId="58" fillId="7" borderId="0" xfId="16" applyFont="1" applyFill="1" applyAlignment="1">
      <alignment horizontal="centerContinuous"/>
    </xf>
    <xf numFmtId="9" fontId="0" fillId="0" borderId="27" xfId="6" applyFont="1" applyBorder="1" applyAlignment="1">
      <alignment vertical="top" wrapText="1"/>
    </xf>
    <xf numFmtId="9" fontId="0" fillId="0" borderId="0" xfId="6" applyFont="1" applyBorder="1"/>
    <xf numFmtId="166" fontId="0" fillId="0" borderId="9" xfId="0" applyNumberFormat="1" applyBorder="1"/>
    <xf numFmtId="166" fontId="0" fillId="0" borderId="0" xfId="0" applyNumberFormat="1"/>
    <xf numFmtId="166" fontId="0" fillId="0" borderId="12" xfId="0" applyNumberFormat="1" applyBorder="1"/>
    <xf numFmtId="166" fontId="12" fillId="0" borderId="12" xfId="0" applyNumberFormat="1" applyFont="1" applyBorder="1"/>
    <xf numFmtId="166" fontId="12" fillId="0" borderId="26" xfId="0" applyNumberFormat="1" applyFont="1" applyBorder="1"/>
    <xf numFmtId="166" fontId="12" fillId="0" borderId="13" xfId="0" applyNumberFormat="1" applyFont="1" applyBorder="1"/>
    <xf numFmtId="166" fontId="0" fillId="0" borderId="26" xfId="0" applyNumberFormat="1" applyBorder="1"/>
    <xf numFmtId="0" fontId="12" fillId="0" borderId="12" xfId="0" applyFont="1" applyBorder="1"/>
    <xf numFmtId="0" fontId="19" fillId="0" borderId="12" xfId="0" applyFont="1" applyBorder="1" applyAlignment="1">
      <alignment horizontal="right"/>
    </xf>
    <xf numFmtId="10" fontId="19" fillId="0" borderId="12" xfId="6" applyNumberFormat="1" applyFont="1" applyBorder="1"/>
    <xf numFmtId="10" fontId="19" fillId="0" borderId="12" xfId="6" applyNumberFormat="1" applyFont="1" applyBorder="1" applyAlignment="1">
      <alignment horizontal="right"/>
    </xf>
    <xf numFmtId="0" fontId="12" fillId="0" borderId="28" xfId="0" applyFont="1" applyBorder="1"/>
    <xf numFmtId="166" fontId="12" fillId="0" borderId="17" xfId="0" applyNumberFormat="1" applyFont="1" applyBorder="1"/>
    <xf numFmtId="166" fontId="0" fillId="0" borderId="3" xfId="0" applyNumberFormat="1" applyBorder="1"/>
    <xf numFmtId="166" fontId="0" fillId="0" borderId="2" xfId="0" applyNumberFormat="1" applyBorder="1"/>
    <xf numFmtId="0" fontId="12" fillId="0" borderId="26" xfId="0" applyFont="1" applyBorder="1"/>
    <xf numFmtId="9" fontId="44" fillId="0" borderId="0" xfId="0" applyNumberFormat="1" applyFont="1"/>
    <xf numFmtId="184" fontId="0" fillId="0" borderId="12" xfId="6" applyNumberFormat="1" applyFont="1" applyBorder="1"/>
    <xf numFmtId="184" fontId="33" fillId="0" borderId="25" xfId="6" applyNumberFormat="1" applyFont="1" applyBorder="1"/>
    <xf numFmtId="184" fontId="12" fillId="0" borderId="5" xfId="6" applyNumberFormat="1" applyFont="1" applyBorder="1"/>
    <xf numFmtId="184" fontId="0" fillId="0" borderId="26" xfId="6" applyNumberFormat="1" applyFont="1" applyBorder="1"/>
    <xf numFmtId="184" fontId="0" fillId="0" borderId="0" xfId="0" applyNumberFormat="1"/>
    <xf numFmtId="0" fontId="54" fillId="7" borderId="5" xfId="0" applyFont="1" applyFill="1" applyBorder="1"/>
    <xf numFmtId="17" fontId="54" fillId="7" borderId="5" xfId="0" applyNumberFormat="1" applyFont="1" applyFill="1" applyBorder="1"/>
    <xf numFmtId="0" fontId="57" fillId="7" borderId="0" xfId="0" applyFont="1" applyFill="1" applyAlignment="1">
      <alignment horizontal="centerContinuous"/>
    </xf>
    <xf numFmtId="0" fontId="32" fillId="7" borderId="0" xfId="16" applyFont="1" applyFill="1" applyAlignment="1">
      <alignment horizontal="centerContinuous"/>
    </xf>
    <xf numFmtId="17" fontId="24" fillId="0" borderId="26" xfId="16" applyNumberFormat="1" applyFont="1" applyBorder="1"/>
    <xf numFmtId="17" fontId="59" fillId="0" borderId="26" xfId="16" applyNumberFormat="1" applyFont="1" applyBorder="1"/>
    <xf numFmtId="0" fontId="50" fillId="0" borderId="0" xfId="16" applyFont="1" applyAlignment="1">
      <alignment vertical="center"/>
    </xf>
    <xf numFmtId="0" fontId="54" fillId="7" borderId="0" xfId="0" applyFont="1" applyFill="1" applyAlignment="1">
      <alignment horizontal="left"/>
    </xf>
    <xf numFmtId="0" fontId="54" fillId="7" borderId="0" xfId="0" applyFont="1" applyFill="1" applyAlignment="1">
      <alignment horizontal="right"/>
    </xf>
    <xf numFmtId="0" fontId="35" fillId="0" borderId="0" xfId="0" applyFont="1" applyAlignment="1">
      <alignment horizontal="left"/>
    </xf>
    <xf numFmtId="0" fontId="60" fillId="0" borderId="0" xfId="10" applyFont="1"/>
    <xf numFmtId="0" fontId="32" fillId="0" borderId="0" xfId="10" applyFont="1" applyAlignment="1">
      <alignment horizontal="center"/>
    </xf>
    <xf numFmtId="0" fontId="2" fillId="0" borderId="5" xfId="10" applyFont="1" applyBorder="1"/>
    <xf numFmtId="173" fontId="35" fillId="0" borderId="0" xfId="0" applyNumberFormat="1" applyFont="1" applyAlignment="1">
      <alignment horizontal="left"/>
    </xf>
    <xf numFmtId="170" fontId="60" fillId="0" borderId="0" xfId="10" applyNumberFormat="1" applyFont="1"/>
    <xf numFmtId="10" fontId="35" fillId="0" borderId="0" xfId="11" applyNumberFormat="1" applyFont="1" applyAlignment="1">
      <alignment horizontal="right"/>
    </xf>
    <xf numFmtId="0" fontId="10" fillId="0" borderId="12" xfId="10" applyBorder="1" applyAlignment="1">
      <alignment horizontal="left"/>
    </xf>
    <xf numFmtId="2" fontId="10" fillId="0" borderId="12" xfId="10" applyNumberFormat="1" applyBorder="1" applyAlignment="1">
      <alignment horizontal="right"/>
    </xf>
    <xf numFmtId="10" fontId="10" fillId="0" borderId="12" xfId="10" applyNumberFormat="1" applyBorder="1" applyAlignment="1">
      <alignment horizontal="right"/>
    </xf>
    <xf numFmtId="0" fontId="10" fillId="0" borderId="12" xfId="10" applyBorder="1"/>
    <xf numFmtId="173" fontId="12" fillId="0" borderId="0" xfId="0" applyNumberFormat="1" applyFont="1" applyAlignment="1">
      <alignment horizontal="left"/>
    </xf>
    <xf numFmtId="170" fontId="24" fillId="0" borderId="0" xfId="10" applyNumberFormat="1" applyFont="1"/>
    <xf numFmtId="10" fontId="12" fillId="0" borderId="0" xfId="11" applyNumberFormat="1" applyFont="1" applyAlignment="1">
      <alignment horizontal="right"/>
    </xf>
    <xf numFmtId="0" fontId="24" fillId="8" borderId="0" xfId="10" applyFont="1" applyFill="1"/>
    <xf numFmtId="0" fontId="12" fillId="8" borderId="0" xfId="0" applyFont="1" applyFill="1"/>
    <xf numFmtId="2" fontId="24" fillId="8" borderId="0" xfId="10" applyNumberFormat="1" applyFont="1" applyFill="1" applyAlignment="1">
      <alignment horizontal="right"/>
    </xf>
    <xf numFmtId="0" fontId="12" fillId="0" borderId="26" xfId="0" applyFont="1" applyBorder="1" applyAlignment="1">
      <alignment horizontal="left"/>
    </xf>
    <xf numFmtId="0" fontId="12" fillId="0" borderId="26" xfId="0" applyFont="1" applyBorder="1" applyAlignment="1">
      <alignment horizontal="center"/>
    </xf>
    <xf numFmtId="0" fontId="32" fillId="7" borderId="5" xfId="10" applyFont="1" applyFill="1" applyBorder="1" applyAlignment="1">
      <alignment horizontal="centerContinuous"/>
    </xf>
    <xf numFmtId="0" fontId="61" fillId="7" borderId="5" xfId="10" applyFont="1" applyFill="1" applyBorder="1" applyAlignment="1">
      <alignment horizontal="centerContinuous"/>
    </xf>
    <xf numFmtId="0" fontId="61" fillId="0" borderId="0" xfId="10" applyFont="1"/>
    <xf numFmtId="184" fontId="0" fillId="0" borderId="3" xfId="0" applyNumberFormat="1" applyBorder="1"/>
    <xf numFmtId="184" fontId="24" fillId="0" borderId="15" xfId="0" applyNumberFormat="1" applyFont="1" applyBorder="1"/>
    <xf numFmtId="184" fontId="24" fillId="0" borderId="15" xfId="6" applyNumberFormat="1" applyFont="1" applyBorder="1"/>
    <xf numFmtId="175" fontId="24" fillId="0" borderId="29" xfId="0" applyNumberFormat="1" applyFont="1" applyBorder="1"/>
    <xf numFmtId="0" fontId="32" fillId="7" borderId="0" xfId="0" applyFont="1" applyFill="1"/>
    <xf numFmtId="17" fontId="32" fillId="7" borderId="0" xfId="0" applyNumberFormat="1" applyFont="1" applyFill="1"/>
    <xf numFmtId="0" fontId="61" fillId="7" borderId="0" xfId="0" applyFont="1" applyFill="1"/>
    <xf numFmtId="177" fontId="32" fillId="7" borderId="0" xfId="0" applyNumberFormat="1" applyFont="1" applyFill="1"/>
    <xf numFmtId="178" fontId="32" fillId="7" borderId="0" xfId="0" applyNumberFormat="1" applyFont="1" applyFill="1"/>
    <xf numFmtId="0" fontId="32" fillId="7" borderId="0" xfId="0" applyFont="1" applyFill="1" applyAlignment="1">
      <alignment horizontal="centerContinuous"/>
    </xf>
    <xf numFmtId="0" fontId="54" fillId="0" borderId="0" xfId="0" applyFont="1"/>
    <xf numFmtId="176" fontId="14" fillId="0" borderId="12" xfId="6" applyNumberFormat="1" applyFont="1" applyFill="1" applyBorder="1"/>
    <xf numFmtId="176" fontId="14" fillId="0" borderId="12" xfId="6" applyNumberFormat="1" applyFont="1" applyBorder="1"/>
    <xf numFmtId="0" fontId="58" fillId="7" borderId="20" xfId="15" applyFont="1" applyFill="1" applyBorder="1" applyAlignment="1">
      <alignment horizontal="centerContinuous"/>
    </xf>
    <xf numFmtId="0" fontId="62" fillId="7" borderId="20" xfId="15" applyFont="1" applyFill="1" applyBorder="1" applyAlignment="1">
      <alignment horizontal="centerContinuous"/>
    </xf>
    <xf numFmtId="0" fontId="63" fillId="7" borderId="20" xfId="15" applyFont="1" applyFill="1" applyBorder="1" applyAlignment="1">
      <alignment horizontal="centerContinuous"/>
    </xf>
    <xf numFmtId="0" fontId="32" fillId="7" borderId="0" xfId="15" applyFont="1" applyFill="1"/>
    <xf numFmtId="185" fontId="0" fillId="0" borderId="0" xfId="0" applyNumberFormat="1"/>
    <xf numFmtId="10" fontId="9" fillId="0" borderId="30" xfId="6" applyNumberFormat="1" applyFont="1" applyBorder="1"/>
    <xf numFmtId="9" fontId="0" fillId="7" borderId="0" xfId="6" applyFont="1" applyFill="1" applyAlignment="1">
      <alignment horizontal="centerContinuous"/>
    </xf>
    <xf numFmtId="0" fontId="64" fillId="7" borderId="0" xfId="0" applyFont="1" applyFill="1"/>
    <xf numFmtId="0" fontId="0" fillId="12" borderId="0" xfId="0" applyFill="1"/>
    <xf numFmtId="9" fontId="12" fillId="0" borderId="9" xfId="6" applyFont="1" applyBorder="1"/>
    <xf numFmtId="9" fontId="12" fillId="0" borderId="16" xfId="6" applyFont="1" applyBorder="1"/>
    <xf numFmtId="175" fontId="0" fillId="0" borderId="12" xfId="6" applyNumberFormat="1" applyFont="1" applyBorder="1"/>
    <xf numFmtId="2" fontId="0" fillId="0" borderId="12" xfId="6" applyNumberFormat="1" applyFont="1" applyBorder="1"/>
    <xf numFmtId="181" fontId="0" fillId="0" borderId="12" xfId="6" applyNumberFormat="1" applyFont="1" applyBorder="1"/>
    <xf numFmtId="9" fontId="0" fillId="0" borderId="12" xfId="6" applyFont="1" applyBorder="1"/>
    <xf numFmtId="175" fontId="12" fillId="0" borderId="12" xfId="6" applyNumberFormat="1" applyFont="1" applyBorder="1"/>
    <xf numFmtId="175" fontId="12" fillId="0" borderId="16" xfId="6" applyNumberFormat="1" applyFont="1" applyBorder="1"/>
    <xf numFmtId="0" fontId="65" fillId="0" borderId="0" xfId="0" applyFont="1"/>
    <xf numFmtId="0" fontId="68" fillId="7" borderId="0" xfId="10" applyFont="1" applyFill="1"/>
    <xf numFmtId="0" fontId="32" fillId="7" borderId="5" xfId="10" applyFont="1" applyFill="1" applyBorder="1" applyAlignment="1">
      <alignment vertical="top"/>
    </xf>
    <xf numFmtId="0" fontId="32" fillId="7" borderId="5" xfId="10" applyFont="1" applyFill="1" applyBorder="1" applyAlignment="1">
      <alignment horizontal="right" vertical="top"/>
    </xf>
    <xf numFmtId="0" fontId="44" fillId="0" borderId="0" xfId="0" applyFont="1" applyAlignment="1">
      <alignment horizontal="left"/>
    </xf>
    <xf numFmtId="10" fontId="44" fillId="0" borderId="0" xfId="6" applyNumberFormat="1" applyFont="1"/>
    <xf numFmtId="10" fontId="42" fillId="0" borderId="12" xfId="10" applyNumberFormat="1" applyFont="1" applyBorder="1" applyAlignment="1">
      <alignment horizontal="right"/>
    </xf>
    <xf numFmtId="0" fontId="42" fillId="0" borderId="12" xfId="10" applyFont="1" applyBorder="1" applyAlignment="1">
      <alignment horizontal="right"/>
    </xf>
    <xf numFmtId="0" fontId="13" fillId="0" borderId="0" xfId="0" applyFont="1" applyAlignment="1">
      <alignment horizontal="left"/>
    </xf>
    <xf numFmtId="0" fontId="13" fillId="0" borderId="0" xfId="0" applyFont="1" applyAlignment="1">
      <alignment horizontal="right"/>
    </xf>
    <xf numFmtId="17" fontId="23" fillId="0" borderId="0" xfId="0" applyNumberFormat="1" applyFont="1" applyAlignment="1">
      <alignment horizontal="right" vertical="center" wrapText="1"/>
    </xf>
    <xf numFmtId="0" fontId="23" fillId="0" borderId="0" xfId="0" applyFont="1" applyAlignment="1">
      <alignment horizontal="right" vertical="center" wrapText="1"/>
    </xf>
    <xf numFmtId="0" fontId="0" fillId="0" borderId="12" xfId="0" applyBorder="1" applyAlignment="1">
      <alignment horizontal="left"/>
    </xf>
    <xf numFmtId="169" fontId="0" fillId="0" borderId="12" xfId="0" applyNumberFormat="1" applyBorder="1"/>
    <xf numFmtId="170" fontId="0" fillId="0" borderId="12" xfId="0" applyNumberFormat="1" applyBorder="1"/>
    <xf numFmtId="0" fontId="0" fillId="0" borderId="12" xfId="0" applyBorder="1" applyAlignment="1">
      <alignment horizontal="right"/>
    </xf>
    <xf numFmtId="0" fontId="0" fillId="8" borderId="12" xfId="0" applyFill="1" applyBorder="1" applyAlignment="1">
      <alignment horizontal="left"/>
    </xf>
    <xf numFmtId="171" fontId="0" fillId="8" borderId="12" xfId="0" applyNumberFormat="1" applyFill="1" applyBorder="1"/>
    <xf numFmtId="170" fontId="0" fillId="8" borderId="12" xfId="0" applyNumberFormat="1" applyFill="1" applyBorder="1"/>
    <xf numFmtId="10" fontId="0" fillId="8" borderId="12" xfId="6" applyNumberFormat="1" applyFont="1" applyFill="1" applyBorder="1"/>
    <xf numFmtId="0" fontId="29" fillId="0" borderId="12" xfId="10" applyFont="1" applyBorder="1"/>
    <xf numFmtId="170" fontId="29" fillId="0" borderId="12" xfId="10" applyNumberFormat="1" applyFont="1" applyBorder="1"/>
    <xf numFmtId="10" fontId="29" fillId="0" borderId="12" xfId="10" applyNumberFormat="1" applyFont="1" applyBorder="1" applyAlignment="1">
      <alignment vertical="top"/>
    </xf>
    <xf numFmtId="2" fontId="0" fillId="9" borderId="12" xfId="6" applyNumberFormat="1" applyFont="1" applyFill="1" applyBorder="1" applyAlignment="1"/>
    <xf numFmtId="10" fontId="0" fillId="9" borderId="12" xfId="11" applyNumberFormat="1" applyFont="1" applyFill="1" applyBorder="1" applyAlignment="1"/>
    <xf numFmtId="2" fontId="9" fillId="9" borderId="12" xfId="10" applyNumberFormat="1" applyFont="1" applyFill="1" applyBorder="1"/>
    <xf numFmtId="2" fontId="10" fillId="9" borderId="12" xfId="10" applyNumberFormat="1" applyFill="1" applyBorder="1"/>
    <xf numFmtId="2" fontId="0" fillId="9" borderId="12" xfId="11" applyNumberFormat="1" applyFont="1" applyFill="1" applyBorder="1" applyAlignment="1"/>
    <xf numFmtId="10" fontId="0" fillId="0" borderId="12" xfId="11" applyNumberFormat="1" applyFont="1" applyBorder="1"/>
    <xf numFmtId="2" fontId="10" fillId="0" borderId="12" xfId="10" applyNumberFormat="1" applyBorder="1"/>
    <xf numFmtId="10" fontId="44" fillId="0" borderId="12" xfId="11" applyNumberFormat="1" applyFont="1" applyBorder="1"/>
    <xf numFmtId="10" fontId="10" fillId="0" borderId="12" xfId="10" applyNumberFormat="1" applyBorder="1"/>
    <xf numFmtId="10" fontId="42" fillId="0" borderId="12" xfId="10" applyNumberFormat="1" applyFont="1" applyBorder="1" applyAlignment="1">
      <alignment vertical="top"/>
    </xf>
    <xf numFmtId="0" fontId="9" fillId="0" borderId="12" xfId="10" applyFont="1" applyBorder="1"/>
    <xf numFmtId="0" fontId="8" fillId="0" borderId="12" xfId="10" applyFont="1" applyBorder="1"/>
    <xf numFmtId="0" fontId="10" fillId="0" borderId="13" xfId="10" applyBorder="1"/>
    <xf numFmtId="10" fontId="0" fillId="9" borderId="13" xfId="11" applyNumberFormat="1" applyFont="1" applyFill="1" applyBorder="1"/>
    <xf numFmtId="2" fontId="10" fillId="0" borderId="9" xfId="10" applyNumberFormat="1" applyBorder="1"/>
    <xf numFmtId="10" fontId="10" fillId="9" borderId="13" xfId="10" applyNumberFormat="1" applyFill="1" applyBorder="1"/>
    <xf numFmtId="0" fontId="8" fillId="0" borderId="13" xfId="10" applyFont="1" applyBorder="1"/>
    <xf numFmtId="2" fontId="10" fillId="9" borderId="13" xfId="10" applyNumberFormat="1" applyFill="1" applyBorder="1"/>
    <xf numFmtId="170" fontId="8" fillId="0" borderId="9" xfId="10" applyNumberFormat="1" applyFont="1" applyBorder="1"/>
    <xf numFmtId="170" fontId="8" fillId="0" borderId="13" xfId="10" applyNumberFormat="1" applyFont="1" applyBorder="1"/>
    <xf numFmtId="10" fontId="0" fillId="0" borderId="13" xfId="11" applyNumberFormat="1" applyFont="1" applyBorder="1"/>
    <xf numFmtId="10" fontId="10" fillId="0" borderId="13" xfId="10" applyNumberFormat="1" applyBorder="1"/>
    <xf numFmtId="0" fontId="24" fillId="9" borderId="13" xfId="10" applyFont="1" applyFill="1" applyBorder="1"/>
    <xf numFmtId="10" fontId="24" fillId="9" borderId="13" xfId="10" applyNumberFormat="1" applyFont="1" applyFill="1" applyBorder="1"/>
    <xf numFmtId="0" fontId="24" fillId="0" borderId="17" xfId="10" applyFont="1" applyBorder="1"/>
    <xf numFmtId="10" fontId="0" fillId="0" borderId="17" xfId="11" applyNumberFormat="1" applyFont="1" applyBorder="1"/>
    <xf numFmtId="2" fontId="0" fillId="0" borderId="17" xfId="11" applyNumberFormat="1" applyFont="1" applyBorder="1"/>
    <xf numFmtId="2" fontId="10" fillId="0" borderId="17" xfId="10" applyNumberFormat="1" applyBorder="1"/>
    <xf numFmtId="0" fontId="10" fillId="0" borderId="17" xfId="10" applyBorder="1"/>
    <xf numFmtId="170" fontId="8" fillId="0" borderId="17" xfId="10" applyNumberFormat="1" applyFont="1" applyBorder="1"/>
    <xf numFmtId="10" fontId="8" fillId="0" borderId="17" xfId="10" applyNumberFormat="1" applyFont="1" applyBorder="1"/>
    <xf numFmtId="0" fontId="0" fillId="8" borderId="12" xfId="0" applyFill="1" applyBorder="1"/>
    <xf numFmtId="10" fontId="0" fillId="8" borderId="12" xfId="0" applyNumberFormat="1" applyFill="1" applyBorder="1"/>
    <xf numFmtId="10" fontId="44" fillId="8" borderId="12" xfId="0" applyNumberFormat="1" applyFont="1" applyFill="1" applyBorder="1"/>
    <xf numFmtId="180" fontId="0" fillId="0" borderId="12" xfId="6" applyNumberFormat="1" applyFont="1" applyBorder="1"/>
    <xf numFmtId="0" fontId="24" fillId="0" borderId="17" xfId="0" applyFont="1" applyBorder="1"/>
    <xf numFmtId="175" fontId="24" fillId="0" borderId="17" xfId="0" applyNumberFormat="1" applyFont="1" applyBorder="1"/>
    <xf numFmtId="17" fontId="24" fillId="0" borderId="0" xfId="18" applyNumberFormat="1" applyFont="1"/>
    <xf numFmtId="170" fontId="4" fillId="0" borderId="17" xfId="18" applyNumberFormat="1" applyBorder="1"/>
    <xf numFmtId="170" fontId="4" fillId="0" borderId="8" xfId="18" applyNumberFormat="1" applyBorder="1"/>
    <xf numFmtId="0" fontId="4" fillId="0" borderId="13" xfId="18" applyBorder="1"/>
    <xf numFmtId="0" fontId="71" fillId="0" borderId="13" xfId="18" applyFont="1" applyBorder="1" applyAlignment="1">
      <alignment horizontal="right"/>
    </xf>
    <xf numFmtId="175" fontId="4" fillId="0" borderId="17" xfId="18" applyNumberFormat="1" applyBorder="1"/>
    <xf numFmtId="175" fontId="4" fillId="0" borderId="0" xfId="18" applyNumberFormat="1"/>
    <xf numFmtId="0" fontId="24" fillId="8" borderId="13" xfId="18" applyFont="1" applyFill="1" applyBorder="1"/>
    <xf numFmtId="10" fontId="24" fillId="8" borderId="13" xfId="19" applyNumberFormat="1" applyFont="1" applyFill="1" applyBorder="1"/>
    <xf numFmtId="167" fontId="24" fillId="8" borderId="13" xfId="7" applyNumberFormat="1" applyFont="1" applyFill="1" applyBorder="1"/>
    <xf numFmtId="184" fontId="24" fillId="8" borderId="13" xfId="19" applyNumberFormat="1" applyFont="1" applyFill="1" applyBorder="1"/>
    <xf numFmtId="0" fontId="1" fillId="0" borderId="0" xfId="18" applyFont="1"/>
    <xf numFmtId="0" fontId="71" fillId="0" borderId="0" xfId="15" applyFont="1"/>
    <xf numFmtId="0" fontId="54" fillId="7" borderId="0" xfId="0" applyFont="1" applyFill="1" applyAlignment="1">
      <alignment horizontal="left" vertical="top" wrapText="1"/>
    </xf>
    <xf numFmtId="9" fontId="54" fillId="7" borderId="0" xfId="6" applyFont="1" applyFill="1" applyAlignment="1">
      <alignment horizontal="center"/>
    </xf>
    <xf numFmtId="183" fontId="0" fillId="0" borderId="12" xfId="6" applyNumberFormat="1" applyFont="1" applyBorder="1" applyAlignment="1">
      <alignment horizontal="right"/>
    </xf>
    <xf numFmtId="186" fontId="0" fillId="0" borderId="12" xfId="6" applyNumberFormat="1" applyFont="1" applyBorder="1" applyAlignment="1">
      <alignment horizontal="right"/>
    </xf>
    <xf numFmtId="1" fontId="0" fillId="0" borderId="12" xfId="6" applyNumberFormat="1" applyFont="1" applyBorder="1" applyAlignment="1">
      <alignment horizontal="center"/>
    </xf>
    <xf numFmtId="1" fontId="0" fillId="0" borderId="0" xfId="6" applyNumberFormat="1" applyFont="1" applyAlignment="1">
      <alignment horizontal="center"/>
    </xf>
    <xf numFmtId="1" fontId="0" fillId="0" borderId="0" xfId="6" applyNumberFormat="1" applyFont="1" applyAlignment="1">
      <alignment horizontal="right"/>
    </xf>
    <xf numFmtId="0" fontId="22" fillId="7" borderId="0" xfId="7" applyFont="1" applyFill="1" applyAlignment="1">
      <alignment horizontal="center"/>
    </xf>
    <xf numFmtId="0" fontId="13" fillId="7" borderId="0" xfId="0" applyFont="1" applyFill="1" applyAlignment="1">
      <alignment horizontal="center"/>
    </xf>
    <xf numFmtId="0" fontId="32" fillId="7" borderId="0" xfId="10" applyFont="1" applyFill="1" applyAlignment="1">
      <alignment horizontal="center"/>
    </xf>
    <xf numFmtId="0" fontId="54" fillId="7" borderId="0" xfId="0" applyFont="1" applyFill="1" applyAlignment="1">
      <alignment horizontal="center"/>
    </xf>
    <xf numFmtId="0" fontId="32" fillId="7" borderId="0" xfId="18" applyFont="1" applyFill="1" applyAlignment="1">
      <alignment horizontal="center"/>
    </xf>
    <xf numFmtId="0" fontId="32" fillId="7" borderId="21" xfId="15" applyFont="1" applyFill="1" applyBorder="1" applyAlignment="1">
      <alignment horizontal="center"/>
    </xf>
    <xf numFmtId="164" fontId="15" fillId="0" borderId="0" xfId="2" applyNumberFormat="1" applyBorder="1" applyAlignment="1" applyProtection="1">
      <alignment horizontal="center"/>
    </xf>
    <xf numFmtId="164" fontId="13" fillId="4" borderId="0" xfId="5" applyNumberFormat="1" applyFont="1" applyBorder="1" applyAlignment="1">
      <alignment horizontal="center"/>
    </xf>
    <xf numFmtId="0" fontId="0" fillId="11" borderId="0" xfId="0" applyFill="1"/>
  </cellXfs>
  <cellStyles count="21">
    <cellStyle name="60% - Accent1" xfId="3" builtinId="32"/>
    <cellStyle name="60% - Accent3" xfId="4" builtinId="40"/>
    <cellStyle name="Accent6" xfId="5" builtinId="49"/>
    <cellStyle name="Comma" xfId="1" builtinId="3"/>
    <cellStyle name="Hyperlink" xfId="2" builtinId="8"/>
    <cellStyle name="Normal" xfId="0" builtinId="0"/>
    <cellStyle name="Normal 2" xfId="7" xr:uid="{8120587C-D53B-4405-8741-36729A772BB0}"/>
    <cellStyle name="Normal 2 2" xfId="13" xr:uid="{21F2478B-1EB8-4F92-B3D0-CB544476EA28}"/>
    <cellStyle name="Normal 3" xfId="9" xr:uid="{7B33F41A-2BA1-4968-B0B8-C4F4C5846BF8}"/>
    <cellStyle name="Normal 4" xfId="10" xr:uid="{75C5319C-7669-4683-B01A-356F3D8920C3}"/>
    <cellStyle name="Normal 5" xfId="12" xr:uid="{24A94C3B-2F7A-4C2F-8663-AC04058937C3}"/>
    <cellStyle name="Normal 6" xfId="15" xr:uid="{982145D9-D02F-4F39-B817-861AC0D6C0B3}"/>
    <cellStyle name="Normal 7" xfId="16" xr:uid="{81C96309-594D-46BE-A4DE-EC9D11390B9D}"/>
    <cellStyle name="Normal 8" xfId="18" xr:uid="{3C8E6781-0725-45F3-ADDF-9B7B9038B2D1}"/>
    <cellStyle name="Normal 9" xfId="20" xr:uid="{65F73A88-8B4D-4035-A57C-32ADA266EDFF}"/>
    <cellStyle name="Percent" xfId="6" builtinId="5"/>
    <cellStyle name="Percent 2" xfId="8" xr:uid="{9013E88A-4B1C-447A-B25A-16CD10ADDF7C}"/>
    <cellStyle name="Percent 3" xfId="11" xr:uid="{133B05CD-8476-4C00-9B8E-D84378C234A1}"/>
    <cellStyle name="Percent 4" xfId="14" xr:uid="{3927807B-DE46-4344-9542-956094902967}"/>
    <cellStyle name="Percent 5" xfId="17" xr:uid="{1C311A0F-9D64-4744-A6C1-A61E076CC3A0}"/>
    <cellStyle name="Percent 6" xfId="19" xr:uid="{6344E7E5-3488-4E6C-8A9D-FC1C1479237B}"/>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E30016"/>
      <color rgb="FF00509E"/>
      <color rgb="FFAEB0B4"/>
      <color rgb="FF0000FF"/>
      <color rgb="FF3333FF"/>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57575859015286"/>
          <c:y val="3.7491604980184064E-2"/>
          <c:w val="0.82732466956563744"/>
          <c:h val="0.78205864336479769"/>
        </c:manualLayout>
      </c:layout>
      <c:lineChart>
        <c:grouping val="standard"/>
        <c:varyColors val="0"/>
        <c:ser>
          <c:idx val="0"/>
          <c:order val="0"/>
          <c:tx>
            <c:strRef>
              <c:f>rough!$C$2</c:f>
              <c:strCache>
                <c:ptCount val="1"/>
                <c:pt idx="0">
                  <c:v>Price</c:v>
                </c:pt>
              </c:strCache>
            </c:strRef>
          </c:tx>
          <c:spPr>
            <a:ln w="19050" cap="rnd">
              <a:solidFill>
                <a:srgbClr val="002060"/>
              </a:solidFill>
              <a:round/>
            </a:ln>
            <a:effectLst/>
          </c:spPr>
          <c:marker>
            <c:symbol val="none"/>
          </c:marker>
          <c:cat>
            <c:numRef>
              <c:f>rough!$B$3:$B$1244</c:f>
              <c:numCache>
                <c:formatCode>m/d/yyyy</c:formatCode>
                <c:ptCount val="1242"/>
                <c:pt idx="0">
                  <c:v>45800</c:v>
                </c:pt>
                <c:pt idx="1">
                  <c:v>45799</c:v>
                </c:pt>
                <c:pt idx="2">
                  <c:v>45798</c:v>
                </c:pt>
                <c:pt idx="3">
                  <c:v>45797</c:v>
                </c:pt>
                <c:pt idx="4">
                  <c:v>45796</c:v>
                </c:pt>
                <c:pt idx="5">
                  <c:v>45793</c:v>
                </c:pt>
                <c:pt idx="6">
                  <c:v>45792</c:v>
                </c:pt>
                <c:pt idx="7">
                  <c:v>45791</c:v>
                </c:pt>
                <c:pt idx="8">
                  <c:v>45790</c:v>
                </c:pt>
                <c:pt idx="9">
                  <c:v>45789</c:v>
                </c:pt>
                <c:pt idx="10">
                  <c:v>45786</c:v>
                </c:pt>
                <c:pt idx="11">
                  <c:v>45785</c:v>
                </c:pt>
                <c:pt idx="12">
                  <c:v>45784</c:v>
                </c:pt>
                <c:pt idx="13">
                  <c:v>45783</c:v>
                </c:pt>
                <c:pt idx="14">
                  <c:v>45782</c:v>
                </c:pt>
                <c:pt idx="15">
                  <c:v>45779</c:v>
                </c:pt>
                <c:pt idx="16">
                  <c:v>45777</c:v>
                </c:pt>
                <c:pt idx="17">
                  <c:v>45776</c:v>
                </c:pt>
                <c:pt idx="18">
                  <c:v>45775</c:v>
                </c:pt>
                <c:pt idx="19">
                  <c:v>45772</c:v>
                </c:pt>
                <c:pt idx="20">
                  <c:v>45771</c:v>
                </c:pt>
                <c:pt idx="21">
                  <c:v>45770</c:v>
                </c:pt>
                <c:pt idx="22">
                  <c:v>45769</c:v>
                </c:pt>
                <c:pt idx="23">
                  <c:v>45768</c:v>
                </c:pt>
                <c:pt idx="24">
                  <c:v>45764</c:v>
                </c:pt>
                <c:pt idx="25">
                  <c:v>45763</c:v>
                </c:pt>
                <c:pt idx="26">
                  <c:v>45762</c:v>
                </c:pt>
                <c:pt idx="27">
                  <c:v>45758</c:v>
                </c:pt>
                <c:pt idx="28">
                  <c:v>45756</c:v>
                </c:pt>
                <c:pt idx="29">
                  <c:v>45755</c:v>
                </c:pt>
                <c:pt idx="30">
                  <c:v>45754</c:v>
                </c:pt>
                <c:pt idx="31">
                  <c:v>45751</c:v>
                </c:pt>
                <c:pt idx="32">
                  <c:v>45750</c:v>
                </c:pt>
                <c:pt idx="33">
                  <c:v>45749</c:v>
                </c:pt>
                <c:pt idx="34">
                  <c:v>45748</c:v>
                </c:pt>
                <c:pt idx="35">
                  <c:v>45744</c:v>
                </c:pt>
                <c:pt idx="36">
                  <c:v>45743</c:v>
                </c:pt>
                <c:pt idx="37">
                  <c:v>45742</c:v>
                </c:pt>
                <c:pt idx="38">
                  <c:v>45741</c:v>
                </c:pt>
                <c:pt idx="39">
                  <c:v>45740</c:v>
                </c:pt>
                <c:pt idx="40">
                  <c:v>45737</c:v>
                </c:pt>
                <c:pt idx="41">
                  <c:v>45736</c:v>
                </c:pt>
                <c:pt idx="42">
                  <c:v>45735</c:v>
                </c:pt>
                <c:pt idx="43">
                  <c:v>45734</c:v>
                </c:pt>
                <c:pt idx="44">
                  <c:v>45733</c:v>
                </c:pt>
                <c:pt idx="45">
                  <c:v>45729</c:v>
                </c:pt>
                <c:pt idx="46">
                  <c:v>45728</c:v>
                </c:pt>
                <c:pt idx="47">
                  <c:v>45727</c:v>
                </c:pt>
                <c:pt idx="48">
                  <c:v>45726</c:v>
                </c:pt>
                <c:pt idx="49">
                  <c:v>45723</c:v>
                </c:pt>
                <c:pt idx="50">
                  <c:v>45722</c:v>
                </c:pt>
                <c:pt idx="51">
                  <c:v>45721</c:v>
                </c:pt>
                <c:pt idx="52">
                  <c:v>45720</c:v>
                </c:pt>
                <c:pt idx="53">
                  <c:v>45719</c:v>
                </c:pt>
                <c:pt idx="54">
                  <c:v>45716</c:v>
                </c:pt>
                <c:pt idx="55">
                  <c:v>45715</c:v>
                </c:pt>
                <c:pt idx="56">
                  <c:v>45713</c:v>
                </c:pt>
                <c:pt idx="57">
                  <c:v>45712</c:v>
                </c:pt>
                <c:pt idx="58">
                  <c:v>45709</c:v>
                </c:pt>
                <c:pt idx="59">
                  <c:v>45708</c:v>
                </c:pt>
                <c:pt idx="60">
                  <c:v>45707</c:v>
                </c:pt>
                <c:pt idx="61">
                  <c:v>45706</c:v>
                </c:pt>
                <c:pt idx="62">
                  <c:v>45705</c:v>
                </c:pt>
                <c:pt idx="63">
                  <c:v>45702</c:v>
                </c:pt>
                <c:pt idx="64">
                  <c:v>45701</c:v>
                </c:pt>
                <c:pt idx="65">
                  <c:v>45700</c:v>
                </c:pt>
                <c:pt idx="66">
                  <c:v>45699</c:v>
                </c:pt>
                <c:pt idx="67">
                  <c:v>45698</c:v>
                </c:pt>
                <c:pt idx="68">
                  <c:v>45695</c:v>
                </c:pt>
                <c:pt idx="69">
                  <c:v>45694</c:v>
                </c:pt>
                <c:pt idx="70">
                  <c:v>45693</c:v>
                </c:pt>
                <c:pt idx="71">
                  <c:v>45692</c:v>
                </c:pt>
                <c:pt idx="72">
                  <c:v>45691</c:v>
                </c:pt>
                <c:pt idx="73">
                  <c:v>45689</c:v>
                </c:pt>
                <c:pt idx="74">
                  <c:v>45688</c:v>
                </c:pt>
                <c:pt idx="75">
                  <c:v>45687</c:v>
                </c:pt>
                <c:pt idx="76">
                  <c:v>45686</c:v>
                </c:pt>
                <c:pt idx="77">
                  <c:v>45685</c:v>
                </c:pt>
                <c:pt idx="78">
                  <c:v>45684</c:v>
                </c:pt>
                <c:pt idx="79">
                  <c:v>45681</c:v>
                </c:pt>
                <c:pt idx="80">
                  <c:v>45680</c:v>
                </c:pt>
                <c:pt idx="81">
                  <c:v>45679</c:v>
                </c:pt>
                <c:pt idx="82">
                  <c:v>45678</c:v>
                </c:pt>
                <c:pt idx="83">
                  <c:v>45677</c:v>
                </c:pt>
                <c:pt idx="84">
                  <c:v>45674</c:v>
                </c:pt>
                <c:pt idx="85">
                  <c:v>45673</c:v>
                </c:pt>
                <c:pt idx="86">
                  <c:v>45672</c:v>
                </c:pt>
                <c:pt idx="87">
                  <c:v>45671</c:v>
                </c:pt>
                <c:pt idx="88">
                  <c:v>45670</c:v>
                </c:pt>
                <c:pt idx="89">
                  <c:v>45667</c:v>
                </c:pt>
                <c:pt idx="90">
                  <c:v>45666</c:v>
                </c:pt>
                <c:pt idx="91">
                  <c:v>45665</c:v>
                </c:pt>
                <c:pt idx="92">
                  <c:v>45664</c:v>
                </c:pt>
                <c:pt idx="93">
                  <c:v>45663</c:v>
                </c:pt>
                <c:pt idx="94">
                  <c:v>45660</c:v>
                </c:pt>
                <c:pt idx="95">
                  <c:v>45659</c:v>
                </c:pt>
                <c:pt idx="96">
                  <c:v>45658</c:v>
                </c:pt>
                <c:pt idx="97">
                  <c:v>45657</c:v>
                </c:pt>
                <c:pt idx="98">
                  <c:v>45656</c:v>
                </c:pt>
                <c:pt idx="99">
                  <c:v>45653</c:v>
                </c:pt>
                <c:pt idx="100">
                  <c:v>45652</c:v>
                </c:pt>
                <c:pt idx="101">
                  <c:v>45650</c:v>
                </c:pt>
                <c:pt idx="102">
                  <c:v>45649</c:v>
                </c:pt>
                <c:pt idx="103">
                  <c:v>45646</c:v>
                </c:pt>
                <c:pt idx="104">
                  <c:v>45645</c:v>
                </c:pt>
                <c:pt idx="105">
                  <c:v>45644</c:v>
                </c:pt>
                <c:pt idx="106">
                  <c:v>45643</c:v>
                </c:pt>
                <c:pt idx="107">
                  <c:v>45642</c:v>
                </c:pt>
                <c:pt idx="108">
                  <c:v>45639</c:v>
                </c:pt>
                <c:pt idx="109">
                  <c:v>45638</c:v>
                </c:pt>
                <c:pt idx="110">
                  <c:v>45637</c:v>
                </c:pt>
                <c:pt idx="111">
                  <c:v>45636</c:v>
                </c:pt>
                <c:pt idx="112">
                  <c:v>45635</c:v>
                </c:pt>
                <c:pt idx="113">
                  <c:v>45632</c:v>
                </c:pt>
                <c:pt idx="114">
                  <c:v>45631</c:v>
                </c:pt>
                <c:pt idx="115">
                  <c:v>45630</c:v>
                </c:pt>
                <c:pt idx="116">
                  <c:v>45629</c:v>
                </c:pt>
                <c:pt idx="117">
                  <c:v>45628</c:v>
                </c:pt>
                <c:pt idx="118">
                  <c:v>45625</c:v>
                </c:pt>
                <c:pt idx="119">
                  <c:v>45624</c:v>
                </c:pt>
                <c:pt idx="120">
                  <c:v>45623</c:v>
                </c:pt>
                <c:pt idx="121">
                  <c:v>45622</c:v>
                </c:pt>
                <c:pt idx="122">
                  <c:v>45621</c:v>
                </c:pt>
                <c:pt idx="123">
                  <c:v>45618</c:v>
                </c:pt>
                <c:pt idx="124">
                  <c:v>45617</c:v>
                </c:pt>
                <c:pt idx="125">
                  <c:v>45615</c:v>
                </c:pt>
                <c:pt idx="126">
                  <c:v>45614</c:v>
                </c:pt>
                <c:pt idx="127">
                  <c:v>45610</c:v>
                </c:pt>
                <c:pt idx="128">
                  <c:v>45609</c:v>
                </c:pt>
                <c:pt idx="129">
                  <c:v>45608</c:v>
                </c:pt>
                <c:pt idx="130">
                  <c:v>45607</c:v>
                </c:pt>
                <c:pt idx="131">
                  <c:v>45604</c:v>
                </c:pt>
                <c:pt idx="132">
                  <c:v>45603</c:v>
                </c:pt>
                <c:pt idx="133">
                  <c:v>45602</c:v>
                </c:pt>
                <c:pt idx="134">
                  <c:v>45601</c:v>
                </c:pt>
                <c:pt idx="135">
                  <c:v>45600</c:v>
                </c:pt>
                <c:pt idx="136">
                  <c:v>45597</c:v>
                </c:pt>
                <c:pt idx="137">
                  <c:v>45596</c:v>
                </c:pt>
                <c:pt idx="138">
                  <c:v>45595</c:v>
                </c:pt>
                <c:pt idx="139">
                  <c:v>45594</c:v>
                </c:pt>
                <c:pt idx="140">
                  <c:v>45593</c:v>
                </c:pt>
                <c:pt idx="141">
                  <c:v>45590</c:v>
                </c:pt>
                <c:pt idx="142">
                  <c:v>45589</c:v>
                </c:pt>
                <c:pt idx="143">
                  <c:v>45588</c:v>
                </c:pt>
                <c:pt idx="144">
                  <c:v>45587</c:v>
                </c:pt>
                <c:pt idx="145">
                  <c:v>45586</c:v>
                </c:pt>
                <c:pt idx="146">
                  <c:v>45583</c:v>
                </c:pt>
                <c:pt idx="147">
                  <c:v>45582</c:v>
                </c:pt>
                <c:pt idx="148">
                  <c:v>45581</c:v>
                </c:pt>
                <c:pt idx="149">
                  <c:v>45580</c:v>
                </c:pt>
                <c:pt idx="150">
                  <c:v>45579</c:v>
                </c:pt>
                <c:pt idx="151">
                  <c:v>45576</c:v>
                </c:pt>
                <c:pt idx="152">
                  <c:v>45575</c:v>
                </c:pt>
                <c:pt idx="153">
                  <c:v>45574</c:v>
                </c:pt>
                <c:pt idx="154">
                  <c:v>45573</c:v>
                </c:pt>
                <c:pt idx="155">
                  <c:v>45572</c:v>
                </c:pt>
                <c:pt idx="156">
                  <c:v>45569</c:v>
                </c:pt>
                <c:pt idx="157">
                  <c:v>45568</c:v>
                </c:pt>
                <c:pt idx="158">
                  <c:v>45566</c:v>
                </c:pt>
                <c:pt idx="159">
                  <c:v>45565</c:v>
                </c:pt>
                <c:pt idx="160">
                  <c:v>45562</c:v>
                </c:pt>
                <c:pt idx="161">
                  <c:v>45561</c:v>
                </c:pt>
                <c:pt idx="162">
                  <c:v>45560</c:v>
                </c:pt>
                <c:pt idx="163">
                  <c:v>45559</c:v>
                </c:pt>
                <c:pt idx="164">
                  <c:v>45558</c:v>
                </c:pt>
                <c:pt idx="165">
                  <c:v>45555</c:v>
                </c:pt>
                <c:pt idx="166">
                  <c:v>45554</c:v>
                </c:pt>
                <c:pt idx="167">
                  <c:v>45553</c:v>
                </c:pt>
                <c:pt idx="168">
                  <c:v>45552</c:v>
                </c:pt>
                <c:pt idx="169">
                  <c:v>45551</c:v>
                </c:pt>
                <c:pt idx="170">
                  <c:v>45548</c:v>
                </c:pt>
                <c:pt idx="171">
                  <c:v>45547</c:v>
                </c:pt>
                <c:pt idx="172">
                  <c:v>45546</c:v>
                </c:pt>
                <c:pt idx="173">
                  <c:v>45545</c:v>
                </c:pt>
                <c:pt idx="174">
                  <c:v>45544</c:v>
                </c:pt>
                <c:pt idx="175">
                  <c:v>45541</c:v>
                </c:pt>
                <c:pt idx="176">
                  <c:v>45540</c:v>
                </c:pt>
                <c:pt idx="177">
                  <c:v>45539</c:v>
                </c:pt>
                <c:pt idx="178">
                  <c:v>45538</c:v>
                </c:pt>
                <c:pt idx="179">
                  <c:v>45537</c:v>
                </c:pt>
                <c:pt idx="180">
                  <c:v>45534</c:v>
                </c:pt>
                <c:pt idx="181">
                  <c:v>45533</c:v>
                </c:pt>
                <c:pt idx="182">
                  <c:v>45532</c:v>
                </c:pt>
                <c:pt idx="183">
                  <c:v>45531</c:v>
                </c:pt>
                <c:pt idx="184">
                  <c:v>45530</c:v>
                </c:pt>
                <c:pt idx="185">
                  <c:v>45527</c:v>
                </c:pt>
                <c:pt idx="186">
                  <c:v>45526</c:v>
                </c:pt>
                <c:pt idx="187">
                  <c:v>45525</c:v>
                </c:pt>
                <c:pt idx="188">
                  <c:v>45524</c:v>
                </c:pt>
                <c:pt idx="189">
                  <c:v>45523</c:v>
                </c:pt>
                <c:pt idx="190">
                  <c:v>45520</c:v>
                </c:pt>
                <c:pt idx="191">
                  <c:v>45518</c:v>
                </c:pt>
                <c:pt idx="192">
                  <c:v>45517</c:v>
                </c:pt>
                <c:pt idx="193">
                  <c:v>45516</c:v>
                </c:pt>
                <c:pt idx="194">
                  <c:v>45513</c:v>
                </c:pt>
                <c:pt idx="195">
                  <c:v>45512</c:v>
                </c:pt>
                <c:pt idx="196">
                  <c:v>45511</c:v>
                </c:pt>
                <c:pt idx="197">
                  <c:v>45510</c:v>
                </c:pt>
                <c:pt idx="198">
                  <c:v>45509</c:v>
                </c:pt>
                <c:pt idx="199">
                  <c:v>45506</c:v>
                </c:pt>
                <c:pt idx="200">
                  <c:v>45505</c:v>
                </c:pt>
                <c:pt idx="201">
                  <c:v>45504</c:v>
                </c:pt>
                <c:pt idx="202">
                  <c:v>45503</c:v>
                </c:pt>
                <c:pt idx="203">
                  <c:v>45502</c:v>
                </c:pt>
                <c:pt idx="204">
                  <c:v>45499</c:v>
                </c:pt>
                <c:pt idx="205">
                  <c:v>45498</c:v>
                </c:pt>
                <c:pt idx="206">
                  <c:v>45497</c:v>
                </c:pt>
                <c:pt idx="207">
                  <c:v>45496</c:v>
                </c:pt>
                <c:pt idx="208">
                  <c:v>45495</c:v>
                </c:pt>
                <c:pt idx="209">
                  <c:v>45492</c:v>
                </c:pt>
                <c:pt idx="210">
                  <c:v>45491</c:v>
                </c:pt>
                <c:pt idx="211">
                  <c:v>45489</c:v>
                </c:pt>
                <c:pt idx="212">
                  <c:v>45488</c:v>
                </c:pt>
                <c:pt idx="213">
                  <c:v>45485</c:v>
                </c:pt>
                <c:pt idx="214">
                  <c:v>45484</c:v>
                </c:pt>
                <c:pt idx="215">
                  <c:v>45483</c:v>
                </c:pt>
                <c:pt idx="216">
                  <c:v>45482</c:v>
                </c:pt>
                <c:pt idx="217">
                  <c:v>45481</c:v>
                </c:pt>
                <c:pt idx="218">
                  <c:v>45478</c:v>
                </c:pt>
                <c:pt idx="219">
                  <c:v>45477</c:v>
                </c:pt>
                <c:pt idx="220">
                  <c:v>45476</c:v>
                </c:pt>
                <c:pt idx="221">
                  <c:v>45475</c:v>
                </c:pt>
                <c:pt idx="222">
                  <c:v>45474</c:v>
                </c:pt>
                <c:pt idx="223">
                  <c:v>45471</c:v>
                </c:pt>
                <c:pt idx="224">
                  <c:v>45470</c:v>
                </c:pt>
                <c:pt idx="225">
                  <c:v>45469</c:v>
                </c:pt>
                <c:pt idx="226">
                  <c:v>45468</c:v>
                </c:pt>
                <c:pt idx="227">
                  <c:v>45467</c:v>
                </c:pt>
                <c:pt idx="228">
                  <c:v>45464</c:v>
                </c:pt>
                <c:pt idx="229">
                  <c:v>45463</c:v>
                </c:pt>
                <c:pt idx="230">
                  <c:v>45462</c:v>
                </c:pt>
                <c:pt idx="231">
                  <c:v>45461</c:v>
                </c:pt>
                <c:pt idx="232">
                  <c:v>45457</c:v>
                </c:pt>
                <c:pt idx="233">
                  <c:v>45456</c:v>
                </c:pt>
                <c:pt idx="234">
                  <c:v>45455</c:v>
                </c:pt>
                <c:pt idx="235">
                  <c:v>45454</c:v>
                </c:pt>
                <c:pt idx="236">
                  <c:v>45453</c:v>
                </c:pt>
                <c:pt idx="237">
                  <c:v>45450</c:v>
                </c:pt>
                <c:pt idx="238">
                  <c:v>45449</c:v>
                </c:pt>
                <c:pt idx="239">
                  <c:v>45448</c:v>
                </c:pt>
                <c:pt idx="240">
                  <c:v>45447</c:v>
                </c:pt>
                <c:pt idx="241">
                  <c:v>45446</c:v>
                </c:pt>
                <c:pt idx="242">
                  <c:v>45443</c:v>
                </c:pt>
                <c:pt idx="243">
                  <c:v>45442</c:v>
                </c:pt>
                <c:pt idx="244">
                  <c:v>45441</c:v>
                </c:pt>
                <c:pt idx="245">
                  <c:v>45440</c:v>
                </c:pt>
                <c:pt idx="246">
                  <c:v>45439</c:v>
                </c:pt>
                <c:pt idx="247">
                  <c:v>45436</c:v>
                </c:pt>
                <c:pt idx="248">
                  <c:v>45435</c:v>
                </c:pt>
                <c:pt idx="249">
                  <c:v>45434</c:v>
                </c:pt>
                <c:pt idx="250">
                  <c:v>45433</c:v>
                </c:pt>
                <c:pt idx="251">
                  <c:v>45430</c:v>
                </c:pt>
                <c:pt idx="252">
                  <c:v>45429</c:v>
                </c:pt>
                <c:pt idx="253">
                  <c:v>45428</c:v>
                </c:pt>
                <c:pt idx="254">
                  <c:v>45427</c:v>
                </c:pt>
                <c:pt idx="255">
                  <c:v>45426</c:v>
                </c:pt>
                <c:pt idx="256">
                  <c:v>45425</c:v>
                </c:pt>
                <c:pt idx="257">
                  <c:v>45422</c:v>
                </c:pt>
                <c:pt idx="258">
                  <c:v>45421</c:v>
                </c:pt>
                <c:pt idx="259">
                  <c:v>45420</c:v>
                </c:pt>
                <c:pt idx="260">
                  <c:v>45419</c:v>
                </c:pt>
                <c:pt idx="261">
                  <c:v>45418</c:v>
                </c:pt>
                <c:pt idx="262">
                  <c:v>45415</c:v>
                </c:pt>
                <c:pt idx="263">
                  <c:v>45414</c:v>
                </c:pt>
                <c:pt idx="264">
                  <c:v>45412</c:v>
                </c:pt>
                <c:pt idx="265">
                  <c:v>45411</c:v>
                </c:pt>
                <c:pt idx="266">
                  <c:v>45408</c:v>
                </c:pt>
                <c:pt idx="267">
                  <c:v>45407</c:v>
                </c:pt>
                <c:pt idx="268">
                  <c:v>45406</c:v>
                </c:pt>
                <c:pt idx="269">
                  <c:v>45405</c:v>
                </c:pt>
                <c:pt idx="270">
                  <c:v>45404</c:v>
                </c:pt>
                <c:pt idx="271">
                  <c:v>45401</c:v>
                </c:pt>
                <c:pt idx="272">
                  <c:v>45400</c:v>
                </c:pt>
                <c:pt idx="273">
                  <c:v>45398</c:v>
                </c:pt>
                <c:pt idx="274">
                  <c:v>45397</c:v>
                </c:pt>
                <c:pt idx="275">
                  <c:v>45394</c:v>
                </c:pt>
                <c:pt idx="276">
                  <c:v>45392</c:v>
                </c:pt>
                <c:pt idx="277">
                  <c:v>45391</c:v>
                </c:pt>
                <c:pt idx="278">
                  <c:v>45390</c:v>
                </c:pt>
                <c:pt idx="279">
                  <c:v>45387</c:v>
                </c:pt>
                <c:pt idx="280">
                  <c:v>45386</c:v>
                </c:pt>
                <c:pt idx="281">
                  <c:v>45385</c:v>
                </c:pt>
                <c:pt idx="282">
                  <c:v>45384</c:v>
                </c:pt>
                <c:pt idx="283">
                  <c:v>45383</c:v>
                </c:pt>
                <c:pt idx="284">
                  <c:v>45379</c:v>
                </c:pt>
                <c:pt idx="285">
                  <c:v>45378</c:v>
                </c:pt>
                <c:pt idx="286">
                  <c:v>45377</c:v>
                </c:pt>
                <c:pt idx="287">
                  <c:v>45373</c:v>
                </c:pt>
                <c:pt idx="288">
                  <c:v>45372</c:v>
                </c:pt>
                <c:pt idx="289">
                  <c:v>45371</c:v>
                </c:pt>
                <c:pt idx="290">
                  <c:v>45370</c:v>
                </c:pt>
                <c:pt idx="291">
                  <c:v>45369</c:v>
                </c:pt>
                <c:pt idx="292">
                  <c:v>45366</c:v>
                </c:pt>
                <c:pt idx="293">
                  <c:v>45365</c:v>
                </c:pt>
                <c:pt idx="294">
                  <c:v>45364</c:v>
                </c:pt>
                <c:pt idx="295">
                  <c:v>45363</c:v>
                </c:pt>
                <c:pt idx="296">
                  <c:v>45362</c:v>
                </c:pt>
                <c:pt idx="297">
                  <c:v>45358</c:v>
                </c:pt>
                <c:pt idx="298">
                  <c:v>45357</c:v>
                </c:pt>
                <c:pt idx="299">
                  <c:v>45356</c:v>
                </c:pt>
                <c:pt idx="300">
                  <c:v>45355</c:v>
                </c:pt>
                <c:pt idx="301">
                  <c:v>45353</c:v>
                </c:pt>
                <c:pt idx="302">
                  <c:v>45352</c:v>
                </c:pt>
                <c:pt idx="303">
                  <c:v>45351</c:v>
                </c:pt>
                <c:pt idx="304">
                  <c:v>45350</c:v>
                </c:pt>
                <c:pt idx="305">
                  <c:v>45349</c:v>
                </c:pt>
                <c:pt idx="306">
                  <c:v>45348</c:v>
                </c:pt>
                <c:pt idx="307">
                  <c:v>45345</c:v>
                </c:pt>
                <c:pt idx="308">
                  <c:v>45344</c:v>
                </c:pt>
                <c:pt idx="309">
                  <c:v>45343</c:v>
                </c:pt>
                <c:pt idx="310">
                  <c:v>45342</c:v>
                </c:pt>
                <c:pt idx="311">
                  <c:v>45341</c:v>
                </c:pt>
                <c:pt idx="312">
                  <c:v>45338</c:v>
                </c:pt>
                <c:pt idx="313">
                  <c:v>45337</c:v>
                </c:pt>
                <c:pt idx="314">
                  <c:v>45336</c:v>
                </c:pt>
                <c:pt idx="315">
                  <c:v>45335</c:v>
                </c:pt>
                <c:pt idx="316">
                  <c:v>45334</c:v>
                </c:pt>
                <c:pt idx="317">
                  <c:v>45331</c:v>
                </c:pt>
                <c:pt idx="318">
                  <c:v>45330</c:v>
                </c:pt>
                <c:pt idx="319">
                  <c:v>45329</c:v>
                </c:pt>
                <c:pt idx="320">
                  <c:v>45328</c:v>
                </c:pt>
                <c:pt idx="321">
                  <c:v>45327</c:v>
                </c:pt>
                <c:pt idx="322">
                  <c:v>45324</c:v>
                </c:pt>
                <c:pt idx="323">
                  <c:v>45323</c:v>
                </c:pt>
                <c:pt idx="324">
                  <c:v>45322</c:v>
                </c:pt>
                <c:pt idx="325">
                  <c:v>45321</c:v>
                </c:pt>
                <c:pt idx="326">
                  <c:v>45320</c:v>
                </c:pt>
                <c:pt idx="327">
                  <c:v>45316</c:v>
                </c:pt>
                <c:pt idx="328">
                  <c:v>45315</c:v>
                </c:pt>
                <c:pt idx="329">
                  <c:v>45314</c:v>
                </c:pt>
                <c:pt idx="330">
                  <c:v>45311</c:v>
                </c:pt>
                <c:pt idx="331">
                  <c:v>45310</c:v>
                </c:pt>
                <c:pt idx="332">
                  <c:v>45309</c:v>
                </c:pt>
                <c:pt idx="333">
                  <c:v>45308</c:v>
                </c:pt>
                <c:pt idx="334">
                  <c:v>45307</c:v>
                </c:pt>
                <c:pt idx="335">
                  <c:v>45306</c:v>
                </c:pt>
                <c:pt idx="336">
                  <c:v>45303</c:v>
                </c:pt>
                <c:pt idx="337">
                  <c:v>45302</c:v>
                </c:pt>
                <c:pt idx="338">
                  <c:v>45301</c:v>
                </c:pt>
                <c:pt idx="339">
                  <c:v>45300</c:v>
                </c:pt>
                <c:pt idx="340">
                  <c:v>45299</c:v>
                </c:pt>
                <c:pt idx="341">
                  <c:v>45296</c:v>
                </c:pt>
                <c:pt idx="342">
                  <c:v>45295</c:v>
                </c:pt>
                <c:pt idx="343">
                  <c:v>45294</c:v>
                </c:pt>
                <c:pt idx="344">
                  <c:v>45293</c:v>
                </c:pt>
                <c:pt idx="345">
                  <c:v>45292</c:v>
                </c:pt>
                <c:pt idx="346">
                  <c:v>45289</c:v>
                </c:pt>
                <c:pt idx="347">
                  <c:v>45288</c:v>
                </c:pt>
                <c:pt idx="348">
                  <c:v>45287</c:v>
                </c:pt>
                <c:pt idx="349">
                  <c:v>45286</c:v>
                </c:pt>
                <c:pt idx="350">
                  <c:v>45282</c:v>
                </c:pt>
                <c:pt idx="351">
                  <c:v>45281</c:v>
                </c:pt>
                <c:pt idx="352">
                  <c:v>45280</c:v>
                </c:pt>
                <c:pt idx="353">
                  <c:v>45279</c:v>
                </c:pt>
                <c:pt idx="354">
                  <c:v>45278</c:v>
                </c:pt>
                <c:pt idx="355">
                  <c:v>45275</c:v>
                </c:pt>
                <c:pt idx="356">
                  <c:v>45274</c:v>
                </c:pt>
                <c:pt idx="357">
                  <c:v>45273</c:v>
                </c:pt>
                <c:pt idx="358">
                  <c:v>45272</c:v>
                </c:pt>
                <c:pt idx="359">
                  <c:v>45271</c:v>
                </c:pt>
                <c:pt idx="360">
                  <c:v>45268</c:v>
                </c:pt>
                <c:pt idx="361">
                  <c:v>45267</c:v>
                </c:pt>
                <c:pt idx="362">
                  <c:v>45266</c:v>
                </c:pt>
                <c:pt idx="363">
                  <c:v>45265</c:v>
                </c:pt>
                <c:pt idx="364">
                  <c:v>45264</c:v>
                </c:pt>
                <c:pt idx="365">
                  <c:v>45261</c:v>
                </c:pt>
                <c:pt idx="366">
                  <c:v>45260</c:v>
                </c:pt>
                <c:pt idx="367">
                  <c:v>45259</c:v>
                </c:pt>
                <c:pt idx="368">
                  <c:v>45258</c:v>
                </c:pt>
                <c:pt idx="369">
                  <c:v>45254</c:v>
                </c:pt>
                <c:pt idx="370">
                  <c:v>45253</c:v>
                </c:pt>
                <c:pt idx="371">
                  <c:v>45252</c:v>
                </c:pt>
                <c:pt idx="372">
                  <c:v>45251</c:v>
                </c:pt>
                <c:pt idx="373">
                  <c:v>45250</c:v>
                </c:pt>
                <c:pt idx="374">
                  <c:v>45247</c:v>
                </c:pt>
                <c:pt idx="375">
                  <c:v>45246</c:v>
                </c:pt>
                <c:pt idx="376">
                  <c:v>45245</c:v>
                </c:pt>
                <c:pt idx="377">
                  <c:v>45243</c:v>
                </c:pt>
                <c:pt idx="378">
                  <c:v>45242</c:v>
                </c:pt>
                <c:pt idx="379">
                  <c:v>45240</c:v>
                </c:pt>
                <c:pt idx="380">
                  <c:v>45239</c:v>
                </c:pt>
                <c:pt idx="381">
                  <c:v>45238</c:v>
                </c:pt>
                <c:pt idx="382">
                  <c:v>45237</c:v>
                </c:pt>
                <c:pt idx="383">
                  <c:v>45236</c:v>
                </c:pt>
                <c:pt idx="384">
                  <c:v>45233</c:v>
                </c:pt>
                <c:pt idx="385">
                  <c:v>45232</c:v>
                </c:pt>
                <c:pt idx="386">
                  <c:v>45231</c:v>
                </c:pt>
                <c:pt idx="387">
                  <c:v>45230</c:v>
                </c:pt>
                <c:pt idx="388">
                  <c:v>45229</c:v>
                </c:pt>
                <c:pt idx="389">
                  <c:v>45226</c:v>
                </c:pt>
                <c:pt idx="390">
                  <c:v>45225</c:v>
                </c:pt>
                <c:pt idx="391">
                  <c:v>45224</c:v>
                </c:pt>
                <c:pt idx="392">
                  <c:v>45222</c:v>
                </c:pt>
                <c:pt idx="393">
                  <c:v>45219</c:v>
                </c:pt>
                <c:pt idx="394">
                  <c:v>45218</c:v>
                </c:pt>
                <c:pt idx="395">
                  <c:v>45217</c:v>
                </c:pt>
                <c:pt idx="396">
                  <c:v>45216</c:v>
                </c:pt>
                <c:pt idx="397">
                  <c:v>45215</c:v>
                </c:pt>
                <c:pt idx="398">
                  <c:v>45212</c:v>
                </c:pt>
                <c:pt idx="399">
                  <c:v>45211</c:v>
                </c:pt>
                <c:pt idx="400">
                  <c:v>45210</c:v>
                </c:pt>
                <c:pt idx="401">
                  <c:v>45209</c:v>
                </c:pt>
                <c:pt idx="402">
                  <c:v>45208</c:v>
                </c:pt>
                <c:pt idx="403">
                  <c:v>45205</c:v>
                </c:pt>
                <c:pt idx="404">
                  <c:v>45204</c:v>
                </c:pt>
                <c:pt idx="405">
                  <c:v>45203</c:v>
                </c:pt>
                <c:pt idx="406">
                  <c:v>45202</c:v>
                </c:pt>
                <c:pt idx="407">
                  <c:v>45198</c:v>
                </c:pt>
                <c:pt idx="408">
                  <c:v>45197</c:v>
                </c:pt>
                <c:pt idx="409">
                  <c:v>45196</c:v>
                </c:pt>
                <c:pt idx="410">
                  <c:v>45195</c:v>
                </c:pt>
                <c:pt idx="411">
                  <c:v>45194</c:v>
                </c:pt>
                <c:pt idx="412">
                  <c:v>45191</c:v>
                </c:pt>
                <c:pt idx="413">
                  <c:v>45190</c:v>
                </c:pt>
                <c:pt idx="414">
                  <c:v>45189</c:v>
                </c:pt>
                <c:pt idx="415">
                  <c:v>45187</c:v>
                </c:pt>
                <c:pt idx="416">
                  <c:v>45184</c:v>
                </c:pt>
                <c:pt idx="417">
                  <c:v>45183</c:v>
                </c:pt>
                <c:pt idx="418">
                  <c:v>45182</c:v>
                </c:pt>
                <c:pt idx="419">
                  <c:v>45181</c:v>
                </c:pt>
                <c:pt idx="420">
                  <c:v>45180</c:v>
                </c:pt>
                <c:pt idx="421">
                  <c:v>45177</c:v>
                </c:pt>
                <c:pt idx="422">
                  <c:v>45176</c:v>
                </c:pt>
                <c:pt idx="423">
                  <c:v>45175</c:v>
                </c:pt>
                <c:pt idx="424">
                  <c:v>45174</c:v>
                </c:pt>
                <c:pt idx="425">
                  <c:v>45173</c:v>
                </c:pt>
                <c:pt idx="426">
                  <c:v>45170</c:v>
                </c:pt>
                <c:pt idx="427">
                  <c:v>45169</c:v>
                </c:pt>
                <c:pt idx="428">
                  <c:v>45168</c:v>
                </c:pt>
                <c:pt idx="429">
                  <c:v>45167</c:v>
                </c:pt>
                <c:pt idx="430">
                  <c:v>45166</c:v>
                </c:pt>
                <c:pt idx="431">
                  <c:v>45163</c:v>
                </c:pt>
                <c:pt idx="432">
                  <c:v>45162</c:v>
                </c:pt>
                <c:pt idx="433">
                  <c:v>45161</c:v>
                </c:pt>
                <c:pt idx="434">
                  <c:v>45160</c:v>
                </c:pt>
                <c:pt idx="435">
                  <c:v>45159</c:v>
                </c:pt>
                <c:pt idx="436">
                  <c:v>45156</c:v>
                </c:pt>
                <c:pt idx="437">
                  <c:v>45155</c:v>
                </c:pt>
                <c:pt idx="438">
                  <c:v>45154</c:v>
                </c:pt>
                <c:pt idx="439">
                  <c:v>45152</c:v>
                </c:pt>
                <c:pt idx="440">
                  <c:v>45149</c:v>
                </c:pt>
                <c:pt idx="441">
                  <c:v>45148</c:v>
                </c:pt>
                <c:pt idx="442">
                  <c:v>45147</c:v>
                </c:pt>
                <c:pt idx="443">
                  <c:v>45146</c:v>
                </c:pt>
                <c:pt idx="444">
                  <c:v>45145</c:v>
                </c:pt>
                <c:pt idx="445">
                  <c:v>45142</c:v>
                </c:pt>
                <c:pt idx="446">
                  <c:v>45141</c:v>
                </c:pt>
                <c:pt idx="447">
                  <c:v>45140</c:v>
                </c:pt>
                <c:pt idx="448">
                  <c:v>45139</c:v>
                </c:pt>
                <c:pt idx="449">
                  <c:v>45138</c:v>
                </c:pt>
                <c:pt idx="450">
                  <c:v>45135</c:v>
                </c:pt>
                <c:pt idx="451">
                  <c:v>45134</c:v>
                </c:pt>
                <c:pt idx="452">
                  <c:v>45133</c:v>
                </c:pt>
                <c:pt idx="453">
                  <c:v>45132</c:v>
                </c:pt>
                <c:pt idx="454">
                  <c:v>45131</c:v>
                </c:pt>
                <c:pt idx="455">
                  <c:v>45128</c:v>
                </c:pt>
                <c:pt idx="456">
                  <c:v>45127</c:v>
                </c:pt>
                <c:pt idx="457">
                  <c:v>45126</c:v>
                </c:pt>
                <c:pt idx="458">
                  <c:v>45125</c:v>
                </c:pt>
                <c:pt idx="459">
                  <c:v>45124</c:v>
                </c:pt>
                <c:pt idx="460">
                  <c:v>45121</c:v>
                </c:pt>
                <c:pt idx="461">
                  <c:v>45120</c:v>
                </c:pt>
                <c:pt idx="462">
                  <c:v>45119</c:v>
                </c:pt>
                <c:pt idx="463">
                  <c:v>45118</c:v>
                </c:pt>
                <c:pt idx="464">
                  <c:v>45117</c:v>
                </c:pt>
                <c:pt idx="465">
                  <c:v>45114</c:v>
                </c:pt>
                <c:pt idx="466">
                  <c:v>45113</c:v>
                </c:pt>
                <c:pt idx="467">
                  <c:v>45112</c:v>
                </c:pt>
                <c:pt idx="468">
                  <c:v>45111</c:v>
                </c:pt>
                <c:pt idx="469">
                  <c:v>45110</c:v>
                </c:pt>
                <c:pt idx="470">
                  <c:v>45107</c:v>
                </c:pt>
                <c:pt idx="471">
                  <c:v>45105</c:v>
                </c:pt>
                <c:pt idx="472">
                  <c:v>45104</c:v>
                </c:pt>
                <c:pt idx="473">
                  <c:v>45103</c:v>
                </c:pt>
                <c:pt idx="474">
                  <c:v>45100</c:v>
                </c:pt>
                <c:pt idx="475">
                  <c:v>45099</c:v>
                </c:pt>
                <c:pt idx="476">
                  <c:v>45098</c:v>
                </c:pt>
                <c:pt idx="477">
                  <c:v>45097</c:v>
                </c:pt>
                <c:pt idx="478">
                  <c:v>45096</c:v>
                </c:pt>
                <c:pt idx="479">
                  <c:v>45093</c:v>
                </c:pt>
                <c:pt idx="480">
                  <c:v>45092</c:v>
                </c:pt>
                <c:pt idx="481">
                  <c:v>45091</c:v>
                </c:pt>
                <c:pt idx="482">
                  <c:v>45090</c:v>
                </c:pt>
                <c:pt idx="483">
                  <c:v>45089</c:v>
                </c:pt>
                <c:pt idx="484">
                  <c:v>45086</c:v>
                </c:pt>
                <c:pt idx="485">
                  <c:v>45085</c:v>
                </c:pt>
                <c:pt idx="486">
                  <c:v>45084</c:v>
                </c:pt>
                <c:pt idx="487">
                  <c:v>45083</c:v>
                </c:pt>
                <c:pt idx="488">
                  <c:v>45082</c:v>
                </c:pt>
                <c:pt idx="489">
                  <c:v>45079</c:v>
                </c:pt>
                <c:pt idx="490">
                  <c:v>45078</c:v>
                </c:pt>
                <c:pt idx="491">
                  <c:v>45077</c:v>
                </c:pt>
                <c:pt idx="492">
                  <c:v>45076</c:v>
                </c:pt>
                <c:pt idx="493">
                  <c:v>45075</c:v>
                </c:pt>
                <c:pt idx="494">
                  <c:v>45072</c:v>
                </c:pt>
                <c:pt idx="495">
                  <c:v>45071</c:v>
                </c:pt>
                <c:pt idx="496">
                  <c:v>45070</c:v>
                </c:pt>
                <c:pt idx="497">
                  <c:v>45069</c:v>
                </c:pt>
                <c:pt idx="498">
                  <c:v>45068</c:v>
                </c:pt>
                <c:pt idx="499">
                  <c:v>45065</c:v>
                </c:pt>
                <c:pt idx="500">
                  <c:v>45064</c:v>
                </c:pt>
                <c:pt idx="501">
                  <c:v>45063</c:v>
                </c:pt>
                <c:pt idx="502">
                  <c:v>45062</c:v>
                </c:pt>
                <c:pt idx="503">
                  <c:v>45061</c:v>
                </c:pt>
                <c:pt idx="504">
                  <c:v>45058</c:v>
                </c:pt>
                <c:pt idx="505">
                  <c:v>45057</c:v>
                </c:pt>
                <c:pt idx="506">
                  <c:v>45056</c:v>
                </c:pt>
                <c:pt idx="507">
                  <c:v>45055</c:v>
                </c:pt>
                <c:pt idx="508">
                  <c:v>45054</c:v>
                </c:pt>
                <c:pt idx="509">
                  <c:v>45051</c:v>
                </c:pt>
                <c:pt idx="510">
                  <c:v>45050</c:v>
                </c:pt>
                <c:pt idx="511">
                  <c:v>45049</c:v>
                </c:pt>
                <c:pt idx="512">
                  <c:v>45048</c:v>
                </c:pt>
                <c:pt idx="513">
                  <c:v>45044</c:v>
                </c:pt>
                <c:pt idx="514">
                  <c:v>45043</c:v>
                </c:pt>
                <c:pt idx="515">
                  <c:v>45042</c:v>
                </c:pt>
                <c:pt idx="516">
                  <c:v>45041</c:v>
                </c:pt>
                <c:pt idx="517">
                  <c:v>45040</c:v>
                </c:pt>
                <c:pt idx="518">
                  <c:v>45037</c:v>
                </c:pt>
                <c:pt idx="519">
                  <c:v>45036</c:v>
                </c:pt>
                <c:pt idx="520">
                  <c:v>45035</c:v>
                </c:pt>
                <c:pt idx="521">
                  <c:v>45034</c:v>
                </c:pt>
                <c:pt idx="522">
                  <c:v>45033</c:v>
                </c:pt>
                <c:pt idx="523">
                  <c:v>45029</c:v>
                </c:pt>
                <c:pt idx="524">
                  <c:v>45028</c:v>
                </c:pt>
                <c:pt idx="525">
                  <c:v>45027</c:v>
                </c:pt>
                <c:pt idx="526">
                  <c:v>45026</c:v>
                </c:pt>
                <c:pt idx="527">
                  <c:v>45022</c:v>
                </c:pt>
                <c:pt idx="528">
                  <c:v>45021</c:v>
                </c:pt>
                <c:pt idx="529">
                  <c:v>45019</c:v>
                </c:pt>
                <c:pt idx="530">
                  <c:v>45016</c:v>
                </c:pt>
                <c:pt idx="531">
                  <c:v>45014</c:v>
                </c:pt>
                <c:pt idx="532">
                  <c:v>45013</c:v>
                </c:pt>
                <c:pt idx="533">
                  <c:v>45012</c:v>
                </c:pt>
                <c:pt idx="534">
                  <c:v>45009</c:v>
                </c:pt>
                <c:pt idx="535">
                  <c:v>45008</c:v>
                </c:pt>
                <c:pt idx="536">
                  <c:v>45007</c:v>
                </c:pt>
                <c:pt idx="537">
                  <c:v>45006</c:v>
                </c:pt>
                <c:pt idx="538">
                  <c:v>45005</c:v>
                </c:pt>
                <c:pt idx="539">
                  <c:v>45002</c:v>
                </c:pt>
                <c:pt idx="540">
                  <c:v>45001</c:v>
                </c:pt>
                <c:pt idx="541">
                  <c:v>45000</c:v>
                </c:pt>
                <c:pt idx="542">
                  <c:v>44999</c:v>
                </c:pt>
                <c:pt idx="543">
                  <c:v>44998</c:v>
                </c:pt>
                <c:pt idx="544">
                  <c:v>44995</c:v>
                </c:pt>
                <c:pt idx="545">
                  <c:v>44994</c:v>
                </c:pt>
                <c:pt idx="546">
                  <c:v>44993</c:v>
                </c:pt>
                <c:pt idx="547">
                  <c:v>44991</c:v>
                </c:pt>
                <c:pt idx="548">
                  <c:v>44988</c:v>
                </c:pt>
                <c:pt idx="549">
                  <c:v>44987</c:v>
                </c:pt>
                <c:pt idx="550">
                  <c:v>44986</c:v>
                </c:pt>
                <c:pt idx="551">
                  <c:v>44985</c:v>
                </c:pt>
                <c:pt idx="552">
                  <c:v>44984</c:v>
                </c:pt>
                <c:pt idx="553">
                  <c:v>44981</c:v>
                </c:pt>
                <c:pt idx="554">
                  <c:v>44980</c:v>
                </c:pt>
                <c:pt idx="555">
                  <c:v>44979</c:v>
                </c:pt>
                <c:pt idx="556">
                  <c:v>44978</c:v>
                </c:pt>
                <c:pt idx="557">
                  <c:v>44977</c:v>
                </c:pt>
                <c:pt idx="558">
                  <c:v>44974</c:v>
                </c:pt>
                <c:pt idx="559">
                  <c:v>44973</c:v>
                </c:pt>
                <c:pt idx="560">
                  <c:v>44972</c:v>
                </c:pt>
                <c:pt idx="561">
                  <c:v>44971</c:v>
                </c:pt>
                <c:pt idx="562">
                  <c:v>44970</c:v>
                </c:pt>
                <c:pt idx="563">
                  <c:v>44967</c:v>
                </c:pt>
                <c:pt idx="564">
                  <c:v>44966</c:v>
                </c:pt>
                <c:pt idx="565">
                  <c:v>44965</c:v>
                </c:pt>
                <c:pt idx="566">
                  <c:v>44964</c:v>
                </c:pt>
                <c:pt idx="567">
                  <c:v>44963</c:v>
                </c:pt>
                <c:pt idx="568">
                  <c:v>44960</c:v>
                </c:pt>
                <c:pt idx="569">
                  <c:v>44959</c:v>
                </c:pt>
                <c:pt idx="570">
                  <c:v>44958</c:v>
                </c:pt>
                <c:pt idx="571">
                  <c:v>44957</c:v>
                </c:pt>
                <c:pt idx="572">
                  <c:v>44956</c:v>
                </c:pt>
                <c:pt idx="573">
                  <c:v>44953</c:v>
                </c:pt>
                <c:pt idx="574">
                  <c:v>44951</c:v>
                </c:pt>
                <c:pt idx="575">
                  <c:v>44950</c:v>
                </c:pt>
                <c:pt idx="576">
                  <c:v>44949</c:v>
                </c:pt>
                <c:pt idx="577">
                  <c:v>44946</c:v>
                </c:pt>
                <c:pt idx="578">
                  <c:v>44945</c:v>
                </c:pt>
                <c:pt idx="579">
                  <c:v>44944</c:v>
                </c:pt>
                <c:pt idx="580">
                  <c:v>44943</c:v>
                </c:pt>
                <c:pt idx="581">
                  <c:v>44942</c:v>
                </c:pt>
                <c:pt idx="582">
                  <c:v>44939</c:v>
                </c:pt>
                <c:pt idx="583">
                  <c:v>44938</c:v>
                </c:pt>
                <c:pt idx="584">
                  <c:v>44937</c:v>
                </c:pt>
                <c:pt idx="585">
                  <c:v>44936</c:v>
                </c:pt>
                <c:pt idx="586">
                  <c:v>44935</c:v>
                </c:pt>
                <c:pt idx="587">
                  <c:v>44932</c:v>
                </c:pt>
                <c:pt idx="588">
                  <c:v>44931</c:v>
                </c:pt>
                <c:pt idx="589">
                  <c:v>44930</c:v>
                </c:pt>
                <c:pt idx="590">
                  <c:v>44929</c:v>
                </c:pt>
                <c:pt idx="591">
                  <c:v>44928</c:v>
                </c:pt>
                <c:pt idx="592">
                  <c:v>44925</c:v>
                </c:pt>
                <c:pt idx="593">
                  <c:v>44924</c:v>
                </c:pt>
                <c:pt idx="594">
                  <c:v>44923</c:v>
                </c:pt>
                <c:pt idx="595">
                  <c:v>44922</c:v>
                </c:pt>
                <c:pt idx="596">
                  <c:v>44921</c:v>
                </c:pt>
                <c:pt idx="597">
                  <c:v>44918</c:v>
                </c:pt>
                <c:pt idx="598">
                  <c:v>44917</c:v>
                </c:pt>
                <c:pt idx="599">
                  <c:v>44916</c:v>
                </c:pt>
                <c:pt idx="600">
                  <c:v>44915</c:v>
                </c:pt>
                <c:pt idx="601">
                  <c:v>44914</c:v>
                </c:pt>
                <c:pt idx="602">
                  <c:v>44911</c:v>
                </c:pt>
                <c:pt idx="603">
                  <c:v>44910</c:v>
                </c:pt>
                <c:pt idx="604">
                  <c:v>44909</c:v>
                </c:pt>
                <c:pt idx="605">
                  <c:v>44908</c:v>
                </c:pt>
                <c:pt idx="606">
                  <c:v>44907</c:v>
                </c:pt>
                <c:pt idx="607">
                  <c:v>44904</c:v>
                </c:pt>
                <c:pt idx="608">
                  <c:v>44903</c:v>
                </c:pt>
                <c:pt idx="609">
                  <c:v>44902</c:v>
                </c:pt>
                <c:pt idx="610">
                  <c:v>44901</c:v>
                </c:pt>
                <c:pt idx="611">
                  <c:v>44900</c:v>
                </c:pt>
                <c:pt idx="612">
                  <c:v>44897</c:v>
                </c:pt>
                <c:pt idx="613">
                  <c:v>44896</c:v>
                </c:pt>
                <c:pt idx="614">
                  <c:v>44895</c:v>
                </c:pt>
                <c:pt idx="615">
                  <c:v>44894</c:v>
                </c:pt>
                <c:pt idx="616">
                  <c:v>44893</c:v>
                </c:pt>
                <c:pt idx="617">
                  <c:v>44890</c:v>
                </c:pt>
                <c:pt idx="618">
                  <c:v>44889</c:v>
                </c:pt>
                <c:pt idx="619">
                  <c:v>44888</c:v>
                </c:pt>
                <c:pt idx="620">
                  <c:v>44887</c:v>
                </c:pt>
                <c:pt idx="621">
                  <c:v>44886</c:v>
                </c:pt>
                <c:pt idx="622">
                  <c:v>44883</c:v>
                </c:pt>
                <c:pt idx="623">
                  <c:v>44882</c:v>
                </c:pt>
                <c:pt idx="624">
                  <c:v>44881</c:v>
                </c:pt>
                <c:pt idx="625">
                  <c:v>44880</c:v>
                </c:pt>
                <c:pt idx="626">
                  <c:v>44879</c:v>
                </c:pt>
                <c:pt idx="627">
                  <c:v>44876</c:v>
                </c:pt>
                <c:pt idx="628">
                  <c:v>44875</c:v>
                </c:pt>
                <c:pt idx="629">
                  <c:v>44874</c:v>
                </c:pt>
                <c:pt idx="630">
                  <c:v>44872</c:v>
                </c:pt>
                <c:pt idx="631">
                  <c:v>44869</c:v>
                </c:pt>
                <c:pt idx="632">
                  <c:v>44868</c:v>
                </c:pt>
                <c:pt idx="633">
                  <c:v>44867</c:v>
                </c:pt>
                <c:pt idx="634">
                  <c:v>44866</c:v>
                </c:pt>
                <c:pt idx="635">
                  <c:v>44865</c:v>
                </c:pt>
                <c:pt idx="636">
                  <c:v>44862</c:v>
                </c:pt>
                <c:pt idx="637">
                  <c:v>44861</c:v>
                </c:pt>
                <c:pt idx="638">
                  <c:v>44859</c:v>
                </c:pt>
                <c:pt idx="639">
                  <c:v>44858</c:v>
                </c:pt>
                <c:pt idx="640">
                  <c:v>44855</c:v>
                </c:pt>
                <c:pt idx="641">
                  <c:v>44854</c:v>
                </c:pt>
                <c:pt idx="642">
                  <c:v>44853</c:v>
                </c:pt>
                <c:pt idx="643">
                  <c:v>44852</c:v>
                </c:pt>
                <c:pt idx="644">
                  <c:v>44851</c:v>
                </c:pt>
                <c:pt idx="645">
                  <c:v>44848</c:v>
                </c:pt>
                <c:pt idx="646">
                  <c:v>44847</c:v>
                </c:pt>
                <c:pt idx="647">
                  <c:v>44846</c:v>
                </c:pt>
                <c:pt idx="648">
                  <c:v>44845</c:v>
                </c:pt>
                <c:pt idx="649">
                  <c:v>44844</c:v>
                </c:pt>
                <c:pt idx="650">
                  <c:v>44841</c:v>
                </c:pt>
                <c:pt idx="651">
                  <c:v>44840</c:v>
                </c:pt>
                <c:pt idx="652">
                  <c:v>44838</c:v>
                </c:pt>
                <c:pt idx="653">
                  <c:v>44837</c:v>
                </c:pt>
                <c:pt idx="654">
                  <c:v>44834</c:v>
                </c:pt>
                <c:pt idx="655">
                  <c:v>44833</c:v>
                </c:pt>
                <c:pt idx="656">
                  <c:v>44832</c:v>
                </c:pt>
                <c:pt idx="657">
                  <c:v>44831</c:v>
                </c:pt>
                <c:pt idx="658">
                  <c:v>44830</c:v>
                </c:pt>
                <c:pt idx="659">
                  <c:v>44827</c:v>
                </c:pt>
                <c:pt idx="660">
                  <c:v>44826</c:v>
                </c:pt>
                <c:pt idx="661">
                  <c:v>44825</c:v>
                </c:pt>
                <c:pt idx="662">
                  <c:v>44824</c:v>
                </c:pt>
                <c:pt idx="663">
                  <c:v>44823</c:v>
                </c:pt>
                <c:pt idx="664">
                  <c:v>44820</c:v>
                </c:pt>
                <c:pt idx="665">
                  <c:v>44819</c:v>
                </c:pt>
                <c:pt idx="666">
                  <c:v>44818</c:v>
                </c:pt>
                <c:pt idx="667">
                  <c:v>44817</c:v>
                </c:pt>
                <c:pt idx="668">
                  <c:v>44816</c:v>
                </c:pt>
                <c:pt idx="669">
                  <c:v>44813</c:v>
                </c:pt>
                <c:pt idx="670">
                  <c:v>44812</c:v>
                </c:pt>
                <c:pt idx="671">
                  <c:v>44811</c:v>
                </c:pt>
                <c:pt idx="672">
                  <c:v>44810</c:v>
                </c:pt>
                <c:pt idx="673">
                  <c:v>44809</c:v>
                </c:pt>
                <c:pt idx="674">
                  <c:v>44806</c:v>
                </c:pt>
                <c:pt idx="675">
                  <c:v>44805</c:v>
                </c:pt>
                <c:pt idx="676">
                  <c:v>44803</c:v>
                </c:pt>
                <c:pt idx="677">
                  <c:v>44802</c:v>
                </c:pt>
                <c:pt idx="678">
                  <c:v>44799</c:v>
                </c:pt>
                <c:pt idx="679">
                  <c:v>44798</c:v>
                </c:pt>
                <c:pt idx="680">
                  <c:v>44797</c:v>
                </c:pt>
                <c:pt idx="681">
                  <c:v>44796</c:v>
                </c:pt>
                <c:pt idx="682">
                  <c:v>44795</c:v>
                </c:pt>
                <c:pt idx="683">
                  <c:v>44792</c:v>
                </c:pt>
                <c:pt idx="684">
                  <c:v>44791</c:v>
                </c:pt>
                <c:pt idx="685">
                  <c:v>44790</c:v>
                </c:pt>
                <c:pt idx="686">
                  <c:v>44789</c:v>
                </c:pt>
                <c:pt idx="687">
                  <c:v>44785</c:v>
                </c:pt>
                <c:pt idx="688">
                  <c:v>44784</c:v>
                </c:pt>
                <c:pt idx="689">
                  <c:v>44783</c:v>
                </c:pt>
                <c:pt idx="690">
                  <c:v>44781</c:v>
                </c:pt>
                <c:pt idx="691">
                  <c:v>44778</c:v>
                </c:pt>
                <c:pt idx="692">
                  <c:v>44777</c:v>
                </c:pt>
                <c:pt idx="693">
                  <c:v>44776</c:v>
                </c:pt>
                <c:pt idx="694">
                  <c:v>44775</c:v>
                </c:pt>
                <c:pt idx="695">
                  <c:v>44774</c:v>
                </c:pt>
                <c:pt idx="696">
                  <c:v>44771</c:v>
                </c:pt>
                <c:pt idx="697">
                  <c:v>44770</c:v>
                </c:pt>
                <c:pt idx="698">
                  <c:v>44769</c:v>
                </c:pt>
                <c:pt idx="699">
                  <c:v>44768</c:v>
                </c:pt>
                <c:pt idx="700">
                  <c:v>44767</c:v>
                </c:pt>
                <c:pt idx="701">
                  <c:v>44764</c:v>
                </c:pt>
                <c:pt idx="702">
                  <c:v>44763</c:v>
                </c:pt>
                <c:pt idx="703">
                  <c:v>44762</c:v>
                </c:pt>
                <c:pt idx="704">
                  <c:v>44761</c:v>
                </c:pt>
                <c:pt idx="705">
                  <c:v>44760</c:v>
                </c:pt>
                <c:pt idx="706">
                  <c:v>44757</c:v>
                </c:pt>
                <c:pt idx="707">
                  <c:v>44756</c:v>
                </c:pt>
                <c:pt idx="708">
                  <c:v>44755</c:v>
                </c:pt>
                <c:pt idx="709">
                  <c:v>44754</c:v>
                </c:pt>
                <c:pt idx="710">
                  <c:v>44753</c:v>
                </c:pt>
                <c:pt idx="711">
                  <c:v>44750</c:v>
                </c:pt>
                <c:pt idx="712">
                  <c:v>44749</c:v>
                </c:pt>
                <c:pt idx="713">
                  <c:v>44748</c:v>
                </c:pt>
                <c:pt idx="714">
                  <c:v>44747</c:v>
                </c:pt>
                <c:pt idx="715">
                  <c:v>44746</c:v>
                </c:pt>
                <c:pt idx="716">
                  <c:v>44743</c:v>
                </c:pt>
                <c:pt idx="717">
                  <c:v>44742</c:v>
                </c:pt>
                <c:pt idx="718">
                  <c:v>44741</c:v>
                </c:pt>
                <c:pt idx="719">
                  <c:v>44740</c:v>
                </c:pt>
                <c:pt idx="720">
                  <c:v>44739</c:v>
                </c:pt>
                <c:pt idx="721">
                  <c:v>44736</c:v>
                </c:pt>
                <c:pt idx="722">
                  <c:v>44735</c:v>
                </c:pt>
                <c:pt idx="723">
                  <c:v>44734</c:v>
                </c:pt>
                <c:pt idx="724">
                  <c:v>44733</c:v>
                </c:pt>
                <c:pt idx="725">
                  <c:v>44732</c:v>
                </c:pt>
                <c:pt idx="726">
                  <c:v>44729</c:v>
                </c:pt>
                <c:pt idx="727">
                  <c:v>44728</c:v>
                </c:pt>
                <c:pt idx="728">
                  <c:v>44727</c:v>
                </c:pt>
                <c:pt idx="729">
                  <c:v>44726</c:v>
                </c:pt>
                <c:pt idx="730">
                  <c:v>44725</c:v>
                </c:pt>
                <c:pt idx="731">
                  <c:v>44722</c:v>
                </c:pt>
                <c:pt idx="732">
                  <c:v>44721</c:v>
                </c:pt>
                <c:pt idx="733">
                  <c:v>44720</c:v>
                </c:pt>
                <c:pt idx="734">
                  <c:v>44719</c:v>
                </c:pt>
                <c:pt idx="735">
                  <c:v>44718</c:v>
                </c:pt>
                <c:pt idx="736">
                  <c:v>44715</c:v>
                </c:pt>
                <c:pt idx="737">
                  <c:v>44714</c:v>
                </c:pt>
                <c:pt idx="738">
                  <c:v>44713</c:v>
                </c:pt>
                <c:pt idx="739">
                  <c:v>44712</c:v>
                </c:pt>
                <c:pt idx="740">
                  <c:v>44711</c:v>
                </c:pt>
                <c:pt idx="741">
                  <c:v>44708</c:v>
                </c:pt>
                <c:pt idx="742">
                  <c:v>44707</c:v>
                </c:pt>
                <c:pt idx="743">
                  <c:v>44706</c:v>
                </c:pt>
                <c:pt idx="744">
                  <c:v>44705</c:v>
                </c:pt>
                <c:pt idx="745">
                  <c:v>44704</c:v>
                </c:pt>
                <c:pt idx="746">
                  <c:v>44701</c:v>
                </c:pt>
                <c:pt idx="747">
                  <c:v>44700</c:v>
                </c:pt>
                <c:pt idx="748">
                  <c:v>44699</c:v>
                </c:pt>
                <c:pt idx="749">
                  <c:v>44698</c:v>
                </c:pt>
                <c:pt idx="750">
                  <c:v>44697</c:v>
                </c:pt>
                <c:pt idx="751">
                  <c:v>44694</c:v>
                </c:pt>
                <c:pt idx="752">
                  <c:v>44693</c:v>
                </c:pt>
                <c:pt idx="753">
                  <c:v>44692</c:v>
                </c:pt>
                <c:pt idx="754">
                  <c:v>44691</c:v>
                </c:pt>
                <c:pt idx="755">
                  <c:v>44690</c:v>
                </c:pt>
                <c:pt idx="756">
                  <c:v>44687</c:v>
                </c:pt>
                <c:pt idx="757">
                  <c:v>44686</c:v>
                </c:pt>
                <c:pt idx="758">
                  <c:v>44685</c:v>
                </c:pt>
                <c:pt idx="759">
                  <c:v>44683</c:v>
                </c:pt>
                <c:pt idx="760">
                  <c:v>44680</c:v>
                </c:pt>
                <c:pt idx="761">
                  <c:v>44679</c:v>
                </c:pt>
                <c:pt idx="762">
                  <c:v>44678</c:v>
                </c:pt>
                <c:pt idx="763">
                  <c:v>44677</c:v>
                </c:pt>
                <c:pt idx="764">
                  <c:v>44676</c:v>
                </c:pt>
                <c:pt idx="765">
                  <c:v>44673</c:v>
                </c:pt>
                <c:pt idx="766">
                  <c:v>44672</c:v>
                </c:pt>
                <c:pt idx="767">
                  <c:v>44671</c:v>
                </c:pt>
                <c:pt idx="768">
                  <c:v>44670</c:v>
                </c:pt>
                <c:pt idx="769">
                  <c:v>44669</c:v>
                </c:pt>
                <c:pt idx="770">
                  <c:v>44664</c:v>
                </c:pt>
                <c:pt idx="771">
                  <c:v>44663</c:v>
                </c:pt>
                <c:pt idx="772">
                  <c:v>44662</c:v>
                </c:pt>
                <c:pt idx="773">
                  <c:v>44659</c:v>
                </c:pt>
                <c:pt idx="774">
                  <c:v>44658</c:v>
                </c:pt>
                <c:pt idx="775">
                  <c:v>44657</c:v>
                </c:pt>
                <c:pt idx="776">
                  <c:v>44656</c:v>
                </c:pt>
                <c:pt idx="777">
                  <c:v>44655</c:v>
                </c:pt>
                <c:pt idx="778">
                  <c:v>44652</c:v>
                </c:pt>
                <c:pt idx="779">
                  <c:v>44651</c:v>
                </c:pt>
                <c:pt idx="780">
                  <c:v>44650</c:v>
                </c:pt>
                <c:pt idx="781">
                  <c:v>44649</c:v>
                </c:pt>
                <c:pt idx="782">
                  <c:v>44648</c:v>
                </c:pt>
                <c:pt idx="783">
                  <c:v>44645</c:v>
                </c:pt>
                <c:pt idx="784">
                  <c:v>44644</c:v>
                </c:pt>
                <c:pt idx="785">
                  <c:v>44643</c:v>
                </c:pt>
                <c:pt idx="786">
                  <c:v>44642</c:v>
                </c:pt>
                <c:pt idx="787">
                  <c:v>44641</c:v>
                </c:pt>
                <c:pt idx="788">
                  <c:v>44637</c:v>
                </c:pt>
                <c:pt idx="789">
                  <c:v>44636</c:v>
                </c:pt>
                <c:pt idx="790">
                  <c:v>44635</c:v>
                </c:pt>
                <c:pt idx="791">
                  <c:v>44634</c:v>
                </c:pt>
                <c:pt idx="792">
                  <c:v>44631</c:v>
                </c:pt>
                <c:pt idx="793">
                  <c:v>44630</c:v>
                </c:pt>
                <c:pt idx="794">
                  <c:v>44629</c:v>
                </c:pt>
                <c:pt idx="795">
                  <c:v>44628</c:v>
                </c:pt>
                <c:pt idx="796">
                  <c:v>44627</c:v>
                </c:pt>
                <c:pt idx="797">
                  <c:v>44624</c:v>
                </c:pt>
                <c:pt idx="798">
                  <c:v>44623</c:v>
                </c:pt>
                <c:pt idx="799">
                  <c:v>44622</c:v>
                </c:pt>
                <c:pt idx="800">
                  <c:v>44620</c:v>
                </c:pt>
                <c:pt idx="801">
                  <c:v>44617</c:v>
                </c:pt>
                <c:pt idx="802">
                  <c:v>44616</c:v>
                </c:pt>
                <c:pt idx="803">
                  <c:v>44615</c:v>
                </c:pt>
                <c:pt idx="804">
                  <c:v>44614</c:v>
                </c:pt>
                <c:pt idx="805">
                  <c:v>44613</c:v>
                </c:pt>
                <c:pt idx="806">
                  <c:v>44610</c:v>
                </c:pt>
                <c:pt idx="807">
                  <c:v>44609</c:v>
                </c:pt>
                <c:pt idx="808">
                  <c:v>44608</c:v>
                </c:pt>
                <c:pt idx="809">
                  <c:v>44607</c:v>
                </c:pt>
                <c:pt idx="810">
                  <c:v>44606</c:v>
                </c:pt>
                <c:pt idx="811">
                  <c:v>44603</c:v>
                </c:pt>
                <c:pt idx="812">
                  <c:v>44602</c:v>
                </c:pt>
                <c:pt idx="813">
                  <c:v>44601</c:v>
                </c:pt>
                <c:pt idx="814">
                  <c:v>44600</c:v>
                </c:pt>
                <c:pt idx="815">
                  <c:v>44599</c:v>
                </c:pt>
                <c:pt idx="816">
                  <c:v>44596</c:v>
                </c:pt>
                <c:pt idx="817">
                  <c:v>44595</c:v>
                </c:pt>
                <c:pt idx="818">
                  <c:v>44594</c:v>
                </c:pt>
                <c:pt idx="819">
                  <c:v>44593</c:v>
                </c:pt>
                <c:pt idx="820">
                  <c:v>44592</c:v>
                </c:pt>
                <c:pt idx="821">
                  <c:v>44589</c:v>
                </c:pt>
                <c:pt idx="822">
                  <c:v>44588</c:v>
                </c:pt>
                <c:pt idx="823">
                  <c:v>44586</c:v>
                </c:pt>
                <c:pt idx="824">
                  <c:v>44585</c:v>
                </c:pt>
                <c:pt idx="825">
                  <c:v>44582</c:v>
                </c:pt>
                <c:pt idx="826">
                  <c:v>44581</c:v>
                </c:pt>
                <c:pt idx="827">
                  <c:v>44580</c:v>
                </c:pt>
                <c:pt idx="828">
                  <c:v>44579</c:v>
                </c:pt>
                <c:pt idx="829">
                  <c:v>44578</c:v>
                </c:pt>
                <c:pt idx="830">
                  <c:v>44575</c:v>
                </c:pt>
                <c:pt idx="831">
                  <c:v>44574</c:v>
                </c:pt>
                <c:pt idx="832">
                  <c:v>44573</c:v>
                </c:pt>
                <c:pt idx="833">
                  <c:v>44572</c:v>
                </c:pt>
                <c:pt idx="834">
                  <c:v>44571</c:v>
                </c:pt>
                <c:pt idx="835">
                  <c:v>44568</c:v>
                </c:pt>
                <c:pt idx="836">
                  <c:v>44567</c:v>
                </c:pt>
                <c:pt idx="837">
                  <c:v>44566</c:v>
                </c:pt>
                <c:pt idx="838">
                  <c:v>44565</c:v>
                </c:pt>
                <c:pt idx="839">
                  <c:v>44564</c:v>
                </c:pt>
                <c:pt idx="840">
                  <c:v>44561</c:v>
                </c:pt>
                <c:pt idx="841">
                  <c:v>44560</c:v>
                </c:pt>
                <c:pt idx="842">
                  <c:v>44559</c:v>
                </c:pt>
                <c:pt idx="843">
                  <c:v>44558</c:v>
                </c:pt>
                <c:pt idx="844">
                  <c:v>44557</c:v>
                </c:pt>
                <c:pt idx="845">
                  <c:v>44554</c:v>
                </c:pt>
                <c:pt idx="846">
                  <c:v>44553</c:v>
                </c:pt>
                <c:pt idx="847">
                  <c:v>44552</c:v>
                </c:pt>
                <c:pt idx="848">
                  <c:v>44551</c:v>
                </c:pt>
                <c:pt idx="849">
                  <c:v>44550</c:v>
                </c:pt>
                <c:pt idx="850">
                  <c:v>44547</c:v>
                </c:pt>
                <c:pt idx="851">
                  <c:v>44546</c:v>
                </c:pt>
                <c:pt idx="852">
                  <c:v>44545</c:v>
                </c:pt>
                <c:pt idx="853">
                  <c:v>44544</c:v>
                </c:pt>
                <c:pt idx="854">
                  <c:v>44543</c:v>
                </c:pt>
                <c:pt idx="855">
                  <c:v>44540</c:v>
                </c:pt>
                <c:pt idx="856">
                  <c:v>44539</c:v>
                </c:pt>
                <c:pt idx="857">
                  <c:v>44538</c:v>
                </c:pt>
                <c:pt idx="858">
                  <c:v>44537</c:v>
                </c:pt>
                <c:pt idx="859">
                  <c:v>44536</c:v>
                </c:pt>
                <c:pt idx="860">
                  <c:v>44533</c:v>
                </c:pt>
                <c:pt idx="861">
                  <c:v>44532</c:v>
                </c:pt>
                <c:pt idx="862">
                  <c:v>44531</c:v>
                </c:pt>
                <c:pt idx="863">
                  <c:v>44530</c:v>
                </c:pt>
                <c:pt idx="864">
                  <c:v>44529</c:v>
                </c:pt>
                <c:pt idx="865">
                  <c:v>44526</c:v>
                </c:pt>
                <c:pt idx="866">
                  <c:v>44525</c:v>
                </c:pt>
                <c:pt idx="867">
                  <c:v>44524</c:v>
                </c:pt>
                <c:pt idx="868">
                  <c:v>44523</c:v>
                </c:pt>
                <c:pt idx="869">
                  <c:v>44522</c:v>
                </c:pt>
                <c:pt idx="870">
                  <c:v>44518</c:v>
                </c:pt>
                <c:pt idx="871">
                  <c:v>44517</c:v>
                </c:pt>
                <c:pt idx="872">
                  <c:v>44516</c:v>
                </c:pt>
                <c:pt idx="873">
                  <c:v>44515</c:v>
                </c:pt>
                <c:pt idx="874">
                  <c:v>44512</c:v>
                </c:pt>
                <c:pt idx="875">
                  <c:v>44511</c:v>
                </c:pt>
                <c:pt idx="876">
                  <c:v>44510</c:v>
                </c:pt>
                <c:pt idx="877">
                  <c:v>44509</c:v>
                </c:pt>
                <c:pt idx="878">
                  <c:v>44508</c:v>
                </c:pt>
                <c:pt idx="879">
                  <c:v>44504</c:v>
                </c:pt>
                <c:pt idx="880">
                  <c:v>44503</c:v>
                </c:pt>
                <c:pt idx="881">
                  <c:v>44502</c:v>
                </c:pt>
                <c:pt idx="882">
                  <c:v>44501</c:v>
                </c:pt>
                <c:pt idx="883">
                  <c:v>44498</c:v>
                </c:pt>
                <c:pt idx="884">
                  <c:v>44497</c:v>
                </c:pt>
                <c:pt idx="885">
                  <c:v>44496</c:v>
                </c:pt>
                <c:pt idx="886">
                  <c:v>44495</c:v>
                </c:pt>
                <c:pt idx="887">
                  <c:v>44494</c:v>
                </c:pt>
                <c:pt idx="888">
                  <c:v>44491</c:v>
                </c:pt>
                <c:pt idx="889">
                  <c:v>44490</c:v>
                </c:pt>
                <c:pt idx="890">
                  <c:v>44489</c:v>
                </c:pt>
                <c:pt idx="891">
                  <c:v>44488</c:v>
                </c:pt>
                <c:pt idx="892">
                  <c:v>44487</c:v>
                </c:pt>
                <c:pt idx="893">
                  <c:v>44483</c:v>
                </c:pt>
                <c:pt idx="894">
                  <c:v>44482</c:v>
                </c:pt>
                <c:pt idx="895">
                  <c:v>44481</c:v>
                </c:pt>
                <c:pt idx="896">
                  <c:v>44480</c:v>
                </c:pt>
                <c:pt idx="897">
                  <c:v>44477</c:v>
                </c:pt>
                <c:pt idx="898">
                  <c:v>44476</c:v>
                </c:pt>
                <c:pt idx="899">
                  <c:v>44475</c:v>
                </c:pt>
                <c:pt idx="900">
                  <c:v>44474</c:v>
                </c:pt>
                <c:pt idx="901">
                  <c:v>44473</c:v>
                </c:pt>
                <c:pt idx="902">
                  <c:v>44470</c:v>
                </c:pt>
                <c:pt idx="903">
                  <c:v>44469</c:v>
                </c:pt>
                <c:pt idx="904">
                  <c:v>44468</c:v>
                </c:pt>
                <c:pt idx="905">
                  <c:v>44467</c:v>
                </c:pt>
                <c:pt idx="906">
                  <c:v>44466</c:v>
                </c:pt>
                <c:pt idx="907">
                  <c:v>44463</c:v>
                </c:pt>
                <c:pt idx="908">
                  <c:v>44462</c:v>
                </c:pt>
                <c:pt idx="909">
                  <c:v>44461</c:v>
                </c:pt>
                <c:pt idx="910">
                  <c:v>44460</c:v>
                </c:pt>
                <c:pt idx="911">
                  <c:v>44459</c:v>
                </c:pt>
                <c:pt idx="912">
                  <c:v>44456</c:v>
                </c:pt>
                <c:pt idx="913">
                  <c:v>44455</c:v>
                </c:pt>
                <c:pt idx="914">
                  <c:v>44454</c:v>
                </c:pt>
                <c:pt idx="915">
                  <c:v>44453</c:v>
                </c:pt>
                <c:pt idx="916">
                  <c:v>44452</c:v>
                </c:pt>
                <c:pt idx="917">
                  <c:v>44448</c:v>
                </c:pt>
                <c:pt idx="918">
                  <c:v>44447</c:v>
                </c:pt>
                <c:pt idx="919">
                  <c:v>44446</c:v>
                </c:pt>
                <c:pt idx="920">
                  <c:v>44445</c:v>
                </c:pt>
                <c:pt idx="921">
                  <c:v>44442</c:v>
                </c:pt>
                <c:pt idx="922">
                  <c:v>44441</c:v>
                </c:pt>
                <c:pt idx="923">
                  <c:v>44440</c:v>
                </c:pt>
                <c:pt idx="924">
                  <c:v>44439</c:v>
                </c:pt>
                <c:pt idx="925">
                  <c:v>44438</c:v>
                </c:pt>
                <c:pt idx="926">
                  <c:v>44435</c:v>
                </c:pt>
                <c:pt idx="927">
                  <c:v>44434</c:v>
                </c:pt>
                <c:pt idx="928">
                  <c:v>44433</c:v>
                </c:pt>
                <c:pt idx="929">
                  <c:v>44432</c:v>
                </c:pt>
                <c:pt idx="930">
                  <c:v>44431</c:v>
                </c:pt>
                <c:pt idx="931">
                  <c:v>44428</c:v>
                </c:pt>
                <c:pt idx="932">
                  <c:v>44426</c:v>
                </c:pt>
                <c:pt idx="933">
                  <c:v>44425</c:v>
                </c:pt>
                <c:pt idx="934">
                  <c:v>44424</c:v>
                </c:pt>
                <c:pt idx="935">
                  <c:v>44421</c:v>
                </c:pt>
                <c:pt idx="936">
                  <c:v>44420</c:v>
                </c:pt>
                <c:pt idx="937">
                  <c:v>44419</c:v>
                </c:pt>
                <c:pt idx="938">
                  <c:v>44418</c:v>
                </c:pt>
                <c:pt idx="939">
                  <c:v>44417</c:v>
                </c:pt>
                <c:pt idx="940">
                  <c:v>44414</c:v>
                </c:pt>
                <c:pt idx="941">
                  <c:v>44413</c:v>
                </c:pt>
                <c:pt idx="942">
                  <c:v>44412</c:v>
                </c:pt>
                <c:pt idx="943">
                  <c:v>44411</c:v>
                </c:pt>
                <c:pt idx="944">
                  <c:v>44410</c:v>
                </c:pt>
                <c:pt idx="945">
                  <c:v>44407</c:v>
                </c:pt>
                <c:pt idx="946">
                  <c:v>44406</c:v>
                </c:pt>
                <c:pt idx="947">
                  <c:v>44405</c:v>
                </c:pt>
                <c:pt idx="948">
                  <c:v>44404</c:v>
                </c:pt>
                <c:pt idx="949">
                  <c:v>44403</c:v>
                </c:pt>
                <c:pt idx="950">
                  <c:v>44400</c:v>
                </c:pt>
                <c:pt idx="951">
                  <c:v>44399</c:v>
                </c:pt>
                <c:pt idx="952">
                  <c:v>44397</c:v>
                </c:pt>
                <c:pt idx="953">
                  <c:v>44396</c:v>
                </c:pt>
                <c:pt idx="954">
                  <c:v>44393</c:v>
                </c:pt>
                <c:pt idx="955">
                  <c:v>44392</c:v>
                </c:pt>
                <c:pt idx="956">
                  <c:v>44391</c:v>
                </c:pt>
                <c:pt idx="957">
                  <c:v>44390</c:v>
                </c:pt>
                <c:pt idx="958">
                  <c:v>44389</c:v>
                </c:pt>
                <c:pt idx="959">
                  <c:v>44386</c:v>
                </c:pt>
                <c:pt idx="960">
                  <c:v>44385</c:v>
                </c:pt>
                <c:pt idx="961">
                  <c:v>44384</c:v>
                </c:pt>
                <c:pt idx="962">
                  <c:v>44383</c:v>
                </c:pt>
                <c:pt idx="963">
                  <c:v>44382</c:v>
                </c:pt>
                <c:pt idx="964">
                  <c:v>44379</c:v>
                </c:pt>
                <c:pt idx="965">
                  <c:v>44378</c:v>
                </c:pt>
                <c:pt idx="966">
                  <c:v>44377</c:v>
                </c:pt>
                <c:pt idx="967">
                  <c:v>44376</c:v>
                </c:pt>
                <c:pt idx="968">
                  <c:v>44375</c:v>
                </c:pt>
                <c:pt idx="969">
                  <c:v>44372</c:v>
                </c:pt>
                <c:pt idx="970">
                  <c:v>44371</c:v>
                </c:pt>
                <c:pt idx="971">
                  <c:v>44370</c:v>
                </c:pt>
                <c:pt idx="972">
                  <c:v>44369</c:v>
                </c:pt>
                <c:pt idx="973">
                  <c:v>44368</c:v>
                </c:pt>
                <c:pt idx="974">
                  <c:v>44365</c:v>
                </c:pt>
                <c:pt idx="975">
                  <c:v>44364</c:v>
                </c:pt>
                <c:pt idx="976">
                  <c:v>44363</c:v>
                </c:pt>
                <c:pt idx="977">
                  <c:v>44362</c:v>
                </c:pt>
                <c:pt idx="978">
                  <c:v>44361</c:v>
                </c:pt>
                <c:pt idx="979">
                  <c:v>44358</c:v>
                </c:pt>
                <c:pt idx="980">
                  <c:v>44357</c:v>
                </c:pt>
                <c:pt idx="981">
                  <c:v>44356</c:v>
                </c:pt>
                <c:pt idx="982">
                  <c:v>44355</c:v>
                </c:pt>
                <c:pt idx="983">
                  <c:v>44354</c:v>
                </c:pt>
                <c:pt idx="984">
                  <c:v>44351</c:v>
                </c:pt>
                <c:pt idx="985">
                  <c:v>44350</c:v>
                </c:pt>
                <c:pt idx="986">
                  <c:v>44349</c:v>
                </c:pt>
                <c:pt idx="987">
                  <c:v>44348</c:v>
                </c:pt>
                <c:pt idx="988">
                  <c:v>44347</c:v>
                </c:pt>
                <c:pt idx="989">
                  <c:v>44344</c:v>
                </c:pt>
                <c:pt idx="990">
                  <c:v>44343</c:v>
                </c:pt>
                <c:pt idx="991">
                  <c:v>44342</c:v>
                </c:pt>
                <c:pt idx="992">
                  <c:v>44341</c:v>
                </c:pt>
                <c:pt idx="993">
                  <c:v>44340</c:v>
                </c:pt>
                <c:pt idx="994">
                  <c:v>44337</c:v>
                </c:pt>
                <c:pt idx="995">
                  <c:v>44336</c:v>
                </c:pt>
                <c:pt idx="996">
                  <c:v>44335</c:v>
                </c:pt>
                <c:pt idx="997">
                  <c:v>44334</c:v>
                </c:pt>
                <c:pt idx="998">
                  <c:v>44333</c:v>
                </c:pt>
                <c:pt idx="999">
                  <c:v>44330</c:v>
                </c:pt>
                <c:pt idx="1000">
                  <c:v>44328</c:v>
                </c:pt>
                <c:pt idx="1001">
                  <c:v>44327</c:v>
                </c:pt>
                <c:pt idx="1002">
                  <c:v>44326</c:v>
                </c:pt>
                <c:pt idx="1003">
                  <c:v>44323</c:v>
                </c:pt>
                <c:pt idx="1004">
                  <c:v>44322</c:v>
                </c:pt>
                <c:pt idx="1005">
                  <c:v>44321</c:v>
                </c:pt>
                <c:pt idx="1006">
                  <c:v>44320</c:v>
                </c:pt>
                <c:pt idx="1007">
                  <c:v>44319</c:v>
                </c:pt>
                <c:pt idx="1008">
                  <c:v>44316</c:v>
                </c:pt>
                <c:pt idx="1009">
                  <c:v>44315</c:v>
                </c:pt>
                <c:pt idx="1010">
                  <c:v>44314</c:v>
                </c:pt>
                <c:pt idx="1011">
                  <c:v>44313</c:v>
                </c:pt>
                <c:pt idx="1012">
                  <c:v>44312</c:v>
                </c:pt>
                <c:pt idx="1013">
                  <c:v>44309</c:v>
                </c:pt>
                <c:pt idx="1014">
                  <c:v>44308</c:v>
                </c:pt>
                <c:pt idx="1015">
                  <c:v>44306</c:v>
                </c:pt>
                <c:pt idx="1016">
                  <c:v>44305</c:v>
                </c:pt>
                <c:pt idx="1017">
                  <c:v>44302</c:v>
                </c:pt>
                <c:pt idx="1018">
                  <c:v>44301</c:v>
                </c:pt>
                <c:pt idx="1019">
                  <c:v>44299</c:v>
                </c:pt>
                <c:pt idx="1020">
                  <c:v>44298</c:v>
                </c:pt>
                <c:pt idx="1021">
                  <c:v>44295</c:v>
                </c:pt>
                <c:pt idx="1022">
                  <c:v>44294</c:v>
                </c:pt>
                <c:pt idx="1023">
                  <c:v>44293</c:v>
                </c:pt>
                <c:pt idx="1024">
                  <c:v>44292</c:v>
                </c:pt>
                <c:pt idx="1025">
                  <c:v>44291</c:v>
                </c:pt>
                <c:pt idx="1026">
                  <c:v>44287</c:v>
                </c:pt>
                <c:pt idx="1027">
                  <c:v>44286</c:v>
                </c:pt>
                <c:pt idx="1028">
                  <c:v>44285</c:v>
                </c:pt>
                <c:pt idx="1029">
                  <c:v>44281</c:v>
                </c:pt>
                <c:pt idx="1030">
                  <c:v>44280</c:v>
                </c:pt>
                <c:pt idx="1031">
                  <c:v>44279</c:v>
                </c:pt>
                <c:pt idx="1032">
                  <c:v>44278</c:v>
                </c:pt>
                <c:pt idx="1033">
                  <c:v>44277</c:v>
                </c:pt>
                <c:pt idx="1034">
                  <c:v>44274</c:v>
                </c:pt>
                <c:pt idx="1035">
                  <c:v>44273</c:v>
                </c:pt>
                <c:pt idx="1036">
                  <c:v>44272</c:v>
                </c:pt>
                <c:pt idx="1037">
                  <c:v>44271</c:v>
                </c:pt>
                <c:pt idx="1038">
                  <c:v>44270</c:v>
                </c:pt>
                <c:pt idx="1039">
                  <c:v>44267</c:v>
                </c:pt>
                <c:pt idx="1040">
                  <c:v>44265</c:v>
                </c:pt>
                <c:pt idx="1041">
                  <c:v>44264</c:v>
                </c:pt>
                <c:pt idx="1042">
                  <c:v>44263</c:v>
                </c:pt>
                <c:pt idx="1043">
                  <c:v>44260</c:v>
                </c:pt>
                <c:pt idx="1044">
                  <c:v>44259</c:v>
                </c:pt>
                <c:pt idx="1045">
                  <c:v>44258</c:v>
                </c:pt>
                <c:pt idx="1046">
                  <c:v>44257</c:v>
                </c:pt>
                <c:pt idx="1047">
                  <c:v>44256</c:v>
                </c:pt>
                <c:pt idx="1048">
                  <c:v>44253</c:v>
                </c:pt>
                <c:pt idx="1049">
                  <c:v>44252</c:v>
                </c:pt>
                <c:pt idx="1050">
                  <c:v>44251</c:v>
                </c:pt>
                <c:pt idx="1051">
                  <c:v>44250</c:v>
                </c:pt>
                <c:pt idx="1052">
                  <c:v>44249</c:v>
                </c:pt>
                <c:pt idx="1053">
                  <c:v>44246</c:v>
                </c:pt>
                <c:pt idx="1054">
                  <c:v>44245</c:v>
                </c:pt>
                <c:pt idx="1055">
                  <c:v>44244</c:v>
                </c:pt>
                <c:pt idx="1056">
                  <c:v>44243</c:v>
                </c:pt>
                <c:pt idx="1057">
                  <c:v>44242</c:v>
                </c:pt>
                <c:pt idx="1058">
                  <c:v>44239</c:v>
                </c:pt>
                <c:pt idx="1059">
                  <c:v>44238</c:v>
                </c:pt>
                <c:pt idx="1060">
                  <c:v>44237</c:v>
                </c:pt>
                <c:pt idx="1061">
                  <c:v>44236</c:v>
                </c:pt>
                <c:pt idx="1062">
                  <c:v>44235</c:v>
                </c:pt>
                <c:pt idx="1063">
                  <c:v>44232</c:v>
                </c:pt>
                <c:pt idx="1064">
                  <c:v>44231</c:v>
                </c:pt>
                <c:pt idx="1065">
                  <c:v>44230</c:v>
                </c:pt>
                <c:pt idx="1066">
                  <c:v>44229</c:v>
                </c:pt>
                <c:pt idx="1067">
                  <c:v>44228</c:v>
                </c:pt>
                <c:pt idx="1068">
                  <c:v>44225</c:v>
                </c:pt>
                <c:pt idx="1069">
                  <c:v>44224</c:v>
                </c:pt>
                <c:pt idx="1070">
                  <c:v>44223</c:v>
                </c:pt>
                <c:pt idx="1071">
                  <c:v>44221</c:v>
                </c:pt>
                <c:pt idx="1072">
                  <c:v>44218</c:v>
                </c:pt>
                <c:pt idx="1073">
                  <c:v>44217</c:v>
                </c:pt>
                <c:pt idx="1074">
                  <c:v>44216</c:v>
                </c:pt>
                <c:pt idx="1075">
                  <c:v>44215</c:v>
                </c:pt>
                <c:pt idx="1076">
                  <c:v>44214</c:v>
                </c:pt>
                <c:pt idx="1077">
                  <c:v>44211</c:v>
                </c:pt>
                <c:pt idx="1078">
                  <c:v>44210</c:v>
                </c:pt>
                <c:pt idx="1079">
                  <c:v>44209</c:v>
                </c:pt>
                <c:pt idx="1080">
                  <c:v>44208</c:v>
                </c:pt>
                <c:pt idx="1081">
                  <c:v>44207</c:v>
                </c:pt>
                <c:pt idx="1082">
                  <c:v>44204</c:v>
                </c:pt>
                <c:pt idx="1083">
                  <c:v>44203</c:v>
                </c:pt>
                <c:pt idx="1084">
                  <c:v>44202</c:v>
                </c:pt>
                <c:pt idx="1085">
                  <c:v>44201</c:v>
                </c:pt>
                <c:pt idx="1086">
                  <c:v>44200</c:v>
                </c:pt>
                <c:pt idx="1087">
                  <c:v>44197</c:v>
                </c:pt>
                <c:pt idx="1088">
                  <c:v>44196</c:v>
                </c:pt>
                <c:pt idx="1089">
                  <c:v>44195</c:v>
                </c:pt>
                <c:pt idx="1090">
                  <c:v>44194</c:v>
                </c:pt>
                <c:pt idx="1091">
                  <c:v>44193</c:v>
                </c:pt>
                <c:pt idx="1092">
                  <c:v>44189</c:v>
                </c:pt>
                <c:pt idx="1093">
                  <c:v>44188</c:v>
                </c:pt>
                <c:pt idx="1094">
                  <c:v>44187</c:v>
                </c:pt>
                <c:pt idx="1095">
                  <c:v>44186</c:v>
                </c:pt>
                <c:pt idx="1096">
                  <c:v>44183</c:v>
                </c:pt>
                <c:pt idx="1097">
                  <c:v>44182</c:v>
                </c:pt>
                <c:pt idx="1098">
                  <c:v>44181</c:v>
                </c:pt>
                <c:pt idx="1099">
                  <c:v>44180</c:v>
                </c:pt>
                <c:pt idx="1100">
                  <c:v>44179</c:v>
                </c:pt>
                <c:pt idx="1101">
                  <c:v>44176</c:v>
                </c:pt>
                <c:pt idx="1102">
                  <c:v>44175</c:v>
                </c:pt>
                <c:pt idx="1103">
                  <c:v>44174</c:v>
                </c:pt>
                <c:pt idx="1104">
                  <c:v>44173</c:v>
                </c:pt>
                <c:pt idx="1105">
                  <c:v>44172</c:v>
                </c:pt>
                <c:pt idx="1106">
                  <c:v>44169</c:v>
                </c:pt>
                <c:pt idx="1107">
                  <c:v>44168</c:v>
                </c:pt>
                <c:pt idx="1108">
                  <c:v>44167</c:v>
                </c:pt>
                <c:pt idx="1109">
                  <c:v>44166</c:v>
                </c:pt>
                <c:pt idx="1110">
                  <c:v>44162</c:v>
                </c:pt>
                <c:pt idx="1111">
                  <c:v>44161</c:v>
                </c:pt>
                <c:pt idx="1112">
                  <c:v>44160</c:v>
                </c:pt>
                <c:pt idx="1113">
                  <c:v>44159</c:v>
                </c:pt>
                <c:pt idx="1114">
                  <c:v>44158</c:v>
                </c:pt>
                <c:pt idx="1115">
                  <c:v>44155</c:v>
                </c:pt>
                <c:pt idx="1116">
                  <c:v>44154</c:v>
                </c:pt>
                <c:pt idx="1117">
                  <c:v>44153</c:v>
                </c:pt>
                <c:pt idx="1118">
                  <c:v>44152</c:v>
                </c:pt>
                <c:pt idx="1119">
                  <c:v>44148</c:v>
                </c:pt>
                <c:pt idx="1120">
                  <c:v>44147</c:v>
                </c:pt>
                <c:pt idx="1121">
                  <c:v>44146</c:v>
                </c:pt>
                <c:pt idx="1122">
                  <c:v>44145</c:v>
                </c:pt>
                <c:pt idx="1123">
                  <c:v>44144</c:v>
                </c:pt>
                <c:pt idx="1124">
                  <c:v>44141</c:v>
                </c:pt>
                <c:pt idx="1125">
                  <c:v>44140</c:v>
                </c:pt>
                <c:pt idx="1126">
                  <c:v>44139</c:v>
                </c:pt>
                <c:pt idx="1127">
                  <c:v>44138</c:v>
                </c:pt>
                <c:pt idx="1128">
                  <c:v>44137</c:v>
                </c:pt>
                <c:pt idx="1129">
                  <c:v>44134</c:v>
                </c:pt>
                <c:pt idx="1130">
                  <c:v>44133</c:v>
                </c:pt>
                <c:pt idx="1131">
                  <c:v>44132</c:v>
                </c:pt>
                <c:pt idx="1132">
                  <c:v>44131</c:v>
                </c:pt>
                <c:pt idx="1133">
                  <c:v>44130</c:v>
                </c:pt>
                <c:pt idx="1134">
                  <c:v>44127</c:v>
                </c:pt>
                <c:pt idx="1135">
                  <c:v>44126</c:v>
                </c:pt>
                <c:pt idx="1136">
                  <c:v>44125</c:v>
                </c:pt>
                <c:pt idx="1137">
                  <c:v>44124</c:v>
                </c:pt>
                <c:pt idx="1138">
                  <c:v>44123</c:v>
                </c:pt>
                <c:pt idx="1139">
                  <c:v>44120</c:v>
                </c:pt>
                <c:pt idx="1140">
                  <c:v>44119</c:v>
                </c:pt>
                <c:pt idx="1141">
                  <c:v>44118</c:v>
                </c:pt>
                <c:pt idx="1142">
                  <c:v>44117</c:v>
                </c:pt>
                <c:pt idx="1143">
                  <c:v>44116</c:v>
                </c:pt>
                <c:pt idx="1144">
                  <c:v>44113</c:v>
                </c:pt>
                <c:pt idx="1145">
                  <c:v>44112</c:v>
                </c:pt>
                <c:pt idx="1146">
                  <c:v>44111</c:v>
                </c:pt>
                <c:pt idx="1147">
                  <c:v>44110</c:v>
                </c:pt>
                <c:pt idx="1148">
                  <c:v>44109</c:v>
                </c:pt>
                <c:pt idx="1149">
                  <c:v>44105</c:v>
                </c:pt>
                <c:pt idx="1150">
                  <c:v>44104</c:v>
                </c:pt>
                <c:pt idx="1151">
                  <c:v>44103</c:v>
                </c:pt>
                <c:pt idx="1152">
                  <c:v>44102</c:v>
                </c:pt>
                <c:pt idx="1153">
                  <c:v>44099</c:v>
                </c:pt>
                <c:pt idx="1154">
                  <c:v>44098</c:v>
                </c:pt>
                <c:pt idx="1155">
                  <c:v>44097</c:v>
                </c:pt>
                <c:pt idx="1156">
                  <c:v>44096</c:v>
                </c:pt>
                <c:pt idx="1157">
                  <c:v>44095</c:v>
                </c:pt>
                <c:pt idx="1158">
                  <c:v>44092</c:v>
                </c:pt>
                <c:pt idx="1159">
                  <c:v>44091</c:v>
                </c:pt>
                <c:pt idx="1160">
                  <c:v>44090</c:v>
                </c:pt>
                <c:pt idx="1161">
                  <c:v>44089</c:v>
                </c:pt>
                <c:pt idx="1162">
                  <c:v>44088</c:v>
                </c:pt>
                <c:pt idx="1163">
                  <c:v>44085</c:v>
                </c:pt>
                <c:pt idx="1164">
                  <c:v>44084</c:v>
                </c:pt>
                <c:pt idx="1165">
                  <c:v>44083</c:v>
                </c:pt>
                <c:pt idx="1166">
                  <c:v>44082</c:v>
                </c:pt>
                <c:pt idx="1167">
                  <c:v>44081</c:v>
                </c:pt>
                <c:pt idx="1168">
                  <c:v>44078</c:v>
                </c:pt>
                <c:pt idx="1169">
                  <c:v>44077</c:v>
                </c:pt>
                <c:pt idx="1170">
                  <c:v>44076</c:v>
                </c:pt>
                <c:pt idx="1171">
                  <c:v>44075</c:v>
                </c:pt>
                <c:pt idx="1172">
                  <c:v>44074</c:v>
                </c:pt>
                <c:pt idx="1173">
                  <c:v>44071</c:v>
                </c:pt>
                <c:pt idx="1174">
                  <c:v>44070</c:v>
                </c:pt>
                <c:pt idx="1175">
                  <c:v>44069</c:v>
                </c:pt>
                <c:pt idx="1176">
                  <c:v>44068</c:v>
                </c:pt>
                <c:pt idx="1177">
                  <c:v>44067</c:v>
                </c:pt>
                <c:pt idx="1178">
                  <c:v>44064</c:v>
                </c:pt>
                <c:pt idx="1179">
                  <c:v>44063</c:v>
                </c:pt>
                <c:pt idx="1180">
                  <c:v>44062</c:v>
                </c:pt>
                <c:pt idx="1181">
                  <c:v>44061</c:v>
                </c:pt>
                <c:pt idx="1182">
                  <c:v>44060</c:v>
                </c:pt>
                <c:pt idx="1183">
                  <c:v>44057</c:v>
                </c:pt>
                <c:pt idx="1184">
                  <c:v>44056</c:v>
                </c:pt>
                <c:pt idx="1185">
                  <c:v>44055</c:v>
                </c:pt>
                <c:pt idx="1186">
                  <c:v>44054</c:v>
                </c:pt>
                <c:pt idx="1187">
                  <c:v>44053</c:v>
                </c:pt>
                <c:pt idx="1188">
                  <c:v>44050</c:v>
                </c:pt>
                <c:pt idx="1189">
                  <c:v>44049</c:v>
                </c:pt>
                <c:pt idx="1190">
                  <c:v>44048</c:v>
                </c:pt>
                <c:pt idx="1191">
                  <c:v>44047</c:v>
                </c:pt>
                <c:pt idx="1192">
                  <c:v>44046</c:v>
                </c:pt>
                <c:pt idx="1193">
                  <c:v>44043</c:v>
                </c:pt>
                <c:pt idx="1194">
                  <c:v>44042</c:v>
                </c:pt>
                <c:pt idx="1195">
                  <c:v>44041</c:v>
                </c:pt>
                <c:pt idx="1196">
                  <c:v>44040</c:v>
                </c:pt>
                <c:pt idx="1197">
                  <c:v>44039</c:v>
                </c:pt>
                <c:pt idx="1198">
                  <c:v>44036</c:v>
                </c:pt>
                <c:pt idx="1199">
                  <c:v>44035</c:v>
                </c:pt>
                <c:pt idx="1200">
                  <c:v>44034</c:v>
                </c:pt>
                <c:pt idx="1201">
                  <c:v>44033</c:v>
                </c:pt>
                <c:pt idx="1202">
                  <c:v>44032</c:v>
                </c:pt>
                <c:pt idx="1203">
                  <c:v>44029</c:v>
                </c:pt>
                <c:pt idx="1204">
                  <c:v>44028</c:v>
                </c:pt>
                <c:pt idx="1205">
                  <c:v>44027</c:v>
                </c:pt>
                <c:pt idx="1206">
                  <c:v>44026</c:v>
                </c:pt>
                <c:pt idx="1207">
                  <c:v>44025</c:v>
                </c:pt>
                <c:pt idx="1208">
                  <c:v>44022</c:v>
                </c:pt>
                <c:pt idx="1209">
                  <c:v>44021</c:v>
                </c:pt>
                <c:pt idx="1210">
                  <c:v>44020</c:v>
                </c:pt>
                <c:pt idx="1211">
                  <c:v>44019</c:v>
                </c:pt>
                <c:pt idx="1212">
                  <c:v>44018</c:v>
                </c:pt>
                <c:pt idx="1213">
                  <c:v>44015</c:v>
                </c:pt>
                <c:pt idx="1214">
                  <c:v>44014</c:v>
                </c:pt>
                <c:pt idx="1215">
                  <c:v>44013</c:v>
                </c:pt>
                <c:pt idx="1216">
                  <c:v>44012</c:v>
                </c:pt>
                <c:pt idx="1217">
                  <c:v>44011</c:v>
                </c:pt>
                <c:pt idx="1218">
                  <c:v>44008</c:v>
                </c:pt>
                <c:pt idx="1219">
                  <c:v>44007</c:v>
                </c:pt>
                <c:pt idx="1220">
                  <c:v>44006</c:v>
                </c:pt>
                <c:pt idx="1221">
                  <c:v>44005</c:v>
                </c:pt>
                <c:pt idx="1222">
                  <c:v>44004</c:v>
                </c:pt>
                <c:pt idx="1223">
                  <c:v>44001</c:v>
                </c:pt>
                <c:pt idx="1224">
                  <c:v>44000</c:v>
                </c:pt>
                <c:pt idx="1225">
                  <c:v>43999</c:v>
                </c:pt>
                <c:pt idx="1226">
                  <c:v>43998</c:v>
                </c:pt>
                <c:pt idx="1227">
                  <c:v>43997</c:v>
                </c:pt>
                <c:pt idx="1228">
                  <c:v>43994</c:v>
                </c:pt>
                <c:pt idx="1229">
                  <c:v>43993</c:v>
                </c:pt>
                <c:pt idx="1230">
                  <c:v>43992</c:v>
                </c:pt>
                <c:pt idx="1231">
                  <c:v>43991</c:v>
                </c:pt>
                <c:pt idx="1232">
                  <c:v>43990</c:v>
                </c:pt>
                <c:pt idx="1233">
                  <c:v>43987</c:v>
                </c:pt>
                <c:pt idx="1234">
                  <c:v>43986</c:v>
                </c:pt>
                <c:pt idx="1235">
                  <c:v>43985</c:v>
                </c:pt>
                <c:pt idx="1236">
                  <c:v>43984</c:v>
                </c:pt>
                <c:pt idx="1237">
                  <c:v>43983</c:v>
                </c:pt>
                <c:pt idx="1238">
                  <c:v>43980</c:v>
                </c:pt>
                <c:pt idx="1239">
                  <c:v>43979</c:v>
                </c:pt>
                <c:pt idx="1240">
                  <c:v>43978</c:v>
                </c:pt>
                <c:pt idx="1241">
                  <c:v>43977</c:v>
                </c:pt>
              </c:numCache>
            </c:numRef>
          </c:cat>
          <c:val>
            <c:numRef>
              <c:f>rough!$C$3:$C$1244</c:f>
              <c:numCache>
                <c:formatCode>General</c:formatCode>
                <c:ptCount val="1242"/>
                <c:pt idx="0">
                  <c:v>12453</c:v>
                </c:pt>
                <c:pt idx="1">
                  <c:v>12445</c:v>
                </c:pt>
                <c:pt idx="2">
                  <c:v>12615</c:v>
                </c:pt>
                <c:pt idx="3">
                  <c:v>12638</c:v>
                </c:pt>
                <c:pt idx="4">
                  <c:v>12989</c:v>
                </c:pt>
                <c:pt idx="5">
                  <c:v>12995</c:v>
                </c:pt>
                <c:pt idx="6">
                  <c:v>12952</c:v>
                </c:pt>
                <c:pt idx="7">
                  <c:v>12670</c:v>
                </c:pt>
                <c:pt idx="8">
                  <c:v>12482</c:v>
                </c:pt>
                <c:pt idx="9">
                  <c:v>12616</c:v>
                </c:pt>
                <c:pt idx="10">
                  <c:v>12250</c:v>
                </c:pt>
                <c:pt idx="11">
                  <c:v>12392</c:v>
                </c:pt>
                <c:pt idx="12">
                  <c:v>12633</c:v>
                </c:pt>
                <c:pt idx="13">
                  <c:v>12581</c:v>
                </c:pt>
                <c:pt idx="14">
                  <c:v>12458</c:v>
                </c:pt>
                <c:pt idx="15">
                  <c:v>12406</c:v>
                </c:pt>
                <c:pt idx="16">
                  <c:v>12257</c:v>
                </c:pt>
                <c:pt idx="17">
                  <c:v>11841</c:v>
                </c:pt>
                <c:pt idx="18">
                  <c:v>11846</c:v>
                </c:pt>
                <c:pt idx="19">
                  <c:v>11698</c:v>
                </c:pt>
                <c:pt idx="20">
                  <c:v>11894</c:v>
                </c:pt>
                <c:pt idx="21">
                  <c:v>11907</c:v>
                </c:pt>
                <c:pt idx="22">
                  <c:v>11734</c:v>
                </c:pt>
                <c:pt idx="23">
                  <c:v>11745</c:v>
                </c:pt>
                <c:pt idx="24">
                  <c:v>11695</c:v>
                </c:pt>
                <c:pt idx="25">
                  <c:v>11664</c:v>
                </c:pt>
                <c:pt idx="26">
                  <c:v>11855</c:v>
                </c:pt>
                <c:pt idx="27">
                  <c:v>11599.05</c:v>
                </c:pt>
                <c:pt idx="28">
                  <c:v>11457.4</c:v>
                </c:pt>
                <c:pt idx="29">
                  <c:v>11458.9</c:v>
                </c:pt>
                <c:pt idx="30">
                  <c:v>11329.75</c:v>
                </c:pt>
                <c:pt idx="31">
                  <c:v>11482</c:v>
                </c:pt>
                <c:pt idx="32">
                  <c:v>11688.1</c:v>
                </c:pt>
                <c:pt idx="33">
                  <c:v>11716.1</c:v>
                </c:pt>
                <c:pt idx="34">
                  <c:v>11481.1</c:v>
                </c:pt>
                <c:pt idx="35">
                  <c:v>11522.15</c:v>
                </c:pt>
                <c:pt idx="36">
                  <c:v>11721.95</c:v>
                </c:pt>
                <c:pt idx="37">
                  <c:v>11734.3</c:v>
                </c:pt>
                <c:pt idx="38">
                  <c:v>11868.9</c:v>
                </c:pt>
                <c:pt idx="39">
                  <c:v>11922.25</c:v>
                </c:pt>
                <c:pt idx="40">
                  <c:v>11732.8</c:v>
                </c:pt>
                <c:pt idx="41">
                  <c:v>11730.2</c:v>
                </c:pt>
                <c:pt idx="42">
                  <c:v>11615.55</c:v>
                </c:pt>
                <c:pt idx="43">
                  <c:v>11714.55</c:v>
                </c:pt>
                <c:pt idx="44">
                  <c:v>11553.7</c:v>
                </c:pt>
                <c:pt idx="45">
                  <c:v>11513.8</c:v>
                </c:pt>
                <c:pt idx="46">
                  <c:v>11640.1</c:v>
                </c:pt>
                <c:pt idx="47">
                  <c:v>11646.95</c:v>
                </c:pt>
                <c:pt idx="48">
                  <c:v>11586.05</c:v>
                </c:pt>
                <c:pt idx="49">
                  <c:v>11664.15</c:v>
                </c:pt>
                <c:pt idx="50">
                  <c:v>11666.4</c:v>
                </c:pt>
                <c:pt idx="51">
                  <c:v>11617.35</c:v>
                </c:pt>
                <c:pt idx="52">
                  <c:v>11616.25</c:v>
                </c:pt>
                <c:pt idx="53">
                  <c:v>11775.6</c:v>
                </c:pt>
                <c:pt idx="54">
                  <c:v>11945.85</c:v>
                </c:pt>
                <c:pt idx="55">
                  <c:v>12380.6</c:v>
                </c:pt>
                <c:pt idx="56">
                  <c:v>12476.35</c:v>
                </c:pt>
                <c:pt idx="57">
                  <c:v>12345.2</c:v>
                </c:pt>
                <c:pt idx="58">
                  <c:v>12323.45</c:v>
                </c:pt>
                <c:pt idx="59">
                  <c:v>12440.65</c:v>
                </c:pt>
                <c:pt idx="60">
                  <c:v>12686.15</c:v>
                </c:pt>
                <c:pt idx="61">
                  <c:v>12786.2</c:v>
                </c:pt>
                <c:pt idx="62">
                  <c:v>12762.9</c:v>
                </c:pt>
                <c:pt idx="63">
                  <c:v>12680.25</c:v>
                </c:pt>
                <c:pt idx="64">
                  <c:v>12671.3</c:v>
                </c:pt>
                <c:pt idx="65">
                  <c:v>12655.55</c:v>
                </c:pt>
                <c:pt idx="66">
                  <c:v>12724.35</c:v>
                </c:pt>
                <c:pt idx="67">
                  <c:v>12900.75</c:v>
                </c:pt>
                <c:pt idx="68">
                  <c:v>13049.5</c:v>
                </c:pt>
                <c:pt idx="69">
                  <c:v>13074</c:v>
                </c:pt>
                <c:pt idx="70">
                  <c:v>13086.8</c:v>
                </c:pt>
                <c:pt idx="71">
                  <c:v>13109.95</c:v>
                </c:pt>
                <c:pt idx="72">
                  <c:v>13139.95</c:v>
                </c:pt>
                <c:pt idx="73">
                  <c:v>12916.5</c:v>
                </c:pt>
                <c:pt idx="74">
                  <c:v>12310.65</c:v>
                </c:pt>
                <c:pt idx="75">
                  <c:v>12000</c:v>
                </c:pt>
                <c:pt idx="76">
                  <c:v>11977.9</c:v>
                </c:pt>
                <c:pt idx="77">
                  <c:v>12123.75</c:v>
                </c:pt>
                <c:pt idx="78">
                  <c:v>11993.85</c:v>
                </c:pt>
                <c:pt idx="79">
                  <c:v>11967.9</c:v>
                </c:pt>
                <c:pt idx="80">
                  <c:v>12045.75</c:v>
                </c:pt>
                <c:pt idx="81">
                  <c:v>12020.35</c:v>
                </c:pt>
                <c:pt idx="82">
                  <c:v>11883.7</c:v>
                </c:pt>
                <c:pt idx="83">
                  <c:v>12020.05</c:v>
                </c:pt>
                <c:pt idx="84">
                  <c:v>12136.35</c:v>
                </c:pt>
                <c:pt idx="85">
                  <c:v>12092.3</c:v>
                </c:pt>
                <c:pt idx="86">
                  <c:v>11947.4</c:v>
                </c:pt>
                <c:pt idx="87">
                  <c:v>11741.15</c:v>
                </c:pt>
                <c:pt idx="88">
                  <c:v>11497.7</c:v>
                </c:pt>
                <c:pt idx="89">
                  <c:v>11631.1</c:v>
                </c:pt>
                <c:pt idx="90">
                  <c:v>11740.55</c:v>
                </c:pt>
                <c:pt idx="91">
                  <c:v>11822</c:v>
                </c:pt>
                <c:pt idx="92">
                  <c:v>11721.3</c:v>
                </c:pt>
                <c:pt idx="93">
                  <c:v>11755.65</c:v>
                </c:pt>
                <c:pt idx="94">
                  <c:v>11934.25</c:v>
                </c:pt>
                <c:pt idx="95">
                  <c:v>11841.3</c:v>
                </c:pt>
                <c:pt idx="96">
                  <c:v>11208.3</c:v>
                </c:pt>
                <c:pt idx="97">
                  <c:v>10858.4</c:v>
                </c:pt>
                <c:pt idx="98">
                  <c:v>10798.95</c:v>
                </c:pt>
                <c:pt idx="99">
                  <c:v>10941.05</c:v>
                </c:pt>
                <c:pt idx="100">
                  <c:v>10896</c:v>
                </c:pt>
                <c:pt idx="101">
                  <c:v>10736.6</c:v>
                </c:pt>
                <c:pt idx="102">
                  <c:v>10822</c:v>
                </c:pt>
                <c:pt idx="103">
                  <c:v>10901.05</c:v>
                </c:pt>
                <c:pt idx="104">
                  <c:v>10955.35</c:v>
                </c:pt>
                <c:pt idx="105">
                  <c:v>11002.45</c:v>
                </c:pt>
                <c:pt idx="106">
                  <c:v>11108.55</c:v>
                </c:pt>
                <c:pt idx="107">
                  <c:v>11277</c:v>
                </c:pt>
                <c:pt idx="108">
                  <c:v>11272.55</c:v>
                </c:pt>
                <c:pt idx="109">
                  <c:v>11167.4</c:v>
                </c:pt>
                <c:pt idx="110">
                  <c:v>11277.75</c:v>
                </c:pt>
                <c:pt idx="111">
                  <c:v>11198.2</c:v>
                </c:pt>
                <c:pt idx="112">
                  <c:v>11279.8</c:v>
                </c:pt>
                <c:pt idx="113">
                  <c:v>11317.95</c:v>
                </c:pt>
                <c:pt idx="114">
                  <c:v>11182.25</c:v>
                </c:pt>
                <c:pt idx="115">
                  <c:v>11129.85</c:v>
                </c:pt>
                <c:pt idx="116">
                  <c:v>11279.25</c:v>
                </c:pt>
                <c:pt idx="117">
                  <c:v>11239.3</c:v>
                </c:pt>
                <c:pt idx="118">
                  <c:v>11074.2</c:v>
                </c:pt>
                <c:pt idx="119">
                  <c:v>10949.85</c:v>
                </c:pt>
                <c:pt idx="120">
                  <c:v>11058.35</c:v>
                </c:pt>
                <c:pt idx="121">
                  <c:v>10943.95</c:v>
                </c:pt>
                <c:pt idx="122">
                  <c:v>11025.15</c:v>
                </c:pt>
                <c:pt idx="123">
                  <c:v>11063.6</c:v>
                </c:pt>
                <c:pt idx="124">
                  <c:v>10861.45</c:v>
                </c:pt>
                <c:pt idx="125">
                  <c:v>10959.3</c:v>
                </c:pt>
                <c:pt idx="126">
                  <c:v>11093.95</c:v>
                </c:pt>
                <c:pt idx="127">
                  <c:v>11006.05</c:v>
                </c:pt>
                <c:pt idx="128">
                  <c:v>11049.6</c:v>
                </c:pt>
                <c:pt idx="129">
                  <c:v>11143.1</c:v>
                </c:pt>
                <c:pt idx="130">
                  <c:v>11399.7</c:v>
                </c:pt>
                <c:pt idx="131">
                  <c:v>11303</c:v>
                </c:pt>
                <c:pt idx="132">
                  <c:v>11300.15</c:v>
                </c:pt>
                <c:pt idx="133">
                  <c:v>11354.25</c:v>
                </c:pt>
                <c:pt idx="134">
                  <c:v>11170.1</c:v>
                </c:pt>
                <c:pt idx="135">
                  <c:v>11052.45</c:v>
                </c:pt>
                <c:pt idx="136">
                  <c:v>11110</c:v>
                </c:pt>
                <c:pt idx="137">
                  <c:v>11076.45</c:v>
                </c:pt>
                <c:pt idx="138">
                  <c:v>11256.45</c:v>
                </c:pt>
                <c:pt idx="139">
                  <c:v>11046</c:v>
                </c:pt>
                <c:pt idx="140">
                  <c:v>11483.25</c:v>
                </c:pt>
                <c:pt idx="141">
                  <c:v>11502.85</c:v>
                </c:pt>
                <c:pt idx="142">
                  <c:v>11763.7</c:v>
                </c:pt>
                <c:pt idx="143">
                  <c:v>11956.2</c:v>
                </c:pt>
                <c:pt idx="144">
                  <c:v>11923.3</c:v>
                </c:pt>
                <c:pt idx="145">
                  <c:v>12175.9</c:v>
                </c:pt>
                <c:pt idx="146">
                  <c:v>12105.1</c:v>
                </c:pt>
                <c:pt idx="147">
                  <c:v>12143.75</c:v>
                </c:pt>
                <c:pt idx="148">
                  <c:v>12383.9</c:v>
                </c:pt>
                <c:pt idx="149">
                  <c:v>12446.75</c:v>
                </c:pt>
                <c:pt idx="150">
                  <c:v>12537.85</c:v>
                </c:pt>
                <c:pt idx="151">
                  <c:v>12776.65</c:v>
                </c:pt>
                <c:pt idx="152">
                  <c:v>12944.1</c:v>
                </c:pt>
                <c:pt idx="153">
                  <c:v>12760.7</c:v>
                </c:pt>
                <c:pt idx="154">
                  <c:v>12531.95</c:v>
                </c:pt>
                <c:pt idx="155">
                  <c:v>12527.5</c:v>
                </c:pt>
                <c:pt idx="156">
                  <c:v>12605.75</c:v>
                </c:pt>
                <c:pt idx="157">
                  <c:v>12647.35</c:v>
                </c:pt>
                <c:pt idx="158">
                  <c:v>13166</c:v>
                </c:pt>
                <c:pt idx="159">
                  <c:v>13238</c:v>
                </c:pt>
                <c:pt idx="160">
                  <c:v>13495.6</c:v>
                </c:pt>
                <c:pt idx="161">
                  <c:v>13383.8</c:v>
                </c:pt>
                <c:pt idx="162">
                  <c:v>12785.3</c:v>
                </c:pt>
                <c:pt idx="163">
                  <c:v>12738.6</c:v>
                </c:pt>
                <c:pt idx="164">
                  <c:v>12683.1</c:v>
                </c:pt>
                <c:pt idx="165">
                  <c:v>12614.5</c:v>
                </c:pt>
                <c:pt idx="166">
                  <c:v>12351.5</c:v>
                </c:pt>
                <c:pt idx="167">
                  <c:v>12204.1</c:v>
                </c:pt>
                <c:pt idx="168">
                  <c:v>12245.75</c:v>
                </c:pt>
                <c:pt idx="169">
                  <c:v>12289</c:v>
                </c:pt>
                <c:pt idx="170">
                  <c:v>12316.05</c:v>
                </c:pt>
                <c:pt idx="171">
                  <c:v>12400.85</c:v>
                </c:pt>
                <c:pt idx="172">
                  <c:v>12242.6</c:v>
                </c:pt>
                <c:pt idx="173">
                  <c:v>12263.4</c:v>
                </c:pt>
                <c:pt idx="174">
                  <c:v>12145.75</c:v>
                </c:pt>
                <c:pt idx="175">
                  <c:v>12186.15</c:v>
                </c:pt>
                <c:pt idx="176">
                  <c:v>12298.6</c:v>
                </c:pt>
                <c:pt idx="177">
                  <c:v>12336.25</c:v>
                </c:pt>
                <c:pt idx="178">
                  <c:v>12397.1</c:v>
                </c:pt>
                <c:pt idx="179">
                  <c:v>12427.4</c:v>
                </c:pt>
                <c:pt idx="180">
                  <c:v>12403</c:v>
                </c:pt>
                <c:pt idx="181">
                  <c:v>12453.8</c:v>
                </c:pt>
                <c:pt idx="182">
                  <c:v>12357.5</c:v>
                </c:pt>
                <c:pt idx="183">
                  <c:v>12496.9</c:v>
                </c:pt>
                <c:pt idx="184">
                  <c:v>12243.8</c:v>
                </c:pt>
                <c:pt idx="185">
                  <c:v>12302.3</c:v>
                </c:pt>
                <c:pt idx="186">
                  <c:v>12276.35</c:v>
                </c:pt>
                <c:pt idx="187">
                  <c:v>12220.95</c:v>
                </c:pt>
                <c:pt idx="188">
                  <c:v>12214.95</c:v>
                </c:pt>
                <c:pt idx="189">
                  <c:v>12149.8</c:v>
                </c:pt>
                <c:pt idx="190">
                  <c:v>12213.3</c:v>
                </c:pt>
                <c:pt idx="191">
                  <c:v>12205.65</c:v>
                </c:pt>
                <c:pt idx="192">
                  <c:v>12176.25</c:v>
                </c:pt>
                <c:pt idx="193">
                  <c:v>12273.25</c:v>
                </c:pt>
                <c:pt idx="194">
                  <c:v>12224.2</c:v>
                </c:pt>
                <c:pt idx="195">
                  <c:v>12218.85</c:v>
                </c:pt>
                <c:pt idx="196">
                  <c:v>12371.5</c:v>
                </c:pt>
                <c:pt idx="197">
                  <c:v>12131.1</c:v>
                </c:pt>
                <c:pt idx="198">
                  <c:v>12200.85</c:v>
                </c:pt>
                <c:pt idx="199">
                  <c:v>12726.4</c:v>
                </c:pt>
                <c:pt idx="200">
                  <c:v>13359.05</c:v>
                </c:pt>
                <c:pt idx="201">
                  <c:v>13115.8</c:v>
                </c:pt>
                <c:pt idx="202">
                  <c:v>12873.65</c:v>
                </c:pt>
                <c:pt idx="203">
                  <c:v>12751.55</c:v>
                </c:pt>
                <c:pt idx="204">
                  <c:v>12663.7</c:v>
                </c:pt>
                <c:pt idx="205">
                  <c:v>12509.2</c:v>
                </c:pt>
                <c:pt idx="206">
                  <c:v>12487.25</c:v>
                </c:pt>
                <c:pt idx="207">
                  <c:v>12629.05</c:v>
                </c:pt>
                <c:pt idx="208">
                  <c:v>12641.25</c:v>
                </c:pt>
                <c:pt idx="209">
                  <c:v>12524.3</c:v>
                </c:pt>
                <c:pt idx="210">
                  <c:v>12644.05</c:v>
                </c:pt>
                <c:pt idx="211">
                  <c:v>12639.55</c:v>
                </c:pt>
                <c:pt idx="212">
                  <c:v>12643.95</c:v>
                </c:pt>
                <c:pt idx="213">
                  <c:v>12562.5</c:v>
                </c:pt>
                <c:pt idx="214">
                  <c:v>12715.2</c:v>
                </c:pt>
                <c:pt idx="215">
                  <c:v>12772.8</c:v>
                </c:pt>
                <c:pt idx="216">
                  <c:v>12827.7</c:v>
                </c:pt>
                <c:pt idx="217">
                  <c:v>12023.6</c:v>
                </c:pt>
                <c:pt idx="218">
                  <c:v>12104.05</c:v>
                </c:pt>
                <c:pt idx="219">
                  <c:v>12089.6</c:v>
                </c:pt>
                <c:pt idx="220">
                  <c:v>12123.65</c:v>
                </c:pt>
                <c:pt idx="221">
                  <c:v>12042.6</c:v>
                </c:pt>
                <c:pt idx="222">
                  <c:v>12108.65</c:v>
                </c:pt>
                <c:pt idx="223">
                  <c:v>12033.85</c:v>
                </c:pt>
                <c:pt idx="224">
                  <c:v>12178.75</c:v>
                </c:pt>
                <c:pt idx="225">
                  <c:v>12198.25</c:v>
                </c:pt>
                <c:pt idx="226">
                  <c:v>12116.6</c:v>
                </c:pt>
                <c:pt idx="227">
                  <c:v>12183.4</c:v>
                </c:pt>
                <c:pt idx="228">
                  <c:v>12201.5</c:v>
                </c:pt>
                <c:pt idx="229">
                  <c:v>12149.5</c:v>
                </c:pt>
                <c:pt idx="230">
                  <c:v>12242.1</c:v>
                </c:pt>
                <c:pt idx="231">
                  <c:v>12560.95</c:v>
                </c:pt>
                <c:pt idx="232">
                  <c:v>12845.2</c:v>
                </c:pt>
                <c:pt idx="233">
                  <c:v>12846.85</c:v>
                </c:pt>
                <c:pt idx="234">
                  <c:v>12849.35</c:v>
                </c:pt>
                <c:pt idx="235">
                  <c:v>12863.65</c:v>
                </c:pt>
                <c:pt idx="236">
                  <c:v>12717.55</c:v>
                </c:pt>
                <c:pt idx="237">
                  <c:v>12810.9</c:v>
                </c:pt>
                <c:pt idx="238">
                  <c:v>12673.5</c:v>
                </c:pt>
                <c:pt idx="239">
                  <c:v>12502.6</c:v>
                </c:pt>
                <c:pt idx="240">
                  <c:v>12176.05</c:v>
                </c:pt>
                <c:pt idx="241">
                  <c:v>12476.15</c:v>
                </c:pt>
                <c:pt idx="242">
                  <c:v>12399.3</c:v>
                </c:pt>
                <c:pt idx="243">
                  <c:v>12598</c:v>
                </c:pt>
                <c:pt idx="244">
                  <c:v>12788.65</c:v>
                </c:pt>
                <c:pt idx="245">
                  <c:v>12818.6</c:v>
                </c:pt>
                <c:pt idx="246">
                  <c:v>12906.1</c:v>
                </c:pt>
                <c:pt idx="247">
                  <c:v>13000.45</c:v>
                </c:pt>
                <c:pt idx="248">
                  <c:v>12934.9</c:v>
                </c:pt>
                <c:pt idx="249">
                  <c:v>12531.35</c:v>
                </c:pt>
                <c:pt idx="250">
                  <c:v>12473.3</c:v>
                </c:pt>
                <c:pt idx="251">
                  <c:v>12600.15</c:v>
                </c:pt>
                <c:pt idx="252">
                  <c:v>12641.5</c:v>
                </c:pt>
                <c:pt idx="253">
                  <c:v>12497.65</c:v>
                </c:pt>
                <c:pt idx="254">
                  <c:v>12767.3</c:v>
                </c:pt>
                <c:pt idx="255">
                  <c:v>12814.2</c:v>
                </c:pt>
                <c:pt idx="256">
                  <c:v>12673.85</c:v>
                </c:pt>
                <c:pt idx="257">
                  <c:v>12675.5</c:v>
                </c:pt>
                <c:pt idx="258">
                  <c:v>12504.65</c:v>
                </c:pt>
                <c:pt idx="259">
                  <c:v>12543.55</c:v>
                </c:pt>
                <c:pt idx="260">
                  <c:v>12364.05</c:v>
                </c:pt>
                <c:pt idx="261">
                  <c:v>12439.3</c:v>
                </c:pt>
                <c:pt idx="262">
                  <c:v>12492.15</c:v>
                </c:pt>
                <c:pt idx="263">
                  <c:v>12805.35</c:v>
                </c:pt>
                <c:pt idx="264">
                  <c:v>12817.5</c:v>
                </c:pt>
                <c:pt idx="265">
                  <c:v>12689.85</c:v>
                </c:pt>
                <c:pt idx="266">
                  <c:v>12703.35</c:v>
                </c:pt>
                <c:pt idx="267">
                  <c:v>12922.5</c:v>
                </c:pt>
                <c:pt idx="268">
                  <c:v>12944.05</c:v>
                </c:pt>
                <c:pt idx="269">
                  <c:v>12996.25</c:v>
                </c:pt>
                <c:pt idx="270">
                  <c:v>12785.5</c:v>
                </c:pt>
                <c:pt idx="271">
                  <c:v>12710.95</c:v>
                </c:pt>
                <c:pt idx="272">
                  <c:v>12405</c:v>
                </c:pt>
                <c:pt idx="273">
                  <c:v>12502.7</c:v>
                </c:pt>
                <c:pt idx="274">
                  <c:v>12422.85</c:v>
                </c:pt>
                <c:pt idx="275">
                  <c:v>12266.55</c:v>
                </c:pt>
                <c:pt idx="276">
                  <c:v>12682.75</c:v>
                </c:pt>
                <c:pt idx="277">
                  <c:v>12888</c:v>
                </c:pt>
                <c:pt idx="278">
                  <c:v>12865.1</c:v>
                </c:pt>
                <c:pt idx="279">
                  <c:v>12421.6</c:v>
                </c:pt>
                <c:pt idx="280">
                  <c:v>12567.25</c:v>
                </c:pt>
                <c:pt idx="281">
                  <c:v>12427.85</c:v>
                </c:pt>
                <c:pt idx="282">
                  <c:v>12552.45</c:v>
                </c:pt>
                <c:pt idx="283">
                  <c:v>12569.6</c:v>
                </c:pt>
                <c:pt idx="284">
                  <c:v>12600.35</c:v>
                </c:pt>
                <c:pt idx="285">
                  <c:v>12510.35</c:v>
                </c:pt>
                <c:pt idx="286">
                  <c:v>12250.55</c:v>
                </c:pt>
                <c:pt idx="287">
                  <c:v>12337.7</c:v>
                </c:pt>
                <c:pt idx="288">
                  <c:v>11908.15</c:v>
                </c:pt>
                <c:pt idx="289">
                  <c:v>11941.15</c:v>
                </c:pt>
                <c:pt idx="290">
                  <c:v>11597.05</c:v>
                </c:pt>
                <c:pt idx="291">
                  <c:v>11636.3</c:v>
                </c:pt>
                <c:pt idx="292">
                  <c:v>11476.65</c:v>
                </c:pt>
                <c:pt idx="293">
                  <c:v>11404.6</c:v>
                </c:pt>
                <c:pt idx="294">
                  <c:v>11390.15</c:v>
                </c:pt>
                <c:pt idx="295">
                  <c:v>11509.9</c:v>
                </c:pt>
                <c:pt idx="296">
                  <c:v>11395.55</c:v>
                </c:pt>
                <c:pt idx="297">
                  <c:v>11510.05</c:v>
                </c:pt>
                <c:pt idx="298">
                  <c:v>11567.05</c:v>
                </c:pt>
                <c:pt idx="299">
                  <c:v>11670.6</c:v>
                </c:pt>
                <c:pt idx="300">
                  <c:v>11594.15</c:v>
                </c:pt>
                <c:pt idx="301">
                  <c:v>11567.2</c:v>
                </c:pt>
                <c:pt idx="302">
                  <c:v>11620.95</c:v>
                </c:pt>
                <c:pt idx="303">
                  <c:v>11288.35</c:v>
                </c:pt>
                <c:pt idx="304">
                  <c:v>11152.8</c:v>
                </c:pt>
                <c:pt idx="305">
                  <c:v>11500.65</c:v>
                </c:pt>
                <c:pt idx="306">
                  <c:v>11467</c:v>
                </c:pt>
                <c:pt idx="307">
                  <c:v>11535.6</c:v>
                </c:pt>
                <c:pt idx="308">
                  <c:v>11657.8</c:v>
                </c:pt>
                <c:pt idx="309">
                  <c:v>11465.85</c:v>
                </c:pt>
                <c:pt idx="310">
                  <c:v>11446.45</c:v>
                </c:pt>
                <c:pt idx="311">
                  <c:v>11483.35</c:v>
                </c:pt>
                <c:pt idx="312">
                  <c:v>11380.4</c:v>
                </c:pt>
                <c:pt idx="313">
                  <c:v>11090.25</c:v>
                </c:pt>
                <c:pt idx="314">
                  <c:v>11027.95</c:v>
                </c:pt>
                <c:pt idx="315">
                  <c:v>10794.5</c:v>
                </c:pt>
                <c:pt idx="316">
                  <c:v>10709.7</c:v>
                </c:pt>
                <c:pt idx="317">
                  <c:v>10732.85</c:v>
                </c:pt>
                <c:pt idx="318">
                  <c:v>10743.9</c:v>
                </c:pt>
                <c:pt idx="319">
                  <c:v>10935.7</c:v>
                </c:pt>
                <c:pt idx="320">
                  <c:v>10844.85</c:v>
                </c:pt>
                <c:pt idx="321">
                  <c:v>10428.549999999999</c:v>
                </c:pt>
                <c:pt idx="322">
                  <c:v>10655.45</c:v>
                </c:pt>
                <c:pt idx="323">
                  <c:v>10637.95</c:v>
                </c:pt>
                <c:pt idx="324">
                  <c:v>10186.9</c:v>
                </c:pt>
                <c:pt idx="325">
                  <c:v>9951.65</c:v>
                </c:pt>
                <c:pt idx="326">
                  <c:v>9991.4</c:v>
                </c:pt>
                <c:pt idx="327">
                  <c:v>9881</c:v>
                </c:pt>
                <c:pt idx="328">
                  <c:v>9988.2000000000007</c:v>
                </c:pt>
                <c:pt idx="329">
                  <c:v>9860.4500000000007</c:v>
                </c:pt>
                <c:pt idx="330">
                  <c:v>9972.5499999999993</c:v>
                </c:pt>
                <c:pt idx="331">
                  <c:v>10037.700000000001</c:v>
                </c:pt>
                <c:pt idx="332">
                  <c:v>9924.5</c:v>
                </c:pt>
                <c:pt idx="333">
                  <c:v>10051.700000000001</c:v>
                </c:pt>
                <c:pt idx="334">
                  <c:v>10183.549999999999</c:v>
                </c:pt>
                <c:pt idx="335">
                  <c:v>10086.9</c:v>
                </c:pt>
                <c:pt idx="336">
                  <c:v>9965.65</c:v>
                </c:pt>
                <c:pt idx="337">
                  <c:v>10011.1</c:v>
                </c:pt>
                <c:pt idx="338">
                  <c:v>10010.200000000001</c:v>
                </c:pt>
                <c:pt idx="339">
                  <c:v>10024.1</c:v>
                </c:pt>
                <c:pt idx="340">
                  <c:v>9946.7000000000007</c:v>
                </c:pt>
                <c:pt idx="341">
                  <c:v>10017</c:v>
                </c:pt>
                <c:pt idx="342">
                  <c:v>10015.299999999999</c:v>
                </c:pt>
                <c:pt idx="343">
                  <c:v>10077.65</c:v>
                </c:pt>
                <c:pt idx="344">
                  <c:v>10197.75</c:v>
                </c:pt>
                <c:pt idx="345">
                  <c:v>10283.299999999999</c:v>
                </c:pt>
                <c:pt idx="346">
                  <c:v>10302.35</c:v>
                </c:pt>
                <c:pt idx="347">
                  <c:v>10271.6</c:v>
                </c:pt>
                <c:pt idx="348">
                  <c:v>10288.5</c:v>
                </c:pt>
                <c:pt idx="349">
                  <c:v>10270.65</c:v>
                </c:pt>
                <c:pt idx="350">
                  <c:v>10217.15</c:v>
                </c:pt>
                <c:pt idx="351">
                  <c:v>10012.85</c:v>
                </c:pt>
                <c:pt idx="352">
                  <c:v>10081.25</c:v>
                </c:pt>
                <c:pt idx="353">
                  <c:v>10233.6</c:v>
                </c:pt>
                <c:pt idx="354">
                  <c:v>10319.6</c:v>
                </c:pt>
                <c:pt idx="355">
                  <c:v>10286.4</c:v>
                </c:pt>
                <c:pt idx="356">
                  <c:v>10353.200000000001</c:v>
                </c:pt>
                <c:pt idx="357">
                  <c:v>10380.049999999999</c:v>
                </c:pt>
                <c:pt idx="358">
                  <c:v>10338.4</c:v>
                </c:pt>
                <c:pt idx="359">
                  <c:v>10541.75</c:v>
                </c:pt>
                <c:pt idx="360">
                  <c:v>10618.55</c:v>
                </c:pt>
                <c:pt idx="361">
                  <c:v>10696.65</c:v>
                </c:pt>
                <c:pt idx="362">
                  <c:v>10625.75</c:v>
                </c:pt>
                <c:pt idx="363">
                  <c:v>10721.9</c:v>
                </c:pt>
                <c:pt idx="364">
                  <c:v>10599.45</c:v>
                </c:pt>
                <c:pt idx="365">
                  <c:v>10585.7</c:v>
                </c:pt>
                <c:pt idx="366">
                  <c:v>10608.7</c:v>
                </c:pt>
                <c:pt idx="367">
                  <c:v>10599.25</c:v>
                </c:pt>
                <c:pt idx="368">
                  <c:v>10537.55</c:v>
                </c:pt>
                <c:pt idx="369">
                  <c:v>10515.65</c:v>
                </c:pt>
                <c:pt idx="370">
                  <c:v>10488.5</c:v>
                </c:pt>
                <c:pt idx="371">
                  <c:v>10494.55</c:v>
                </c:pt>
                <c:pt idx="372">
                  <c:v>10535.15</c:v>
                </c:pt>
                <c:pt idx="373">
                  <c:v>10566.25</c:v>
                </c:pt>
                <c:pt idx="374">
                  <c:v>10523.5</c:v>
                </c:pt>
                <c:pt idx="375">
                  <c:v>10484.5</c:v>
                </c:pt>
                <c:pt idx="376">
                  <c:v>10456.049999999999</c:v>
                </c:pt>
                <c:pt idx="377">
                  <c:v>10398.4</c:v>
                </c:pt>
                <c:pt idx="378">
                  <c:v>10431.4</c:v>
                </c:pt>
                <c:pt idx="379">
                  <c:v>10388.799999999999</c:v>
                </c:pt>
                <c:pt idx="380">
                  <c:v>10400.35</c:v>
                </c:pt>
                <c:pt idx="381">
                  <c:v>10322.299999999999</c:v>
                </c:pt>
                <c:pt idx="382">
                  <c:v>10253.299999999999</c:v>
                </c:pt>
                <c:pt idx="383">
                  <c:v>10284.85</c:v>
                </c:pt>
                <c:pt idx="384">
                  <c:v>10276.299999999999</c:v>
                </c:pt>
                <c:pt idx="385">
                  <c:v>10303.6</c:v>
                </c:pt>
                <c:pt idx="386">
                  <c:v>10227.75</c:v>
                </c:pt>
                <c:pt idx="387">
                  <c:v>10392.299999999999</c:v>
                </c:pt>
                <c:pt idx="388">
                  <c:v>10397.700000000001</c:v>
                </c:pt>
                <c:pt idx="389">
                  <c:v>10560.7</c:v>
                </c:pt>
                <c:pt idx="390">
                  <c:v>10424.15</c:v>
                </c:pt>
                <c:pt idx="391">
                  <c:v>10588.85</c:v>
                </c:pt>
                <c:pt idx="392">
                  <c:v>10553.65</c:v>
                </c:pt>
                <c:pt idx="393">
                  <c:v>10725.65</c:v>
                </c:pt>
                <c:pt idx="394">
                  <c:v>10771.7</c:v>
                </c:pt>
                <c:pt idx="395">
                  <c:v>10788.45</c:v>
                </c:pt>
                <c:pt idx="396">
                  <c:v>10750.8</c:v>
                </c:pt>
                <c:pt idx="397">
                  <c:v>10704.5</c:v>
                </c:pt>
                <c:pt idx="398">
                  <c:v>10727.55</c:v>
                </c:pt>
                <c:pt idx="399">
                  <c:v>10580.9</c:v>
                </c:pt>
                <c:pt idx="400">
                  <c:v>10412.1</c:v>
                </c:pt>
                <c:pt idx="401">
                  <c:v>10375</c:v>
                </c:pt>
                <c:pt idx="402">
                  <c:v>10244.799999999999</c:v>
                </c:pt>
                <c:pt idx="403">
                  <c:v>10302.049999999999</c:v>
                </c:pt>
                <c:pt idx="404">
                  <c:v>10210.15</c:v>
                </c:pt>
                <c:pt idx="405">
                  <c:v>10129.85</c:v>
                </c:pt>
                <c:pt idx="406">
                  <c:v>10346.9</c:v>
                </c:pt>
                <c:pt idx="407">
                  <c:v>10610.6</c:v>
                </c:pt>
                <c:pt idx="408">
                  <c:v>10565.35</c:v>
                </c:pt>
                <c:pt idx="409">
                  <c:v>10680.75</c:v>
                </c:pt>
                <c:pt idx="410">
                  <c:v>10556.65</c:v>
                </c:pt>
                <c:pt idx="411">
                  <c:v>10588.2</c:v>
                </c:pt>
                <c:pt idx="412">
                  <c:v>10535.15</c:v>
                </c:pt>
                <c:pt idx="413">
                  <c:v>10284.299999999999</c:v>
                </c:pt>
                <c:pt idx="414">
                  <c:v>10346.75</c:v>
                </c:pt>
                <c:pt idx="415">
                  <c:v>10522.1</c:v>
                </c:pt>
                <c:pt idx="416">
                  <c:v>10525.25</c:v>
                </c:pt>
                <c:pt idx="417">
                  <c:v>10488.15</c:v>
                </c:pt>
                <c:pt idx="418">
                  <c:v>10473.4</c:v>
                </c:pt>
                <c:pt idx="419">
                  <c:v>10503.6</c:v>
                </c:pt>
                <c:pt idx="420">
                  <c:v>10533.85</c:v>
                </c:pt>
                <c:pt idx="421">
                  <c:v>10332</c:v>
                </c:pt>
                <c:pt idx="422">
                  <c:v>10280.75</c:v>
                </c:pt>
                <c:pt idx="423">
                  <c:v>10178.85</c:v>
                </c:pt>
                <c:pt idx="424">
                  <c:v>10262.1</c:v>
                </c:pt>
                <c:pt idx="425">
                  <c:v>10362.450000000001</c:v>
                </c:pt>
                <c:pt idx="426">
                  <c:v>10331.25</c:v>
                </c:pt>
                <c:pt idx="427">
                  <c:v>10003.799999999999</c:v>
                </c:pt>
                <c:pt idx="428">
                  <c:v>9796.4</c:v>
                </c:pt>
                <c:pt idx="429">
                  <c:v>9621.25</c:v>
                </c:pt>
                <c:pt idx="430">
                  <c:v>9597.7000000000007</c:v>
                </c:pt>
                <c:pt idx="431">
                  <c:v>9505.7000000000007</c:v>
                </c:pt>
                <c:pt idx="432">
                  <c:v>9573.7000000000007</c:v>
                </c:pt>
                <c:pt idx="433">
                  <c:v>9600.9500000000007</c:v>
                </c:pt>
                <c:pt idx="434">
                  <c:v>9491.9</c:v>
                </c:pt>
                <c:pt idx="435">
                  <c:v>9438.7999999999993</c:v>
                </c:pt>
                <c:pt idx="436">
                  <c:v>9456.0499999999993</c:v>
                </c:pt>
                <c:pt idx="437">
                  <c:v>9375.2999999999993</c:v>
                </c:pt>
                <c:pt idx="438">
                  <c:v>9419.5499999999993</c:v>
                </c:pt>
                <c:pt idx="439">
                  <c:v>9321.65</c:v>
                </c:pt>
                <c:pt idx="440">
                  <c:v>9356.85</c:v>
                </c:pt>
                <c:pt idx="441">
                  <c:v>9397.6</c:v>
                </c:pt>
                <c:pt idx="442">
                  <c:v>9463.1</c:v>
                </c:pt>
                <c:pt idx="443">
                  <c:v>9542.5499999999993</c:v>
                </c:pt>
                <c:pt idx="444">
                  <c:v>9523.7999999999993</c:v>
                </c:pt>
                <c:pt idx="445">
                  <c:v>9470.4</c:v>
                </c:pt>
                <c:pt idx="446">
                  <c:v>9543.7000000000007</c:v>
                </c:pt>
                <c:pt idx="447">
                  <c:v>9653.7999999999993</c:v>
                </c:pt>
                <c:pt idx="448">
                  <c:v>9716.75</c:v>
                </c:pt>
                <c:pt idx="449">
                  <c:v>9820.75</c:v>
                </c:pt>
                <c:pt idx="450">
                  <c:v>9670.2999999999993</c:v>
                </c:pt>
                <c:pt idx="451">
                  <c:v>9753.6</c:v>
                </c:pt>
                <c:pt idx="452">
                  <c:v>9756.35</c:v>
                </c:pt>
                <c:pt idx="453">
                  <c:v>9758.6</c:v>
                </c:pt>
                <c:pt idx="454">
                  <c:v>9694.7999999999993</c:v>
                </c:pt>
                <c:pt idx="455">
                  <c:v>9770.0499999999993</c:v>
                </c:pt>
                <c:pt idx="456">
                  <c:v>9772.5</c:v>
                </c:pt>
                <c:pt idx="457">
                  <c:v>9607.5499999999993</c:v>
                </c:pt>
                <c:pt idx="458">
                  <c:v>9665.65</c:v>
                </c:pt>
                <c:pt idx="459">
                  <c:v>9689.5499999999993</c:v>
                </c:pt>
                <c:pt idx="460">
                  <c:v>9603.65</c:v>
                </c:pt>
                <c:pt idx="461">
                  <c:v>9647.5499999999993</c:v>
                </c:pt>
                <c:pt idx="462">
                  <c:v>9835.7999999999993</c:v>
                </c:pt>
                <c:pt idx="463">
                  <c:v>9900.15</c:v>
                </c:pt>
                <c:pt idx="464">
                  <c:v>9736.2999999999993</c:v>
                </c:pt>
                <c:pt idx="465">
                  <c:v>9850.25</c:v>
                </c:pt>
                <c:pt idx="466">
                  <c:v>9859.4</c:v>
                </c:pt>
                <c:pt idx="467">
                  <c:v>9992.2999999999993</c:v>
                </c:pt>
                <c:pt idx="468">
                  <c:v>9647.4</c:v>
                </c:pt>
                <c:pt idx="469">
                  <c:v>9673</c:v>
                </c:pt>
                <c:pt idx="470">
                  <c:v>9789.0499999999993</c:v>
                </c:pt>
                <c:pt idx="471">
                  <c:v>9540.65</c:v>
                </c:pt>
                <c:pt idx="472">
                  <c:v>9461</c:v>
                </c:pt>
                <c:pt idx="473">
                  <c:v>9470.2000000000007</c:v>
                </c:pt>
                <c:pt idx="474">
                  <c:v>9327.2999999999993</c:v>
                </c:pt>
                <c:pt idx="475">
                  <c:v>9403.0499999999993</c:v>
                </c:pt>
                <c:pt idx="476">
                  <c:v>9440.85</c:v>
                </c:pt>
                <c:pt idx="477">
                  <c:v>9492.1</c:v>
                </c:pt>
                <c:pt idx="478">
                  <c:v>9532</c:v>
                </c:pt>
                <c:pt idx="479">
                  <c:v>9603.7000000000007</c:v>
                </c:pt>
                <c:pt idx="480">
                  <c:v>9594.85</c:v>
                </c:pt>
                <c:pt idx="481">
                  <c:v>9532.5</c:v>
                </c:pt>
                <c:pt idx="482">
                  <c:v>9517.5</c:v>
                </c:pt>
                <c:pt idx="483">
                  <c:v>9550.4500000000007</c:v>
                </c:pt>
                <c:pt idx="484">
                  <c:v>9627.7999999999993</c:v>
                </c:pt>
                <c:pt idx="485">
                  <c:v>9658.6</c:v>
                </c:pt>
                <c:pt idx="486">
                  <c:v>9707.5</c:v>
                </c:pt>
                <c:pt idx="487">
                  <c:v>9736.2000000000007</c:v>
                </c:pt>
                <c:pt idx="488">
                  <c:v>9582.1</c:v>
                </c:pt>
                <c:pt idx="489">
                  <c:v>9485.35</c:v>
                </c:pt>
                <c:pt idx="490">
                  <c:v>9328.2999999999993</c:v>
                </c:pt>
                <c:pt idx="491">
                  <c:v>9367.7000000000007</c:v>
                </c:pt>
                <c:pt idx="492">
                  <c:v>9383.35</c:v>
                </c:pt>
                <c:pt idx="493">
                  <c:v>9333.5</c:v>
                </c:pt>
                <c:pt idx="494">
                  <c:v>9399.9500000000007</c:v>
                </c:pt>
                <c:pt idx="495">
                  <c:v>9281.85</c:v>
                </c:pt>
                <c:pt idx="496">
                  <c:v>9270.75</c:v>
                </c:pt>
                <c:pt idx="497">
                  <c:v>9200.7000000000007</c:v>
                </c:pt>
                <c:pt idx="498">
                  <c:v>9156.65</c:v>
                </c:pt>
                <c:pt idx="499">
                  <c:v>9105.9500000000007</c:v>
                </c:pt>
                <c:pt idx="500">
                  <c:v>9053.2999999999993</c:v>
                </c:pt>
                <c:pt idx="501">
                  <c:v>9119.4</c:v>
                </c:pt>
                <c:pt idx="502">
                  <c:v>9071.35</c:v>
                </c:pt>
                <c:pt idx="503">
                  <c:v>9207.2999999999993</c:v>
                </c:pt>
                <c:pt idx="504">
                  <c:v>9295.4</c:v>
                </c:pt>
                <c:pt idx="505">
                  <c:v>9260.9</c:v>
                </c:pt>
                <c:pt idx="506">
                  <c:v>9168.15</c:v>
                </c:pt>
                <c:pt idx="507">
                  <c:v>9111.5499999999993</c:v>
                </c:pt>
                <c:pt idx="508">
                  <c:v>9076.25</c:v>
                </c:pt>
                <c:pt idx="509">
                  <c:v>8948.65</c:v>
                </c:pt>
                <c:pt idx="510">
                  <c:v>8800.6</c:v>
                </c:pt>
                <c:pt idx="511">
                  <c:v>8797.2999999999993</c:v>
                </c:pt>
                <c:pt idx="512">
                  <c:v>8776.85</c:v>
                </c:pt>
                <c:pt idx="513">
                  <c:v>8589.5499999999993</c:v>
                </c:pt>
                <c:pt idx="514">
                  <c:v>8542.9500000000007</c:v>
                </c:pt>
                <c:pt idx="515">
                  <c:v>8506.9</c:v>
                </c:pt>
                <c:pt idx="516">
                  <c:v>8468.9</c:v>
                </c:pt>
                <c:pt idx="517">
                  <c:v>8466.15</c:v>
                </c:pt>
                <c:pt idx="518">
                  <c:v>8558.4500000000007</c:v>
                </c:pt>
                <c:pt idx="519">
                  <c:v>8714.65</c:v>
                </c:pt>
                <c:pt idx="520">
                  <c:v>8679.9500000000007</c:v>
                </c:pt>
                <c:pt idx="521">
                  <c:v>8732.65</c:v>
                </c:pt>
                <c:pt idx="522">
                  <c:v>8674.65</c:v>
                </c:pt>
                <c:pt idx="523">
                  <c:v>8670.7999999999993</c:v>
                </c:pt>
                <c:pt idx="524">
                  <c:v>8621.0499999999993</c:v>
                </c:pt>
                <c:pt idx="525">
                  <c:v>8659.5499999999993</c:v>
                </c:pt>
                <c:pt idx="526">
                  <c:v>8535.15</c:v>
                </c:pt>
                <c:pt idx="527">
                  <c:v>8516.65</c:v>
                </c:pt>
                <c:pt idx="528">
                  <c:v>8447.0499999999993</c:v>
                </c:pt>
                <c:pt idx="529">
                  <c:v>8503.0499999999993</c:v>
                </c:pt>
                <c:pt idx="530">
                  <c:v>8292.15</c:v>
                </c:pt>
                <c:pt idx="531">
                  <c:v>8295.2999999999993</c:v>
                </c:pt>
                <c:pt idx="532">
                  <c:v>8208.7999999999993</c:v>
                </c:pt>
                <c:pt idx="533">
                  <c:v>8278.35</c:v>
                </c:pt>
                <c:pt idx="534">
                  <c:v>8242.9</c:v>
                </c:pt>
                <c:pt idx="535">
                  <c:v>8353.2000000000007</c:v>
                </c:pt>
                <c:pt idx="536">
                  <c:v>8252.4</c:v>
                </c:pt>
                <c:pt idx="537">
                  <c:v>8228.4</c:v>
                </c:pt>
                <c:pt idx="538">
                  <c:v>8219.6</c:v>
                </c:pt>
                <c:pt idx="539">
                  <c:v>8316.85</c:v>
                </c:pt>
                <c:pt idx="540">
                  <c:v>8437.4500000000007</c:v>
                </c:pt>
                <c:pt idx="541">
                  <c:v>8474.9500000000007</c:v>
                </c:pt>
                <c:pt idx="542">
                  <c:v>8512.15</c:v>
                </c:pt>
                <c:pt idx="543">
                  <c:v>8518.4</c:v>
                </c:pt>
                <c:pt idx="544">
                  <c:v>8601.5499999999993</c:v>
                </c:pt>
                <c:pt idx="545">
                  <c:v>8541.9500000000007</c:v>
                </c:pt>
                <c:pt idx="546">
                  <c:v>8693.9</c:v>
                </c:pt>
                <c:pt idx="547">
                  <c:v>8631.4500000000007</c:v>
                </c:pt>
                <c:pt idx="548">
                  <c:v>8601.25</c:v>
                </c:pt>
                <c:pt idx="549">
                  <c:v>8548.75</c:v>
                </c:pt>
                <c:pt idx="550">
                  <c:v>8764.15</c:v>
                </c:pt>
                <c:pt idx="551">
                  <c:v>8624.35</c:v>
                </c:pt>
                <c:pt idx="552">
                  <c:v>8632.2000000000007</c:v>
                </c:pt>
                <c:pt idx="553">
                  <c:v>8660.5</c:v>
                </c:pt>
                <c:pt idx="554">
                  <c:v>8696.25</c:v>
                </c:pt>
                <c:pt idx="555">
                  <c:v>8658.9500000000007</c:v>
                </c:pt>
                <c:pt idx="556">
                  <c:v>8669.85</c:v>
                </c:pt>
                <c:pt idx="557">
                  <c:v>8693.65</c:v>
                </c:pt>
                <c:pt idx="558">
                  <c:v>8807.75</c:v>
                </c:pt>
                <c:pt idx="559">
                  <c:v>8805.1</c:v>
                </c:pt>
                <c:pt idx="560">
                  <c:v>8845.35</c:v>
                </c:pt>
                <c:pt idx="561">
                  <c:v>8774.4500000000007</c:v>
                </c:pt>
                <c:pt idx="562">
                  <c:v>8809.4500000000007</c:v>
                </c:pt>
                <c:pt idx="563">
                  <c:v>8811.35</c:v>
                </c:pt>
                <c:pt idx="564">
                  <c:v>8801.2000000000007</c:v>
                </c:pt>
                <c:pt idx="565">
                  <c:v>8834.7000000000007</c:v>
                </c:pt>
                <c:pt idx="566">
                  <c:v>8762.4500000000007</c:v>
                </c:pt>
                <c:pt idx="567">
                  <c:v>8908</c:v>
                </c:pt>
                <c:pt idx="568">
                  <c:v>8942.2999999999993</c:v>
                </c:pt>
                <c:pt idx="569">
                  <c:v>8870.15</c:v>
                </c:pt>
                <c:pt idx="570">
                  <c:v>8768.85</c:v>
                </c:pt>
                <c:pt idx="571">
                  <c:v>8895.2999999999993</c:v>
                </c:pt>
                <c:pt idx="572">
                  <c:v>8817</c:v>
                </c:pt>
                <c:pt idx="573">
                  <c:v>8737.5</c:v>
                </c:pt>
                <c:pt idx="574">
                  <c:v>8784.1</c:v>
                </c:pt>
                <c:pt idx="575">
                  <c:v>8698.7999999999993</c:v>
                </c:pt>
                <c:pt idx="576">
                  <c:v>8417.1</c:v>
                </c:pt>
                <c:pt idx="577">
                  <c:v>8439.7999999999993</c:v>
                </c:pt>
                <c:pt idx="578">
                  <c:v>8501.65</c:v>
                </c:pt>
                <c:pt idx="579">
                  <c:v>8494.0499999999993</c:v>
                </c:pt>
                <c:pt idx="580">
                  <c:v>8479.35</c:v>
                </c:pt>
                <c:pt idx="581">
                  <c:v>8380.1</c:v>
                </c:pt>
                <c:pt idx="582">
                  <c:v>8453.4</c:v>
                </c:pt>
                <c:pt idx="583">
                  <c:v>8369.2000000000007</c:v>
                </c:pt>
                <c:pt idx="584">
                  <c:v>8284.4500000000007</c:v>
                </c:pt>
                <c:pt idx="585">
                  <c:v>8293.15</c:v>
                </c:pt>
                <c:pt idx="586">
                  <c:v>8377</c:v>
                </c:pt>
                <c:pt idx="587">
                  <c:v>8383.0499999999993</c:v>
                </c:pt>
                <c:pt idx="588">
                  <c:v>8461.1</c:v>
                </c:pt>
                <c:pt idx="589">
                  <c:v>8422.7999999999993</c:v>
                </c:pt>
                <c:pt idx="590">
                  <c:v>8382.75</c:v>
                </c:pt>
                <c:pt idx="591">
                  <c:v>8403.2999999999993</c:v>
                </c:pt>
                <c:pt idx="592">
                  <c:v>8394.6</c:v>
                </c:pt>
                <c:pt idx="593">
                  <c:v>8435.7999999999993</c:v>
                </c:pt>
                <c:pt idx="594">
                  <c:v>8421.0499999999993</c:v>
                </c:pt>
                <c:pt idx="595">
                  <c:v>8305.4500000000007</c:v>
                </c:pt>
                <c:pt idx="596">
                  <c:v>8256.7999999999993</c:v>
                </c:pt>
                <c:pt idx="597">
                  <c:v>8141.6</c:v>
                </c:pt>
                <c:pt idx="598">
                  <c:v>8334.35</c:v>
                </c:pt>
                <c:pt idx="599">
                  <c:v>8350.4</c:v>
                </c:pt>
                <c:pt idx="600">
                  <c:v>8524.35</c:v>
                </c:pt>
                <c:pt idx="601">
                  <c:v>8603.85</c:v>
                </c:pt>
                <c:pt idx="602">
                  <c:v>8485.7999999999993</c:v>
                </c:pt>
                <c:pt idx="603">
                  <c:v>8584.15</c:v>
                </c:pt>
                <c:pt idx="604">
                  <c:v>8641.6</c:v>
                </c:pt>
                <c:pt idx="605">
                  <c:v>8620.7000000000007</c:v>
                </c:pt>
                <c:pt idx="606">
                  <c:v>8659.75</c:v>
                </c:pt>
                <c:pt idx="607">
                  <c:v>8613.35</c:v>
                </c:pt>
                <c:pt idx="608">
                  <c:v>8682.7000000000007</c:v>
                </c:pt>
                <c:pt idx="609">
                  <c:v>8659.15</c:v>
                </c:pt>
                <c:pt idx="610">
                  <c:v>8717.35</c:v>
                </c:pt>
                <c:pt idx="611">
                  <c:v>8792.0499999999993</c:v>
                </c:pt>
                <c:pt idx="612">
                  <c:v>8815.85</c:v>
                </c:pt>
                <c:pt idx="613">
                  <c:v>8958.15</c:v>
                </c:pt>
                <c:pt idx="614">
                  <c:v>8974.15</c:v>
                </c:pt>
                <c:pt idx="615">
                  <c:v>8910.2000000000007</c:v>
                </c:pt>
                <c:pt idx="616">
                  <c:v>8985.4</c:v>
                </c:pt>
                <c:pt idx="617">
                  <c:v>9019.5</c:v>
                </c:pt>
                <c:pt idx="618">
                  <c:v>8967.1</c:v>
                </c:pt>
                <c:pt idx="619">
                  <c:v>8934.5</c:v>
                </c:pt>
                <c:pt idx="620">
                  <c:v>8873.75</c:v>
                </c:pt>
                <c:pt idx="621">
                  <c:v>8865.2000000000007</c:v>
                </c:pt>
                <c:pt idx="622">
                  <c:v>8848.0499999999993</c:v>
                </c:pt>
                <c:pt idx="623">
                  <c:v>8986.4500000000007</c:v>
                </c:pt>
                <c:pt idx="624">
                  <c:v>9134.9500000000007</c:v>
                </c:pt>
                <c:pt idx="625">
                  <c:v>9162.2000000000007</c:v>
                </c:pt>
                <c:pt idx="626">
                  <c:v>9152.35</c:v>
                </c:pt>
                <c:pt idx="627">
                  <c:v>9087.5499999999993</c:v>
                </c:pt>
                <c:pt idx="628">
                  <c:v>9097.25</c:v>
                </c:pt>
                <c:pt idx="629">
                  <c:v>9253.5</c:v>
                </c:pt>
                <c:pt idx="630">
                  <c:v>9333.2999999999993</c:v>
                </c:pt>
                <c:pt idx="631">
                  <c:v>9229.5</c:v>
                </c:pt>
                <c:pt idx="632">
                  <c:v>9239.1</c:v>
                </c:pt>
                <c:pt idx="633">
                  <c:v>9229.4</c:v>
                </c:pt>
                <c:pt idx="634">
                  <c:v>9454.6</c:v>
                </c:pt>
                <c:pt idx="635">
                  <c:v>9527.6</c:v>
                </c:pt>
                <c:pt idx="636">
                  <c:v>9492.5499999999993</c:v>
                </c:pt>
                <c:pt idx="637">
                  <c:v>9041.9500000000007</c:v>
                </c:pt>
                <c:pt idx="638">
                  <c:v>9005</c:v>
                </c:pt>
                <c:pt idx="639">
                  <c:v>8765.4500000000007</c:v>
                </c:pt>
                <c:pt idx="640">
                  <c:v>8703.2999999999993</c:v>
                </c:pt>
                <c:pt idx="641">
                  <c:v>8707.4</c:v>
                </c:pt>
                <c:pt idx="642">
                  <c:v>8719.35</c:v>
                </c:pt>
                <c:pt idx="643">
                  <c:v>8807.35</c:v>
                </c:pt>
                <c:pt idx="644">
                  <c:v>8723.7999999999993</c:v>
                </c:pt>
                <c:pt idx="645">
                  <c:v>8617.2999999999993</c:v>
                </c:pt>
                <c:pt idx="646">
                  <c:v>8649.5499999999993</c:v>
                </c:pt>
                <c:pt idx="647">
                  <c:v>8686.6</c:v>
                </c:pt>
                <c:pt idx="648">
                  <c:v>8684.15</c:v>
                </c:pt>
                <c:pt idx="649">
                  <c:v>8862.4</c:v>
                </c:pt>
                <c:pt idx="650">
                  <c:v>8779.1</c:v>
                </c:pt>
                <c:pt idx="651">
                  <c:v>8703</c:v>
                </c:pt>
                <c:pt idx="652">
                  <c:v>8690.5</c:v>
                </c:pt>
                <c:pt idx="653">
                  <c:v>8547</c:v>
                </c:pt>
                <c:pt idx="654">
                  <c:v>8828.15</c:v>
                </c:pt>
                <c:pt idx="655">
                  <c:v>8624.85</c:v>
                </c:pt>
                <c:pt idx="656">
                  <c:v>8726.75</c:v>
                </c:pt>
                <c:pt idx="657">
                  <c:v>8774.0499999999993</c:v>
                </c:pt>
                <c:pt idx="658">
                  <c:v>8834.9500000000007</c:v>
                </c:pt>
                <c:pt idx="659">
                  <c:v>9343.4500000000007</c:v>
                </c:pt>
                <c:pt idx="660">
                  <c:v>9401.85</c:v>
                </c:pt>
                <c:pt idx="661">
                  <c:v>9247.9</c:v>
                </c:pt>
                <c:pt idx="662">
                  <c:v>9300.85</c:v>
                </c:pt>
                <c:pt idx="663">
                  <c:v>9280.85</c:v>
                </c:pt>
                <c:pt idx="664">
                  <c:v>9189.65</c:v>
                </c:pt>
                <c:pt idx="665">
                  <c:v>9209.75</c:v>
                </c:pt>
                <c:pt idx="666">
                  <c:v>8967.2000000000007</c:v>
                </c:pt>
                <c:pt idx="667">
                  <c:v>8926.5</c:v>
                </c:pt>
                <c:pt idx="668">
                  <c:v>8927.65</c:v>
                </c:pt>
                <c:pt idx="669">
                  <c:v>8946</c:v>
                </c:pt>
                <c:pt idx="670">
                  <c:v>8790.65</c:v>
                </c:pt>
                <c:pt idx="671">
                  <c:v>8784.9</c:v>
                </c:pt>
                <c:pt idx="672">
                  <c:v>8888.75</c:v>
                </c:pt>
                <c:pt idx="673">
                  <c:v>8950.0499999999993</c:v>
                </c:pt>
                <c:pt idx="674">
                  <c:v>8919.6</c:v>
                </c:pt>
                <c:pt idx="675">
                  <c:v>9024.5</c:v>
                </c:pt>
                <c:pt idx="676">
                  <c:v>9082.25</c:v>
                </c:pt>
                <c:pt idx="677">
                  <c:v>8834.2000000000007</c:v>
                </c:pt>
                <c:pt idx="678">
                  <c:v>8720.6</c:v>
                </c:pt>
                <c:pt idx="679">
                  <c:v>8735.9</c:v>
                </c:pt>
                <c:pt idx="680">
                  <c:v>8704</c:v>
                </c:pt>
                <c:pt idx="681">
                  <c:v>8720.5</c:v>
                </c:pt>
                <c:pt idx="682">
                  <c:v>8628</c:v>
                </c:pt>
                <c:pt idx="683">
                  <c:v>8778.9500000000007</c:v>
                </c:pt>
                <c:pt idx="684">
                  <c:v>8947.7000000000007</c:v>
                </c:pt>
                <c:pt idx="685">
                  <c:v>8944.35</c:v>
                </c:pt>
                <c:pt idx="686">
                  <c:v>9003.7000000000007</c:v>
                </c:pt>
                <c:pt idx="687">
                  <c:v>8699.2000000000007</c:v>
                </c:pt>
                <c:pt idx="688">
                  <c:v>8813.85</c:v>
                </c:pt>
                <c:pt idx="689">
                  <c:v>8879.7000000000007</c:v>
                </c:pt>
                <c:pt idx="690">
                  <c:v>8921.9500000000007</c:v>
                </c:pt>
                <c:pt idx="691">
                  <c:v>8841.2000000000007</c:v>
                </c:pt>
                <c:pt idx="692">
                  <c:v>8966.7000000000007</c:v>
                </c:pt>
                <c:pt idx="693">
                  <c:v>8959.4500000000007</c:v>
                </c:pt>
                <c:pt idx="694">
                  <c:v>9173.0499999999993</c:v>
                </c:pt>
                <c:pt idx="695">
                  <c:v>9003.4</c:v>
                </c:pt>
                <c:pt idx="696">
                  <c:v>8773.5499999999993</c:v>
                </c:pt>
                <c:pt idx="697">
                  <c:v>8721.0499999999993</c:v>
                </c:pt>
                <c:pt idx="698">
                  <c:v>8658.1</c:v>
                </c:pt>
                <c:pt idx="699">
                  <c:v>8525.85</c:v>
                </c:pt>
                <c:pt idx="700">
                  <c:v>8621.6</c:v>
                </c:pt>
                <c:pt idx="701">
                  <c:v>8830.9500000000007</c:v>
                </c:pt>
                <c:pt idx="702">
                  <c:v>8797</c:v>
                </c:pt>
                <c:pt idx="703">
                  <c:v>8749.0499999999993</c:v>
                </c:pt>
                <c:pt idx="704">
                  <c:v>8715.85</c:v>
                </c:pt>
                <c:pt idx="705">
                  <c:v>8704.7999999999993</c:v>
                </c:pt>
                <c:pt idx="706">
                  <c:v>8778.0499999999993</c:v>
                </c:pt>
                <c:pt idx="707">
                  <c:v>8567.75</c:v>
                </c:pt>
                <c:pt idx="708">
                  <c:v>8440.2000000000007</c:v>
                </c:pt>
                <c:pt idx="709">
                  <c:v>8419.7000000000007</c:v>
                </c:pt>
                <c:pt idx="710">
                  <c:v>8507.65</c:v>
                </c:pt>
                <c:pt idx="711">
                  <c:v>8475.9500000000007</c:v>
                </c:pt>
                <c:pt idx="712">
                  <c:v>8606.4</c:v>
                </c:pt>
                <c:pt idx="713">
                  <c:v>8630.0499999999993</c:v>
                </c:pt>
                <c:pt idx="714">
                  <c:v>8348.7000000000007</c:v>
                </c:pt>
                <c:pt idx="715">
                  <c:v>8443.35</c:v>
                </c:pt>
                <c:pt idx="716">
                  <c:v>8402.6</c:v>
                </c:pt>
                <c:pt idx="717">
                  <c:v>8470.75</c:v>
                </c:pt>
                <c:pt idx="718">
                  <c:v>8508.9</c:v>
                </c:pt>
                <c:pt idx="719">
                  <c:v>8489.7000000000007</c:v>
                </c:pt>
                <c:pt idx="720">
                  <c:v>8448.75</c:v>
                </c:pt>
                <c:pt idx="721">
                  <c:v>8363.2000000000007</c:v>
                </c:pt>
                <c:pt idx="722">
                  <c:v>8271</c:v>
                </c:pt>
                <c:pt idx="723">
                  <c:v>7782.75</c:v>
                </c:pt>
                <c:pt idx="724">
                  <c:v>7780.6</c:v>
                </c:pt>
                <c:pt idx="725">
                  <c:v>7660.95</c:v>
                </c:pt>
                <c:pt idx="726">
                  <c:v>7688.15</c:v>
                </c:pt>
                <c:pt idx="727">
                  <c:v>7833.6</c:v>
                </c:pt>
                <c:pt idx="728">
                  <c:v>7853.45</c:v>
                </c:pt>
                <c:pt idx="729">
                  <c:v>7811.65</c:v>
                </c:pt>
                <c:pt idx="730">
                  <c:v>7901.6</c:v>
                </c:pt>
                <c:pt idx="731">
                  <c:v>7935.1</c:v>
                </c:pt>
                <c:pt idx="732">
                  <c:v>7929.85</c:v>
                </c:pt>
                <c:pt idx="733">
                  <c:v>7892.45</c:v>
                </c:pt>
                <c:pt idx="734">
                  <c:v>7809.4</c:v>
                </c:pt>
                <c:pt idx="735">
                  <c:v>7710.55</c:v>
                </c:pt>
                <c:pt idx="736">
                  <c:v>7705.05</c:v>
                </c:pt>
                <c:pt idx="737">
                  <c:v>7925.4</c:v>
                </c:pt>
                <c:pt idx="738">
                  <c:v>7939.4</c:v>
                </c:pt>
                <c:pt idx="739">
                  <c:v>7966.35</c:v>
                </c:pt>
                <c:pt idx="740">
                  <c:v>8013.9</c:v>
                </c:pt>
                <c:pt idx="741">
                  <c:v>7942.95</c:v>
                </c:pt>
                <c:pt idx="742">
                  <c:v>7805</c:v>
                </c:pt>
                <c:pt idx="743">
                  <c:v>7787.25</c:v>
                </c:pt>
                <c:pt idx="744">
                  <c:v>7802.65</c:v>
                </c:pt>
                <c:pt idx="745">
                  <c:v>7897.45</c:v>
                </c:pt>
                <c:pt idx="746">
                  <c:v>7586.6</c:v>
                </c:pt>
                <c:pt idx="747">
                  <c:v>7404.55</c:v>
                </c:pt>
                <c:pt idx="748">
                  <c:v>7566.55</c:v>
                </c:pt>
                <c:pt idx="749">
                  <c:v>7532.8</c:v>
                </c:pt>
                <c:pt idx="750">
                  <c:v>7247.6</c:v>
                </c:pt>
                <c:pt idx="751">
                  <c:v>7101.95</c:v>
                </c:pt>
                <c:pt idx="752">
                  <c:v>7253.65</c:v>
                </c:pt>
                <c:pt idx="753">
                  <c:v>7396.45</c:v>
                </c:pt>
                <c:pt idx="754">
                  <c:v>7515.9</c:v>
                </c:pt>
                <c:pt idx="755">
                  <c:v>7360.3</c:v>
                </c:pt>
                <c:pt idx="756">
                  <c:v>7279.25</c:v>
                </c:pt>
                <c:pt idx="757">
                  <c:v>7407.65</c:v>
                </c:pt>
                <c:pt idx="758">
                  <c:v>7397.9</c:v>
                </c:pt>
                <c:pt idx="759">
                  <c:v>7634.75</c:v>
                </c:pt>
                <c:pt idx="760">
                  <c:v>7717.8</c:v>
                </c:pt>
                <c:pt idx="761">
                  <c:v>7888.15</c:v>
                </c:pt>
                <c:pt idx="762">
                  <c:v>7788.4</c:v>
                </c:pt>
                <c:pt idx="763">
                  <c:v>7906.75</c:v>
                </c:pt>
                <c:pt idx="764">
                  <c:v>7912.35</c:v>
                </c:pt>
                <c:pt idx="765">
                  <c:v>7904.5</c:v>
                </c:pt>
                <c:pt idx="766">
                  <c:v>7879.2</c:v>
                </c:pt>
                <c:pt idx="767">
                  <c:v>7666.7</c:v>
                </c:pt>
                <c:pt idx="768">
                  <c:v>7435.1</c:v>
                </c:pt>
                <c:pt idx="769">
                  <c:v>7573.5</c:v>
                </c:pt>
                <c:pt idx="770">
                  <c:v>7469.5</c:v>
                </c:pt>
                <c:pt idx="771">
                  <c:v>7618.35</c:v>
                </c:pt>
                <c:pt idx="772">
                  <c:v>7565.4</c:v>
                </c:pt>
                <c:pt idx="773">
                  <c:v>7557.95</c:v>
                </c:pt>
                <c:pt idx="774">
                  <c:v>7640.5</c:v>
                </c:pt>
                <c:pt idx="775">
                  <c:v>7744.2</c:v>
                </c:pt>
                <c:pt idx="776">
                  <c:v>7761.85</c:v>
                </c:pt>
                <c:pt idx="777">
                  <c:v>7774.8</c:v>
                </c:pt>
                <c:pt idx="778">
                  <c:v>7700.05</c:v>
                </c:pt>
                <c:pt idx="779">
                  <c:v>7561.3</c:v>
                </c:pt>
                <c:pt idx="780">
                  <c:v>7598.6</c:v>
                </c:pt>
                <c:pt idx="781">
                  <c:v>7439.15</c:v>
                </c:pt>
                <c:pt idx="782">
                  <c:v>7477.35</c:v>
                </c:pt>
                <c:pt idx="783">
                  <c:v>7415.45</c:v>
                </c:pt>
                <c:pt idx="784">
                  <c:v>7556.95</c:v>
                </c:pt>
                <c:pt idx="785">
                  <c:v>7644.85</c:v>
                </c:pt>
                <c:pt idx="786">
                  <c:v>7766.65</c:v>
                </c:pt>
                <c:pt idx="787">
                  <c:v>7705.55</c:v>
                </c:pt>
                <c:pt idx="788">
                  <c:v>7693</c:v>
                </c:pt>
                <c:pt idx="789">
                  <c:v>7485.8</c:v>
                </c:pt>
                <c:pt idx="790">
                  <c:v>7420.1</c:v>
                </c:pt>
                <c:pt idx="791">
                  <c:v>7316.75</c:v>
                </c:pt>
                <c:pt idx="792">
                  <c:v>7102.55</c:v>
                </c:pt>
                <c:pt idx="793">
                  <c:v>7211.8</c:v>
                </c:pt>
                <c:pt idx="794">
                  <c:v>7026.85</c:v>
                </c:pt>
                <c:pt idx="795">
                  <c:v>6806.3</c:v>
                </c:pt>
                <c:pt idx="796">
                  <c:v>6769.05</c:v>
                </c:pt>
                <c:pt idx="797">
                  <c:v>7247.3</c:v>
                </c:pt>
                <c:pt idx="798">
                  <c:v>7595.55</c:v>
                </c:pt>
                <c:pt idx="799">
                  <c:v>7814.2</c:v>
                </c:pt>
                <c:pt idx="800">
                  <c:v>8314.15</c:v>
                </c:pt>
                <c:pt idx="801">
                  <c:v>8356.1</c:v>
                </c:pt>
                <c:pt idx="802">
                  <c:v>8210.15</c:v>
                </c:pt>
                <c:pt idx="803">
                  <c:v>8698.85</c:v>
                </c:pt>
                <c:pt idx="804">
                  <c:v>8622.7999999999993</c:v>
                </c:pt>
                <c:pt idx="805">
                  <c:v>8612.7000000000007</c:v>
                </c:pt>
                <c:pt idx="806">
                  <c:v>8569.1</c:v>
                </c:pt>
                <c:pt idx="807">
                  <c:v>8552.4500000000007</c:v>
                </c:pt>
                <c:pt idx="808">
                  <c:v>8582.9500000000007</c:v>
                </c:pt>
                <c:pt idx="809">
                  <c:v>8622.7000000000007</c:v>
                </c:pt>
                <c:pt idx="810">
                  <c:v>8366.4</c:v>
                </c:pt>
                <c:pt idx="811">
                  <c:v>8737.15</c:v>
                </c:pt>
                <c:pt idx="812">
                  <c:v>8805.4500000000007</c:v>
                </c:pt>
                <c:pt idx="813">
                  <c:v>8949.4500000000007</c:v>
                </c:pt>
                <c:pt idx="814">
                  <c:v>8599.4500000000007</c:v>
                </c:pt>
                <c:pt idx="815">
                  <c:v>8511.65</c:v>
                </c:pt>
                <c:pt idx="816">
                  <c:v>8550.5499999999993</c:v>
                </c:pt>
                <c:pt idx="817">
                  <c:v>8593.65</c:v>
                </c:pt>
                <c:pt idx="818">
                  <c:v>8515.25</c:v>
                </c:pt>
                <c:pt idx="819">
                  <c:v>8559.4</c:v>
                </c:pt>
                <c:pt idx="820">
                  <c:v>8597.2999999999993</c:v>
                </c:pt>
                <c:pt idx="821">
                  <c:v>8550.9500000000007</c:v>
                </c:pt>
                <c:pt idx="822">
                  <c:v>8820.2000000000007</c:v>
                </c:pt>
                <c:pt idx="823">
                  <c:v>8602.6</c:v>
                </c:pt>
                <c:pt idx="824">
                  <c:v>8052.3</c:v>
                </c:pt>
                <c:pt idx="825">
                  <c:v>8189.6</c:v>
                </c:pt>
                <c:pt idx="826">
                  <c:v>8036.35</c:v>
                </c:pt>
                <c:pt idx="827">
                  <c:v>8015.7</c:v>
                </c:pt>
                <c:pt idx="828">
                  <c:v>7915.15</c:v>
                </c:pt>
                <c:pt idx="829">
                  <c:v>8265.5</c:v>
                </c:pt>
                <c:pt idx="830">
                  <c:v>8084.2</c:v>
                </c:pt>
                <c:pt idx="831">
                  <c:v>8077.05</c:v>
                </c:pt>
                <c:pt idx="832">
                  <c:v>8170.75</c:v>
                </c:pt>
                <c:pt idx="833">
                  <c:v>8143.85</c:v>
                </c:pt>
                <c:pt idx="834">
                  <c:v>8125.6</c:v>
                </c:pt>
                <c:pt idx="835">
                  <c:v>7906</c:v>
                </c:pt>
                <c:pt idx="836">
                  <c:v>7882.1</c:v>
                </c:pt>
                <c:pt idx="837">
                  <c:v>7775.35</c:v>
                </c:pt>
                <c:pt idx="838">
                  <c:v>7630.1</c:v>
                </c:pt>
                <c:pt idx="839">
                  <c:v>7523.9</c:v>
                </c:pt>
                <c:pt idx="840">
                  <c:v>7426.45</c:v>
                </c:pt>
                <c:pt idx="841">
                  <c:v>7282.25</c:v>
                </c:pt>
                <c:pt idx="842">
                  <c:v>7350.05</c:v>
                </c:pt>
                <c:pt idx="843">
                  <c:v>7297.45</c:v>
                </c:pt>
                <c:pt idx="844">
                  <c:v>7289.5</c:v>
                </c:pt>
                <c:pt idx="845">
                  <c:v>7317.1</c:v>
                </c:pt>
                <c:pt idx="846">
                  <c:v>7387.15</c:v>
                </c:pt>
                <c:pt idx="847">
                  <c:v>7423.75</c:v>
                </c:pt>
                <c:pt idx="848">
                  <c:v>7315.15</c:v>
                </c:pt>
                <c:pt idx="849">
                  <c:v>7286.6</c:v>
                </c:pt>
                <c:pt idx="850">
                  <c:v>7296.6</c:v>
                </c:pt>
                <c:pt idx="851">
                  <c:v>7450.8</c:v>
                </c:pt>
                <c:pt idx="852">
                  <c:v>7567.95</c:v>
                </c:pt>
                <c:pt idx="853">
                  <c:v>7493.15</c:v>
                </c:pt>
                <c:pt idx="854">
                  <c:v>7516.4</c:v>
                </c:pt>
                <c:pt idx="855">
                  <c:v>7425.65</c:v>
                </c:pt>
                <c:pt idx="856">
                  <c:v>7421.75</c:v>
                </c:pt>
                <c:pt idx="857">
                  <c:v>7434.9</c:v>
                </c:pt>
                <c:pt idx="858">
                  <c:v>7186.6</c:v>
                </c:pt>
                <c:pt idx="859">
                  <c:v>7042.85</c:v>
                </c:pt>
                <c:pt idx="860">
                  <c:v>7208.7</c:v>
                </c:pt>
                <c:pt idx="861">
                  <c:v>7324.95</c:v>
                </c:pt>
                <c:pt idx="862">
                  <c:v>7273.25</c:v>
                </c:pt>
                <c:pt idx="863">
                  <c:v>7067.8</c:v>
                </c:pt>
                <c:pt idx="864">
                  <c:v>7149.5</c:v>
                </c:pt>
                <c:pt idx="865">
                  <c:v>7170.5</c:v>
                </c:pt>
                <c:pt idx="866">
                  <c:v>7572.5</c:v>
                </c:pt>
                <c:pt idx="867">
                  <c:v>7669.45</c:v>
                </c:pt>
                <c:pt idx="868">
                  <c:v>7854</c:v>
                </c:pt>
                <c:pt idx="869">
                  <c:v>7864.4</c:v>
                </c:pt>
                <c:pt idx="870">
                  <c:v>8117.15</c:v>
                </c:pt>
                <c:pt idx="871">
                  <c:v>8274.75</c:v>
                </c:pt>
                <c:pt idx="872">
                  <c:v>8050.35</c:v>
                </c:pt>
                <c:pt idx="873">
                  <c:v>7503.1</c:v>
                </c:pt>
                <c:pt idx="874">
                  <c:v>7479.85</c:v>
                </c:pt>
                <c:pt idx="875">
                  <c:v>7453.45</c:v>
                </c:pt>
                <c:pt idx="876">
                  <c:v>7511.65</c:v>
                </c:pt>
                <c:pt idx="877">
                  <c:v>7577.55</c:v>
                </c:pt>
                <c:pt idx="878">
                  <c:v>7684.6</c:v>
                </c:pt>
                <c:pt idx="879">
                  <c:v>7747.4</c:v>
                </c:pt>
                <c:pt idx="880">
                  <c:v>7734.25</c:v>
                </c:pt>
                <c:pt idx="881">
                  <c:v>7791.75</c:v>
                </c:pt>
                <c:pt idx="882">
                  <c:v>7615.55</c:v>
                </c:pt>
                <c:pt idx="883">
                  <c:v>7482.4</c:v>
                </c:pt>
                <c:pt idx="884">
                  <c:v>7369.7</c:v>
                </c:pt>
                <c:pt idx="885">
                  <c:v>7356.25</c:v>
                </c:pt>
                <c:pt idx="886">
                  <c:v>7297.35</c:v>
                </c:pt>
                <c:pt idx="887">
                  <c:v>7260.6</c:v>
                </c:pt>
                <c:pt idx="888">
                  <c:v>7408.9</c:v>
                </c:pt>
                <c:pt idx="889">
                  <c:v>7575.25</c:v>
                </c:pt>
                <c:pt idx="890">
                  <c:v>7590.75</c:v>
                </c:pt>
                <c:pt idx="891">
                  <c:v>7655.65</c:v>
                </c:pt>
                <c:pt idx="892">
                  <c:v>7657</c:v>
                </c:pt>
                <c:pt idx="893">
                  <c:v>7496.9</c:v>
                </c:pt>
                <c:pt idx="894">
                  <c:v>7482.15</c:v>
                </c:pt>
                <c:pt idx="895">
                  <c:v>7693.8</c:v>
                </c:pt>
                <c:pt idx="896">
                  <c:v>7700.8</c:v>
                </c:pt>
                <c:pt idx="897">
                  <c:v>7430</c:v>
                </c:pt>
                <c:pt idx="898">
                  <c:v>7492.5</c:v>
                </c:pt>
                <c:pt idx="899">
                  <c:v>7199.25</c:v>
                </c:pt>
                <c:pt idx="900">
                  <c:v>7258.25</c:v>
                </c:pt>
                <c:pt idx="901">
                  <c:v>7170.3</c:v>
                </c:pt>
                <c:pt idx="902">
                  <c:v>7162.3</c:v>
                </c:pt>
                <c:pt idx="903">
                  <c:v>7338.05</c:v>
                </c:pt>
                <c:pt idx="904">
                  <c:v>7384.05</c:v>
                </c:pt>
                <c:pt idx="905">
                  <c:v>7423.85</c:v>
                </c:pt>
                <c:pt idx="906">
                  <c:v>7403.45</c:v>
                </c:pt>
                <c:pt idx="907">
                  <c:v>6952.25</c:v>
                </c:pt>
                <c:pt idx="908">
                  <c:v>6846.7</c:v>
                </c:pt>
                <c:pt idx="909">
                  <c:v>6831</c:v>
                </c:pt>
                <c:pt idx="910">
                  <c:v>6777</c:v>
                </c:pt>
                <c:pt idx="911">
                  <c:v>6950.4</c:v>
                </c:pt>
                <c:pt idx="912">
                  <c:v>7014.45</c:v>
                </c:pt>
                <c:pt idx="913">
                  <c:v>6930.95</c:v>
                </c:pt>
                <c:pt idx="914">
                  <c:v>6909</c:v>
                </c:pt>
                <c:pt idx="915">
                  <c:v>6894.45</c:v>
                </c:pt>
                <c:pt idx="916">
                  <c:v>6873.7</c:v>
                </c:pt>
                <c:pt idx="917">
                  <c:v>6802.25</c:v>
                </c:pt>
                <c:pt idx="918">
                  <c:v>6781.25</c:v>
                </c:pt>
                <c:pt idx="919">
                  <c:v>6877.15</c:v>
                </c:pt>
                <c:pt idx="920">
                  <c:v>6846.9</c:v>
                </c:pt>
                <c:pt idx="921">
                  <c:v>6863.1</c:v>
                </c:pt>
                <c:pt idx="922">
                  <c:v>6792.9</c:v>
                </c:pt>
                <c:pt idx="923">
                  <c:v>6784.9</c:v>
                </c:pt>
                <c:pt idx="924">
                  <c:v>6846.1</c:v>
                </c:pt>
                <c:pt idx="925">
                  <c:v>6796.9</c:v>
                </c:pt>
                <c:pt idx="926">
                  <c:v>6624.85</c:v>
                </c:pt>
                <c:pt idx="927">
                  <c:v>6608.6</c:v>
                </c:pt>
                <c:pt idx="928">
                  <c:v>6711.45</c:v>
                </c:pt>
                <c:pt idx="929">
                  <c:v>6803.2</c:v>
                </c:pt>
                <c:pt idx="930">
                  <c:v>6825.9</c:v>
                </c:pt>
                <c:pt idx="931">
                  <c:v>6850.9</c:v>
                </c:pt>
                <c:pt idx="932">
                  <c:v>6840.1</c:v>
                </c:pt>
                <c:pt idx="933">
                  <c:v>6885.4</c:v>
                </c:pt>
                <c:pt idx="934">
                  <c:v>6826.85</c:v>
                </c:pt>
                <c:pt idx="935">
                  <c:v>7002.2</c:v>
                </c:pt>
                <c:pt idx="936">
                  <c:v>7012</c:v>
                </c:pt>
                <c:pt idx="937">
                  <c:v>7021.5</c:v>
                </c:pt>
                <c:pt idx="938">
                  <c:v>7001.95</c:v>
                </c:pt>
                <c:pt idx="939">
                  <c:v>7081.75</c:v>
                </c:pt>
                <c:pt idx="940">
                  <c:v>7100.8</c:v>
                </c:pt>
                <c:pt idx="941">
                  <c:v>7027.55</c:v>
                </c:pt>
                <c:pt idx="942">
                  <c:v>7102.9</c:v>
                </c:pt>
                <c:pt idx="943">
                  <c:v>7199.4</c:v>
                </c:pt>
                <c:pt idx="944">
                  <c:v>7076.95</c:v>
                </c:pt>
                <c:pt idx="945">
                  <c:v>6977.7</c:v>
                </c:pt>
                <c:pt idx="946">
                  <c:v>6993.5</c:v>
                </c:pt>
                <c:pt idx="947">
                  <c:v>7165.05</c:v>
                </c:pt>
                <c:pt idx="948">
                  <c:v>7240.25</c:v>
                </c:pt>
                <c:pt idx="949">
                  <c:v>7235.8</c:v>
                </c:pt>
                <c:pt idx="950">
                  <c:v>7293.85</c:v>
                </c:pt>
                <c:pt idx="951">
                  <c:v>7299.55</c:v>
                </c:pt>
                <c:pt idx="952">
                  <c:v>7232.7</c:v>
                </c:pt>
                <c:pt idx="953">
                  <c:v>7165.55</c:v>
                </c:pt>
                <c:pt idx="954">
                  <c:v>7303.55</c:v>
                </c:pt>
                <c:pt idx="955">
                  <c:v>7307</c:v>
                </c:pt>
                <c:pt idx="956">
                  <c:v>7326.75</c:v>
                </c:pt>
                <c:pt idx="957">
                  <c:v>7430.35</c:v>
                </c:pt>
                <c:pt idx="958">
                  <c:v>7470.1</c:v>
                </c:pt>
                <c:pt idx="959">
                  <c:v>7425.7</c:v>
                </c:pt>
                <c:pt idx="960">
                  <c:v>7401.2</c:v>
                </c:pt>
                <c:pt idx="961">
                  <c:v>7449.4</c:v>
                </c:pt>
                <c:pt idx="962">
                  <c:v>7514.95</c:v>
                </c:pt>
                <c:pt idx="963">
                  <c:v>7599.45</c:v>
                </c:pt>
                <c:pt idx="964">
                  <c:v>7573.85</c:v>
                </c:pt>
                <c:pt idx="965">
                  <c:v>7584.4</c:v>
                </c:pt>
                <c:pt idx="966">
                  <c:v>7515.9</c:v>
                </c:pt>
                <c:pt idx="967">
                  <c:v>7487.5</c:v>
                </c:pt>
                <c:pt idx="968">
                  <c:v>7596.25</c:v>
                </c:pt>
                <c:pt idx="969">
                  <c:v>7649</c:v>
                </c:pt>
                <c:pt idx="970">
                  <c:v>7527.45</c:v>
                </c:pt>
                <c:pt idx="971">
                  <c:v>7432.7</c:v>
                </c:pt>
                <c:pt idx="972">
                  <c:v>7265.4</c:v>
                </c:pt>
                <c:pt idx="973">
                  <c:v>6899.9</c:v>
                </c:pt>
                <c:pt idx="974">
                  <c:v>6959.35</c:v>
                </c:pt>
                <c:pt idx="975">
                  <c:v>6969.35</c:v>
                </c:pt>
                <c:pt idx="976">
                  <c:v>7114.25</c:v>
                </c:pt>
                <c:pt idx="977">
                  <c:v>7166.25</c:v>
                </c:pt>
                <c:pt idx="978">
                  <c:v>7177.85</c:v>
                </c:pt>
                <c:pt idx="979">
                  <c:v>7223.8</c:v>
                </c:pt>
                <c:pt idx="980">
                  <c:v>7199.9</c:v>
                </c:pt>
                <c:pt idx="981">
                  <c:v>7239</c:v>
                </c:pt>
                <c:pt idx="982">
                  <c:v>7336.75</c:v>
                </c:pt>
                <c:pt idx="983">
                  <c:v>7275.65</c:v>
                </c:pt>
                <c:pt idx="984">
                  <c:v>7214.7</c:v>
                </c:pt>
                <c:pt idx="985">
                  <c:v>7209.5</c:v>
                </c:pt>
                <c:pt idx="986">
                  <c:v>7184.7</c:v>
                </c:pt>
                <c:pt idx="987">
                  <c:v>7091.15</c:v>
                </c:pt>
                <c:pt idx="988">
                  <c:v>7086.3</c:v>
                </c:pt>
                <c:pt idx="989">
                  <c:v>6970</c:v>
                </c:pt>
                <c:pt idx="990">
                  <c:v>6968.9</c:v>
                </c:pt>
                <c:pt idx="991">
                  <c:v>7034.3</c:v>
                </c:pt>
                <c:pt idx="992">
                  <c:v>6911.8</c:v>
                </c:pt>
                <c:pt idx="993">
                  <c:v>6871.6</c:v>
                </c:pt>
                <c:pt idx="994">
                  <c:v>6814.65</c:v>
                </c:pt>
                <c:pt idx="995">
                  <c:v>6737.85</c:v>
                </c:pt>
                <c:pt idx="996">
                  <c:v>6775.9</c:v>
                </c:pt>
                <c:pt idx="997">
                  <c:v>6811.1</c:v>
                </c:pt>
                <c:pt idx="998">
                  <c:v>6717.85</c:v>
                </c:pt>
                <c:pt idx="999">
                  <c:v>6736.4</c:v>
                </c:pt>
                <c:pt idx="1000">
                  <c:v>6817.55</c:v>
                </c:pt>
                <c:pt idx="1001">
                  <c:v>6736.65</c:v>
                </c:pt>
                <c:pt idx="1002">
                  <c:v>6764</c:v>
                </c:pt>
                <c:pt idx="1003">
                  <c:v>6703.05</c:v>
                </c:pt>
                <c:pt idx="1004">
                  <c:v>6666.65</c:v>
                </c:pt>
                <c:pt idx="1005">
                  <c:v>6590.1</c:v>
                </c:pt>
                <c:pt idx="1006">
                  <c:v>6508.25</c:v>
                </c:pt>
                <c:pt idx="1007">
                  <c:v>6597.85</c:v>
                </c:pt>
                <c:pt idx="1008">
                  <c:v>6455.65</c:v>
                </c:pt>
                <c:pt idx="1009">
                  <c:v>6565.65</c:v>
                </c:pt>
                <c:pt idx="1010">
                  <c:v>6573.8</c:v>
                </c:pt>
                <c:pt idx="1011">
                  <c:v>6568.75</c:v>
                </c:pt>
                <c:pt idx="1012">
                  <c:v>6638.9</c:v>
                </c:pt>
                <c:pt idx="1013">
                  <c:v>6676.1</c:v>
                </c:pt>
                <c:pt idx="1014">
                  <c:v>6650.1</c:v>
                </c:pt>
                <c:pt idx="1015">
                  <c:v>6646.65</c:v>
                </c:pt>
                <c:pt idx="1016">
                  <c:v>6511.75</c:v>
                </c:pt>
                <c:pt idx="1017">
                  <c:v>6648.1</c:v>
                </c:pt>
                <c:pt idx="1018">
                  <c:v>6644.25</c:v>
                </c:pt>
                <c:pt idx="1019">
                  <c:v>6815.8</c:v>
                </c:pt>
                <c:pt idx="1020">
                  <c:v>6520.6</c:v>
                </c:pt>
                <c:pt idx="1021">
                  <c:v>6827.1</c:v>
                </c:pt>
                <c:pt idx="1022">
                  <c:v>6826.85</c:v>
                </c:pt>
                <c:pt idx="1023">
                  <c:v>6865</c:v>
                </c:pt>
                <c:pt idx="1024">
                  <c:v>6751.3</c:v>
                </c:pt>
                <c:pt idx="1025">
                  <c:v>6768.55</c:v>
                </c:pt>
                <c:pt idx="1026">
                  <c:v>6923.9</c:v>
                </c:pt>
                <c:pt idx="1027">
                  <c:v>6859.2</c:v>
                </c:pt>
                <c:pt idx="1028">
                  <c:v>6851.8</c:v>
                </c:pt>
                <c:pt idx="1029">
                  <c:v>6784.45</c:v>
                </c:pt>
                <c:pt idx="1030">
                  <c:v>6786.85</c:v>
                </c:pt>
                <c:pt idx="1031">
                  <c:v>7066.2</c:v>
                </c:pt>
                <c:pt idx="1032">
                  <c:v>7186.25</c:v>
                </c:pt>
                <c:pt idx="1033">
                  <c:v>7101.25</c:v>
                </c:pt>
                <c:pt idx="1034">
                  <c:v>7113.55</c:v>
                </c:pt>
                <c:pt idx="1035">
                  <c:v>7113.75</c:v>
                </c:pt>
                <c:pt idx="1036">
                  <c:v>7064.65</c:v>
                </c:pt>
                <c:pt idx="1037">
                  <c:v>7150.3</c:v>
                </c:pt>
                <c:pt idx="1038">
                  <c:v>7089.3</c:v>
                </c:pt>
                <c:pt idx="1039">
                  <c:v>7096.2</c:v>
                </c:pt>
                <c:pt idx="1040">
                  <c:v>7272.1</c:v>
                </c:pt>
                <c:pt idx="1041">
                  <c:v>7301.55</c:v>
                </c:pt>
                <c:pt idx="1042">
                  <c:v>7259.5</c:v>
                </c:pt>
                <c:pt idx="1043">
                  <c:v>7249</c:v>
                </c:pt>
                <c:pt idx="1044">
                  <c:v>7131.6</c:v>
                </c:pt>
                <c:pt idx="1045">
                  <c:v>7124.7</c:v>
                </c:pt>
                <c:pt idx="1046">
                  <c:v>7214.1</c:v>
                </c:pt>
                <c:pt idx="1047">
                  <c:v>7015</c:v>
                </c:pt>
                <c:pt idx="1048">
                  <c:v>6866.15</c:v>
                </c:pt>
                <c:pt idx="1049">
                  <c:v>6930.35</c:v>
                </c:pt>
                <c:pt idx="1050">
                  <c:v>6952.95</c:v>
                </c:pt>
                <c:pt idx="1051">
                  <c:v>6970.5</c:v>
                </c:pt>
                <c:pt idx="1052">
                  <c:v>7086.45</c:v>
                </c:pt>
                <c:pt idx="1053">
                  <c:v>7323</c:v>
                </c:pt>
                <c:pt idx="1054">
                  <c:v>7497.55</c:v>
                </c:pt>
                <c:pt idx="1055">
                  <c:v>7503.2</c:v>
                </c:pt>
                <c:pt idx="1056">
                  <c:v>7697.05</c:v>
                </c:pt>
                <c:pt idx="1057">
                  <c:v>7596.65</c:v>
                </c:pt>
                <c:pt idx="1058">
                  <c:v>7568.5</c:v>
                </c:pt>
                <c:pt idx="1059">
                  <c:v>7667.35</c:v>
                </c:pt>
                <c:pt idx="1060">
                  <c:v>7621.7</c:v>
                </c:pt>
                <c:pt idx="1061">
                  <c:v>7627.05</c:v>
                </c:pt>
                <c:pt idx="1062">
                  <c:v>7574.6</c:v>
                </c:pt>
                <c:pt idx="1063">
                  <c:v>7494.15</c:v>
                </c:pt>
                <c:pt idx="1064">
                  <c:v>7640</c:v>
                </c:pt>
                <c:pt idx="1065">
                  <c:v>7589.2</c:v>
                </c:pt>
                <c:pt idx="1066">
                  <c:v>7654.7</c:v>
                </c:pt>
                <c:pt idx="1067">
                  <c:v>7399.8</c:v>
                </c:pt>
                <c:pt idx="1068">
                  <c:v>7206.65</c:v>
                </c:pt>
                <c:pt idx="1069">
                  <c:v>7588.5</c:v>
                </c:pt>
                <c:pt idx="1070">
                  <c:v>7870.9</c:v>
                </c:pt>
                <c:pt idx="1071">
                  <c:v>7981.5</c:v>
                </c:pt>
                <c:pt idx="1072">
                  <c:v>8048.85</c:v>
                </c:pt>
                <c:pt idx="1073">
                  <c:v>8076.75</c:v>
                </c:pt>
                <c:pt idx="1074">
                  <c:v>8144.95</c:v>
                </c:pt>
                <c:pt idx="1075">
                  <c:v>7922.6</c:v>
                </c:pt>
                <c:pt idx="1076">
                  <c:v>7830.65</c:v>
                </c:pt>
                <c:pt idx="1077">
                  <c:v>8024.75</c:v>
                </c:pt>
                <c:pt idx="1078">
                  <c:v>8149.45</c:v>
                </c:pt>
                <c:pt idx="1079">
                  <c:v>8139.85</c:v>
                </c:pt>
                <c:pt idx="1080">
                  <c:v>8188.05</c:v>
                </c:pt>
                <c:pt idx="1081">
                  <c:v>8232.75</c:v>
                </c:pt>
                <c:pt idx="1082">
                  <c:v>8014.9</c:v>
                </c:pt>
                <c:pt idx="1083">
                  <c:v>7566.05</c:v>
                </c:pt>
                <c:pt idx="1084">
                  <c:v>7628.6</c:v>
                </c:pt>
                <c:pt idx="1085">
                  <c:v>7655.45</c:v>
                </c:pt>
                <c:pt idx="1086">
                  <c:v>7702.3</c:v>
                </c:pt>
                <c:pt idx="1087">
                  <c:v>7691.3</c:v>
                </c:pt>
                <c:pt idx="1088">
                  <c:v>7649.6</c:v>
                </c:pt>
                <c:pt idx="1089">
                  <c:v>7612.9</c:v>
                </c:pt>
                <c:pt idx="1090">
                  <c:v>7452.35</c:v>
                </c:pt>
                <c:pt idx="1091">
                  <c:v>7483</c:v>
                </c:pt>
                <c:pt idx="1092">
                  <c:v>7446.05</c:v>
                </c:pt>
                <c:pt idx="1093">
                  <c:v>7449.95</c:v>
                </c:pt>
                <c:pt idx="1094">
                  <c:v>7395.4</c:v>
                </c:pt>
                <c:pt idx="1095">
                  <c:v>7376.1</c:v>
                </c:pt>
                <c:pt idx="1096">
                  <c:v>7559.75</c:v>
                </c:pt>
                <c:pt idx="1097">
                  <c:v>7694</c:v>
                </c:pt>
                <c:pt idx="1098">
                  <c:v>7796.35</c:v>
                </c:pt>
                <c:pt idx="1099">
                  <c:v>7765.25</c:v>
                </c:pt>
                <c:pt idx="1100">
                  <c:v>7696.8</c:v>
                </c:pt>
                <c:pt idx="1101">
                  <c:v>7733.55</c:v>
                </c:pt>
                <c:pt idx="1102">
                  <c:v>7736</c:v>
                </c:pt>
                <c:pt idx="1103">
                  <c:v>7709.25</c:v>
                </c:pt>
                <c:pt idx="1104">
                  <c:v>7762.7</c:v>
                </c:pt>
                <c:pt idx="1105">
                  <c:v>7743.4</c:v>
                </c:pt>
                <c:pt idx="1106">
                  <c:v>7803.15</c:v>
                </c:pt>
                <c:pt idx="1107">
                  <c:v>7739.1</c:v>
                </c:pt>
                <c:pt idx="1108">
                  <c:v>7206.5</c:v>
                </c:pt>
                <c:pt idx="1109">
                  <c:v>7101.7</c:v>
                </c:pt>
                <c:pt idx="1110">
                  <c:v>7035.8</c:v>
                </c:pt>
                <c:pt idx="1111">
                  <c:v>6994.25</c:v>
                </c:pt>
                <c:pt idx="1112">
                  <c:v>7055.7</c:v>
                </c:pt>
                <c:pt idx="1113">
                  <c:v>7158.4</c:v>
                </c:pt>
                <c:pt idx="1114">
                  <c:v>6987.75</c:v>
                </c:pt>
                <c:pt idx="1115">
                  <c:v>6965.85</c:v>
                </c:pt>
                <c:pt idx="1116">
                  <c:v>6963.3</c:v>
                </c:pt>
                <c:pt idx="1117">
                  <c:v>7054.3</c:v>
                </c:pt>
                <c:pt idx="1118">
                  <c:v>6981.45</c:v>
                </c:pt>
                <c:pt idx="1119">
                  <c:v>6809.25</c:v>
                </c:pt>
                <c:pt idx="1120">
                  <c:v>6836.85</c:v>
                </c:pt>
                <c:pt idx="1121">
                  <c:v>6857.35</c:v>
                </c:pt>
                <c:pt idx="1122">
                  <c:v>6793.45</c:v>
                </c:pt>
                <c:pt idx="1123">
                  <c:v>6872.15</c:v>
                </c:pt>
                <c:pt idx="1124">
                  <c:v>6907.6</c:v>
                </c:pt>
                <c:pt idx="1125">
                  <c:v>7092.8</c:v>
                </c:pt>
                <c:pt idx="1126">
                  <c:v>6954.05</c:v>
                </c:pt>
                <c:pt idx="1127">
                  <c:v>6913.35</c:v>
                </c:pt>
                <c:pt idx="1128">
                  <c:v>6868.35</c:v>
                </c:pt>
                <c:pt idx="1129">
                  <c:v>6965.15</c:v>
                </c:pt>
                <c:pt idx="1130">
                  <c:v>7117.7</c:v>
                </c:pt>
                <c:pt idx="1131">
                  <c:v>7186.05</c:v>
                </c:pt>
                <c:pt idx="1132">
                  <c:v>7158.4</c:v>
                </c:pt>
                <c:pt idx="1133">
                  <c:v>7054.8</c:v>
                </c:pt>
                <c:pt idx="1134">
                  <c:v>7103.25</c:v>
                </c:pt>
                <c:pt idx="1135">
                  <c:v>6811.55</c:v>
                </c:pt>
                <c:pt idx="1136">
                  <c:v>6861.85</c:v>
                </c:pt>
                <c:pt idx="1137">
                  <c:v>6844.6</c:v>
                </c:pt>
                <c:pt idx="1138">
                  <c:v>6851.95</c:v>
                </c:pt>
                <c:pt idx="1139">
                  <c:v>6894.9</c:v>
                </c:pt>
                <c:pt idx="1140">
                  <c:v>6892.6</c:v>
                </c:pt>
                <c:pt idx="1141">
                  <c:v>7002.35</c:v>
                </c:pt>
                <c:pt idx="1142">
                  <c:v>7032.9</c:v>
                </c:pt>
                <c:pt idx="1143">
                  <c:v>7136.65</c:v>
                </c:pt>
                <c:pt idx="1144">
                  <c:v>7062.4</c:v>
                </c:pt>
                <c:pt idx="1145">
                  <c:v>7079.85</c:v>
                </c:pt>
                <c:pt idx="1146">
                  <c:v>7046.9</c:v>
                </c:pt>
                <c:pt idx="1147">
                  <c:v>6892.4</c:v>
                </c:pt>
                <c:pt idx="1148">
                  <c:v>6818.85</c:v>
                </c:pt>
                <c:pt idx="1149">
                  <c:v>6796.3</c:v>
                </c:pt>
                <c:pt idx="1150">
                  <c:v>6743.45</c:v>
                </c:pt>
                <c:pt idx="1151">
                  <c:v>6742.75</c:v>
                </c:pt>
                <c:pt idx="1152">
                  <c:v>6703</c:v>
                </c:pt>
                <c:pt idx="1153">
                  <c:v>6497.7</c:v>
                </c:pt>
                <c:pt idx="1154">
                  <c:v>6297.7</c:v>
                </c:pt>
                <c:pt idx="1155">
                  <c:v>6501.3</c:v>
                </c:pt>
                <c:pt idx="1156">
                  <c:v>6440.55</c:v>
                </c:pt>
                <c:pt idx="1157">
                  <c:v>6626.95</c:v>
                </c:pt>
                <c:pt idx="1158">
                  <c:v>6964.75</c:v>
                </c:pt>
                <c:pt idx="1159">
                  <c:v>7085.85</c:v>
                </c:pt>
                <c:pt idx="1160">
                  <c:v>7057.95</c:v>
                </c:pt>
                <c:pt idx="1161">
                  <c:v>7052.8</c:v>
                </c:pt>
                <c:pt idx="1162">
                  <c:v>7128.85</c:v>
                </c:pt>
                <c:pt idx="1163">
                  <c:v>7193.6</c:v>
                </c:pt>
                <c:pt idx="1164">
                  <c:v>7231.65</c:v>
                </c:pt>
                <c:pt idx="1165">
                  <c:v>7215.25</c:v>
                </c:pt>
                <c:pt idx="1166">
                  <c:v>7224</c:v>
                </c:pt>
                <c:pt idx="1167">
                  <c:v>7209.15</c:v>
                </c:pt>
                <c:pt idx="1168">
                  <c:v>7190.1</c:v>
                </c:pt>
                <c:pt idx="1169">
                  <c:v>7072.6</c:v>
                </c:pt>
                <c:pt idx="1170">
                  <c:v>6920.75</c:v>
                </c:pt>
                <c:pt idx="1171">
                  <c:v>6905.65</c:v>
                </c:pt>
                <c:pt idx="1172">
                  <c:v>6839.95</c:v>
                </c:pt>
                <c:pt idx="1173">
                  <c:v>7104.1</c:v>
                </c:pt>
                <c:pt idx="1174">
                  <c:v>7098</c:v>
                </c:pt>
                <c:pt idx="1175">
                  <c:v>7008.65</c:v>
                </c:pt>
                <c:pt idx="1176">
                  <c:v>7109.95</c:v>
                </c:pt>
                <c:pt idx="1177">
                  <c:v>7082.5</c:v>
                </c:pt>
                <c:pt idx="1178">
                  <c:v>6973</c:v>
                </c:pt>
                <c:pt idx="1179">
                  <c:v>6974.7</c:v>
                </c:pt>
                <c:pt idx="1180">
                  <c:v>6990.3</c:v>
                </c:pt>
                <c:pt idx="1181">
                  <c:v>6893.1</c:v>
                </c:pt>
                <c:pt idx="1182">
                  <c:v>6768.4</c:v>
                </c:pt>
                <c:pt idx="1183">
                  <c:v>6588.2</c:v>
                </c:pt>
                <c:pt idx="1184">
                  <c:v>6731.65</c:v>
                </c:pt>
                <c:pt idx="1185">
                  <c:v>6730.3</c:v>
                </c:pt>
                <c:pt idx="1186">
                  <c:v>6649.2</c:v>
                </c:pt>
                <c:pt idx="1187">
                  <c:v>6608.9</c:v>
                </c:pt>
                <c:pt idx="1188">
                  <c:v>6679</c:v>
                </c:pt>
                <c:pt idx="1189">
                  <c:v>6555.75</c:v>
                </c:pt>
                <c:pt idx="1190">
                  <c:v>6526.25</c:v>
                </c:pt>
                <c:pt idx="1191">
                  <c:v>6358.95</c:v>
                </c:pt>
                <c:pt idx="1192">
                  <c:v>6165.2</c:v>
                </c:pt>
                <c:pt idx="1193">
                  <c:v>6262.75</c:v>
                </c:pt>
                <c:pt idx="1194">
                  <c:v>6265.4</c:v>
                </c:pt>
                <c:pt idx="1195">
                  <c:v>6185.15</c:v>
                </c:pt>
                <c:pt idx="1196">
                  <c:v>6282.8</c:v>
                </c:pt>
                <c:pt idx="1197">
                  <c:v>6043.3</c:v>
                </c:pt>
                <c:pt idx="1198">
                  <c:v>6000.7</c:v>
                </c:pt>
                <c:pt idx="1199">
                  <c:v>6065.95</c:v>
                </c:pt>
                <c:pt idx="1200">
                  <c:v>6003.4</c:v>
                </c:pt>
                <c:pt idx="1201">
                  <c:v>6130.85</c:v>
                </c:pt>
                <c:pt idx="1202">
                  <c:v>5867.5</c:v>
                </c:pt>
                <c:pt idx="1203">
                  <c:v>5919.5</c:v>
                </c:pt>
                <c:pt idx="1204">
                  <c:v>5875.35</c:v>
                </c:pt>
                <c:pt idx="1205">
                  <c:v>5801.3</c:v>
                </c:pt>
                <c:pt idx="1206">
                  <c:v>5771.75</c:v>
                </c:pt>
                <c:pt idx="1207">
                  <c:v>5988.85</c:v>
                </c:pt>
                <c:pt idx="1208">
                  <c:v>5955.65</c:v>
                </c:pt>
                <c:pt idx="1209">
                  <c:v>6002.35</c:v>
                </c:pt>
                <c:pt idx="1210">
                  <c:v>6044.4</c:v>
                </c:pt>
                <c:pt idx="1211">
                  <c:v>6226.75</c:v>
                </c:pt>
                <c:pt idx="1212">
                  <c:v>6123.6</c:v>
                </c:pt>
                <c:pt idx="1213">
                  <c:v>5932.1</c:v>
                </c:pt>
                <c:pt idx="1214">
                  <c:v>5948.45</c:v>
                </c:pt>
                <c:pt idx="1215">
                  <c:v>5803.1</c:v>
                </c:pt>
                <c:pt idx="1216">
                  <c:v>5838.3</c:v>
                </c:pt>
                <c:pt idx="1217">
                  <c:v>5678.7</c:v>
                </c:pt>
                <c:pt idx="1218">
                  <c:v>5754.9</c:v>
                </c:pt>
                <c:pt idx="1219">
                  <c:v>5762.3</c:v>
                </c:pt>
                <c:pt idx="1220">
                  <c:v>5755.35</c:v>
                </c:pt>
                <c:pt idx="1221">
                  <c:v>5886.5</c:v>
                </c:pt>
                <c:pt idx="1222">
                  <c:v>5896</c:v>
                </c:pt>
                <c:pt idx="1223">
                  <c:v>5897.35</c:v>
                </c:pt>
                <c:pt idx="1224">
                  <c:v>5714.4</c:v>
                </c:pt>
                <c:pt idx="1225">
                  <c:v>5726.2</c:v>
                </c:pt>
                <c:pt idx="1226">
                  <c:v>5502.2</c:v>
                </c:pt>
                <c:pt idx="1227">
                  <c:v>5475.75</c:v>
                </c:pt>
                <c:pt idx="1228">
                  <c:v>5561.75</c:v>
                </c:pt>
                <c:pt idx="1229">
                  <c:v>5426.15</c:v>
                </c:pt>
                <c:pt idx="1230">
                  <c:v>5675.6</c:v>
                </c:pt>
                <c:pt idx="1231">
                  <c:v>5662.3</c:v>
                </c:pt>
                <c:pt idx="1232">
                  <c:v>5734.8</c:v>
                </c:pt>
                <c:pt idx="1233">
                  <c:v>5746.2</c:v>
                </c:pt>
                <c:pt idx="1234">
                  <c:v>5690.2</c:v>
                </c:pt>
                <c:pt idx="1235">
                  <c:v>5624</c:v>
                </c:pt>
                <c:pt idx="1236">
                  <c:v>5690.1</c:v>
                </c:pt>
                <c:pt idx="1237">
                  <c:v>5793.6</c:v>
                </c:pt>
                <c:pt idx="1238">
                  <c:v>5610.8</c:v>
                </c:pt>
                <c:pt idx="1239">
                  <c:v>5468.35</c:v>
                </c:pt>
                <c:pt idx="1240">
                  <c:v>5244.4</c:v>
                </c:pt>
                <c:pt idx="1241">
                  <c:v>5246.15</c:v>
                </c:pt>
              </c:numCache>
            </c:numRef>
          </c:val>
          <c:smooth val="0"/>
          <c:extLst>
            <c:ext xmlns:c16="http://schemas.microsoft.com/office/drawing/2014/chart" uri="{C3380CC4-5D6E-409C-BE32-E72D297353CC}">
              <c16:uniqueId val="{00000000-950B-42D6-BB34-AB39DBAAEFA6}"/>
            </c:ext>
          </c:extLst>
        </c:ser>
        <c:dLbls>
          <c:showLegendKey val="0"/>
          <c:showVal val="0"/>
          <c:showCatName val="0"/>
          <c:showSerName val="0"/>
          <c:showPercent val="0"/>
          <c:showBubbleSize val="0"/>
        </c:dLbls>
        <c:smooth val="0"/>
        <c:axId val="2048421488"/>
        <c:axId val="2048406128"/>
      </c:lineChart>
      <c:dateAx>
        <c:axId val="204842148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406128"/>
        <c:crosses val="autoZero"/>
        <c:auto val="1"/>
        <c:lblOffset val="100"/>
        <c:baseTimeUnit val="days"/>
      </c:dateAx>
      <c:valAx>
        <c:axId val="2048406128"/>
        <c:scaling>
          <c:orientation val="minMax"/>
          <c:max val="14000"/>
          <c:min val="400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4214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190567724724804"/>
          <c:y val="0.10909463876318462"/>
          <c:w val="0.65840461526614624"/>
          <c:h val="0.74250719888730721"/>
        </c:manualLayout>
      </c:layout>
      <c:barChart>
        <c:barDir val="bar"/>
        <c:grouping val="clustered"/>
        <c:varyColors val="0"/>
        <c:ser>
          <c:idx val="0"/>
          <c:order val="0"/>
          <c:spPr>
            <a:solidFill>
              <a:srgbClr val="00509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rough!$L$23:$L$26</c:f>
              <c:strCache>
                <c:ptCount val="4"/>
                <c:pt idx="0">
                  <c:v>Promoters</c:v>
                </c:pt>
                <c:pt idx="1">
                  <c:v>DIIs</c:v>
                </c:pt>
                <c:pt idx="2">
                  <c:v>FIIs</c:v>
                </c:pt>
                <c:pt idx="3">
                  <c:v>Public &amp;
Government</c:v>
                </c:pt>
              </c:strCache>
            </c:strRef>
          </c:cat>
          <c:val>
            <c:numRef>
              <c:f>rough!$M$23:$M$26</c:f>
              <c:numCache>
                <c:formatCode>0.00%</c:formatCode>
                <c:ptCount val="4"/>
                <c:pt idx="0">
                  <c:v>0.58279999999999998</c:v>
                </c:pt>
                <c:pt idx="1">
                  <c:v>0.2356</c:v>
                </c:pt>
                <c:pt idx="2">
                  <c:v>0.14960000000000001</c:v>
                </c:pt>
                <c:pt idx="3">
                  <c:v>3.2000000000000001E-2</c:v>
                </c:pt>
              </c:numCache>
            </c:numRef>
          </c:val>
          <c:extLst>
            <c:ext xmlns:c16="http://schemas.microsoft.com/office/drawing/2014/chart" uri="{C3380CC4-5D6E-409C-BE32-E72D297353CC}">
              <c16:uniqueId val="{00000000-40CE-4F10-8B94-DC81EA904F9D}"/>
            </c:ext>
          </c:extLst>
        </c:ser>
        <c:dLbls>
          <c:showLegendKey val="0"/>
          <c:showVal val="0"/>
          <c:showCatName val="0"/>
          <c:showSerName val="0"/>
          <c:showPercent val="0"/>
          <c:showBubbleSize val="0"/>
        </c:dLbls>
        <c:gapWidth val="182"/>
        <c:axId val="1922739472"/>
        <c:axId val="1922738512"/>
      </c:barChart>
      <c:catAx>
        <c:axId val="192273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738512"/>
        <c:crosses val="autoZero"/>
        <c:auto val="1"/>
        <c:lblAlgn val="ctr"/>
        <c:lblOffset val="100"/>
        <c:noMultiLvlLbl val="0"/>
      </c:catAx>
      <c:valAx>
        <c:axId val="1922738512"/>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7394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009765281531738"/>
          <c:y val="0.11057586517501382"/>
          <c:w val="0.69469405211988422"/>
          <c:h val="0.70648875323931082"/>
        </c:manualLayout>
      </c:layout>
      <c:areaChart>
        <c:grouping val="stacked"/>
        <c:varyColors val="0"/>
        <c:ser>
          <c:idx val="0"/>
          <c:order val="0"/>
          <c:tx>
            <c:strRef>
              <c:f>rough!$D$2</c:f>
              <c:strCache>
                <c:ptCount val="1"/>
                <c:pt idx="0">
                  <c:v>Volume</c:v>
                </c:pt>
              </c:strCache>
            </c:strRef>
          </c:tx>
          <c:spPr>
            <a:solidFill>
              <a:srgbClr val="00509E"/>
            </a:solidFill>
            <a:ln>
              <a:noFill/>
            </a:ln>
            <a:effectLst/>
          </c:spPr>
          <c:cat>
            <c:numRef>
              <c:f>rough!$B$3:$B$1244</c:f>
              <c:numCache>
                <c:formatCode>m/d/yyyy</c:formatCode>
                <c:ptCount val="1242"/>
                <c:pt idx="0">
                  <c:v>45800</c:v>
                </c:pt>
                <c:pt idx="1">
                  <c:v>45799</c:v>
                </c:pt>
                <c:pt idx="2">
                  <c:v>45798</c:v>
                </c:pt>
                <c:pt idx="3">
                  <c:v>45797</c:v>
                </c:pt>
                <c:pt idx="4">
                  <c:v>45796</c:v>
                </c:pt>
                <c:pt idx="5">
                  <c:v>45793</c:v>
                </c:pt>
                <c:pt idx="6">
                  <c:v>45792</c:v>
                </c:pt>
                <c:pt idx="7">
                  <c:v>45791</c:v>
                </c:pt>
                <c:pt idx="8">
                  <c:v>45790</c:v>
                </c:pt>
                <c:pt idx="9">
                  <c:v>45789</c:v>
                </c:pt>
                <c:pt idx="10">
                  <c:v>45786</c:v>
                </c:pt>
                <c:pt idx="11">
                  <c:v>45785</c:v>
                </c:pt>
                <c:pt idx="12">
                  <c:v>45784</c:v>
                </c:pt>
                <c:pt idx="13">
                  <c:v>45783</c:v>
                </c:pt>
                <c:pt idx="14">
                  <c:v>45782</c:v>
                </c:pt>
                <c:pt idx="15">
                  <c:v>45779</c:v>
                </c:pt>
                <c:pt idx="16">
                  <c:v>45777</c:v>
                </c:pt>
                <c:pt idx="17">
                  <c:v>45776</c:v>
                </c:pt>
                <c:pt idx="18">
                  <c:v>45775</c:v>
                </c:pt>
                <c:pt idx="19">
                  <c:v>45772</c:v>
                </c:pt>
                <c:pt idx="20">
                  <c:v>45771</c:v>
                </c:pt>
                <c:pt idx="21">
                  <c:v>45770</c:v>
                </c:pt>
                <c:pt idx="22">
                  <c:v>45769</c:v>
                </c:pt>
                <c:pt idx="23">
                  <c:v>45768</c:v>
                </c:pt>
                <c:pt idx="24">
                  <c:v>45764</c:v>
                </c:pt>
                <c:pt idx="25">
                  <c:v>45763</c:v>
                </c:pt>
                <c:pt idx="26">
                  <c:v>45762</c:v>
                </c:pt>
                <c:pt idx="27">
                  <c:v>45758</c:v>
                </c:pt>
                <c:pt idx="28">
                  <c:v>45756</c:v>
                </c:pt>
                <c:pt idx="29">
                  <c:v>45755</c:v>
                </c:pt>
                <c:pt idx="30">
                  <c:v>45754</c:v>
                </c:pt>
                <c:pt idx="31">
                  <c:v>45751</c:v>
                </c:pt>
                <c:pt idx="32">
                  <c:v>45750</c:v>
                </c:pt>
                <c:pt idx="33">
                  <c:v>45749</c:v>
                </c:pt>
                <c:pt idx="34">
                  <c:v>45748</c:v>
                </c:pt>
                <c:pt idx="35">
                  <c:v>45744</c:v>
                </c:pt>
                <c:pt idx="36">
                  <c:v>45743</c:v>
                </c:pt>
                <c:pt idx="37">
                  <c:v>45742</c:v>
                </c:pt>
                <c:pt idx="38">
                  <c:v>45741</c:v>
                </c:pt>
                <c:pt idx="39">
                  <c:v>45740</c:v>
                </c:pt>
                <c:pt idx="40">
                  <c:v>45737</c:v>
                </c:pt>
                <c:pt idx="41">
                  <c:v>45736</c:v>
                </c:pt>
                <c:pt idx="42">
                  <c:v>45735</c:v>
                </c:pt>
                <c:pt idx="43">
                  <c:v>45734</c:v>
                </c:pt>
                <c:pt idx="44">
                  <c:v>45733</c:v>
                </c:pt>
                <c:pt idx="45">
                  <c:v>45729</c:v>
                </c:pt>
                <c:pt idx="46">
                  <c:v>45728</c:v>
                </c:pt>
                <c:pt idx="47">
                  <c:v>45727</c:v>
                </c:pt>
                <c:pt idx="48">
                  <c:v>45726</c:v>
                </c:pt>
                <c:pt idx="49">
                  <c:v>45723</c:v>
                </c:pt>
                <c:pt idx="50">
                  <c:v>45722</c:v>
                </c:pt>
                <c:pt idx="51">
                  <c:v>45721</c:v>
                </c:pt>
                <c:pt idx="52">
                  <c:v>45720</c:v>
                </c:pt>
                <c:pt idx="53">
                  <c:v>45719</c:v>
                </c:pt>
                <c:pt idx="54">
                  <c:v>45716</c:v>
                </c:pt>
                <c:pt idx="55">
                  <c:v>45715</c:v>
                </c:pt>
                <c:pt idx="56">
                  <c:v>45713</c:v>
                </c:pt>
                <c:pt idx="57">
                  <c:v>45712</c:v>
                </c:pt>
                <c:pt idx="58">
                  <c:v>45709</c:v>
                </c:pt>
                <c:pt idx="59">
                  <c:v>45708</c:v>
                </c:pt>
                <c:pt idx="60">
                  <c:v>45707</c:v>
                </c:pt>
                <c:pt idx="61">
                  <c:v>45706</c:v>
                </c:pt>
                <c:pt idx="62">
                  <c:v>45705</c:v>
                </c:pt>
                <c:pt idx="63">
                  <c:v>45702</c:v>
                </c:pt>
                <c:pt idx="64">
                  <c:v>45701</c:v>
                </c:pt>
                <c:pt idx="65">
                  <c:v>45700</c:v>
                </c:pt>
                <c:pt idx="66">
                  <c:v>45699</c:v>
                </c:pt>
                <c:pt idx="67">
                  <c:v>45698</c:v>
                </c:pt>
                <c:pt idx="68">
                  <c:v>45695</c:v>
                </c:pt>
                <c:pt idx="69">
                  <c:v>45694</c:v>
                </c:pt>
                <c:pt idx="70">
                  <c:v>45693</c:v>
                </c:pt>
                <c:pt idx="71">
                  <c:v>45692</c:v>
                </c:pt>
                <c:pt idx="72">
                  <c:v>45691</c:v>
                </c:pt>
                <c:pt idx="73">
                  <c:v>45689</c:v>
                </c:pt>
                <c:pt idx="74">
                  <c:v>45688</c:v>
                </c:pt>
                <c:pt idx="75">
                  <c:v>45687</c:v>
                </c:pt>
                <c:pt idx="76">
                  <c:v>45686</c:v>
                </c:pt>
                <c:pt idx="77">
                  <c:v>45685</c:v>
                </c:pt>
                <c:pt idx="78">
                  <c:v>45684</c:v>
                </c:pt>
                <c:pt idx="79">
                  <c:v>45681</c:v>
                </c:pt>
                <c:pt idx="80">
                  <c:v>45680</c:v>
                </c:pt>
                <c:pt idx="81">
                  <c:v>45679</c:v>
                </c:pt>
                <c:pt idx="82">
                  <c:v>45678</c:v>
                </c:pt>
                <c:pt idx="83">
                  <c:v>45677</c:v>
                </c:pt>
                <c:pt idx="84">
                  <c:v>45674</c:v>
                </c:pt>
                <c:pt idx="85">
                  <c:v>45673</c:v>
                </c:pt>
                <c:pt idx="86">
                  <c:v>45672</c:v>
                </c:pt>
                <c:pt idx="87">
                  <c:v>45671</c:v>
                </c:pt>
                <c:pt idx="88">
                  <c:v>45670</c:v>
                </c:pt>
                <c:pt idx="89">
                  <c:v>45667</c:v>
                </c:pt>
                <c:pt idx="90">
                  <c:v>45666</c:v>
                </c:pt>
                <c:pt idx="91">
                  <c:v>45665</c:v>
                </c:pt>
                <c:pt idx="92">
                  <c:v>45664</c:v>
                </c:pt>
                <c:pt idx="93">
                  <c:v>45663</c:v>
                </c:pt>
                <c:pt idx="94">
                  <c:v>45660</c:v>
                </c:pt>
                <c:pt idx="95">
                  <c:v>45659</c:v>
                </c:pt>
                <c:pt idx="96">
                  <c:v>45658</c:v>
                </c:pt>
                <c:pt idx="97">
                  <c:v>45657</c:v>
                </c:pt>
                <c:pt idx="98">
                  <c:v>45656</c:v>
                </c:pt>
                <c:pt idx="99">
                  <c:v>45653</c:v>
                </c:pt>
                <c:pt idx="100">
                  <c:v>45652</c:v>
                </c:pt>
                <c:pt idx="101">
                  <c:v>45650</c:v>
                </c:pt>
                <c:pt idx="102">
                  <c:v>45649</c:v>
                </c:pt>
                <c:pt idx="103">
                  <c:v>45646</c:v>
                </c:pt>
                <c:pt idx="104">
                  <c:v>45645</c:v>
                </c:pt>
                <c:pt idx="105">
                  <c:v>45644</c:v>
                </c:pt>
                <c:pt idx="106">
                  <c:v>45643</c:v>
                </c:pt>
                <c:pt idx="107">
                  <c:v>45642</c:v>
                </c:pt>
                <c:pt idx="108">
                  <c:v>45639</c:v>
                </c:pt>
                <c:pt idx="109">
                  <c:v>45638</c:v>
                </c:pt>
                <c:pt idx="110">
                  <c:v>45637</c:v>
                </c:pt>
                <c:pt idx="111">
                  <c:v>45636</c:v>
                </c:pt>
                <c:pt idx="112">
                  <c:v>45635</c:v>
                </c:pt>
                <c:pt idx="113">
                  <c:v>45632</c:v>
                </c:pt>
                <c:pt idx="114">
                  <c:v>45631</c:v>
                </c:pt>
                <c:pt idx="115">
                  <c:v>45630</c:v>
                </c:pt>
                <c:pt idx="116">
                  <c:v>45629</c:v>
                </c:pt>
                <c:pt idx="117">
                  <c:v>45628</c:v>
                </c:pt>
                <c:pt idx="118">
                  <c:v>45625</c:v>
                </c:pt>
                <c:pt idx="119">
                  <c:v>45624</c:v>
                </c:pt>
                <c:pt idx="120">
                  <c:v>45623</c:v>
                </c:pt>
                <c:pt idx="121">
                  <c:v>45622</c:v>
                </c:pt>
                <c:pt idx="122">
                  <c:v>45621</c:v>
                </c:pt>
                <c:pt idx="123">
                  <c:v>45618</c:v>
                </c:pt>
                <c:pt idx="124">
                  <c:v>45617</c:v>
                </c:pt>
                <c:pt idx="125">
                  <c:v>45615</c:v>
                </c:pt>
                <c:pt idx="126">
                  <c:v>45614</c:v>
                </c:pt>
                <c:pt idx="127">
                  <c:v>45610</c:v>
                </c:pt>
                <c:pt idx="128">
                  <c:v>45609</c:v>
                </c:pt>
                <c:pt idx="129">
                  <c:v>45608</c:v>
                </c:pt>
                <c:pt idx="130">
                  <c:v>45607</c:v>
                </c:pt>
                <c:pt idx="131">
                  <c:v>45604</c:v>
                </c:pt>
                <c:pt idx="132">
                  <c:v>45603</c:v>
                </c:pt>
                <c:pt idx="133">
                  <c:v>45602</c:v>
                </c:pt>
                <c:pt idx="134">
                  <c:v>45601</c:v>
                </c:pt>
                <c:pt idx="135">
                  <c:v>45600</c:v>
                </c:pt>
                <c:pt idx="136">
                  <c:v>45597</c:v>
                </c:pt>
                <c:pt idx="137">
                  <c:v>45596</c:v>
                </c:pt>
                <c:pt idx="138">
                  <c:v>45595</c:v>
                </c:pt>
                <c:pt idx="139">
                  <c:v>45594</c:v>
                </c:pt>
                <c:pt idx="140">
                  <c:v>45593</c:v>
                </c:pt>
                <c:pt idx="141">
                  <c:v>45590</c:v>
                </c:pt>
                <c:pt idx="142">
                  <c:v>45589</c:v>
                </c:pt>
                <c:pt idx="143">
                  <c:v>45588</c:v>
                </c:pt>
                <c:pt idx="144">
                  <c:v>45587</c:v>
                </c:pt>
                <c:pt idx="145">
                  <c:v>45586</c:v>
                </c:pt>
                <c:pt idx="146">
                  <c:v>45583</c:v>
                </c:pt>
                <c:pt idx="147">
                  <c:v>45582</c:v>
                </c:pt>
                <c:pt idx="148">
                  <c:v>45581</c:v>
                </c:pt>
                <c:pt idx="149">
                  <c:v>45580</c:v>
                </c:pt>
                <c:pt idx="150">
                  <c:v>45579</c:v>
                </c:pt>
                <c:pt idx="151">
                  <c:v>45576</c:v>
                </c:pt>
                <c:pt idx="152">
                  <c:v>45575</c:v>
                </c:pt>
                <c:pt idx="153">
                  <c:v>45574</c:v>
                </c:pt>
                <c:pt idx="154">
                  <c:v>45573</c:v>
                </c:pt>
                <c:pt idx="155">
                  <c:v>45572</c:v>
                </c:pt>
                <c:pt idx="156">
                  <c:v>45569</c:v>
                </c:pt>
                <c:pt idx="157">
                  <c:v>45568</c:v>
                </c:pt>
                <c:pt idx="158">
                  <c:v>45566</c:v>
                </c:pt>
                <c:pt idx="159">
                  <c:v>45565</c:v>
                </c:pt>
                <c:pt idx="160">
                  <c:v>45562</c:v>
                </c:pt>
                <c:pt idx="161">
                  <c:v>45561</c:v>
                </c:pt>
                <c:pt idx="162">
                  <c:v>45560</c:v>
                </c:pt>
                <c:pt idx="163">
                  <c:v>45559</c:v>
                </c:pt>
                <c:pt idx="164">
                  <c:v>45558</c:v>
                </c:pt>
                <c:pt idx="165">
                  <c:v>45555</c:v>
                </c:pt>
                <c:pt idx="166">
                  <c:v>45554</c:v>
                </c:pt>
                <c:pt idx="167">
                  <c:v>45553</c:v>
                </c:pt>
                <c:pt idx="168">
                  <c:v>45552</c:v>
                </c:pt>
                <c:pt idx="169">
                  <c:v>45551</c:v>
                </c:pt>
                <c:pt idx="170">
                  <c:v>45548</c:v>
                </c:pt>
                <c:pt idx="171">
                  <c:v>45547</c:v>
                </c:pt>
                <c:pt idx="172">
                  <c:v>45546</c:v>
                </c:pt>
                <c:pt idx="173">
                  <c:v>45545</c:v>
                </c:pt>
                <c:pt idx="174">
                  <c:v>45544</c:v>
                </c:pt>
                <c:pt idx="175">
                  <c:v>45541</c:v>
                </c:pt>
                <c:pt idx="176">
                  <c:v>45540</c:v>
                </c:pt>
                <c:pt idx="177">
                  <c:v>45539</c:v>
                </c:pt>
                <c:pt idx="178">
                  <c:v>45538</c:v>
                </c:pt>
                <c:pt idx="179">
                  <c:v>45537</c:v>
                </c:pt>
                <c:pt idx="180">
                  <c:v>45534</c:v>
                </c:pt>
                <c:pt idx="181">
                  <c:v>45533</c:v>
                </c:pt>
                <c:pt idx="182">
                  <c:v>45532</c:v>
                </c:pt>
                <c:pt idx="183">
                  <c:v>45531</c:v>
                </c:pt>
                <c:pt idx="184">
                  <c:v>45530</c:v>
                </c:pt>
                <c:pt idx="185">
                  <c:v>45527</c:v>
                </c:pt>
                <c:pt idx="186">
                  <c:v>45526</c:v>
                </c:pt>
                <c:pt idx="187">
                  <c:v>45525</c:v>
                </c:pt>
                <c:pt idx="188">
                  <c:v>45524</c:v>
                </c:pt>
                <c:pt idx="189">
                  <c:v>45523</c:v>
                </c:pt>
                <c:pt idx="190">
                  <c:v>45520</c:v>
                </c:pt>
                <c:pt idx="191">
                  <c:v>45518</c:v>
                </c:pt>
                <c:pt idx="192">
                  <c:v>45517</c:v>
                </c:pt>
                <c:pt idx="193">
                  <c:v>45516</c:v>
                </c:pt>
                <c:pt idx="194">
                  <c:v>45513</c:v>
                </c:pt>
                <c:pt idx="195">
                  <c:v>45512</c:v>
                </c:pt>
                <c:pt idx="196">
                  <c:v>45511</c:v>
                </c:pt>
                <c:pt idx="197">
                  <c:v>45510</c:v>
                </c:pt>
                <c:pt idx="198">
                  <c:v>45509</c:v>
                </c:pt>
                <c:pt idx="199">
                  <c:v>45506</c:v>
                </c:pt>
                <c:pt idx="200">
                  <c:v>45505</c:v>
                </c:pt>
                <c:pt idx="201">
                  <c:v>45504</c:v>
                </c:pt>
                <c:pt idx="202">
                  <c:v>45503</c:v>
                </c:pt>
                <c:pt idx="203">
                  <c:v>45502</c:v>
                </c:pt>
                <c:pt idx="204">
                  <c:v>45499</c:v>
                </c:pt>
                <c:pt idx="205">
                  <c:v>45498</c:v>
                </c:pt>
                <c:pt idx="206">
                  <c:v>45497</c:v>
                </c:pt>
                <c:pt idx="207">
                  <c:v>45496</c:v>
                </c:pt>
                <c:pt idx="208">
                  <c:v>45495</c:v>
                </c:pt>
                <c:pt idx="209">
                  <c:v>45492</c:v>
                </c:pt>
                <c:pt idx="210">
                  <c:v>45491</c:v>
                </c:pt>
                <c:pt idx="211">
                  <c:v>45489</c:v>
                </c:pt>
                <c:pt idx="212">
                  <c:v>45488</c:v>
                </c:pt>
                <c:pt idx="213">
                  <c:v>45485</c:v>
                </c:pt>
                <c:pt idx="214">
                  <c:v>45484</c:v>
                </c:pt>
                <c:pt idx="215">
                  <c:v>45483</c:v>
                </c:pt>
                <c:pt idx="216">
                  <c:v>45482</c:v>
                </c:pt>
                <c:pt idx="217">
                  <c:v>45481</c:v>
                </c:pt>
                <c:pt idx="218">
                  <c:v>45478</c:v>
                </c:pt>
                <c:pt idx="219">
                  <c:v>45477</c:v>
                </c:pt>
                <c:pt idx="220">
                  <c:v>45476</c:v>
                </c:pt>
                <c:pt idx="221">
                  <c:v>45475</c:v>
                </c:pt>
                <c:pt idx="222">
                  <c:v>45474</c:v>
                </c:pt>
                <c:pt idx="223">
                  <c:v>45471</c:v>
                </c:pt>
                <c:pt idx="224">
                  <c:v>45470</c:v>
                </c:pt>
                <c:pt idx="225">
                  <c:v>45469</c:v>
                </c:pt>
                <c:pt idx="226">
                  <c:v>45468</c:v>
                </c:pt>
                <c:pt idx="227">
                  <c:v>45467</c:v>
                </c:pt>
                <c:pt idx="228">
                  <c:v>45464</c:v>
                </c:pt>
                <c:pt idx="229">
                  <c:v>45463</c:v>
                </c:pt>
                <c:pt idx="230">
                  <c:v>45462</c:v>
                </c:pt>
                <c:pt idx="231">
                  <c:v>45461</c:v>
                </c:pt>
                <c:pt idx="232">
                  <c:v>45457</c:v>
                </c:pt>
                <c:pt idx="233">
                  <c:v>45456</c:v>
                </c:pt>
                <c:pt idx="234">
                  <c:v>45455</c:v>
                </c:pt>
                <c:pt idx="235">
                  <c:v>45454</c:v>
                </c:pt>
                <c:pt idx="236">
                  <c:v>45453</c:v>
                </c:pt>
                <c:pt idx="237">
                  <c:v>45450</c:v>
                </c:pt>
                <c:pt idx="238">
                  <c:v>45449</c:v>
                </c:pt>
                <c:pt idx="239">
                  <c:v>45448</c:v>
                </c:pt>
                <c:pt idx="240">
                  <c:v>45447</c:v>
                </c:pt>
                <c:pt idx="241">
                  <c:v>45446</c:v>
                </c:pt>
                <c:pt idx="242">
                  <c:v>45443</c:v>
                </c:pt>
                <c:pt idx="243">
                  <c:v>45442</c:v>
                </c:pt>
                <c:pt idx="244">
                  <c:v>45441</c:v>
                </c:pt>
                <c:pt idx="245">
                  <c:v>45440</c:v>
                </c:pt>
                <c:pt idx="246">
                  <c:v>45439</c:v>
                </c:pt>
                <c:pt idx="247">
                  <c:v>45436</c:v>
                </c:pt>
                <c:pt idx="248">
                  <c:v>45435</c:v>
                </c:pt>
                <c:pt idx="249">
                  <c:v>45434</c:v>
                </c:pt>
                <c:pt idx="250">
                  <c:v>45433</c:v>
                </c:pt>
                <c:pt idx="251">
                  <c:v>45430</c:v>
                </c:pt>
                <c:pt idx="252">
                  <c:v>45429</c:v>
                </c:pt>
                <c:pt idx="253">
                  <c:v>45428</c:v>
                </c:pt>
                <c:pt idx="254">
                  <c:v>45427</c:v>
                </c:pt>
                <c:pt idx="255">
                  <c:v>45426</c:v>
                </c:pt>
                <c:pt idx="256">
                  <c:v>45425</c:v>
                </c:pt>
                <c:pt idx="257">
                  <c:v>45422</c:v>
                </c:pt>
                <c:pt idx="258">
                  <c:v>45421</c:v>
                </c:pt>
                <c:pt idx="259">
                  <c:v>45420</c:v>
                </c:pt>
                <c:pt idx="260">
                  <c:v>45419</c:v>
                </c:pt>
                <c:pt idx="261">
                  <c:v>45418</c:v>
                </c:pt>
                <c:pt idx="262">
                  <c:v>45415</c:v>
                </c:pt>
                <c:pt idx="263">
                  <c:v>45414</c:v>
                </c:pt>
                <c:pt idx="264">
                  <c:v>45412</c:v>
                </c:pt>
                <c:pt idx="265">
                  <c:v>45411</c:v>
                </c:pt>
                <c:pt idx="266">
                  <c:v>45408</c:v>
                </c:pt>
                <c:pt idx="267">
                  <c:v>45407</c:v>
                </c:pt>
                <c:pt idx="268">
                  <c:v>45406</c:v>
                </c:pt>
                <c:pt idx="269">
                  <c:v>45405</c:v>
                </c:pt>
                <c:pt idx="270">
                  <c:v>45404</c:v>
                </c:pt>
                <c:pt idx="271">
                  <c:v>45401</c:v>
                </c:pt>
                <c:pt idx="272">
                  <c:v>45400</c:v>
                </c:pt>
                <c:pt idx="273">
                  <c:v>45398</c:v>
                </c:pt>
                <c:pt idx="274">
                  <c:v>45397</c:v>
                </c:pt>
                <c:pt idx="275">
                  <c:v>45394</c:v>
                </c:pt>
                <c:pt idx="276">
                  <c:v>45392</c:v>
                </c:pt>
                <c:pt idx="277">
                  <c:v>45391</c:v>
                </c:pt>
                <c:pt idx="278">
                  <c:v>45390</c:v>
                </c:pt>
                <c:pt idx="279">
                  <c:v>45387</c:v>
                </c:pt>
                <c:pt idx="280">
                  <c:v>45386</c:v>
                </c:pt>
                <c:pt idx="281">
                  <c:v>45385</c:v>
                </c:pt>
                <c:pt idx="282">
                  <c:v>45384</c:v>
                </c:pt>
                <c:pt idx="283">
                  <c:v>45383</c:v>
                </c:pt>
                <c:pt idx="284">
                  <c:v>45379</c:v>
                </c:pt>
                <c:pt idx="285">
                  <c:v>45378</c:v>
                </c:pt>
                <c:pt idx="286">
                  <c:v>45377</c:v>
                </c:pt>
                <c:pt idx="287">
                  <c:v>45373</c:v>
                </c:pt>
                <c:pt idx="288">
                  <c:v>45372</c:v>
                </c:pt>
                <c:pt idx="289">
                  <c:v>45371</c:v>
                </c:pt>
                <c:pt idx="290">
                  <c:v>45370</c:v>
                </c:pt>
                <c:pt idx="291">
                  <c:v>45369</c:v>
                </c:pt>
                <c:pt idx="292">
                  <c:v>45366</c:v>
                </c:pt>
                <c:pt idx="293">
                  <c:v>45365</c:v>
                </c:pt>
                <c:pt idx="294">
                  <c:v>45364</c:v>
                </c:pt>
                <c:pt idx="295">
                  <c:v>45363</c:v>
                </c:pt>
                <c:pt idx="296">
                  <c:v>45362</c:v>
                </c:pt>
                <c:pt idx="297">
                  <c:v>45358</c:v>
                </c:pt>
                <c:pt idx="298">
                  <c:v>45357</c:v>
                </c:pt>
                <c:pt idx="299">
                  <c:v>45356</c:v>
                </c:pt>
                <c:pt idx="300">
                  <c:v>45355</c:v>
                </c:pt>
                <c:pt idx="301">
                  <c:v>45353</c:v>
                </c:pt>
                <c:pt idx="302">
                  <c:v>45352</c:v>
                </c:pt>
                <c:pt idx="303">
                  <c:v>45351</c:v>
                </c:pt>
                <c:pt idx="304">
                  <c:v>45350</c:v>
                </c:pt>
                <c:pt idx="305">
                  <c:v>45349</c:v>
                </c:pt>
                <c:pt idx="306">
                  <c:v>45348</c:v>
                </c:pt>
                <c:pt idx="307">
                  <c:v>45345</c:v>
                </c:pt>
                <c:pt idx="308">
                  <c:v>45344</c:v>
                </c:pt>
                <c:pt idx="309">
                  <c:v>45343</c:v>
                </c:pt>
                <c:pt idx="310">
                  <c:v>45342</c:v>
                </c:pt>
                <c:pt idx="311">
                  <c:v>45341</c:v>
                </c:pt>
                <c:pt idx="312">
                  <c:v>45338</c:v>
                </c:pt>
                <c:pt idx="313">
                  <c:v>45337</c:v>
                </c:pt>
                <c:pt idx="314">
                  <c:v>45336</c:v>
                </c:pt>
                <c:pt idx="315">
                  <c:v>45335</c:v>
                </c:pt>
                <c:pt idx="316">
                  <c:v>45334</c:v>
                </c:pt>
                <c:pt idx="317">
                  <c:v>45331</c:v>
                </c:pt>
                <c:pt idx="318">
                  <c:v>45330</c:v>
                </c:pt>
                <c:pt idx="319">
                  <c:v>45329</c:v>
                </c:pt>
                <c:pt idx="320">
                  <c:v>45328</c:v>
                </c:pt>
                <c:pt idx="321">
                  <c:v>45327</c:v>
                </c:pt>
                <c:pt idx="322">
                  <c:v>45324</c:v>
                </c:pt>
                <c:pt idx="323">
                  <c:v>45323</c:v>
                </c:pt>
                <c:pt idx="324">
                  <c:v>45322</c:v>
                </c:pt>
                <c:pt idx="325">
                  <c:v>45321</c:v>
                </c:pt>
                <c:pt idx="326">
                  <c:v>45320</c:v>
                </c:pt>
                <c:pt idx="327">
                  <c:v>45316</c:v>
                </c:pt>
                <c:pt idx="328">
                  <c:v>45315</c:v>
                </c:pt>
                <c:pt idx="329">
                  <c:v>45314</c:v>
                </c:pt>
                <c:pt idx="330">
                  <c:v>45311</c:v>
                </c:pt>
                <c:pt idx="331">
                  <c:v>45310</c:v>
                </c:pt>
                <c:pt idx="332">
                  <c:v>45309</c:v>
                </c:pt>
                <c:pt idx="333">
                  <c:v>45308</c:v>
                </c:pt>
                <c:pt idx="334">
                  <c:v>45307</c:v>
                </c:pt>
                <c:pt idx="335">
                  <c:v>45306</c:v>
                </c:pt>
                <c:pt idx="336">
                  <c:v>45303</c:v>
                </c:pt>
                <c:pt idx="337">
                  <c:v>45302</c:v>
                </c:pt>
                <c:pt idx="338">
                  <c:v>45301</c:v>
                </c:pt>
                <c:pt idx="339">
                  <c:v>45300</c:v>
                </c:pt>
                <c:pt idx="340">
                  <c:v>45299</c:v>
                </c:pt>
                <c:pt idx="341">
                  <c:v>45296</c:v>
                </c:pt>
                <c:pt idx="342">
                  <c:v>45295</c:v>
                </c:pt>
                <c:pt idx="343">
                  <c:v>45294</c:v>
                </c:pt>
                <c:pt idx="344">
                  <c:v>45293</c:v>
                </c:pt>
                <c:pt idx="345">
                  <c:v>45292</c:v>
                </c:pt>
                <c:pt idx="346">
                  <c:v>45289</c:v>
                </c:pt>
                <c:pt idx="347">
                  <c:v>45288</c:v>
                </c:pt>
                <c:pt idx="348">
                  <c:v>45287</c:v>
                </c:pt>
                <c:pt idx="349">
                  <c:v>45286</c:v>
                </c:pt>
                <c:pt idx="350">
                  <c:v>45282</c:v>
                </c:pt>
                <c:pt idx="351">
                  <c:v>45281</c:v>
                </c:pt>
                <c:pt idx="352">
                  <c:v>45280</c:v>
                </c:pt>
                <c:pt idx="353">
                  <c:v>45279</c:v>
                </c:pt>
                <c:pt idx="354">
                  <c:v>45278</c:v>
                </c:pt>
                <c:pt idx="355">
                  <c:v>45275</c:v>
                </c:pt>
                <c:pt idx="356">
                  <c:v>45274</c:v>
                </c:pt>
                <c:pt idx="357">
                  <c:v>45273</c:v>
                </c:pt>
                <c:pt idx="358">
                  <c:v>45272</c:v>
                </c:pt>
                <c:pt idx="359">
                  <c:v>45271</c:v>
                </c:pt>
                <c:pt idx="360">
                  <c:v>45268</c:v>
                </c:pt>
                <c:pt idx="361">
                  <c:v>45267</c:v>
                </c:pt>
                <c:pt idx="362">
                  <c:v>45266</c:v>
                </c:pt>
                <c:pt idx="363">
                  <c:v>45265</c:v>
                </c:pt>
                <c:pt idx="364">
                  <c:v>45264</c:v>
                </c:pt>
                <c:pt idx="365">
                  <c:v>45261</c:v>
                </c:pt>
                <c:pt idx="366">
                  <c:v>45260</c:v>
                </c:pt>
                <c:pt idx="367">
                  <c:v>45259</c:v>
                </c:pt>
                <c:pt idx="368">
                  <c:v>45258</c:v>
                </c:pt>
                <c:pt idx="369">
                  <c:v>45254</c:v>
                </c:pt>
                <c:pt idx="370">
                  <c:v>45253</c:v>
                </c:pt>
                <c:pt idx="371">
                  <c:v>45252</c:v>
                </c:pt>
                <c:pt idx="372">
                  <c:v>45251</c:v>
                </c:pt>
                <c:pt idx="373">
                  <c:v>45250</c:v>
                </c:pt>
                <c:pt idx="374">
                  <c:v>45247</c:v>
                </c:pt>
                <c:pt idx="375">
                  <c:v>45246</c:v>
                </c:pt>
                <c:pt idx="376">
                  <c:v>45245</c:v>
                </c:pt>
                <c:pt idx="377">
                  <c:v>45243</c:v>
                </c:pt>
                <c:pt idx="378">
                  <c:v>45242</c:v>
                </c:pt>
                <c:pt idx="379">
                  <c:v>45240</c:v>
                </c:pt>
                <c:pt idx="380">
                  <c:v>45239</c:v>
                </c:pt>
                <c:pt idx="381">
                  <c:v>45238</c:v>
                </c:pt>
                <c:pt idx="382">
                  <c:v>45237</c:v>
                </c:pt>
                <c:pt idx="383">
                  <c:v>45236</c:v>
                </c:pt>
                <c:pt idx="384">
                  <c:v>45233</c:v>
                </c:pt>
                <c:pt idx="385">
                  <c:v>45232</c:v>
                </c:pt>
                <c:pt idx="386">
                  <c:v>45231</c:v>
                </c:pt>
                <c:pt idx="387">
                  <c:v>45230</c:v>
                </c:pt>
                <c:pt idx="388">
                  <c:v>45229</c:v>
                </c:pt>
                <c:pt idx="389">
                  <c:v>45226</c:v>
                </c:pt>
                <c:pt idx="390">
                  <c:v>45225</c:v>
                </c:pt>
                <c:pt idx="391">
                  <c:v>45224</c:v>
                </c:pt>
                <c:pt idx="392">
                  <c:v>45222</c:v>
                </c:pt>
                <c:pt idx="393">
                  <c:v>45219</c:v>
                </c:pt>
                <c:pt idx="394">
                  <c:v>45218</c:v>
                </c:pt>
                <c:pt idx="395">
                  <c:v>45217</c:v>
                </c:pt>
                <c:pt idx="396">
                  <c:v>45216</c:v>
                </c:pt>
                <c:pt idx="397">
                  <c:v>45215</c:v>
                </c:pt>
                <c:pt idx="398">
                  <c:v>45212</c:v>
                </c:pt>
                <c:pt idx="399">
                  <c:v>45211</c:v>
                </c:pt>
                <c:pt idx="400">
                  <c:v>45210</c:v>
                </c:pt>
                <c:pt idx="401">
                  <c:v>45209</c:v>
                </c:pt>
                <c:pt idx="402">
                  <c:v>45208</c:v>
                </c:pt>
                <c:pt idx="403">
                  <c:v>45205</c:v>
                </c:pt>
                <c:pt idx="404">
                  <c:v>45204</c:v>
                </c:pt>
                <c:pt idx="405">
                  <c:v>45203</c:v>
                </c:pt>
                <c:pt idx="406">
                  <c:v>45202</c:v>
                </c:pt>
                <c:pt idx="407">
                  <c:v>45198</c:v>
                </c:pt>
                <c:pt idx="408">
                  <c:v>45197</c:v>
                </c:pt>
                <c:pt idx="409">
                  <c:v>45196</c:v>
                </c:pt>
                <c:pt idx="410">
                  <c:v>45195</c:v>
                </c:pt>
                <c:pt idx="411">
                  <c:v>45194</c:v>
                </c:pt>
                <c:pt idx="412">
                  <c:v>45191</c:v>
                </c:pt>
                <c:pt idx="413">
                  <c:v>45190</c:v>
                </c:pt>
                <c:pt idx="414">
                  <c:v>45189</c:v>
                </c:pt>
                <c:pt idx="415">
                  <c:v>45187</c:v>
                </c:pt>
                <c:pt idx="416">
                  <c:v>45184</c:v>
                </c:pt>
                <c:pt idx="417">
                  <c:v>45183</c:v>
                </c:pt>
                <c:pt idx="418">
                  <c:v>45182</c:v>
                </c:pt>
                <c:pt idx="419">
                  <c:v>45181</c:v>
                </c:pt>
                <c:pt idx="420">
                  <c:v>45180</c:v>
                </c:pt>
                <c:pt idx="421">
                  <c:v>45177</c:v>
                </c:pt>
                <c:pt idx="422">
                  <c:v>45176</c:v>
                </c:pt>
                <c:pt idx="423">
                  <c:v>45175</c:v>
                </c:pt>
                <c:pt idx="424">
                  <c:v>45174</c:v>
                </c:pt>
                <c:pt idx="425">
                  <c:v>45173</c:v>
                </c:pt>
                <c:pt idx="426">
                  <c:v>45170</c:v>
                </c:pt>
                <c:pt idx="427">
                  <c:v>45169</c:v>
                </c:pt>
                <c:pt idx="428">
                  <c:v>45168</c:v>
                </c:pt>
                <c:pt idx="429">
                  <c:v>45167</c:v>
                </c:pt>
                <c:pt idx="430">
                  <c:v>45166</c:v>
                </c:pt>
                <c:pt idx="431">
                  <c:v>45163</c:v>
                </c:pt>
                <c:pt idx="432">
                  <c:v>45162</c:v>
                </c:pt>
                <c:pt idx="433">
                  <c:v>45161</c:v>
                </c:pt>
                <c:pt idx="434">
                  <c:v>45160</c:v>
                </c:pt>
                <c:pt idx="435">
                  <c:v>45159</c:v>
                </c:pt>
                <c:pt idx="436">
                  <c:v>45156</c:v>
                </c:pt>
                <c:pt idx="437">
                  <c:v>45155</c:v>
                </c:pt>
                <c:pt idx="438">
                  <c:v>45154</c:v>
                </c:pt>
                <c:pt idx="439">
                  <c:v>45152</c:v>
                </c:pt>
                <c:pt idx="440">
                  <c:v>45149</c:v>
                </c:pt>
                <c:pt idx="441">
                  <c:v>45148</c:v>
                </c:pt>
                <c:pt idx="442">
                  <c:v>45147</c:v>
                </c:pt>
                <c:pt idx="443">
                  <c:v>45146</c:v>
                </c:pt>
                <c:pt idx="444">
                  <c:v>45145</c:v>
                </c:pt>
                <c:pt idx="445">
                  <c:v>45142</c:v>
                </c:pt>
                <c:pt idx="446">
                  <c:v>45141</c:v>
                </c:pt>
                <c:pt idx="447">
                  <c:v>45140</c:v>
                </c:pt>
                <c:pt idx="448">
                  <c:v>45139</c:v>
                </c:pt>
                <c:pt idx="449">
                  <c:v>45138</c:v>
                </c:pt>
                <c:pt idx="450">
                  <c:v>45135</c:v>
                </c:pt>
                <c:pt idx="451">
                  <c:v>45134</c:v>
                </c:pt>
                <c:pt idx="452">
                  <c:v>45133</c:v>
                </c:pt>
                <c:pt idx="453">
                  <c:v>45132</c:v>
                </c:pt>
                <c:pt idx="454">
                  <c:v>45131</c:v>
                </c:pt>
                <c:pt idx="455">
                  <c:v>45128</c:v>
                </c:pt>
                <c:pt idx="456">
                  <c:v>45127</c:v>
                </c:pt>
                <c:pt idx="457">
                  <c:v>45126</c:v>
                </c:pt>
                <c:pt idx="458">
                  <c:v>45125</c:v>
                </c:pt>
                <c:pt idx="459">
                  <c:v>45124</c:v>
                </c:pt>
                <c:pt idx="460">
                  <c:v>45121</c:v>
                </c:pt>
                <c:pt idx="461">
                  <c:v>45120</c:v>
                </c:pt>
                <c:pt idx="462">
                  <c:v>45119</c:v>
                </c:pt>
                <c:pt idx="463">
                  <c:v>45118</c:v>
                </c:pt>
                <c:pt idx="464">
                  <c:v>45117</c:v>
                </c:pt>
                <c:pt idx="465">
                  <c:v>45114</c:v>
                </c:pt>
                <c:pt idx="466">
                  <c:v>45113</c:v>
                </c:pt>
                <c:pt idx="467">
                  <c:v>45112</c:v>
                </c:pt>
                <c:pt idx="468">
                  <c:v>45111</c:v>
                </c:pt>
                <c:pt idx="469">
                  <c:v>45110</c:v>
                </c:pt>
                <c:pt idx="470">
                  <c:v>45107</c:v>
                </c:pt>
                <c:pt idx="471">
                  <c:v>45105</c:v>
                </c:pt>
                <c:pt idx="472">
                  <c:v>45104</c:v>
                </c:pt>
                <c:pt idx="473">
                  <c:v>45103</c:v>
                </c:pt>
                <c:pt idx="474">
                  <c:v>45100</c:v>
                </c:pt>
                <c:pt idx="475">
                  <c:v>45099</c:v>
                </c:pt>
                <c:pt idx="476">
                  <c:v>45098</c:v>
                </c:pt>
                <c:pt idx="477">
                  <c:v>45097</c:v>
                </c:pt>
                <c:pt idx="478">
                  <c:v>45096</c:v>
                </c:pt>
                <c:pt idx="479">
                  <c:v>45093</c:v>
                </c:pt>
                <c:pt idx="480">
                  <c:v>45092</c:v>
                </c:pt>
                <c:pt idx="481">
                  <c:v>45091</c:v>
                </c:pt>
                <c:pt idx="482">
                  <c:v>45090</c:v>
                </c:pt>
                <c:pt idx="483">
                  <c:v>45089</c:v>
                </c:pt>
                <c:pt idx="484">
                  <c:v>45086</c:v>
                </c:pt>
                <c:pt idx="485">
                  <c:v>45085</c:v>
                </c:pt>
                <c:pt idx="486">
                  <c:v>45084</c:v>
                </c:pt>
                <c:pt idx="487">
                  <c:v>45083</c:v>
                </c:pt>
                <c:pt idx="488">
                  <c:v>45082</c:v>
                </c:pt>
                <c:pt idx="489">
                  <c:v>45079</c:v>
                </c:pt>
                <c:pt idx="490">
                  <c:v>45078</c:v>
                </c:pt>
                <c:pt idx="491">
                  <c:v>45077</c:v>
                </c:pt>
                <c:pt idx="492">
                  <c:v>45076</c:v>
                </c:pt>
                <c:pt idx="493">
                  <c:v>45075</c:v>
                </c:pt>
                <c:pt idx="494">
                  <c:v>45072</c:v>
                </c:pt>
                <c:pt idx="495">
                  <c:v>45071</c:v>
                </c:pt>
                <c:pt idx="496">
                  <c:v>45070</c:v>
                </c:pt>
                <c:pt idx="497">
                  <c:v>45069</c:v>
                </c:pt>
                <c:pt idx="498">
                  <c:v>45068</c:v>
                </c:pt>
                <c:pt idx="499">
                  <c:v>45065</c:v>
                </c:pt>
                <c:pt idx="500">
                  <c:v>45064</c:v>
                </c:pt>
                <c:pt idx="501">
                  <c:v>45063</c:v>
                </c:pt>
                <c:pt idx="502">
                  <c:v>45062</c:v>
                </c:pt>
                <c:pt idx="503">
                  <c:v>45061</c:v>
                </c:pt>
                <c:pt idx="504">
                  <c:v>45058</c:v>
                </c:pt>
                <c:pt idx="505">
                  <c:v>45057</c:v>
                </c:pt>
                <c:pt idx="506">
                  <c:v>45056</c:v>
                </c:pt>
                <c:pt idx="507">
                  <c:v>45055</c:v>
                </c:pt>
                <c:pt idx="508">
                  <c:v>45054</c:v>
                </c:pt>
                <c:pt idx="509">
                  <c:v>45051</c:v>
                </c:pt>
                <c:pt idx="510">
                  <c:v>45050</c:v>
                </c:pt>
                <c:pt idx="511">
                  <c:v>45049</c:v>
                </c:pt>
                <c:pt idx="512">
                  <c:v>45048</c:v>
                </c:pt>
                <c:pt idx="513">
                  <c:v>45044</c:v>
                </c:pt>
                <c:pt idx="514">
                  <c:v>45043</c:v>
                </c:pt>
                <c:pt idx="515">
                  <c:v>45042</c:v>
                </c:pt>
                <c:pt idx="516">
                  <c:v>45041</c:v>
                </c:pt>
                <c:pt idx="517">
                  <c:v>45040</c:v>
                </c:pt>
                <c:pt idx="518">
                  <c:v>45037</c:v>
                </c:pt>
                <c:pt idx="519">
                  <c:v>45036</c:v>
                </c:pt>
                <c:pt idx="520">
                  <c:v>45035</c:v>
                </c:pt>
                <c:pt idx="521">
                  <c:v>45034</c:v>
                </c:pt>
                <c:pt idx="522">
                  <c:v>45033</c:v>
                </c:pt>
                <c:pt idx="523">
                  <c:v>45029</c:v>
                </c:pt>
                <c:pt idx="524">
                  <c:v>45028</c:v>
                </c:pt>
                <c:pt idx="525">
                  <c:v>45027</c:v>
                </c:pt>
                <c:pt idx="526">
                  <c:v>45026</c:v>
                </c:pt>
                <c:pt idx="527">
                  <c:v>45022</c:v>
                </c:pt>
                <c:pt idx="528">
                  <c:v>45021</c:v>
                </c:pt>
                <c:pt idx="529">
                  <c:v>45019</c:v>
                </c:pt>
                <c:pt idx="530">
                  <c:v>45016</c:v>
                </c:pt>
                <c:pt idx="531">
                  <c:v>45014</c:v>
                </c:pt>
                <c:pt idx="532">
                  <c:v>45013</c:v>
                </c:pt>
                <c:pt idx="533">
                  <c:v>45012</c:v>
                </c:pt>
                <c:pt idx="534">
                  <c:v>45009</c:v>
                </c:pt>
                <c:pt idx="535">
                  <c:v>45008</c:v>
                </c:pt>
                <c:pt idx="536">
                  <c:v>45007</c:v>
                </c:pt>
                <c:pt idx="537">
                  <c:v>45006</c:v>
                </c:pt>
                <c:pt idx="538">
                  <c:v>45005</c:v>
                </c:pt>
                <c:pt idx="539">
                  <c:v>45002</c:v>
                </c:pt>
                <c:pt idx="540">
                  <c:v>45001</c:v>
                </c:pt>
                <c:pt idx="541">
                  <c:v>45000</c:v>
                </c:pt>
                <c:pt idx="542">
                  <c:v>44999</c:v>
                </c:pt>
                <c:pt idx="543">
                  <c:v>44998</c:v>
                </c:pt>
                <c:pt idx="544">
                  <c:v>44995</c:v>
                </c:pt>
                <c:pt idx="545">
                  <c:v>44994</c:v>
                </c:pt>
                <c:pt idx="546">
                  <c:v>44993</c:v>
                </c:pt>
                <c:pt idx="547">
                  <c:v>44991</c:v>
                </c:pt>
                <c:pt idx="548">
                  <c:v>44988</c:v>
                </c:pt>
                <c:pt idx="549">
                  <c:v>44987</c:v>
                </c:pt>
                <c:pt idx="550">
                  <c:v>44986</c:v>
                </c:pt>
                <c:pt idx="551">
                  <c:v>44985</c:v>
                </c:pt>
                <c:pt idx="552">
                  <c:v>44984</c:v>
                </c:pt>
                <c:pt idx="553">
                  <c:v>44981</c:v>
                </c:pt>
                <c:pt idx="554">
                  <c:v>44980</c:v>
                </c:pt>
                <c:pt idx="555">
                  <c:v>44979</c:v>
                </c:pt>
                <c:pt idx="556">
                  <c:v>44978</c:v>
                </c:pt>
                <c:pt idx="557">
                  <c:v>44977</c:v>
                </c:pt>
                <c:pt idx="558">
                  <c:v>44974</c:v>
                </c:pt>
                <c:pt idx="559">
                  <c:v>44973</c:v>
                </c:pt>
                <c:pt idx="560">
                  <c:v>44972</c:v>
                </c:pt>
                <c:pt idx="561">
                  <c:v>44971</c:v>
                </c:pt>
                <c:pt idx="562">
                  <c:v>44970</c:v>
                </c:pt>
                <c:pt idx="563">
                  <c:v>44967</c:v>
                </c:pt>
                <c:pt idx="564">
                  <c:v>44966</c:v>
                </c:pt>
                <c:pt idx="565">
                  <c:v>44965</c:v>
                </c:pt>
                <c:pt idx="566">
                  <c:v>44964</c:v>
                </c:pt>
                <c:pt idx="567">
                  <c:v>44963</c:v>
                </c:pt>
                <c:pt idx="568">
                  <c:v>44960</c:v>
                </c:pt>
                <c:pt idx="569">
                  <c:v>44959</c:v>
                </c:pt>
                <c:pt idx="570">
                  <c:v>44958</c:v>
                </c:pt>
                <c:pt idx="571">
                  <c:v>44957</c:v>
                </c:pt>
                <c:pt idx="572">
                  <c:v>44956</c:v>
                </c:pt>
                <c:pt idx="573">
                  <c:v>44953</c:v>
                </c:pt>
                <c:pt idx="574">
                  <c:v>44951</c:v>
                </c:pt>
                <c:pt idx="575">
                  <c:v>44950</c:v>
                </c:pt>
                <c:pt idx="576">
                  <c:v>44949</c:v>
                </c:pt>
                <c:pt idx="577">
                  <c:v>44946</c:v>
                </c:pt>
                <c:pt idx="578">
                  <c:v>44945</c:v>
                </c:pt>
                <c:pt idx="579">
                  <c:v>44944</c:v>
                </c:pt>
                <c:pt idx="580">
                  <c:v>44943</c:v>
                </c:pt>
                <c:pt idx="581">
                  <c:v>44942</c:v>
                </c:pt>
                <c:pt idx="582">
                  <c:v>44939</c:v>
                </c:pt>
                <c:pt idx="583">
                  <c:v>44938</c:v>
                </c:pt>
                <c:pt idx="584">
                  <c:v>44937</c:v>
                </c:pt>
                <c:pt idx="585">
                  <c:v>44936</c:v>
                </c:pt>
                <c:pt idx="586">
                  <c:v>44935</c:v>
                </c:pt>
                <c:pt idx="587">
                  <c:v>44932</c:v>
                </c:pt>
                <c:pt idx="588">
                  <c:v>44931</c:v>
                </c:pt>
                <c:pt idx="589">
                  <c:v>44930</c:v>
                </c:pt>
                <c:pt idx="590">
                  <c:v>44929</c:v>
                </c:pt>
                <c:pt idx="591">
                  <c:v>44928</c:v>
                </c:pt>
                <c:pt idx="592">
                  <c:v>44925</c:v>
                </c:pt>
                <c:pt idx="593">
                  <c:v>44924</c:v>
                </c:pt>
                <c:pt idx="594">
                  <c:v>44923</c:v>
                </c:pt>
                <c:pt idx="595">
                  <c:v>44922</c:v>
                </c:pt>
                <c:pt idx="596">
                  <c:v>44921</c:v>
                </c:pt>
                <c:pt idx="597">
                  <c:v>44918</c:v>
                </c:pt>
                <c:pt idx="598">
                  <c:v>44917</c:v>
                </c:pt>
                <c:pt idx="599">
                  <c:v>44916</c:v>
                </c:pt>
                <c:pt idx="600">
                  <c:v>44915</c:v>
                </c:pt>
                <c:pt idx="601">
                  <c:v>44914</c:v>
                </c:pt>
                <c:pt idx="602">
                  <c:v>44911</c:v>
                </c:pt>
                <c:pt idx="603">
                  <c:v>44910</c:v>
                </c:pt>
                <c:pt idx="604">
                  <c:v>44909</c:v>
                </c:pt>
                <c:pt idx="605">
                  <c:v>44908</c:v>
                </c:pt>
                <c:pt idx="606">
                  <c:v>44907</c:v>
                </c:pt>
                <c:pt idx="607">
                  <c:v>44904</c:v>
                </c:pt>
                <c:pt idx="608">
                  <c:v>44903</c:v>
                </c:pt>
                <c:pt idx="609">
                  <c:v>44902</c:v>
                </c:pt>
                <c:pt idx="610">
                  <c:v>44901</c:v>
                </c:pt>
                <c:pt idx="611">
                  <c:v>44900</c:v>
                </c:pt>
                <c:pt idx="612">
                  <c:v>44897</c:v>
                </c:pt>
                <c:pt idx="613">
                  <c:v>44896</c:v>
                </c:pt>
                <c:pt idx="614">
                  <c:v>44895</c:v>
                </c:pt>
                <c:pt idx="615">
                  <c:v>44894</c:v>
                </c:pt>
                <c:pt idx="616">
                  <c:v>44893</c:v>
                </c:pt>
                <c:pt idx="617">
                  <c:v>44890</c:v>
                </c:pt>
                <c:pt idx="618">
                  <c:v>44889</c:v>
                </c:pt>
                <c:pt idx="619">
                  <c:v>44888</c:v>
                </c:pt>
                <c:pt idx="620">
                  <c:v>44887</c:v>
                </c:pt>
                <c:pt idx="621">
                  <c:v>44886</c:v>
                </c:pt>
                <c:pt idx="622">
                  <c:v>44883</c:v>
                </c:pt>
                <c:pt idx="623">
                  <c:v>44882</c:v>
                </c:pt>
                <c:pt idx="624">
                  <c:v>44881</c:v>
                </c:pt>
                <c:pt idx="625">
                  <c:v>44880</c:v>
                </c:pt>
                <c:pt idx="626">
                  <c:v>44879</c:v>
                </c:pt>
                <c:pt idx="627">
                  <c:v>44876</c:v>
                </c:pt>
                <c:pt idx="628">
                  <c:v>44875</c:v>
                </c:pt>
                <c:pt idx="629">
                  <c:v>44874</c:v>
                </c:pt>
                <c:pt idx="630">
                  <c:v>44872</c:v>
                </c:pt>
                <c:pt idx="631">
                  <c:v>44869</c:v>
                </c:pt>
                <c:pt idx="632">
                  <c:v>44868</c:v>
                </c:pt>
                <c:pt idx="633">
                  <c:v>44867</c:v>
                </c:pt>
                <c:pt idx="634">
                  <c:v>44866</c:v>
                </c:pt>
                <c:pt idx="635">
                  <c:v>44865</c:v>
                </c:pt>
                <c:pt idx="636">
                  <c:v>44862</c:v>
                </c:pt>
                <c:pt idx="637">
                  <c:v>44861</c:v>
                </c:pt>
                <c:pt idx="638">
                  <c:v>44859</c:v>
                </c:pt>
                <c:pt idx="639">
                  <c:v>44858</c:v>
                </c:pt>
                <c:pt idx="640">
                  <c:v>44855</c:v>
                </c:pt>
                <c:pt idx="641">
                  <c:v>44854</c:v>
                </c:pt>
                <c:pt idx="642">
                  <c:v>44853</c:v>
                </c:pt>
                <c:pt idx="643">
                  <c:v>44852</c:v>
                </c:pt>
                <c:pt idx="644">
                  <c:v>44851</c:v>
                </c:pt>
                <c:pt idx="645">
                  <c:v>44848</c:v>
                </c:pt>
                <c:pt idx="646">
                  <c:v>44847</c:v>
                </c:pt>
                <c:pt idx="647">
                  <c:v>44846</c:v>
                </c:pt>
                <c:pt idx="648">
                  <c:v>44845</c:v>
                </c:pt>
                <c:pt idx="649">
                  <c:v>44844</c:v>
                </c:pt>
                <c:pt idx="650">
                  <c:v>44841</c:v>
                </c:pt>
                <c:pt idx="651">
                  <c:v>44840</c:v>
                </c:pt>
                <c:pt idx="652">
                  <c:v>44838</c:v>
                </c:pt>
                <c:pt idx="653">
                  <c:v>44837</c:v>
                </c:pt>
                <c:pt idx="654">
                  <c:v>44834</c:v>
                </c:pt>
                <c:pt idx="655">
                  <c:v>44833</c:v>
                </c:pt>
                <c:pt idx="656">
                  <c:v>44832</c:v>
                </c:pt>
                <c:pt idx="657">
                  <c:v>44831</c:v>
                </c:pt>
                <c:pt idx="658">
                  <c:v>44830</c:v>
                </c:pt>
                <c:pt idx="659">
                  <c:v>44827</c:v>
                </c:pt>
                <c:pt idx="660">
                  <c:v>44826</c:v>
                </c:pt>
                <c:pt idx="661">
                  <c:v>44825</c:v>
                </c:pt>
                <c:pt idx="662">
                  <c:v>44824</c:v>
                </c:pt>
                <c:pt idx="663">
                  <c:v>44823</c:v>
                </c:pt>
                <c:pt idx="664">
                  <c:v>44820</c:v>
                </c:pt>
                <c:pt idx="665">
                  <c:v>44819</c:v>
                </c:pt>
                <c:pt idx="666">
                  <c:v>44818</c:v>
                </c:pt>
                <c:pt idx="667">
                  <c:v>44817</c:v>
                </c:pt>
                <c:pt idx="668">
                  <c:v>44816</c:v>
                </c:pt>
                <c:pt idx="669">
                  <c:v>44813</c:v>
                </c:pt>
                <c:pt idx="670">
                  <c:v>44812</c:v>
                </c:pt>
                <c:pt idx="671">
                  <c:v>44811</c:v>
                </c:pt>
                <c:pt idx="672">
                  <c:v>44810</c:v>
                </c:pt>
                <c:pt idx="673">
                  <c:v>44809</c:v>
                </c:pt>
                <c:pt idx="674">
                  <c:v>44806</c:v>
                </c:pt>
                <c:pt idx="675">
                  <c:v>44805</c:v>
                </c:pt>
                <c:pt idx="676">
                  <c:v>44803</c:v>
                </c:pt>
                <c:pt idx="677">
                  <c:v>44802</c:v>
                </c:pt>
                <c:pt idx="678">
                  <c:v>44799</c:v>
                </c:pt>
                <c:pt idx="679">
                  <c:v>44798</c:v>
                </c:pt>
                <c:pt idx="680">
                  <c:v>44797</c:v>
                </c:pt>
                <c:pt idx="681">
                  <c:v>44796</c:v>
                </c:pt>
                <c:pt idx="682">
                  <c:v>44795</c:v>
                </c:pt>
                <c:pt idx="683">
                  <c:v>44792</c:v>
                </c:pt>
                <c:pt idx="684">
                  <c:v>44791</c:v>
                </c:pt>
                <c:pt idx="685">
                  <c:v>44790</c:v>
                </c:pt>
                <c:pt idx="686">
                  <c:v>44789</c:v>
                </c:pt>
                <c:pt idx="687">
                  <c:v>44785</c:v>
                </c:pt>
                <c:pt idx="688">
                  <c:v>44784</c:v>
                </c:pt>
                <c:pt idx="689">
                  <c:v>44783</c:v>
                </c:pt>
                <c:pt idx="690">
                  <c:v>44781</c:v>
                </c:pt>
                <c:pt idx="691">
                  <c:v>44778</c:v>
                </c:pt>
                <c:pt idx="692">
                  <c:v>44777</c:v>
                </c:pt>
                <c:pt idx="693">
                  <c:v>44776</c:v>
                </c:pt>
                <c:pt idx="694">
                  <c:v>44775</c:v>
                </c:pt>
                <c:pt idx="695">
                  <c:v>44774</c:v>
                </c:pt>
                <c:pt idx="696">
                  <c:v>44771</c:v>
                </c:pt>
                <c:pt idx="697">
                  <c:v>44770</c:v>
                </c:pt>
                <c:pt idx="698">
                  <c:v>44769</c:v>
                </c:pt>
                <c:pt idx="699">
                  <c:v>44768</c:v>
                </c:pt>
                <c:pt idx="700">
                  <c:v>44767</c:v>
                </c:pt>
                <c:pt idx="701">
                  <c:v>44764</c:v>
                </c:pt>
                <c:pt idx="702">
                  <c:v>44763</c:v>
                </c:pt>
                <c:pt idx="703">
                  <c:v>44762</c:v>
                </c:pt>
                <c:pt idx="704">
                  <c:v>44761</c:v>
                </c:pt>
                <c:pt idx="705">
                  <c:v>44760</c:v>
                </c:pt>
                <c:pt idx="706">
                  <c:v>44757</c:v>
                </c:pt>
                <c:pt idx="707">
                  <c:v>44756</c:v>
                </c:pt>
                <c:pt idx="708">
                  <c:v>44755</c:v>
                </c:pt>
                <c:pt idx="709">
                  <c:v>44754</c:v>
                </c:pt>
                <c:pt idx="710">
                  <c:v>44753</c:v>
                </c:pt>
                <c:pt idx="711">
                  <c:v>44750</c:v>
                </c:pt>
                <c:pt idx="712">
                  <c:v>44749</c:v>
                </c:pt>
                <c:pt idx="713">
                  <c:v>44748</c:v>
                </c:pt>
                <c:pt idx="714">
                  <c:v>44747</c:v>
                </c:pt>
                <c:pt idx="715">
                  <c:v>44746</c:v>
                </c:pt>
                <c:pt idx="716">
                  <c:v>44743</c:v>
                </c:pt>
                <c:pt idx="717">
                  <c:v>44742</c:v>
                </c:pt>
                <c:pt idx="718">
                  <c:v>44741</c:v>
                </c:pt>
                <c:pt idx="719">
                  <c:v>44740</c:v>
                </c:pt>
                <c:pt idx="720">
                  <c:v>44739</c:v>
                </c:pt>
                <c:pt idx="721">
                  <c:v>44736</c:v>
                </c:pt>
                <c:pt idx="722">
                  <c:v>44735</c:v>
                </c:pt>
                <c:pt idx="723">
                  <c:v>44734</c:v>
                </c:pt>
                <c:pt idx="724">
                  <c:v>44733</c:v>
                </c:pt>
                <c:pt idx="725">
                  <c:v>44732</c:v>
                </c:pt>
                <c:pt idx="726">
                  <c:v>44729</c:v>
                </c:pt>
                <c:pt idx="727">
                  <c:v>44728</c:v>
                </c:pt>
                <c:pt idx="728">
                  <c:v>44727</c:v>
                </c:pt>
                <c:pt idx="729">
                  <c:v>44726</c:v>
                </c:pt>
                <c:pt idx="730">
                  <c:v>44725</c:v>
                </c:pt>
                <c:pt idx="731">
                  <c:v>44722</c:v>
                </c:pt>
                <c:pt idx="732">
                  <c:v>44721</c:v>
                </c:pt>
                <c:pt idx="733">
                  <c:v>44720</c:v>
                </c:pt>
                <c:pt idx="734">
                  <c:v>44719</c:v>
                </c:pt>
                <c:pt idx="735">
                  <c:v>44718</c:v>
                </c:pt>
                <c:pt idx="736">
                  <c:v>44715</c:v>
                </c:pt>
                <c:pt idx="737">
                  <c:v>44714</c:v>
                </c:pt>
                <c:pt idx="738">
                  <c:v>44713</c:v>
                </c:pt>
                <c:pt idx="739">
                  <c:v>44712</c:v>
                </c:pt>
                <c:pt idx="740">
                  <c:v>44711</c:v>
                </c:pt>
                <c:pt idx="741">
                  <c:v>44708</c:v>
                </c:pt>
                <c:pt idx="742">
                  <c:v>44707</c:v>
                </c:pt>
                <c:pt idx="743">
                  <c:v>44706</c:v>
                </c:pt>
                <c:pt idx="744">
                  <c:v>44705</c:v>
                </c:pt>
                <c:pt idx="745">
                  <c:v>44704</c:v>
                </c:pt>
                <c:pt idx="746">
                  <c:v>44701</c:v>
                </c:pt>
                <c:pt idx="747">
                  <c:v>44700</c:v>
                </c:pt>
                <c:pt idx="748">
                  <c:v>44699</c:v>
                </c:pt>
                <c:pt idx="749">
                  <c:v>44698</c:v>
                </c:pt>
                <c:pt idx="750">
                  <c:v>44697</c:v>
                </c:pt>
                <c:pt idx="751">
                  <c:v>44694</c:v>
                </c:pt>
                <c:pt idx="752">
                  <c:v>44693</c:v>
                </c:pt>
                <c:pt idx="753">
                  <c:v>44692</c:v>
                </c:pt>
                <c:pt idx="754">
                  <c:v>44691</c:v>
                </c:pt>
                <c:pt idx="755">
                  <c:v>44690</c:v>
                </c:pt>
                <c:pt idx="756">
                  <c:v>44687</c:v>
                </c:pt>
                <c:pt idx="757">
                  <c:v>44686</c:v>
                </c:pt>
                <c:pt idx="758">
                  <c:v>44685</c:v>
                </c:pt>
                <c:pt idx="759">
                  <c:v>44683</c:v>
                </c:pt>
                <c:pt idx="760">
                  <c:v>44680</c:v>
                </c:pt>
                <c:pt idx="761">
                  <c:v>44679</c:v>
                </c:pt>
                <c:pt idx="762">
                  <c:v>44678</c:v>
                </c:pt>
                <c:pt idx="763">
                  <c:v>44677</c:v>
                </c:pt>
                <c:pt idx="764">
                  <c:v>44676</c:v>
                </c:pt>
                <c:pt idx="765">
                  <c:v>44673</c:v>
                </c:pt>
                <c:pt idx="766">
                  <c:v>44672</c:v>
                </c:pt>
                <c:pt idx="767">
                  <c:v>44671</c:v>
                </c:pt>
                <c:pt idx="768">
                  <c:v>44670</c:v>
                </c:pt>
                <c:pt idx="769">
                  <c:v>44669</c:v>
                </c:pt>
                <c:pt idx="770">
                  <c:v>44664</c:v>
                </c:pt>
                <c:pt idx="771">
                  <c:v>44663</c:v>
                </c:pt>
                <c:pt idx="772">
                  <c:v>44662</c:v>
                </c:pt>
                <c:pt idx="773">
                  <c:v>44659</c:v>
                </c:pt>
                <c:pt idx="774">
                  <c:v>44658</c:v>
                </c:pt>
                <c:pt idx="775">
                  <c:v>44657</c:v>
                </c:pt>
                <c:pt idx="776">
                  <c:v>44656</c:v>
                </c:pt>
                <c:pt idx="777">
                  <c:v>44655</c:v>
                </c:pt>
                <c:pt idx="778">
                  <c:v>44652</c:v>
                </c:pt>
                <c:pt idx="779">
                  <c:v>44651</c:v>
                </c:pt>
                <c:pt idx="780">
                  <c:v>44650</c:v>
                </c:pt>
                <c:pt idx="781">
                  <c:v>44649</c:v>
                </c:pt>
                <c:pt idx="782">
                  <c:v>44648</c:v>
                </c:pt>
                <c:pt idx="783">
                  <c:v>44645</c:v>
                </c:pt>
                <c:pt idx="784">
                  <c:v>44644</c:v>
                </c:pt>
                <c:pt idx="785">
                  <c:v>44643</c:v>
                </c:pt>
                <c:pt idx="786">
                  <c:v>44642</c:v>
                </c:pt>
                <c:pt idx="787">
                  <c:v>44641</c:v>
                </c:pt>
                <c:pt idx="788">
                  <c:v>44637</c:v>
                </c:pt>
                <c:pt idx="789">
                  <c:v>44636</c:v>
                </c:pt>
                <c:pt idx="790">
                  <c:v>44635</c:v>
                </c:pt>
                <c:pt idx="791">
                  <c:v>44634</c:v>
                </c:pt>
                <c:pt idx="792">
                  <c:v>44631</c:v>
                </c:pt>
                <c:pt idx="793">
                  <c:v>44630</c:v>
                </c:pt>
                <c:pt idx="794">
                  <c:v>44629</c:v>
                </c:pt>
                <c:pt idx="795">
                  <c:v>44628</c:v>
                </c:pt>
                <c:pt idx="796">
                  <c:v>44627</c:v>
                </c:pt>
                <c:pt idx="797">
                  <c:v>44624</c:v>
                </c:pt>
                <c:pt idx="798">
                  <c:v>44623</c:v>
                </c:pt>
                <c:pt idx="799">
                  <c:v>44622</c:v>
                </c:pt>
                <c:pt idx="800">
                  <c:v>44620</c:v>
                </c:pt>
                <c:pt idx="801">
                  <c:v>44617</c:v>
                </c:pt>
                <c:pt idx="802">
                  <c:v>44616</c:v>
                </c:pt>
                <c:pt idx="803">
                  <c:v>44615</c:v>
                </c:pt>
                <c:pt idx="804">
                  <c:v>44614</c:v>
                </c:pt>
                <c:pt idx="805">
                  <c:v>44613</c:v>
                </c:pt>
                <c:pt idx="806">
                  <c:v>44610</c:v>
                </c:pt>
                <c:pt idx="807">
                  <c:v>44609</c:v>
                </c:pt>
                <c:pt idx="808">
                  <c:v>44608</c:v>
                </c:pt>
                <c:pt idx="809">
                  <c:v>44607</c:v>
                </c:pt>
                <c:pt idx="810">
                  <c:v>44606</c:v>
                </c:pt>
                <c:pt idx="811">
                  <c:v>44603</c:v>
                </c:pt>
                <c:pt idx="812">
                  <c:v>44602</c:v>
                </c:pt>
                <c:pt idx="813">
                  <c:v>44601</c:v>
                </c:pt>
                <c:pt idx="814">
                  <c:v>44600</c:v>
                </c:pt>
                <c:pt idx="815">
                  <c:v>44599</c:v>
                </c:pt>
                <c:pt idx="816">
                  <c:v>44596</c:v>
                </c:pt>
                <c:pt idx="817">
                  <c:v>44595</c:v>
                </c:pt>
                <c:pt idx="818">
                  <c:v>44594</c:v>
                </c:pt>
                <c:pt idx="819">
                  <c:v>44593</c:v>
                </c:pt>
                <c:pt idx="820">
                  <c:v>44592</c:v>
                </c:pt>
                <c:pt idx="821">
                  <c:v>44589</c:v>
                </c:pt>
                <c:pt idx="822">
                  <c:v>44588</c:v>
                </c:pt>
                <c:pt idx="823">
                  <c:v>44586</c:v>
                </c:pt>
                <c:pt idx="824">
                  <c:v>44585</c:v>
                </c:pt>
                <c:pt idx="825">
                  <c:v>44582</c:v>
                </c:pt>
                <c:pt idx="826">
                  <c:v>44581</c:v>
                </c:pt>
                <c:pt idx="827">
                  <c:v>44580</c:v>
                </c:pt>
                <c:pt idx="828">
                  <c:v>44579</c:v>
                </c:pt>
                <c:pt idx="829">
                  <c:v>44578</c:v>
                </c:pt>
                <c:pt idx="830">
                  <c:v>44575</c:v>
                </c:pt>
                <c:pt idx="831">
                  <c:v>44574</c:v>
                </c:pt>
                <c:pt idx="832">
                  <c:v>44573</c:v>
                </c:pt>
                <c:pt idx="833">
                  <c:v>44572</c:v>
                </c:pt>
                <c:pt idx="834">
                  <c:v>44571</c:v>
                </c:pt>
                <c:pt idx="835">
                  <c:v>44568</c:v>
                </c:pt>
                <c:pt idx="836">
                  <c:v>44567</c:v>
                </c:pt>
                <c:pt idx="837">
                  <c:v>44566</c:v>
                </c:pt>
                <c:pt idx="838">
                  <c:v>44565</c:v>
                </c:pt>
                <c:pt idx="839">
                  <c:v>44564</c:v>
                </c:pt>
                <c:pt idx="840">
                  <c:v>44561</c:v>
                </c:pt>
                <c:pt idx="841">
                  <c:v>44560</c:v>
                </c:pt>
                <c:pt idx="842">
                  <c:v>44559</c:v>
                </c:pt>
                <c:pt idx="843">
                  <c:v>44558</c:v>
                </c:pt>
                <c:pt idx="844">
                  <c:v>44557</c:v>
                </c:pt>
                <c:pt idx="845">
                  <c:v>44554</c:v>
                </c:pt>
                <c:pt idx="846">
                  <c:v>44553</c:v>
                </c:pt>
                <c:pt idx="847">
                  <c:v>44552</c:v>
                </c:pt>
                <c:pt idx="848">
                  <c:v>44551</c:v>
                </c:pt>
                <c:pt idx="849">
                  <c:v>44550</c:v>
                </c:pt>
                <c:pt idx="850">
                  <c:v>44547</c:v>
                </c:pt>
                <c:pt idx="851">
                  <c:v>44546</c:v>
                </c:pt>
                <c:pt idx="852">
                  <c:v>44545</c:v>
                </c:pt>
                <c:pt idx="853">
                  <c:v>44544</c:v>
                </c:pt>
                <c:pt idx="854">
                  <c:v>44543</c:v>
                </c:pt>
                <c:pt idx="855">
                  <c:v>44540</c:v>
                </c:pt>
                <c:pt idx="856">
                  <c:v>44539</c:v>
                </c:pt>
                <c:pt idx="857">
                  <c:v>44538</c:v>
                </c:pt>
                <c:pt idx="858">
                  <c:v>44537</c:v>
                </c:pt>
                <c:pt idx="859">
                  <c:v>44536</c:v>
                </c:pt>
                <c:pt idx="860">
                  <c:v>44533</c:v>
                </c:pt>
                <c:pt idx="861">
                  <c:v>44532</c:v>
                </c:pt>
                <c:pt idx="862">
                  <c:v>44531</c:v>
                </c:pt>
                <c:pt idx="863">
                  <c:v>44530</c:v>
                </c:pt>
                <c:pt idx="864">
                  <c:v>44529</c:v>
                </c:pt>
                <c:pt idx="865">
                  <c:v>44526</c:v>
                </c:pt>
                <c:pt idx="866">
                  <c:v>44525</c:v>
                </c:pt>
                <c:pt idx="867">
                  <c:v>44524</c:v>
                </c:pt>
                <c:pt idx="868">
                  <c:v>44523</c:v>
                </c:pt>
                <c:pt idx="869">
                  <c:v>44522</c:v>
                </c:pt>
                <c:pt idx="870">
                  <c:v>44518</c:v>
                </c:pt>
                <c:pt idx="871">
                  <c:v>44517</c:v>
                </c:pt>
                <c:pt idx="872">
                  <c:v>44516</c:v>
                </c:pt>
                <c:pt idx="873">
                  <c:v>44515</c:v>
                </c:pt>
                <c:pt idx="874">
                  <c:v>44512</c:v>
                </c:pt>
                <c:pt idx="875">
                  <c:v>44511</c:v>
                </c:pt>
                <c:pt idx="876">
                  <c:v>44510</c:v>
                </c:pt>
                <c:pt idx="877">
                  <c:v>44509</c:v>
                </c:pt>
                <c:pt idx="878">
                  <c:v>44508</c:v>
                </c:pt>
                <c:pt idx="879">
                  <c:v>44504</c:v>
                </c:pt>
                <c:pt idx="880">
                  <c:v>44503</c:v>
                </c:pt>
                <c:pt idx="881">
                  <c:v>44502</c:v>
                </c:pt>
                <c:pt idx="882">
                  <c:v>44501</c:v>
                </c:pt>
                <c:pt idx="883">
                  <c:v>44498</c:v>
                </c:pt>
                <c:pt idx="884">
                  <c:v>44497</c:v>
                </c:pt>
                <c:pt idx="885">
                  <c:v>44496</c:v>
                </c:pt>
                <c:pt idx="886">
                  <c:v>44495</c:v>
                </c:pt>
                <c:pt idx="887">
                  <c:v>44494</c:v>
                </c:pt>
                <c:pt idx="888">
                  <c:v>44491</c:v>
                </c:pt>
                <c:pt idx="889">
                  <c:v>44490</c:v>
                </c:pt>
                <c:pt idx="890">
                  <c:v>44489</c:v>
                </c:pt>
                <c:pt idx="891">
                  <c:v>44488</c:v>
                </c:pt>
                <c:pt idx="892">
                  <c:v>44487</c:v>
                </c:pt>
                <c:pt idx="893">
                  <c:v>44483</c:v>
                </c:pt>
                <c:pt idx="894">
                  <c:v>44482</c:v>
                </c:pt>
                <c:pt idx="895">
                  <c:v>44481</c:v>
                </c:pt>
                <c:pt idx="896">
                  <c:v>44480</c:v>
                </c:pt>
                <c:pt idx="897">
                  <c:v>44477</c:v>
                </c:pt>
                <c:pt idx="898">
                  <c:v>44476</c:v>
                </c:pt>
                <c:pt idx="899">
                  <c:v>44475</c:v>
                </c:pt>
                <c:pt idx="900">
                  <c:v>44474</c:v>
                </c:pt>
                <c:pt idx="901">
                  <c:v>44473</c:v>
                </c:pt>
                <c:pt idx="902">
                  <c:v>44470</c:v>
                </c:pt>
                <c:pt idx="903">
                  <c:v>44469</c:v>
                </c:pt>
                <c:pt idx="904">
                  <c:v>44468</c:v>
                </c:pt>
                <c:pt idx="905">
                  <c:v>44467</c:v>
                </c:pt>
                <c:pt idx="906">
                  <c:v>44466</c:v>
                </c:pt>
                <c:pt idx="907">
                  <c:v>44463</c:v>
                </c:pt>
                <c:pt idx="908">
                  <c:v>44462</c:v>
                </c:pt>
                <c:pt idx="909">
                  <c:v>44461</c:v>
                </c:pt>
                <c:pt idx="910">
                  <c:v>44460</c:v>
                </c:pt>
                <c:pt idx="911">
                  <c:v>44459</c:v>
                </c:pt>
                <c:pt idx="912">
                  <c:v>44456</c:v>
                </c:pt>
                <c:pt idx="913">
                  <c:v>44455</c:v>
                </c:pt>
                <c:pt idx="914">
                  <c:v>44454</c:v>
                </c:pt>
                <c:pt idx="915">
                  <c:v>44453</c:v>
                </c:pt>
                <c:pt idx="916">
                  <c:v>44452</c:v>
                </c:pt>
                <c:pt idx="917">
                  <c:v>44448</c:v>
                </c:pt>
                <c:pt idx="918">
                  <c:v>44447</c:v>
                </c:pt>
                <c:pt idx="919">
                  <c:v>44446</c:v>
                </c:pt>
                <c:pt idx="920">
                  <c:v>44445</c:v>
                </c:pt>
                <c:pt idx="921">
                  <c:v>44442</c:v>
                </c:pt>
                <c:pt idx="922">
                  <c:v>44441</c:v>
                </c:pt>
                <c:pt idx="923">
                  <c:v>44440</c:v>
                </c:pt>
                <c:pt idx="924">
                  <c:v>44439</c:v>
                </c:pt>
                <c:pt idx="925">
                  <c:v>44438</c:v>
                </c:pt>
                <c:pt idx="926">
                  <c:v>44435</c:v>
                </c:pt>
                <c:pt idx="927">
                  <c:v>44434</c:v>
                </c:pt>
                <c:pt idx="928">
                  <c:v>44433</c:v>
                </c:pt>
                <c:pt idx="929">
                  <c:v>44432</c:v>
                </c:pt>
                <c:pt idx="930">
                  <c:v>44431</c:v>
                </c:pt>
                <c:pt idx="931">
                  <c:v>44428</c:v>
                </c:pt>
                <c:pt idx="932">
                  <c:v>44426</c:v>
                </c:pt>
                <c:pt idx="933">
                  <c:v>44425</c:v>
                </c:pt>
                <c:pt idx="934">
                  <c:v>44424</c:v>
                </c:pt>
                <c:pt idx="935">
                  <c:v>44421</c:v>
                </c:pt>
                <c:pt idx="936">
                  <c:v>44420</c:v>
                </c:pt>
                <c:pt idx="937">
                  <c:v>44419</c:v>
                </c:pt>
                <c:pt idx="938">
                  <c:v>44418</c:v>
                </c:pt>
                <c:pt idx="939">
                  <c:v>44417</c:v>
                </c:pt>
                <c:pt idx="940">
                  <c:v>44414</c:v>
                </c:pt>
                <c:pt idx="941">
                  <c:v>44413</c:v>
                </c:pt>
                <c:pt idx="942">
                  <c:v>44412</c:v>
                </c:pt>
                <c:pt idx="943">
                  <c:v>44411</c:v>
                </c:pt>
                <c:pt idx="944">
                  <c:v>44410</c:v>
                </c:pt>
                <c:pt idx="945">
                  <c:v>44407</c:v>
                </c:pt>
                <c:pt idx="946">
                  <c:v>44406</c:v>
                </c:pt>
                <c:pt idx="947">
                  <c:v>44405</c:v>
                </c:pt>
                <c:pt idx="948">
                  <c:v>44404</c:v>
                </c:pt>
                <c:pt idx="949">
                  <c:v>44403</c:v>
                </c:pt>
                <c:pt idx="950">
                  <c:v>44400</c:v>
                </c:pt>
                <c:pt idx="951">
                  <c:v>44399</c:v>
                </c:pt>
                <c:pt idx="952">
                  <c:v>44397</c:v>
                </c:pt>
                <c:pt idx="953">
                  <c:v>44396</c:v>
                </c:pt>
                <c:pt idx="954">
                  <c:v>44393</c:v>
                </c:pt>
                <c:pt idx="955">
                  <c:v>44392</c:v>
                </c:pt>
                <c:pt idx="956">
                  <c:v>44391</c:v>
                </c:pt>
                <c:pt idx="957">
                  <c:v>44390</c:v>
                </c:pt>
                <c:pt idx="958">
                  <c:v>44389</c:v>
                </c:pt>
                <c:pt idx="959">
                  <c:v>44386</c:v>
                </c:pt>
                <c:pt idx="960">
                  <c:v>44385</c:v>
                </c:pt>
                <c:pt idx="961">
                  <c:v>44384</c:v>
                </c:pt>
                <c:pt idx="962">
                  <c:v>44383</c:v>
                </c:pt>
                <c:pt idx="963">
                  <c:v>44382</c:v>
                </c:pt>
                <c:pt idx="964">
                  <c:v>44379</c:v>
                </c:pt>
                <c:pt idx="965">
                  <c:v>44378</c:v>
                </c:pt>
                <c:pt idx="966">
                  <c:v>44377</c:v>
                </c:pt>
                <c:pt idx="967">
                  <c:v>44376</c:v>
                </c:pt>
                <c:pt idx="968">
                  <c:v>44375</c:v>
                </c:pt>
                <c:pt idx="969">
                  <c:v>44372</c:v>
                </c:pt>
                <c:pt idx="970">
                  <c:v>44371</c:v>
                </c:pt>
                <c:pt idx="971">
                  <c:v>44370</c:v>
                </c:pt>
                <c:pt idx="972">
                  <c:v>44369</c:v>
                </c:pt>
                <c:pt idx="973">
                  <c:v>44368</c:v>
                </c:pt>
                <c:pt idx="974">
                  <c:v>44365</c:v>
                </c:pt>
                <c:pt idx="975">
                  <c:v>44364</c:v>
                </c:pt>
                <c:pt idx="976">
                  <c:v>44363</c:v>
                </c:pt>
                <c:pt idx="977">
                  <c:v>44362</c:v>
                </c:pt>
                <c:pt idx="978">
                  <c:v>44361</c:v>
                </c:pt>
                <c:pt idx="979">
                  <c:v>44358</c:v>
                </c:pt>
                <c:pt idx="980">
                  <c:v>44357</c:v>
                </c:pt>
                <c:pt idx="981">
                  <c:v>44356</c:v>
                </c:pt>
                <c:pt idx="982">
                  <c:v>44355</c:v>
                </c:pt>
                <c:pt idx="983">
                  <c:v>44354</c:v>
                </c:pt>
                <c:pt idx="984">
                  <c:v>44351</c:v>
                </c:pt>
                <c:pt idx="985">
                  <c:v>44350</c:v>
                </c:pt>
                <c:pt idx="986">
                  <c:v>44349</c:v>
                </c:pt>
                <c:pt idx="987">
                  <c:v>44348</c:v>
                </c:pt>
                <c:pt idx="988">
                  <c:v>44347</c:v>
                </c:pt>
                <c:pt idx="989">
                  <c:v>44344</c:v>
                </c:pt>
                <c:pt idx="990">
                  <c:v>44343</c:v>
                </c:pt>
                <c:pt idx="991">
                  <c:v>44342</c:v>
                </c:pt>
                <c:pt idx="992">
                  <c:v>44341</c:v>
                </c:pt>
                <c:pt idx="993">
                  <c:v>44340</c:v>
                </c:pt>
                <c:pt idx="994">
                  <c:v>44337</c:v>
                </c:pt>
                <c:pt idx="995">
                  <c:v>44336</c:v>
                </c:pt>
                <c:pt idx="996">
                  <c:v>44335</c:v>
                </c:pt>
                <c:pt idx="997">
                  <c:v>44334</c:v>
                </c:pt>
                <c:pt idx="998">
                  <c:v>44333</c:v>
                </c:pt>
                <c:pt idx="999">
                  <c:v>44330</c:v>
                </c:pt>
                <c:pt idx="1000">
                  <c:v>44328</c:v>
                </c:pt>
                <c:pt idx="1001">
                  <c:v>44327</c:v>
                </c:pt>
                <c:pt idx="1002">
                  <c:v>44326</c:v>
                </c:pt>
                <c:pt idx="1003">
                  <c:v>44323</c:v>
                </c:pt>
                <c:pt idx="1004">
                  <c:v>44322</c:v>
                </c:pt>
                <c:pt idx="1005">
                  <c:v>44321</c:v>
                </c:pt>
                <c:pt idx="1006">
                  <c:v>44320</c:v>
                </c:pt>
                <c:pt idx="1007">
                  <c:v>44319</c:v>
                </c:pt>
                <c:pt idx="1008">
                  <c:v>44316</c:v>
                </c:pt>
                <c:pt idx="1009">
                  <c:v>44315</c:v>
                </c:pt>
                <c:pt idx="1010">
                  <c:v>44314</c:v>
                </c:pt>
                <c:pt idx="1011">
                  <c:v>44313</c:v>
                </c:pt>
                <c:pt idx="1012">
                  <c:v>44312</c:v>
                </c:pt>
                <c:pt idx="1013">
                  <c:v>44309</c:v>
                </c:pt>
                <c:pt idx="1014">
                  <c:v>44308</c:v>
                </c:pt>
                <c:pt idx="1015">
                  <c:v>44306</c:v>
                </c:pt>
                <c:pt idx="1016">
                  <c:v>44305</c:v>
                </c:pt>
                <c:pt idx="1017">
                  <c:v>44302</c:v>
                </c:pt>
                <c:pt idx="1018">
                  <c:v>44301</c:v>
                </c:pt>
                <c:pt idx="1019">
                  <c:v>44299</c:v>
                </c:pt>
                <c:pt idx="1020">
                  <c:v>44298</c:v>
                </c:pt>
                <c:pt idx="1021">
                  <c:v>44295</c:v>
                </c:pt>
                <c:pt idx="1022">
                  <c:v>44294</c:v>
                </c:pt>
                <c:pt idx="1023">
                  <c:v>44293</c:v>
                </c:pt>
                <c:pt idx="1024">
                  <c:v>44292</c:v>
                </c:pt>
                <c:pt idx="1025">
                  <c:v>44291</c:v>
                </c:pt>
                <c:pt idx="1026">
                  <c:v>44287</c:v>
                </c:pt>
                <c:pt idx="1027">
                  <c:v>44286</c:v>
                </c:pt>
                <c:pt idx="1028">
                  <c:v>44285</c:v>
                </c:pt>
                <c:pt idx="1029">
                  <c:v>44281</c:v>
                </c:pt>
                <c:pt idx="1030">
                  <c:v>44280</c:v>
                </c:pt>
                <c:pt idx="1031">
                  <c:v>44279</c:v>
                </c:pt>
                <c:pt idx="1032">
                  <c:v>44278</c:v>
                </c:pt>
                <c:pt idx="1033">
                  <c:v>44277</c:v>
                </c:pt>
                <c:pt idx="1034">
                  <c:v>44274</c:v>
                </c:pt>
                <c:pt idx="1035">
                  <c:v>44273</c:v>
                </c:pt>
                <c:pt idx="1036">
                  <c:v>44272</c:v>
                </c:pt>
                <c:pt idx="1037">
                  <c:v>44271</c:v>
                </c:pt>
                <c:pt idx="1038">
                  <c:v>44270</c:v>
                </c:pt>
                <c:pt idx="1039">
                  <c:v>44267</c:v>
                </c:pt>
                <c:pt idx="1040">
                  <c:v>44265</c:v>
                </c:pt>
                <c:pt idx="1041">
                  <c:v>44264</c:v>
                </c:pt>
                <c:pt idx="1042">
                  <c:v>44263</c:v>
                </c:pt>
                <c:pt idx="1043">
                  <c:v>44260</c:v>
                </c:pt>
                <c:pt idx="1044">
                  <c:v>44259</c:v>
                </c:pt>
                <c:pt idx="1045">
                  <c:v>44258</c:v>
                </c:pt>
                <c:pt idx="1046">
                  <c:v>44257</c:v>
                </c:pt>
                <c:pt idx="1047">
                  <c:v>44256</c:v>
                </c:pt>
                <c:pt idx="1048">
                  <c:v>44253</c:v>
                </c:pt>
                <c:pt idx="1049">
                  <c:v>44252</c:v>
                </c:pt>
                <c:pt idx="1050">
                  <c:v>44251</c:v>
                </c:pt>
                <c:pt idx="1051">
                  <c:v>44250</c:v>
                </c:pt>
                <c:pt idx="1052">
                  <c:v>44249</c:v>
                </c:pt>
                <c:pt idx="1053">
                  <c:v>44246</c:v>
                </c:pt>
                <c:pt idx="1054">
                  <c:v>44245</c:v>
                </c:pt>
                <c:pt idx="1055">
                  <c:v>44244</c:v>
                </c:pt>
                <c:pt idx="1056">
                  <c:v>44243</c:v>
                </c:pt>
                <c:pt idx="1057">
                  <c:v>44242</c:v>
                </c:pt>
                <c:pt idx="1058">
                  <c:v>44239</c:v>
                </c:pt>
                <c:pt idx="1059">
                  <c:v>44238</c:v>
                </c:pt>
                <c:pt idx="1060">
                  <c:v>44237</c:v>
                </c:pt>
                <c:pt idx="1061">
                  <c:v>44236</c:v>
                </c:pt>
                <c:pt idx="1062">
                  <c:v>44235</c:v>
                </c:pt>
                <c:pt idx="1063">
                  <c:v>44232</c:v>
                </c:pt>
                <c:pt idx="1064">
                  <c:v>44231</c:v>
                </c:pt>
                <c:pt idx="1065">
                  <c:v>44230</c:v>
                </c:pt>
                <c:pt idx="1066">
                  <c:v>44229</c:v>
                </c:pt>
                <c:pt idx="1067">
                  <c:v>44228</c:v>
                </c:pt>
                <c:pt idx="1068">
                  <c:v>44225</c:v>
                </c:pt>
                <c:pt idx="1069">
                  <c:v>44224</c:v>
                </c:pt>
                <c:pt idx="1070">
                  <c:v>44223</c:v>
                </c:pt>
                <c:pt idx="1071">
                  <c:v>44221</c:v>
                </c:pt>
                <c:pt idx="1072">
                  <c:v>44218</c:v>
                </c:pt>
                <c:pt idx="1073">
                  <c:v>44217</c:v>
                </c:pt>
                <c:pt idx="1074">
                  <c:v>44216</c:v>
                </c:pt>
                <c:pt idx="1075">
                  <c:v>44215</c:v>
                </c:pt>
                <c:pt idx="1076">
                  <c:v>44214</c:v>
                </c:pt>
                <c:pt idx="1077">
                  <c:v>44211</c:v>
                </c:pt>
                <c:pt idx="1078">
                  <c:v>44210</c:v>
                </c:pt>
                <c:pt idx="1079">
                  <c:v>44209</c:v>
                </c:pt>
                <c:pt idx="1080">
                  <c:v>44208</c:v>
                </c:pt>
                <c:pt idx="1081">
                  <c:v>44207</c:v>
                </c:pt>
                <c:pt idx="1082">
                  <c:v>44204</c:v>
                </c:pt>
                <c:pt idx="1083">
                  <c:v>44203</c:v>
                </c:pt>
                <c:pt idx="1084">
                  <c:v>44202</c:v>
                </c:pt>
                <c:pt idx="1085">
                  <c:v>44201</c:v>
                </c:pt>
                <c:pt idx="1086">
                  <c:v>44200</c:v>
                </c:pt>
                <c:pt idx="1087">
                  <c:v>44197</c:v>
                </c:pt>
                <c:pt idx="1088">
                  <c:v>44196</c:v>
                </c:pt>
                <c:pt idx="1089">
                  <c:v>44195</c:v>
                </c:pt>
                <c:pt idx="1090">
                  <c:v>44194</c:v>
                </c:pt>
                <c:pt idx="1091">
                  <c:v>44193</c:v>
                </c:pt>
                <c:pt idx="1092">
                  <c:v>44189</c:v>
                </c:pt>
                <c:pt idx="1093">
                  <c:v>44188</c:v>
                </c:pt>
                <c:pt idx="1094">
                  <c:v>44187</c:v>
                </c:pt>
                <c:pt idx="1095">
                  <c:v>44186</c:v>
                </c:pt>
                <c:pt idx="1096">
                  <c:v>44183</c:v>
                </c:pt>
                <c:pt idx="1097">
                  <c:v>44182</c:v>
                </c:pt>
                <c:pt idx="1098">
                  <c:v>44181</c:v>
                </c:pt>
                <c:pt idx="1099">
                  <c:v>44180</c:v>
                </c:pt>
                <c:pt idx="1100">
                  <c:v>44179</c:v>
                </c:pt>
                <c:pt idx="1101">
                  <c:v>44176</c:v>
                </c:pt>
                <c:pt idx="1102">
                  <c:v>44175</c:v>
                </c:pt>
                <c:pt idx="1103">
                  <c:v>44174</c:v>
                </c:pt>
                <c:pt idx="1104">
                  <c:v>44173</c:v>
                </c:pt>
                <c:pt idx="1105">
                  <c:v>44172</c:v>
                </c:pt>
                <c:pt idx="1106">
                  <c:v>44169</c:v>
                </c:pt>
                <c:pt idx="1107">
                  <c:v>44168</c:v>
                </c:pt>
                <c:pt idx="1108">
                  <c:v>44167</c:v>
                </c:pt>
                <c:pt idx="1109">
                  <c:v>44166</c:v>
                </c:pt>
                <c:pt idx="1110">
                  <c:v>44162</c:v>
                </c:pt>
                <c:pt idx="1111">
                  <c:v>44161</c:v>
                </c:pt>
                <c:pt idx="1112">
                  <c:v>44160</c:v>
                </c:pt>
                <c:pt idx="1113">
                  <c:v>44159</c:v>
                </c:pt>
                <c:pt idx="1114">
                  <c:v>44158</c:v>
                </c:pt>
                <c:pt idx="1115">
                  <c:v>44155</c:v>
                </c:pt>
                <c:pt idx="1116">
                  <c:v>44154</c:v>
                </c:pt>
                <c:pt idx="1117">
                  <c:v>44153</c:v>
                </c:pt>
                <c:pt idx="1118">
                  <c:v>44152</c:v>
                </c:pt>
                <c:pt idx="1119">
                  <c:v>44148</c:v>
                </c:pt>
                <c:pt idx="1120">
                  <c:v>44147</c:v>
                </c:pt>
                <c:pt idx="1121">
                  <c:v>44146</c:v>
                </c:pt>
                <c:pt idx="1122">
                  <c:v>44145</c:v>
                </c:pt>
                <c:pt idx="1123">
                  <c:v>44144</c:v>
                </c:pt>
                <c:pt idx="1124">
                  <c:v>44141</c:v>
                </c:pt>
                <c:pt idx="1125">
                  <c:v>44140</c:v>
                </c:pt>
                <c:pt idx="1126">
                  <c:v>44139</c:v>
                </c:pt>
                <c:pt idx="1127">
                  <c:v>44138</c:v>
                </c:pt>
                <c:pt idx="1128">
                  <c:v>44137</c:v>
                </c:pt>
                <c:pt idx="1129">
                  <c:v>44134</c:v>
                </c:pt>
                <c:pt idx="1130">
                  <c:v>44133</c:v>
                </c:pt>
                <c:pt idx="1131">
                  <c:v>44132</c:v>
                </c:pt>
                <c:pt idx="1132">
                  <c:v>44131</c:v>
                </c:pt>
                <c:pt idx="1133">
                  <c:v>44130</c:v>
                </c:pt>
                <c:pt idx="1134">
                  <c:v>44127</c:v>
                </c:pt>
                <c:pt idx="1135">
                  <c:v>44126</c:v>
                </c:pt>
                <c:pt idx="1136">
                  <c:v>44125</c:v>
                </c:pt>
                <c:pt idx="1137">
                  <c:v>44124</c:v>
                </c:pt>
                <c:pt idx="1138">
                  <c:v>44123</c:v>
                </c:pt>
                <c:pt idx="1139">
                  <c:v>44120</c:v>
                </c:pt>
                <c:pt idx="1140">
                  <c:v>44119</c:v>
                </c:pt>
                <c:pt idx="1141">
                  <c:v>44118</c:v>
                </c:pt>
                <c:pt idx="1142">
                  <c:v>44117</c:v>
                </c:pt>
                <c:pt idx="1143">
                  <c:v>44116</c:v>
                </c:pt>
                <c:pt idx="1144">
                  <c:v>44113</c:v>
                </c:pt>
                <c:pt idx="1145">
                  <c:v>44112</c:v>
                </c:pt>
                <c:pt idx="1146">
                  <c:v>44111</c:v>
                </c:pt>
                <c:pt idx="1147">
                  <c:v>44110</c:v>
                </c:pt>
                <c:pt idx="1148">
                  <c:v>44109</c:v>
                </c:pt>
                <c:pt idx="1149">
                  <c:v>44105</c:v>
                </c:pt>
                <c:pt idx="1150">
                  <c:v>44104</c:v>
                </c:pt>
                <c:pt idx="1151">
                  <c:v>44103</c:v>
                </c:pt>
                <c:pt idx="1152">
                  <c:v>44102</c:v>
                </c:pt>
                <c:pt idx="1153">
                  <c:v>44099</c:v>
                </c:pt>
                <c:pt idx="1154">
                  <c:v>44098</c:v>
                </c:pt>
                <c:pt idx="1155">
                  <c:v>44097</c:v>
                </c:pt>
                <c:pt idx="1156">
                  <c:v>44096</c:v>
                </c:pt>
                <c:pt idx="1157">
                  <c:v>44095</c:v>
                </c:pt>
                <c:pt idx="1158">
                  <c:v>44092</c:v>
                </c:pt>
                <c:pt idx="1159">
                  <c:v>44091</c:v>
                </c:pt>
                <c:pt idx="1160">
                  <c:v>44090</c:v>
                </c:pt>
                <c:pt idx="1161">
                  <c:v>44089</c:v>
                </c:pt>
                <c:pt idx="1162">
                  <c:v>44088</c:v>
                </c:pt>
                <c:pt idx="1163">
                  <c:v>44085</c:v>
                </c:pt>
                <c:pt idx="1164">
                  <c:v>44084</c:v>
                </c:pt>
                <c:pt idx="1165">
                  <c:v>44083</c:v>
                </c:pt>
                <c:pt idx="1166">
                  <c:v>44082</c:v>
                </c:pt>
                <c:pt idx="1167">
                  <c:v>44081</c:v>
                </c:pt>
                <c:pt idx="1168">
                  <c:v>44078</c:v>
                </c:pt>
                <c:pt idx="1169">
                  <c:v>44077</c:v>
                </c:pt>
                <c:pt idx="1170">
                  <c:v>44076</c:v>
                </c:pt>
                <c:pt idx="1171">
                  <c:v>44075</c:v>
                </c:pt>
                <c:pt idx="1172">
                  <c:v>44074</c:v>
                </c:pt>
                <c:pt idx="1173">
                  <c:v>44071</c:v>
                </c:pt>
                <c:pt idx="1174">
                  <c:v>44070</c:v>
                </c:pt>
                <c:pt idx="1175">
                  <c:v>44069</c:v>
                </c:pt>
                <c:pt idx="1176">
                  <c:v>44068</c:v>
                </c:pt>
                <c:pt idx="1177">
                  <c:v>44067</c:v>
                </c:pt>
                <c:pt idx="1178">
                  <c:v>44064</c:v>
                </c:pt>
                <c:pt idx="1179">
                  <c:v>44063</c:v>
                </c:pt>
                <c:pt idx="1180">
                  <c:v>44062</c:v>
                </c:pt>
                <c:pt idx="1181">
                  <c:v>44061</c:v>
                </c:pt>
                <c:pt idx="1182">
                  <c:v>44060</c:v>
                </c:pt>
                <c:pt idx="1183">
                  <c:v>44057</c:v>
                </c:pt>
                <c:pt idx="1184">
                  <c:v>44056</c:v>
                </c:pt>
                <c:pt idx="1185">
                  <c:v>44055</c:v>
                </c:pt>
                <c:pt idx="1186">
                  <c:v>44054</c:v>
                </c:pt>
                <c:pt idx="1187">
                  <c:v>44053</c:v>
                </c:pt>
                <c:pt idx="1188">
                  <c:v>44050</c:v>
                </c:pt>
                <c:pt idx="1189">
                  <c:v>44049</c:v>
                </c:pt>
                <c:pt idx="1190">
                  <c:v>44048</c:v>
                </c:pt>
                <c:pt idx="1191">
                  <c:v>44047</c:v>
                </c:pt>
                <c:pt idx="1192">
                  <c:v>44046</c:v>
                </c:pt>
                <c:pt idx="1193">
                  <c:v>44043</c:v>
                </c:pt>
                <c:pt idx="1194">
                  <c:v>44042</c:v>
                </c:pt>
                <c:pt idx="1195">
                  <c:v>44041</c:v>
                </c:pt>
                <c:pt idx="1196">
                  <c:v>44040</c:v>
                </c:pt>
                <c:pt idx="1197">
                  <c:v>44039</c:v>
                </c:pt>
                <c:pt idx="1198">
                  <c:v>44036</c:v>
                </c:pt>
                <c:pt idx="1199">
                  <c:v>44035</c:v>
                </c:pt>
                <c:pt idx="1200">
                  <c:v>44034</c:v>
                </c:pt>
                <c:pt idx="1201">
                  <c:v>44033</c:v>
                </c:pt>
                <c:pt idx="1202">
                  <c:v>44032</c:v>
                </c:pt>
                <c:pt idx="1203">
                  <c:v>44029</c:v>
                </c:pt>
                <c:pt idx="1204">
                  <c:v>44028</c:v>
                </c:pt>
                <c:pt idx="1205">
                  <c:v>44027</c:v>
                </c:pt>
                <c:pt idx="1206">
                  <c:v>44026</c:v>
                </c:pt>
                <c:pt idx="1207">
                  <c:v>44025</c:v>
                </c:pt>
                <c:pt idx="1208">
                  <c:v>44022</c:v>
                </c:pt>
                <c:pt idx="1209">
                  <c:v>44021</c:v>
                </c:pt>
                <c:pt idx="1210">
                  <c:v>44020</c:v>
                </c:pt>
                <c:pt idx="1211">
                  <c:v>44019</c:v>
                </c:pt>
                <c:pt idx="1212">
                  <c:v>44018</c:v>
                </c:pt>
                <c:pt idx="1213">
                  <c:v>44015</c:v>
                </c:pt>
                <c:pt idx="1214">
                  <c:v>44014</c:v>
                </c:pt>
                <c:pt idx="1215">
                  <c:v>44013</c:v>
                </c:pt>
                <c:pt idx="1216">
                  <c:v>44012</c:v>
                </c:pt>
                <c:pt idx="1217">
                  <c:v>44011</c:v>
                </c:pt>
                <c:pt idx="1218">
                  <c:v>44008</c:v>
                </c:pt>
                <c:pt idx="1219">
                  <c:v>44007</c:v>
                </c:pt>
                <c:pt idx="1220">
                  <c:v>44006</c:v>
                </c:pt>
                <c:pt idx="1221">
                  <c:v>44005</c:v>
                </c:pt>
                <c:pt idx="1222">
                  <c:v>44004</c:v>
                </c:pt>
                <c:pt idx="1223">
                  <c:v>44001</c:v>
                </c:pt>
                <c:pt idx="1224">
                  <c:v>44000</c:v>
                </c:pt>
                <c:pt idx="1225">
                  <c:v>43999</c:v>
                </c:pt>
                <c:pt idx="1226">
                  <c:v>43998</c:v>
                </c:pt>
                <c:pt idx="1227">
                  <c:v>43997</c:v>
                </c:pt>
                <c:pt idx="1228">
                  <c:v>43994</c:v>
                </c:pt>
                <c:pt idx="1229">
                  <c:v>43993</c:v>
                </c:pt>
                <c:pt idx="1230">
                  <c:v>43992</c:v>
                </c:pt>
                <c:pt idx="1231">
                  <c:v>43991</c:v>
                </c:pt>
                <c:pt idx="1232">
                  <c:v>43990</c:v>
                </c:pt>
                <c:pt idx="1233">
                  <c:v>43987</c:v>
                </c:pt>
                <c:pt idx="1234">
                  <c:v>43986</c:v>
                </c:pt>
                <c:pt idx="1235">
                  <c:v>43985</c:v>
                </c:pt>
                <c:pt idx="1236">
                  <c:v>43984</c:v>
                </c:pt>
                <c:pt idx="1237">
                  <c:v>43983</c:v>
                </c:pt>
                <c:pt idx="1238">
                  <c:v>43980</c:v>
                </c:pt>
                <c:pt idx="1239">
                  <c:v>43979</c:v>
                </c:pt>
                <c:pt idx="1240">
                  <c:v>43978</c:v>
                </c:pt>
                <c:pt idx="1241">
                  <c:v>43977</c:v>
                </c:pt>
              </c:numCache>
            </c:numRef>
          </c:cat>
          <c:val>
            <c:numRef>
              <c:f>rough!$D$3:$D$1244</c:f>
              <c:numCache>
                <c:formatCode>General</c:formatCode>
                <c:ptCount val="1242"/>
                <c:pt idx="0">
                  <c:v>169470</c:v>
                </c:pt>
                <c:pt idx="1">
                  <c:v>434850</c:v>
                </c:pt>
                <c:pt idx="2">
                  <c:v>209100</c:v>
                </c:pt>
                <c:pt idx="3">
                  <c:v>361110</c:v>
                </c:pt>
                <c:pt idx="4">
                  <c:v>244280</c:v>
                </c:pt>
                <c:pt idx="5">
                  <c:v>425280</c:v>
                </c:pt>
                <c:pt idx="6">
                  <c:v>561500</c:v>
                </c:pt>
                <c:pt idx="7">
                  <c:v>306050</c:v>
                </c:pt>
                <c:pt idx="8">
                  <c:v>378270</c:v>
                </c:pt>
                <c:pt idx="9">
                  <c:v>185170</c:v>
                </c:pt>
                <c:pt idx="10">
                  <c:v>278110</c:v>
                </c:pt>
                <c:pt idx="11">
                  <c:v>485330</c:v>
                </c:pt>
                <c:pt idx="12">
                  <c:v>303620</c:v>
                </c:pt>
                <c:pt idx="13">
                  <c:v>414920</c:v>
                </c:pt>
                <c:pt idx="14">
                  <c:v>270010</c:v>
                </c:pt>
                <c:pt idx="15">
                  <c:v>786090</c:v>
                </c:pt>
                <c:pt idx="16">
                  <c:v>967250</c:v>
                </c:pt>
                <c:pt idx="17">
                  <c:v>455600</c:v>
                </c:pt>
                <c:pt idx="18">
                  <c:v>457300</c:v>
                </c:pt>
                <c:pt idx="19">
                  <c:v>906270</c:v>
                </c:pt>
                <c:pt idx="20">
                  <c:v>387860</c:v>
                </c:pt>
                <c:pt idx="21">
                  <c:v>493840</c:v>
                </c:pt>
                <c:pt idx="22">
                  <c:v>516750.00000000006</c:v>
                </c:pt>
                <c:pt idx="23">
                  <c:v>318490</c:v>
                </c:pt>
                <c:pt idx="24">
                  <c:v>302150</c:v>
                </c:pt>
                <c:pt idx="25">
                  <c:v>470490</c:v>
                </c:pt>
                <c:pt idx="26">
                  <c:v>458590</c:v>
                </c:pt>
                <c:pt idx="27">
                  <c:v>231420</c:v>
                </c:pt>
                <c:pt idx="28">
                  <c:v>255110</c:v>
                </c:pt>
                <c:pt idx="29">
                  <c:v>629970</c:v>
                </c:pt>
                <c:pt idx="30">
                  <c:v>602350</c:v>
                </c:pt>
                <c:pt idx="31">
                  <c:v>355790</c:v>
                </c:pt>
                <c:pt idx="32">
                  <c:v>326620</c:v>
                </c:pt>
                <c:pt idx="33">
                  <c:v>452990</c:v>
                </c:pt>
                <c:pt idx="34">
                  <c:v>498240</c:v>
                </c:pt>
                <c:pt idx="35">
                  <c:v>541800</c:v>
                </c:pt>
                <c:pt idx="36">
                  <c:v>645790</c:v>
                </c:pt>
                <c:pt idx="37">
                  <c:v>478520</c:v>
                </c:pt>
                <c:pt idx="38">
                  <c:v>514279.99999999994</c:v>
                </c:pt>
                <c:pt idx="39">
                  <c:v>359030</c:v>
                </c:pt>
                <c:pt idx="40">
                  <c:v>560570</c:v>
                </c:pt>
                <c:pt idx="41">
                  <c:v>379420</c:v>
                </c:pt>
                <c:pt idx="42">
                  <c:v>476560</c:v>
                </c:pt>
                <c:pt idx="43">
                  <c:v>373220</c:v>
                </c:pt>
                <c:pt idx="44">
                  <c:v>275580</c:v>
                </c:pt>
                <c:pt idx="45">
                  <c:v>260740.00000000003</c:v>
                </c:pt>
                <c:pt idx="46">
                  <c:v>249360</c:v>
                </c:pt>
                <c:pt idx="47">
                  <c:v>245820</c:v>
                </c:pt>
                <c:pt idx="48">
                  <c:v>153890</c:v>
                </c:pt>
                <c:pt idx="49">
                  <c:v>259060</c:v>
                </c:pt>
                <c:pt idx="50">
                  <c:v>315310</c:v>
                </c:pt>
                <c:pt idx="51">
                  <c:v>349730</c:v>
                </c:pt>
                <c:pt idx="52">
                  <c:v>255730</c:v>
                </c:pt>
                <c:pt idx="53">
                  <c:v>186880</c:v>
                </c:pt>
                <c:pt idx="54">
                  <c:v>605150</c:v>
                </c:pt>
                <c:pt idx="55">
                  <c:v>236810</c:v>
                </c:pt>
                <c:pt idx="56">
                  <c:v>363360</c:v>
                </c:pt>
                <c:pt idx="57">
                  <c:v>399570</c:v>
                </c:pt>
                <c:pt idx="58">
                  <c:v>477010</c:v>
                </c:pt>
                <c:pt idx="59">
                  <c:v>423740</c:v>
                </c:pt>
                <c:pt idx="60">
                  <c:v>288690</c:v>
                </c:pt>
                <c:pt idx="61">
                  <c:v>267940</c:v>
                </c:pt>
                <c:pt idx="62">
                  <c:v>192210</c:v>
                </c:pt>
                <c:pt idx="63">
                  <c:v>233450</c:v>
                </c:pt>
                <c:pt idx="64">
                  <c:v>186740</c:v>
                </c:pt>
                <c:pt idx="65">
                  <c:v>425740</c:v>
                </c:pt>
                <c:pt idx="66">
                  <c:v>354200</c:v>
                </c:pt>
                <c:pt idx="67">
                  <c:v>294140</c:v>
                </c:pt>
                <c:pt idx="68">
                  <c:v>355220</c:v>
                </c:pt>
                <c:pt idx="69">
                  <c:v>414130</c:v>
                </c:pt>
                <c:pt idx="70">
                  <c:v>271630</c:v>
                </c:pt>
                <c:pt idx="71">
                  <c:v>530750</c:v>
                </c:pt>
                <c:pt idx="72">
                  <c:v>926130</c:v>
                </c:pt>
                <c:pt idx="73">
                  <c:v>1100000</c:v>
                </c:pt>
                <c:pt idx="74">
                  <c:v>709010</c:v>
                </c:pt>
                <c:pt idx="75">
                  <c:v>418440</c:v>
                </c:pt>
                <c:pt idx="76">
                  <c:v>817550</c:v>
                </c:pt>
                <c:pt idx="77">
                  <c:v>533450</c:v>
                </c:pt>
                <c:pt idx="78">
                  <c:v>251780</c:v>
                </c:pt>
                <c:pt idx="79">
                  <c:v>310340</c:v>
                </c:pt>
                <c:pt idx="80">
                  <c:v>480880</c:v>
                </c:pt>
                <c:pt idx="81">
                  <c:v>396590</c:v>
                </c:pt>
                <c:pt idx="82">
                  <c:v>300040</c:v>
                </c:pt>
                <c:pt idx="83">
                  <c:v>251730</c:v>
                </c:pt>
                <c:pt idx="84">
                  <c:v>285370</c:v>
                </c:pt>
                <c:pt idx="85">
                  <c:v>551210</c:v>
                </c:pt>
                <c:pt idx="86">
                  <c:v>692820</c:v>
                </c:pt>
                <c:pt idx="87">
                  <c:v>627460</c:v>
                </c:pt>
                <c:pt idx="88">
                  <c:v>253520.00000000003</c:v>
                </c:pt>
                <c:pt idx="89">
                  <c:v>218250</c:v>
                </c:pt>
                <c:pt idx="90">
                  <c:v>266410</c:v>
                </c:pt>
                <c:pt idx="91">
                  <c:v>303100</c:v>
                </c:pt>
                <c:pt idx="92">
                  <c:v>308100</c:v>
                </c:pt>
                <c:pt idx="93">
                  <c:v>383270</c:v>
                </c:pt>
                <c:pt idx="94">
                  <c:v>701320</c:v>
                </c:pt>
                <c:pt idx="95">
                  <c:v>1420000</c:v>
                </c:pt>
                <c:pt idx="96">
                  <c:v>383200</c:v>
                </c:pt>
                <c:pt idx="97">
                  <c:v>199000</c:v>
                </c:pt>
                <c:pt idx="98">
                  <c:v>335480</c:v>
                </c:pt>
                <c:pt idx="99">
                  <c:v>257970.00000000003</c:v>
                </c:pt>
                <c:pt idx="100">
                  <c:v>349810</c:v>
                </c:pt>
                <c:pt idx="101">
                  <c:v>151150</c:v>
                </c:pt>
                <c:pt idx="102">
                  <c:v>237170</c:v>
                </c:pt>
                <c:pt idx="103">
                  <c:v>404610</c:v>
                </c:pt>
                <c:pt idx="104">
                  <c:v>435360</c:v>
                </c:pt>
                <c:pt idx="105">
                  <c:v>497100</c:v>
                </c:pt>
                <c:pt idx="106">
                  <c:v>295450</c:v>
                </c:pt>
                <c:pt idx="107">
                  <c:v>223390</c:v>
                </c:pt>
                <c:pt idx="108">
                  <c:v>263580</c:v>
                </c:pt>
                <c:pt idx="109">
                  <c:v>396560</c:v>
                </c:pt>
                <c:pt idx="110">
                  <c:v>226580</c:v>
                </c:pt>
                <c:pt idx="111">
                  <c:v>410570</c:v>
                </c:pt>
                <c:pt idx="112">
                  <c:v>254490</c:v>
                </c:pt>
                <c:pt idx="113">
                  <c:v>417210</c:v>
                </c:pt>
                <c:pt idx="114">
                  <c:v>545500</c:v>
                </c:pt>
                <c:pt idx="115">
                  <c:v>554670</c:v>
                </c:pt>
                <c:pt idx="116">
                  <c:v>258639.99999999997</c:v>
                </c:pt>
                <c:pt idx="117">
                  <c:v>446880</c:v>
                </c:pt>
                <c:pt idx="118">
                  <c:v>338210</c:v>
                </c:pt>
                <c:pt idx="119">
                  <c:v>607670</c:v>
                </c:pt>
                <c:pt idx="120">
                  <c:v>343330</c:v>
                </c:pt>
                <c:pt idx="121">
                  <c:v>406590</c:v>
                </c:pt>
                <c:pt idx="122">
                  <c:v>635730</c:v>
                </c:pt>
                <c:pt idx="123">
                  <c:v>493680</c:v>
                </c:pt>
                <c:pt idx="124">
                  <c:v>540200</c:v>
                </c:pt>
                <c:pt idx="125">
                  <c:v>864070</c:v>
                </c:pt>
                <c:pt idx="126">
                  <c:v>333440</c:v>
                </c:pt>
                <c:pt idx="127">
                  <c:v>431350</c:v>
                </c:pt>
                <c:pt idx="128">
                  <c:v>507710</c:v>
                </c:pt>
                <c:pt idx="129">
                  <c:v>549750</c:v>
                </c:pt>
                <c:pt idx="130">
                  <c:v>450680</c:v>
                </c:pt>
                <c:pt idx="131">
                  <c:v>269990</c:v>
                </c:pt>
                <c:pt idx="132">
                  <c:v>530190</c:v>
                </c:pt>
                <c:pt idx="133">
                  <c:v>416030</c:v>
                </c:pt>
                <c:pt idx="134">
                  <c:v>321160</c:v>
                </c:pt>
                <c:pt idx="135">
                  <c:v>444460</c:v>
                </c:pt>
                <c:pt idx="136">
                  <c:v>65670</c:v>
                </c:pt>
                <c:pt idx="137">
                  <c:v>838210</c:v>
                </c:pt>
                <c:pt idx="138">
                  <c:v>1670000</c:v>
                </c:pt>
                <c:pt idx="139">
                  <c:v>2270000</c:v>
                </c:pt>
                <c:pt idx="140">
                  <c:v>613830</c:v>
                </c:pt>
                <c:pt idx="141">
                  <c:v>624580</c:v>
                </c:pt>
                <c:pt idx="142">
                  <c:v>552500</c:v>
                </c:pt>
                <c:pt idx="143">
                  <c:v>412640</c:v>
                </c:pt>
                <c:pt idx="144">
                  <c:v>904900</c:v>
                </c:pt>
                <c:pt idx="145">
                  <c:v>375280</c:v>
                </c:pt>
                <c:pt idx="146">
                  <c:v>506870.00000000006</c:v>
                </c:pt>
                <c:pt idx="147">
                  <c:v>875940</c:v>
                </c:pt>
                <c:pt idx="148">
                  <c:v>418140</c:v>
                </c:pt>
                <c:pt idx="149">
                  <c:v>532140</c:v>
                </c:pt>
                <c:pt idx="150">
                  <c:v>488070</c:v>
                </c:pt>
                <c:pt idx="151">
                  <c:v>274240</c:v>
                </c:pt>
                <c:pt idx="152">
                  <c:v>492700</c:v>
                </c:pt>
                <c:pt idx="153">
                  <c:v>465230</c:v>
                </c:pt>
                <c:pt idx="154">
                  <c:v>387060</c:v>
                </c:pt>
                <c:pt idx="155">
                  <c:v>465500</c:v>
                </c:pt>
                <c:pt idx="156">
                  <c:v>679360</c:v>
                </c:pt>
                <c:pt idx="157">
                  <c:v>863520</c:v>
                </c:pt>
                <c:pt idx="158">
                  <c:v>388890</c:v>
                </c:pt>
                <c:pt idx="159">
                  <c:v>415740</c:v>
                </c:pt>
                <c:pt idx="160">
                  <c:v>865700</c:v>
                </c:pt>
                <c:pt idx="161">
                  <c:v>1470000</c:v>
                </c:pt>
                <c:pt idx="162">
                  <c:v>341170</c:v>
                </c:pt>
                <c:pt idx="163">
                  <c:v>425920</c:v>
                </c:pt>
                <c:pt idx="164">
                  <c:v>235590</c:v>
                </c:pt>
                <c:pt idx="165">
                  <c:v>875650</c:v>
                </c:pt>
                <c:pt idx="166">
                  <c:v>465610</c:v>
                </c:pt>
                <c:pt idx="167">
                  <c:v>182280</c:v>
                </c:pt>
                <c:pt idx="168">
                  <c:v>568160</c:v>
                </c:pt>
                <c:pt idx="169">
                  <c:v>170110</c:v>
                </c:pt>
                <c:pt idx="170">
                  <c:v>361090</c:v>
                </c:pt>
                <c:pt idx="171">
                  <c:v>547830</c:v>
                </c:pt>
                <c:pt idx="172">
                  <c:v>349800</c:v>
                </c:pt>
                <c:pt idx="173">
                  <c:v>285120</c:v>
                </c:pt>
                <c:pt idx="174">
                  <c:v>415790</c:v>
                </c:pt>
                <c:pt idx="175">
                  <c:v>733350</c:v>
                </c:pt>
                <c:pt idx="176">
                  <c:v>595870</c:v>
                </c:pt>
                <c:pt idx="177">
                  <c:v>735080</c:v>
                </c:pt>
                <c:pt idx="178">
                  <c:v>445510</c:v>
                </c:pt>
                <c:pt idx="179">
                  <c:v>331510</c:v>
                </c:pt>
                <c:pt idx="180">
                  <c:v>2270000</c:v>
                </c:pt>
                <c:pt idx="181">
                  <c:v>608600</c:v>
                </c:pt>
                <c:pt idx="182">
                  <c:v>313230</c:v>
                </c:pt>
                <c:pt idx="183">
                  <c:v>477610</c:v>
                </c:pt>
                <c:pt idx="184">
                  <c:v>232810</c:v>
                </c:pt>
                <c:pt idx="185">
                  <c:v>440810</c:v>
                </c:pt>
                <c:pt idx="186">
                  <c:v>501320</c:v>
                </c:pt>
                <c:pt idx="187">
                  <c:v>295980</c:v>
                </c:pt>
                <c:pt idx="188">
                  <c:v>471930</c:v>
                </c:pt>
                <c:pt idx="189">
                  <c:v>277320</c:v>
                </c:pt>
                <c:pt idx="190">
                  <c:v>552730</c:v>
                </c:pt>
                <c:pt idx="191">
                  <c:v>449830</c:v>
                </c:pt>
                <c:pt idx="192">
                  <c:v>464480</c:v>
                </c:pt>
                <c:pt idx="193">
                  <c:v>291210</c:v>
                </c:pt>
                <c:pt idx="194">
                  <c:v>320210</c:v>
                </c:pt>
                <c:pt idx="195">
                  <c:v>358580</c:v>
                </c:pt>
                <c:pt idx="196">
                  <c:v>433510</c:v>
                </c:pt>
                <c:pt idx="197">
                  <c:v>623570</c:v>
                </c:pt>
                <c:pt idx="198">
                  <c:v>1130000</c:v>
                </c:pt>
                <c:pt idx="199">
                  <c:v>1330000</c:v>
                </c:pt>
                <c:pt idx="200">
                  <c:v>2040000</c:v>
                </c:pt>
                <c:pt idx="201">
                  <c:v>836410</c:v>
                </c:pt>
                <c:pt idx="202">
                  <c:v>526540</c:v>
                </c:pt>
                <c:pt idx="203">
                  <c:v>388260</c:v>
                </c:pt>
                <c:pt idx="204">
                  <c:v>537690</c:v>
                </c:pt>
                <c:pt idx="205">
                  <c:v>396790</c:v>
                </c:pt>
                <c:pt idx="206">
                  <c:v>285860</c:v>
                </c:pt>
                <c:pt idx="207">
                  <c:v>332260</c:v>
                </c:pt>
                <c:pt idx="208">
                  <c:v>249630</c:v>
                </c:pt>
                <c:pt idx="209">
                  <c:v>351960</c:v>
                </c:pt>
                <c:pt idx="210">
                  <c:v>391220</c:v>
                </c:pt>
                <c:pt idx="211">
                  <c:v>347810</c:v>
                </c:pt>
                <c:pt idx="212">
                  <c:v>697190</c:v>
                </c:pt>
                <c:pt idx="213">
                  <c:v>674750</c:v>
                </c:pt>
                <c:pt idx="214">
                  <c:v>608980</c:v>
                </c:pt>
                <c:pt idx="215">
                  <c:v>2069999.9999999998</c:v>
                </c:pt>
                <c:pt idx="216">
                  <c:v>2110000</c:v>
                </c:pt>
                <c:pt idx="217">
                  <c:v>496930</c:v>
                </c:pt>
                <c:pt idx="218">
                  <c:v>406930</c:v>
                </c:pt>
                <c:pt idx="219">
                  <c:v>299680</c:v>
                </c:pt>
                <c:pt idx="220">
                  <c:v>467530</c:v>
                </c:pt>
                <c:pt idx="221">
                  <c:v>687180</c:v>
                </c:pt>
                <c:pt idx="222">
                  <c:v>1130000</c:v>
                </c:pt>
                <c:pt idx="223">
                  <c:v>1160000</c:v>
                </c:pt>
                <c:pt idx="224">
                  <c:v>1230000</c:v>
                </c:pt>
                <c:pt idx="225">
                  <c:v>447930</c:v>
                </c:pt>
                <c:pt idx="226">
                  <c:v>594270</c:v>
                </c:pt>
                <c:pt idx="227">
                  <c:v>550860</c:v>
                </c:pt>
                <c:pt idx="228">
                  <c:v>947800</c:v>
                </c:pt>
                <c:pt idx="229">
                  <c:v>907750</c:v>
                </c:pt>
                <c:pt idx="230">
                  <c:v>694870</c:v>
                </c:pt>
                <c:pt idx="231">
                  <c:v>823310</c:v>
                </c:pt>
                <c:pt idx="232">
                  <c:v>216970</c:v>
                </c:pt>
                <c:pt idx="233">
                  <c:v>297240</c:v>
                </c:pt>
                <c:pt idx="234">
                  <c:v>302720</c:v>
                </c:pt>
                <c:pt idx="235">
                  <c:v>358810</c:v>
                </c:pt>
                <c:pt idx="236">
                  <c:v>293470</c:v>
                </c:pt>
                <c:pt idx="237">
                  <c:v>532480</c:v>
                </c:pt>
                <c:pt idx="238">
                  <c:v>447540</c:v>
                </c:pt>
                <c:pt idx="239">
                  <c:v>447580</c:v>
                </c:pt>
                <c:pt idx="240">
                  <c:v>825930</c:v>
                </c:pt>
                <c:pt idx="241">
                  <c:v>485940</c:v>
                </c:pt>
                <c:pt idx="242">
                  <c:v>908300</c:v>
                </c:pt>
                <c:pt idx="243">
                  <c:v>524560</c:v>
                </c:pt>
                <c:pt idx="244">
                  <c:v>353710</c:v>
                </c:pt>
                <c:pt idx="245">
                  <c:v>333810</c:v>
                </c:pt>
                <c:pt idx="246">
                  <c:v>464950</c:v>
                </c:pt>
                <c:pt idx="247">
                  <c:v>624800</c:v>
                </c:pt>
                <c:pt idx="248">
                  <c:v>768730</c:v>
                </c:pt>
                <c:pt idx="249">
                  <c:v>280020</c:v>
                </c:pt>
                <c:pt idx="250">
                  <c:v>443140</c:v>
                </c:pt>
                <c:pt idx="251">
                  <c:v>17550</c:v>
                </c:pt>
                <c:pt idx="252">
                  <c:v>809230</c:v>
                </c:pt>
                <c:pt idx="253">
                  <c:v>914200</c:v>
                </c:pt>
                <c:pt idx="254">
                  <c:v>232030</c:v>
                </c:pt>
                <c:pt idx="255">
                  <c:v>331040</c:v>
                </c:pt>
                <c:pt idx="256">
                  <c:v>281420</c:v>
                </c:pt>
                <c:pt idx="257">
                  <c:v>328670</c:v>
                </c:pt>
                <c:pt idx="258">
                  <c:v>504590</c:v>
                </c:pt>
                <c:pt idx="259">
                  <c:v>399670</c:v>
                </c:pt>
                <c:pt idx="260">
                  <c:v>604380</c:v>
                </c:pt>
                <c:pt idx="261">
                  <c:v>342230</c:v>
                </c:pt>
                <c:pt idx="262">
                  <c:v>834990</c:v>
                </c:pt>
                <c:pt idx="263">
                  <c:v>814920</c:v>
                </c:pt>
                <c:pt idx="264">
                  <c:v>528780</c:v>
                </c:pt>
                <c:pt idx="265">
                  <c:v>613940</c:v>
                </c:pt>
                <c:pt idx="266">
                  <c:v>704630</c:v>
                </c:pt>
                <c:pt idx="267">
                  <c:v>640730</c:v>
                </c:pt>
                <c:pt idx="268">
                  <c:v>296360</c:v>
                </c:pt>
                <c:pt idx="269">
                  <c:v>397280</c:v>
                </c:pt>
                <c:pt idx="270">
                  <c:v>342210</c:v>
                </c:pt>
                <c:pt idx="271">
                  <c:v>635540</c:v>
                </c:pt>
                <c:pt idx="272">
                  <c:v>679120</c:v>
                </c:pt>
                <c:pt idx="273">
                  <c:v>579180</c:v>
                </c:pt>
                <c:pt idx="274">
                  <c:v>831260</c:v>
                </c:pt>
                <c:pt idx="275">
                  <c:v>973370</c:v>
                </c:pt>
                <c:pt idx="276">
                  <c:v>464240</c:v>
                </c:pt>
                <c:pt idx="277">
                  <c:v>314470</c:v>
                </c:pt>
                <c:pt idx="278">
                  <c:v>570420</c:v>
                </c:pt>
                <c:pt idx="279">
                  <c:v>231600</c:v>
                </c:pt>
                <c:pt idx="280">
                  <c:v>491170</c:v>
                </c:pt>
                <c:pt idx="281">
                  <c:v>271940</c:v>
                </c:pt>
                <c:pt idx="282">
                  <c:v>333510</c:v>
                </c:pt>
                <c:pt idx="283">
                  <c:v>314680</c:v>
                </c:pt>
                <c:pt idx="284">
                  <c:v>860320</c:v>
                </c:pt>
                <c:pt idx="285">
                  <c:v>878990</c:v>
                </c:pt>
                <c:pt idx="286">
                  <c:v>507569.99999999994</c:v>
                </c:pt>
                <c:pt idx="287">
                  <c:v>1060000</c:v>
                </c:pt>
                <c:pt idx="288">
                  <c:v>544310</c:v>
                </c:pt>
                <c:pt idx="289">
                  <c:v>1030000</c:v>
                </c:pt>
                <c:pt idx="290">
                  <c:v>409260</c:v>
                </c:pt>
                <c:pt idx="291">
                  <c:v>311050</c:v>
                </c:pt>
                <c:pt idx="292">
                  <c:v>972330</c:v>
                </c:pt>
                <c:pt idx="293">
                  <c:v>523059.99999999994</c:v>
                </c:pt>
                <c:pt idx="294">
                  <c:v>385200</c:v>
                </c:pt>
                <c:pt idx="295">
                  <c:v>283820</c:v>
                </c:pt>
                <c:pt idx="296">
                  <c:v>525340</c:v>
                </c:pt>
                <c:pt idx="297">
                  <c:v>255330</c:v>
                </c:pt>
                <c:pt idx="298">
                  <c:v>639540</c:v>
                </c:pt>
                <c:pt idx="299">
                  <c:v>320700</c:v>
                </c:pt>
                <c:pt idx="300">
                  <c:v>369940</c:v>
                </c:pt>
                <c:pt idx="301">
                  <c:v>16110</c:v>
                </c:pt>
                <c:pt idx="302">
                  <c:v>487360</c:v>
                </c:pt>
                <c:pt idx="303">
                  <c:v>943840</c:v>
                </c:pt>
                <c:pt idx="304">
                  <c:v>358810</c:v>
                </c:pt>
                <c:pt idx="305">
                  <c:v>307590</c:v>
                </c:pt>
                <c:pt idx="306">
                  <c:v>277700</c:v>
                </c:pt>
                <c:pt idx="307">
                  <c:v>472880</c:v>
                </c:pt>
                <c:pt idx="308">
                  <c:v>584410</c:v>
                </c:pt>
                <c:pt idx="309">
                  <c:v>348460</c:v>
                </c:pt>
                <c:pt idx="310">
                  <c:v>355040</c:v>
                </c:pt>
                <c:pt idx="311">
                  <c:v>581380</c:v>
                </c:pt>
                <c:pt idx="312">
                  <c:v>716490</c:v>
                </c:pt>
                <c:pt idx="313">
                  <c:v>447250</c:v>
                </c:pt>
                <c:pt idx="314">
                  <c:v>354680</c:v>
                </c:pt>
                <c:pt idx="315">
                  <c:v>397980</c:v>
                </c:pt>
                <c:pt idx="316">
                  <c:v>190660</c:v>
                </c:pt>
                <c:pt idx="317">
                  <c:v>645490</c:v>
                </c:pt>
                <c:pt idx="318">
                  <c:v>557080</c:v>
                </c:pt>
                <c:pt idx="319">
                  <c:v>560810</c:v>
                </c:pt>
                <c:pt idx="320">
                  <c:v>829040</c:v>
                </c:pt>
                <c:pt idx="321">
                  <c:v>365110</c:v>
                </c:pt>
                <c:pt idx="322">
                  <c:v>814940</c:v>
                </c:pt>
                <c:pt idx="323">
                  <c:v>1870000</c:v>
                </c:pt>
                <c:pt idx="324">
                  <c:v>997020</c:v>
                </c:pt>
                <c:pt idx="325">
                  <c:v>399870</c:v>
                </c:pt>
                <c:pt idx="326">
                  <c:v>446520</c:v>
                </c:pt>
                <c:pt idx="327">
                  <c:v>718820</c:v>
                </c:pt>
                <c:pt idx="328">
                  <c:v>459090</c:v>
                </c:pt>
                <c:pt idx="329">
                  <c:v>956270</c:v>
                </c:pt>
                <c:pt idx="330">
                  <c:v>92600</c:v>
                </c:pt>
                <c:pt idx="331">
                  <c:v>377020</c:v>
                </c:pt>
                <c:pt idx="332">
                  <c:v>614860</c:v>
                </c:pt>
                <c:pt idx="333">
                  <c:v>610250</c:v>
                </c:pt>
                <c:pt idx="334">
                  <c:v>536820</c:v>
                </c:pt>
                <c:pt idx="335">
                  <c:v>463380</c:v>
                </c:pt>
                <c:pt idx="336">
                  <c:v>850190</c:v>
                </c:pt>
                <c:pt idx="337">
                  <c:v>1020000</c:v>
                </c:pt>
                <c:pt idx="338">
                  <c:v>481700</c:v>
                </c:pt>
                <c:pt idx="339">
                  <c:v>666470</c:v>
                </c:pt>
                <c:pt idx="340">
                  <c:v>600150</c:v>
                </c:pt>
                <c:pt idx="341">
                  <c:v>673130</c:v>
                </c:pt>
                <c:pt idx="342">
                  <c:v>711730</c:v>
                </c:pt>
                <c:pt idx="343">
                  <c:v>521049.99999999988</c:v>
                </c:pt>
                <c:pt idx="344">
                  <c:v>776840</c:v>
                </c:pt>
                <c:pt idx="345">
                  <c:v>411720</c:v>
                </c:pt>
                <c:pt idx="346">
                  <c:v>705230</c:v>
                </c:pt>
                <c:pt idx="347">
                  <c:v>584230</c:v>
                </c:pt>
                <c:pt idx="348">
                  <c:v>397680</c:v>
                </c:pt>
                <c:pt idx="349">
                  <c:v>395270</c:v>
                </c:pt>
                <c:pt idx="350">
                  <c:v>652550</c:v>
                </c:pt>
                <c:pt idx="351">
                  <c:v>739810</c:v>
                </c:pt>
                <c:pt idx="352">
                  <c:v>964050</c:v>
                </c:pt>
                <c:pt idx="353">
                  <c:v>585730</c:v>
                </c:pt>
                <c:pt idx="354">
                  <c:v>652500</c:v>
                </c:pt>
                <c:pt idx="355">
                  <c:v>1240000</c:v>
                </c:pt>
                <c:pt idx="356">
                  <c:v>635480</c:v>
                </c:pt>
                <c:pt idx="357">
                  <c:v>603470</c:v>
                </c:pt>
                <c:pt idx="358">
                  <c:v>1090000</c:v>
                </c:pt>
                <c:pt idx="359">
                  <c:v>579750</c:v>
                </c:pt>
                <c:pt idx="360">
                  <c:v>548370</c:v>
                </c:pt>
                <c:pt idx="361">
                  <c:v>704410</c:v>
                </c:pt>
                <c:pt idx="362">
                  <c:v>464160</c:v>
                </c:pt>
                <c:pt idx="363">
                  <c:v>581000</c:v>
                </c:pt>
                <c:pt idx="364">
                  <c:v>625240</c:v>
                </c:pt>
                <c:pt idx="365">
                  <c:v>591520</c:v>
                </c:pt>
                <c:pt idx="366">
                  <c:v>665660</c:v>
                </c:pt>
                <c:pt idx="367">
                  <c:v>343340</c:v>
                </c:pt>
                <c:pt idx="368">
                  <c:v>268030</c:v>
                </c:pt>
                <c:pt idx="369">
                  <c:v>380310</c:v>
                </c:pt>
                <c:pt idx="370">
                  <c:v>453820</c:v>
                </c:pt>
                <c:pt idx="371">
                  <c:v>378890</c:v>
                </c:pt>
                <c:pt idx="372">
                  <c:v>312240</c:v>
                </c:pt>
                <c:pt idx="373">
                  <c:v>234250</c:v>
                </c:pt>
                <c:pt idx="374">
                  <c:v>403770</c:v>
                </c:pt>
                <c:pt idx="375">
                  <c:v>488720</c:v>
                </c:pt>
                <c:pt idx="376">
                  <c:v>436540</c:v>
                </c:pt>
                <c:pt idx="377">
                  <c:v>261890</c:v>
                </c:pt>
                <c:pt idx="378">
                  <c:v>27250</c:v>
                </c:pt>
                <c:pt idx="379">
                  <c:v>206400</c:v>
                </c:pt>
                <c:pt idx="380">
                  <c:v>310540</c:v>
                </c:pt>
                <c:pt idx="381">
                  <c:v>287010</c:v>
                </c:pt>
                <c:pt idx="382">
                  <c:v>264940</c:v>
                </c:pt>
                <c:pt idx="383">
                  <c:v>490460</c:v>
                </c:pt>
                <c:pt idx="384">
                  <c:v>517580.00000000006</c:v>
                </c:pt>
                <c:pt idx="385">
                  <c:v>569190</c:v>
                </c:pt>
                <c:pt idx="386">
                  <c:v>699120</c:v>
                </c:pt>
                <c:pt idx="387">
                  <c:v>440000</c:v>
                </c:pt>
                <c:pt idx="388">
                  <c:v>991170</c:v>
                </c:pt>
                <c:pt idx="389">
                  <c:v>1120000</c:v>
                </c:pt>
                <c:pt idx="390">
                  <c:v>506129.99999999994</c:v>
                </c:pt>
                <c:pt idx="391">
                  <c:v>401110</c:v>
                </c:pt>
                <c:pt idx="392">
                  <c:v>227930</c:v>
                </c:pt>
                <c:pt idx="393">
                  <c:v>232510</c:v>
                </c:pt>
                <c:pt idx="394">
                  <c:v>286280</c:v>
                </c:pt>
                <c:pt idx="395">
                  <c:v>267440</c:v>
                </c:pt>
                <c:pt idx="396">
                  <c:v>474720</c:v>
                </c:pt>
                <c:pt idx="397">
                  <c:v>304200</c:v>
                </c:pt>
                <c:pt idx="398">
                  <c:v>625950</c:v>
                </c:pt>
                <c:pt idx="399">
                  <c:v>569240</c:v>
                </c:pt>
                <c:pt idx="400">
                  <c:v>193530</c:v>
                </c:pt>
                <c:pt idx="401">
                  <c:v>348340</c:v>
                </c:pt>
                <c:pt idx="402">
                  <c:v>230080</c:v>
                </c:pt>
                <c:pt idx="403">
                  <c:v>335700</c:v>
                </c:pt>
                <c:pt idx="404">
                  <c:v>377200</c:v>
                </c:pt>
                <c:pt idx="405">
                  <c:v>407790</c:v>
                </c:pt>
                <c:pt idx="406">
                  <c:v>623010</c:v>
                </c:pt>
                <c:pt idx="407">
                  <c:v>481730</c:v>
                </c:pt>
                <c:pt idx="408">
                  <c:v>598140</c:v>
                </c:pt>
                <c:pt idx="409">
                  <c:v>458360</c:v>
                </c:pt>
                <c:pt idx="410">
                  <c:v>452500</c:v>
                </c:pt>
                <c:pt idx="411">
                  <c:v>756800</c:v>
                </c:pt>
                <c:pt idx="412">
                  <c:v>986210</c:v>
                </c:pt>
                <c:pt idx="413">
                  <c:v>577250</c:v>
                </c:pt>
                <c:pt idx="414">
                  <c:v>545110</c:v>
                </c:pt>
                <c:pt idx="415">
                  <c:v>430210</c:v>
                </c:pt>
                <c:pt idx="416">
                  <c:v>544620</c:v>
                </c:pt>
                <c:pt idx="417">
                  <c:v>501200</c:v>
                </c:pt>
                <c:pt idx="418">
                  <c:v>301710</c:v>
                </c:pt>
                <c:pt idx="419">
                  <c:v>568770</c:v>
                </c:pt>
                <c:pt idx="420">
                  <c:v>598050</c:v>
                </c:pt>
                <c:pt idx="421">
                  <c:v>439720</c:v>
                </c:pt>
                <c:pt idx="422">
                  <c:v>445810</c:v>
                </c:pt>
                <c:pt idx="423">
                  <c:v>663760</c:v>
                </c:pt>
                <c:pt idx="424">
                  <c:v>507109.99999999994</c:v>
                </c:pt>
                <c:pt idx="425">
                  <c:v>819550</c:v>
                </c:pt>
                <c:pt idx="426">
                  <c:v>1190000</c:v>
                </c:pt>
                <c:pt idx="427">
                  <c:v>1580000</c:v>
                </c:pt>
                <c:pt idx="428">
                  <c:v>543630</c:v>
                </c:pt>
                <c:pt idx="429">
                  <c:v>317220</c:v>
                </c:pt>
                <c:pt idx="430">
                  <c:v>325940</c:v>
                </c:pt>
                <c:pt idx="431">
                  <c:v>346450</c:v>
                </c:pt>
                <c:pt idx="432">
                  <c:v>385560</c:v>
                </c:pt>
                <c:pt idx="433">
                  <c:v>546840</c:v>
                </c:pt>
                <c:pt idx="434">
                  <c:v>435930</c:v>
                </c:pt>
                <c:pt idx="435">
                  <c:v>375350</c:v>
                </c:pt>
                <c:pt idx="436">
                  <c:v>400750</c:v>
                </c:pt>
                <c:pt idx="437">
                  <c:v>402800</c:v>
                </c:pt>
                <c:pt idx="438">
                  <c:v>336360</c:v>
                </c:pt>
                <c:pt idx="439">
                  <c:v>336860</c:v>
                </c:pt>
                <c:pt idx="440">
                  <c:v>498500</c:v>
                </c:pt>
                <c:pt idx="441">
                  <c:v>523490</c:v>
                </c:pt>
                <c:pt idx="442">
                  <c:v>404600</c:v>
                </c:pt>
                <c:pt idx="443">
                  <c:v>430640</c:v>
                </c:pt>
                <c:pt idx="444">
                  <c:v>366330</c:v>
                </c:pt>
                <c:pt idx="445">
                  <c:v>540470</c:v>
                </c:pt>
                <c:pt idx="446">
                  <c:v>614900</c:v>
                </c:pt>
                <c:pt idx="447">
                  <c:v>672820</c:v>
                </c:pt>
                <c:pt idx="448">
                  <c:v>1390000</c:v>
                </c:pt>
                <c:pt idx="449">
                  <c:v>600060</c:v>
                </c:pt>
                <c:pt idx="450">
                  <c:v>381150</c:v>
                </c:pt>
                <c:pt idx="451">
                  <c:v>256670</c:v>
                </c:pt>
                <c:pt idx="452">
                  <c:v>209860</c:v>
                </c:pt>
                <c:pt idx="453">
                  <c:v>241000</c:v>
                </c:pt>
                <c:pt idx="454">
                  <c:v>358510</c:v>
                </c:pt>
                <c:pt idx="455">
                  <c:v>328480</c:v>
                </c:pt>
                <c:pt idx="456">
                  <c:v>466810</c:v>
                </c:pt>
                <c:pt idx="457">
                  <c:v>450250</c:v>
                </c:pt>
                <c:pt idx="458">
                  <c:v>320990</c:v>
                </c:pt>
                <c:pt idx="459">
                  <c:v>444580</c:v>
                </c:pt>
                <c:pt idx="460">
                  <c:v>498440</c:v>
                </c:pt>
                <c:pt idx="461">
                  <c:v>519559.99999999988</c:v>
                </c:pt>
                <c:pt idx="462">
                  <c:v>552970</c:v>
                </c:pt>
                <c:pt idx="463">
                  <c:v>568770</c:v>
                </c:pt>
                <c:pt idx="464">
                  <c:v>272010</c:v>
                </c:pt>
                <c:pt idx="465">
                  <c:v>457050</c:v>
                </c:pt>
                <c:pt idx="466">
                  <c:v>652120</c:v>
                </c:pt>
                <c:pt idx="467">
                  <c:v>815040</c:v>
                </c:pt>
                <c:pt idx="468">
                  <c:v>247670</c:v>
                </c:pt>
                <c:pt idx="469">
                  <c:v>398070</c:v>
                </c:pt>
                <c:pt idx="470">
                  <c:v>845010</c:v>
                </c:pt>
                <c:pt idx="471">
                  <c:v>482590</c:v>
                </c:pt>
                <c:pt idx="472">
                  <c:v>339380</c:v>
                </c:pt>
                <c:pt idx="473">
                  <c:v>405170</c:v>
                </c:pt>
                <c:pt idx="474">
                  <c:v>309140</c:v>
                </c:pt>
                <c:pt idx="475">
                  <c:v>288490</c:v>
                </c:pt>
                <c:pt idx="476">
                  <c:v>356330</c:v>
                </c:pt>
                <c:pt idx="477">
                  <c:v>612710</c:v>
                </c:pt>
                <c:pt idx="478">
                  <c:v>395010</c:v>
                </c:pt>
                <c:pt idx="479">
                  <c:v>682100</c:v>
                </c:pt>
                <c:pt idx="480">
                  <c:v>459980</c:v>
                </c:pt>
                <c:pt idx="481">
                  <c:v>328170</c:v>
                </c:pt>
                <c:pt idx="482">
                  <c:v>561010</c:v>
                </c:pt>
                <c:pt idx="483">
                  <c:v>316880</c:v>
                </c:pt>
                <c:pt idx="484">
                  <c:v>161390</c:v>
                </c:pt>
                <c:pt idx="485">
                  <c:v>273750</c:v>
                </c:pt>
                <c:pt idx="486">
                  <c:v>453750</c:v>
                </c:pt>
                <c:pt idx="487">
                  <c:v>542320</c:v>
                </c:pt>
                <c:pt idx="488">
                  <c:v>434650</c:v>
                </c:pt>
                <c:pt idx="489">
                  <c:v>445110</c:v>
                </c:pt>
                <c:pt idx="490">
                  <c:v>378710</c:v>
                </c:pt>
                <c:pt idx="491">
                  <c:v>1610000</c:v>
                </c:pt>
                <c:pt idx="492">
                  <c:v>372000</c:v>
                </c:pt>
                <c:pt idx="493">
                  <c:v>236830</c:v>
                </c:pt>
                <c:pt idx="494">
                  <c:v>346760</c:v>
                </c:pt>
                <c:pt idx="495">
                  <c:v>218980</c:v>
                </c:pt>
                <c:pt idx="496">
                  <c:v>470370</c:v>
                </c:pt>
                <c:pt idx="497">
                  <c:v>269010</c:v>
                </c:pt>
                <c:pt idx="498">
                  <c:v>182120</c:v>
                </c:pt>
                <c:pt idx="499">
                  <c:v>543470</c:v>
                </c:pt>
                <c:pt idx="500">
                  <c:v>272500</c:v>
                </c:pt>
                <c:pt idx="501">
                  <c:v>290480</c:v>
                </c:pt>
                <c:pt idx="502">
                  <c:v>448980</c:v>
                </c:pt>
                <c:pt idx="503">
                  <c:v>259320</c:v>
                </c:pt>
                <c:pt idx="504">
                  <c:v>403030</c:v>
                </c:pt>
                <c:pt idx="505">
                  <c:v>644550</c:v>
                </c:pt>
                <c:pt idx="506">
                  <c:v>366830</c:v>
                </c:pt>
                <c:pt idx="507">
                  <c:v>415390</c:v>
                </c:pt>
                <c:pt idx="508">
                  <c:v>678780</c:v>
                </c:pt>
                <c:pt idx="509">
                  <c:v>951590</c:v>
                </c:pt>
                <c:pt idx="510">
                  <c:v>271930</c:v>
                </c:pt>
                <c:pt idx="511">
                  <c:v>537010</c:v>
                </c:pt>
                <c:pt idx="512">
                  <c:v>865560</c:v>
                </c:pt>
                <c:pt idx="513">
                  <c:v>387570</c:v>
                </c:pt>
                <c:pt idx="514">
                  <c:v>536520</c:v>
                </c:pt>
                <c:pt idx="515">
                  <c:v>959060</c:v>
                </c:pt>
                <c:pt idx="516">
                  <c:v>906410</c:v>
                </c:pt>
                <c:pt idx="517">
                  <c:v>543750</c:v>
                </c:pt>
                <c:pt idx="518">
                  <c:v>424160</c:v>
                </c:pt>
                <c:pt idx="519">
                  <c:v>369060</c:v>
                </c:pt>
                <c:pt idx="520">
                  <c:v>280820</c:v>
                </c:pt>
                <c:pt idx="521">
                  <c:v>276110</c:v>
                </c:pt>
                <c:pt idx="522">
                  <c:v>489360</c:v>
                </c:pt>
                <c:pt idx="523">
                  <c:v>480200</c:v>
                </c:pt>
                <c:pt idx="524">
                  <c:v>408460</c:v>
                </c:pt>
                <c:pt idx="525">
                  <c:v>409240</c:v>
                </c:pt>
                <c:pt idx="526">
                  <c:v>308280</c:v>
                </c:pt>
                <c:pt idx="527">
                  <c:v>309550</c:v>
                </c:pt>
                <c:pt idx="528">
                  <c:v>272890</c:v>
                </c:pt>
                <c:pt idx="529">
                  <c:v>627270</c:v>
                </c:pt>
                <c:pt idx="530">
                  <c:v>478760</c:v>
                </c:pt>
                <c:pt idx="531">
                  <c:v>339850</c:v>
                </c:pt>
                <c:pt idx="532">
                  <c:v>360350</c:v>
                </c:pt>
                <c:pt idx="533">
                  <c:v>364330</c:v>
                </c:pt>
                <c:pt idx="534">
                  <c:v>391840</c:v>
                </c:pt>
                <c:pt idx="535">
                  <c:v>540550</c:v>
                </c:pt>
                <c:pt idx="536">
                  <c:v>218120</c:v>
                </c:pt>
                <c:pt idx="537">
                  <c:v>287500</c:v>
                </c:pt>
                <c:pt idx="538">
                  <c:v>488200</c:v>
                </c:pt>
                <c:pt idx="539">
                  <c:v>471600</c:v>
                </c:pt>
                <c:pt idx="540">
                  <c:v>340260</c:v>
                </c:pt>
                <c:pt idx="541">
                  <c:v>509229.99999999994</c:v>
                </c:pt>
                <c:pt idx="542">
                  <c:v>349510</c:v>
                </c:pt>
                <c:pt idx="543">
                  <c:v>479310</c:v>
                </c:pt>
                <c:pt idx="544">
                  <c:v>516130</c:v>
                </c:pt>
                <c:pt idx="545">
                  <c:v>431470</c:v>
                </c:pt>
                <c:pt idx="546">
                  <c:v>348170</c:v>
                </c:pt>
                <c:pt idx="547">
                  <c:v>275420</c:v>
                </c:pt>
                <c:pt idx="548">
                  <c:v>437980</c:v>
                </c:pt>
                <c:pt idx="549">
                  <c:v>603890</c:v>
                </c:pt>
                <c:pt idx="550">
                  <c:v>333440</c:v>
                </c:pt>
                <c:pt idx="551">
                  <c:v>371000</c:v>
                </c:pt>
                <c:pt idx="552">
                  <c:v>220230</c:v>
                </c:pt>
                <c:pt idx="553">
                  <c:v>242980</c:v>
                </c:pt>
                <c:pt idx="554">
                  <c:v>317540</c:v>
                </c:pt>
                <c:pt idx="555">
                  <c:v>363930</c:v>
                </c:pt>
                <c:pt idx="556">
                  <c:v>323480</c:v>
                </c:pt>
                <c:pt idx="557">
                  <c:v>298430</c:v>
                </c:pt>
                <c:pt idx="558">
                  <c:v>214590</c:v>
                </c:pt>
                <c:pt idx="559">
                  <c:v>247510</c:v>
                </c:pt>
                <c:pt idx="560">
                  <c:v>452570</c:v>
                </c:pt>
                <c:pt idx="561">
                  <c:v>227030</c:v>
                </c:pt>
                <c:pt idx="562">
                  <c:v>253040</c:v>
                </c:pt>
                <c:pt idx="563">
                  <c:v>276300</c:v>
                </c:pt>
                <c:pt idx="564">
                  <c:v>392190</c:v>
                </c:pt>
                <c:pt idx="565">
                  <c:v>391650</c:v>
                </c:pt>
                <c:pt idx="566">
                  <c:v>318670</c:v>
                </c:pt>
                <c:pt idx="567">
                  <c:v>205160</c:v>
                </c:pt>
                <c:pt idx="568">
                  <c:v>351160</c:v>
                </c:pt>
                <c:pt idx="569">
                  <c:v>457000</c:v>
                </c:pt>
                <c:pt idx="570">
                  <c:v>707460</c:v>
                </c:pt>
                <c:pt idx="571">
                  <c:v>643670</c:v>
                </c:pt>
                <c:pt idx="572">
                  <c:v>1040000</c:v>
                </c:pt>
                <c:pt idx="573">
                  <c:v>743550</c:v>
                </c:pt>
                <c:pt idx="574">
                  <c:v>1130000</c:v>
                </c:pt>
                <c:pt idx="575">
                  <c:v>1040000</c:v>
                </c:pt>
                <c:pt idx="576">
                  <c:v>410830</c:v>
                </c:pt>
                <c:pt idx="577">
                  <c:v>346340</c:v>
                </c:pt>
                <c:pt idx="578">
                  <c:v>184780</c:v>
                </c:pt>
                <c:pt idx="579">
                  <c:v>402880</c:v>
                </c:pt>
                <c:pt idx="580">
                  <c:v>409250</c:v>
                </c:pt>
                <c:pt idx="581">
                  <c:v>500580</c:v>
                </c:pt>
                <c:pt idx="582">
                  <c:v>705220</c:v>
                </c:pt>
                <c:pt idx="583">
                  <c:v>283770</c:v>
                </c:pt>
                <c:pt idx="584">
                  <c:v>327540</c:v>
                </c:pt>
                <c:pt idx="585">
                  <c:v>493680</c:v>
                </c:pt>
                <c:pt idx="586">
                  <c:v>613410</c:v>
                </c:pt>
                <c:pt idx="587">
                  <c:v>368980</c:v>
                </c:pt>
                <c:pt idx="588">
                  <c:v>417720</c:v>
                </c:pt>
                <c:pt idx="589">
                  <c:v>566740</c:v>
                </c:pt>
                <c:pt idx="590">
                  <c:v>493210</c:v>
                </c:pt>
                <c:pt idx="591">
                  <c:v>398160</c:v>
                </c:pt>
                <c:pt idx="592">
                  <c:v>433980</c:v>
                </c:pt>
                <c:pt idx="593">
                  <c:v>452130</c:v>
                </c:pt>
                <c:pt idx="594">
                  <c:v>538630</c:v>
                </c:pt>
                <c:pt idx="595">
                  <c:v>423310</c:v>
                </c:pt>
                <c:pt idx="596">
                  <c:v>315100</c:v>
                </c:pt>
                <c:pt idx="597">
                  <c:v>503009.99999999994</c:v>
                </c:pt>
                <c:pt idx="598">
                  <c:v>580860</c:v>
                </c:pt>
                <c:pt idx="599">
                  <c:v>800720</c:v>
                </c:pt>
                <c:pt idx="600">
                  <c:v>694910</c:v>
                </c:pt>
                <c:pt idx="601">
                  <c:v>464110</c:v>
                </c:pt>
                <c:pt idx="602">
                  <c:v>624220</c:v>
                </c:pt>
                <c:pt idx="603">
                  <c:v>472180</c:v>
                </c:pt>
                <c:pt idx="604">
                  <c:v>343670</c:v>
                </c:pt>
                <c:pt idx="605">
                  <c:v>330240</c:v>
                </c:pt>
                <c:pt idx="606">
                  <c:v>445040</c:v>
                </c:pt>
                <c:pt idx="607">
                  <c:v>790410</c:v>
                </c:pt>
                <c:pt idx="608">
                  <c:v>476000</c:v>
                </c:pt>
                <c:pt idx="609">
                  <c:v>546450</c:v>
                </c:pt>
                <c:pt idx="610">
                  <c:v>551380</c:v>
                </c:pt>
                <c:pt idx="611">
                  <c:v>519619.99999999994</c:v>
                </c:pt>
                <c:pt idx="612">
                  <c:v>971610</c:v>
                </c:pt>
                <c:pt idx="613">
                  <c:v>694490</c:v>
                </c:pt>
                <c:pt idx="614">
                  <c:v>1090000</c:v>
                </c:pt>
                <c:pt idx="615">
                  <c:v>606690</c:v>
                </c:pt>
                <c:pt idx="616">
                  <c:v>439960</c:v>
                </c:pt>
                <c:pt idx="617">
                  <c:v>545440</c:v>
                </c:pt>
                <c:pt idx="618">
                  <c:v>455340</c:v>
                </c:pt>
                <c:pt idx="619">
                  <c:v>621010</c:v>
                </c:pt>
                <c:pt idx="620">
                  <c:v>455950</c:v>
                </c:pt>
                <c:pt idx="621">
                  <c:v>520640</c:v>
                </c:pt>
                <c:pt idx="622">
                  <c:v>515619.99999999994</c:v>
                </c:pt>
                <c:pt idx="623">
                  <c:v>409570</c:v>
                </c:pt>
                <c:pt idx="624">
                  <c:v>350740</c:v>
                </c:pt>
                <c:pt idx="625">
                  <c:v>359890</c:v>
                </c:pt>
                <c:pt idx="626">
                  <c:v>282820</c:v>
                </c:pt>
                <c:pt idx="627">
                  <c:v>461070</c:v>
                </c:pt>
                <c:pt idx="628">
                  <c:v>445700</c:v>
                </c:pt>
                <c:pt idx="629">
                  <c:v>617260</c:v>
                </c:pt>
                <c:pt idx="630">
                  <c:v>469020</c:v>
                </c:pt>
                <c:pt idx="631">
                  <c:v>465780</c:v>
                </c:pt>
                <c:pt idx="632">
                  <c:v>616860</c:v>
                </c:pt>
                <c:pt idx="633">
                  <c:v>788680</c:v>
                </c:pt>
                <c:pt idx="634">
                  <c:v>805520</c:v>
                </c:pt>
                <c:pt idx="635">
                  <c:v>1930000</c:v>
                </c:pt>
                <c:pt idx="636">
                  <c:v>1870000</c:v>
                </c:pt>
                <c:pt idx="637">
                  <c:v>849110</c:v>
                </c:pt>
                <c:pt idx="638">
                  <c:v>727440</c:v>
                </c:pt>
                <c:pt idx="639">
                  <c:v>30050</c:v>
                </c:pt>
                <c:pt idx="640">
                  <c:v>356200</c:v>
                </c:pt>
                <c:pt idx="641">
                  <c:v>328270</c:v>
                </c:pt>
                <c:pt idx="642">
                  <c:v>385420</c:v>
                </c:pt>
                <c:pt idx="643">
                  <c:v>369970</c:v>
                </c:pt>
                <c:pt idx="644">
                  <c:v>304670</c:v>
                </c:pt>
                <c:pt idx="645">
                  <c:v>274160</c:v>
                </c:pt>
                <c:pt idx="646">
                  <c:v>355610</c:v>
                </c:pt>
                <c:pt idx="647">
                  <c:v>380370</c:v>
                </c:pt>
                <c:pt idx="648">
                  <c:v>422610</c:v>
                </c:pt>
                <c:pt idx="649">
                  <c:v>411220</c:v>
                </c:pt>
                <c:pt idx="650">
                  <c:v>428620</c:v>
                </c:pt>
                <c:pt idx="651">
                  <c:v>474450</c:v>
                </c:pt>
                <c:pt idx="652">
                  <c:v>503140.00000000006</c:v>
                </c:pt>
                <c:pt idx="653">
                  <c:v>1120000</c:v>
                </c:pt>
                <c:pt idx="654">
                  <c:v>658980</c:v>
                </c:pt>
                <c:pt idx="655">
                  <c:v>817010</c:v>
                </c:pt>
                <c:pt idx="656">
                  <c:v>663740</c:v>
                </c:pt>
                <c:pt idx="657">
                  <c:v>686290</c:v>
                </c:pt>
                <c:pt idx="658">
                  <c:v>865430</c:v>
                </c:pt>
                <c:pt idx="659">
                  <c:v>574210</c:v>
                </c:pt>
                <c:pt idx="660">
                  <c:v>511109.99999999994</c:v>
                </c:pt>
                <c:pt idx="661">
                  <c:v>440730</c:v>
                </c:pt>
                <c:pt idx="662">
                  <c:v>747260</c:v>
                </c:pt>
                <c:pt idx="663">
                  <c:v>727020</c:v>
                </c:pt>
                <c:pt idx="664">
                  <c:v>1060000</c:v>
                </c:pt>
                <c:pt idx="665">
                  <c:v>1390000</c:v>
                </c:pt>
                <c:pt idx="666">
                  <c:v>509549.99999999994</c:v>
                </c:pt>
                <c:pt idx="667">
                  <c:v>405090</c:v>
                </c:pt>
                <c:pt idx="668">
                  <c:v>383640</c:v>
                </c:pt>
                <c:pt idx="669">
                  <c:v>632300</c:v>
                </c:pt>
                <c:pt idx="670">
                  <c:v>428920</c:v>
                </c:pt>
                <c:pt idx="671">
                  <c:v>496790</c:v>
                </c:pt>
                <c:pt idx="672">
                  <c:v>397900</c:v>
                </c:pt>
                <c:pt idx="673">
                  <c:v>386460</c:v>
                </c:pt>
                <c:pt idx="674">
                  <c:v>632910</c:v>
                </c:pt>
                <c:pt idx="675">
                  <c:v>888860</c:v>
                </c:pt>
                <c:pt idx="676">
                  <c:v>1020000</c:v>
                </c:pt>
                <c:pt idx="677">
                  <c:v>459060</c:v>
                </c:pt>
                <c:pt idx="678">
                  <c:v>398060</c:v>
                </c:pt>
                <c:pt idx="679">
                  <c:v>525720</c:v>
                </c:pt>
                <c:pt idx="680">
                  <c:v>442580</c:v>
                </c:pt>
                <c:pt idx="681">
                  <c:v>558230</c:v>
                </c:pt>
                <c:pt idx="682">
                  <c:v>488490</c:v>
                </c:pt>
                <c:pt idx="683">
                  <c:v>572600</c:v>
                </c:pt>
                <c:pt idx="684">
                  <c:v>442230</c:v>
                </c:pt>
                <c:pt idx="685">
                  <c:v>623750</c:v>
                </c:pt>
                <c:pt idx="686">
                  <c:v>963730</c:v>
                </c:pt>
                <c:pt idx="687">
                  <c:v>712780</c:v>
                </c:pt>
                <c:pt idx="688">
                  <c:v>508320</c:v>
                </c:pt>
                <c:pt idx="689">
                  <c:v>445380</c:v>
                </c:pt>
                <c:pt idx="690">
                  <c:v>520989.99999999994</c:v>
                </c:pt>
                <c:pt idx="691">
                  <c:v>558390</c:v>
                </c:pt>
                <c:pt idx="692">
                  <c:v>643260</c:v>
                </c:pt>
                <c:pt idx="693">
                  <c:v>753730</c:v>
                </c:pt>
                <c:pt idx="694">
                  <c:v>848310</c:v>
                </c:pt>
                <c:pt idx="695">
                  <c:v>1010000</c:v>
                </c:pt>
                <c:pt idx="696">
                  <c:v>821430</c:v>
                </c:pt>
                <c:pt idx="697">
                  <c:v>725200</c:v>
                </c:pt>
                <c:pt idx="698">
                  <c:v>1300000</c:v>
                </c:pt>
                <c:pt idx="699">
                  <c:v>429450</c:v>
                </c:pt>
                <c:pt idx="700">
                  <c:v>623460</c:v>
                </c:pt>
                <c:pt idx="701">
                  <c:v>415290</c:v>
                </c:pt>
                <c:pt idx="702">
                  <c:v>421090</c:v>
                </c:pt>
                <c:pt idx="703">
                  <c:v>398130</c:v>
                </c:pt>
                <c:pt idx="704">
                  <c:v>478460</c:v>
                </c:pt>
                <c:pt idx="705">
                  <c:v>478680</c:v>
                </c:pt>
                <c:pt idx="706">
                  <c:v>631250</c:v>
                </c:pt>
                <c:pt idx="707">
                  <c:v>606500</c:v>
                </c:pt>
                <c:pt idx="708">
                  <c:v>413860</c:v>
                </c:pt>
                <c:pt idx="709">
                  <c:v>424360</c:v>
                </c:pt>
                <c:pt idx="710">
                  <c:v>536110</c:v>
                </c:pt>
                <c:pt idx="711">
                  <c:v>686330</c:v>
                </c:pt>
                <c:pt idx="712">
                  <c:v>547660</c:v>
                </c:pt>
                <c:pt idx="713">
                  <c:v>976100</c:v>
                </c:pt>
                <c:pt idx="714">
                  <c:v>610290</c:v>
                </c:pt>
                <c:pt idx="715">
                  <c:v>625430</c:v>
                </c:pt>
                <c:pt idx="716">
                  <c:v>530570</c:v>
                </c:pt>
                <c:pt idx="717">
                  <c:v>1130000</c:v>
                </c:pt>
                <c:pt idx="718">
                  <c:v>655410</c:v>
                </c:pt>
                <c:pt idx="719">
                  <c:v>691240</c:v>
                </c:pt>
                <c:pt idx="720">
                  <c:v>921090</c:v>
                </c:pt>
                <c:pt idx="721">
                  <c:v>1160000</c:v>
                </c:pt>
                <c:pt idx="722">
                  <c:v>1680000</c:v>
                </c:pt>
                <c:pt idx="723">
                  <c:v>796820</c:v>
                </c:pt>
                <c:pt idx="724">
                  <c:v>954880</c:v>
                </c:pt>
                <c:pt idx="725">
                  <c:v>1040000</c:v>
                </c:pt>
                <c:pt idx="726">
                  <c:v>1320000</c:v>
                </c:pt>
                <c:pt idx="727">
                  <c:v>1320000</c:v>
                </c:pt>
                <c:pt idx="728">
                  <c:v>604570</c:v>
                </c:pt>
                <c:pt idx="729">
                  <c:v>553460</c:v>
                </c:pt>
                <c:pt idx="730">
                  <c:v>565830</c:v>
                </c:pt>
                <c:pt idx="731">
                  <c:v>442920</c:v>
                </c:pt>
                <c:pt idx="732">
                  <c:v>687940</c:v>
                </c:pt>
                <c:pt idx="733">
                  <c:v>813600</c:v>
                </c:pt>
                <c:pt idx="734">
                  <c:v>991190</c:v>
                </c:pt>
                <c:pt idx="735">
                  <c:v>606990</c:v>
                </c:pt>
                <c:pt idx="736">
                  <c:v>591910</c:v>
                </c:pt>
                <c:pt idx="737">
                  <c:v>352850</c:v>
                </c:pt>
                <c:pt idx="738">
                  <c:v>522000</c:v>
                </c:pt>
                <c:pt idx="739">
                  <c:v>2490000</c:v>
                </c:pt>
                <c:pt idx="740">
                  <c:v>389520</c:v>
                </c:pt>
                <c:pt idx="741">
                  <c:v>431410</c:v>
                </c:pt>
                <c:pt idx="742">
                  <c:v>476800</c:v>
                </c:pt>
                <c:pt idx="743">
                  <c:v>454340</c:v>
                </c:pt>
                <c:pt idx="744">
                  <c:v>581610</c:v>
                </c:pt>
                <c:pt idx="745">
                  <c:v>1160000</c:v>
                </c:pt>
                <c:pt idx="746">
                  <c:v>742200</c:v>
                </c:pt>
                <c:pt idx="747">
                  <c:v>363260</c:v>
                </c:pt>
                <c:pt idx="748">
                  <c:v>576970</c:v>
                </c:pt>
                <c:pt idx="749">
                  <c:v>811450</c:v>
                </c:pt>
                <c:pt idx="750">
                  <c:v>369550</c:v>
                </c:pt>
                <c:pt idx="751">
                  <c:v>703100</c:v>
                </c:pt>
                <c:pt idx="752">
                  <c:v>571750</c:v>
                </c:pt>
                <c:pt idx="753">
                  <c:v>605310</c:v>
                </c:pt>
                <c:pt idx="754">
                  <c:v>663620</c:v>
                </c:pt>
                <c:pt idx="755">
                  <c:v>570580</c:v>
                </c:pt>
                <c:pt idx="756">
                  <c:v>650560</c:v>
                </c:pt>
                <c:pt idx="757">
                  <c:v>524169.99999999994</c:v>
                </c:pt>
                <c:pt idx="758">
                  <c:v>599210</c:v>
                </c:pt>
                <c:pt idx="759">
                  <c:v>544050</c:v>
                </c:pt>
                <c:pt idx="760">
                  <c:v>1160000</c:v>
                </c:pt>
                <c:pt idx="761">
                  <c:v>561930</c:v>
                </c:pt>
                <c:pt idx="762">
                  <c:v>570520</c:v>
                </c:pt>
                <c:pt idx="763">
                  <c:v>801960</c:v>
                </c:pt>
                <c:pt idx="764">
                  <c:v>701520</c:v>
                </c:pt>
                <c:pt idx="765">
                  <c:v>960820</c:v>
                </c:pt>
                <c:pt idx="766">
                  <c:v>772710</c:v>
                </c:pt>
                <c:pt idx="767">
                  <c:v>542620</c:v>
                </c:pt>
                <c:pt idx="768">
                  <c:v>425990</c:v>
                </c:pt>
                <c:pt idx="769">
                  <c:v>551780</c:v>
                </c:pt>
                <c:pt idx="770">
                  <c:v>527990</c:v>
                </c:pt>
                <c:pt idx="771">
                  <c:v>598050</c:v>
                </c:pt>
                <c:pt idx="772">
                  <c:v>496250</c:v>
                </c:pt>
                <c:pt idx="773">
                  <c:v>849850</c:v>
                </c:pt>
                <c:pt idx="774">
                  <c:v>458570</c:v>
                </c:pt>
                <c:pt idx="775">
                  <c:v>393630</c:v>
                </c:pt>
                <c:pt idx="776">
                  <c:v>488130</c:v>
                </c:pt>
                <c:pt idx="777">
                  <c:v>491030</c:v>
                </c:pt>
                <c:pt idx="778">
                  <c:v>449390</c:v>
                </c:pt>
                <c:pt idx="779">
                  <c:v>434320</c:v>
                </c:pt>
                <c:pt idx="780">
                  <c:v>589210</c:v>
                </c:pt>
                <c:pt idx="781">
                  <c:v>446260</c:v>
                </c:pt>
                <c:pt idx="782">
                  <c:v>599520</c:v>
                </c:pt>
                <c:pt idx="783">
                  <c:v>686640</c:v>
                </c:pt>
                <c:pt idx="784">
                  <c:v>565490</c:v>
                </c:pt>
                <c:pt idx="785">
                  <c:v>808600</c:v>
                </c:pt>
                <c:pt idx="786">
                  <c:v>1090000</c:v>
                </c:pt>
                <c:pt idx="787">
                  <c:v>1350000</c:v>
                </c:pt>
                <c:pt idx="788">
                  <c:v>1130000</c:v>
                </c:pt>
                <c:pt idx="789">
                  <c:v>584460</c:v>
                </c:pt>
                <c:pt idx="790">
                  <c:v>1590000</c:v>
                </c:pt>
                <c:pt idx="791">
                  <c:v>1020000</c:v>
                </c:pt>
                <c:pt idx="792">
                  <c:v>1020000</c:v>
                </c:pt>
                <c:pt idx="793">
                  <c:v>1540000</c:v>
                </c:pt>
                <c:pt idx="794">
                  <c:v>1830000</c:v>
                </c:pt>
                <c:pt idx="795">
                  <c:v>2840000</c:v>
                </c:pt>
                <c:pt idx="796">
                  <c:v>2470000</c:v>
                </c:pt>
                <c:pt idx="797">
                  <c:v>2510000</c:v>
                </c:pt>
                <c:pt idx="798">
                  <c:v>1050000</c:v>
                </c:pt>
                <c:pt idx="799">
                  <c:v>1780000</c:v>
                </c:pt>
                <c:pt idx="800">
                  <c:v>961300</c:v>
                </c:pt>
                <c:pt idx="801">
                  <c:v>1340000</c:v>
                </c:pt>
                <c:pt idx="802">
                  <c:v>947350</c:v>
                </c:pt>
                <c:pt idx="803">
                  <c:v>557950</c:v>
                </c:pt>
                <c:pt idx="804">
                  <c:v>620830</c:v>
                </c:pt>
                <c:pt idx="805">
                  <c:v>626050</c:v>
                </c:pt>
                <c:pt idx="806">
                  <c:v>385270</c:v>
                </c:pt>
                <c:pt idx="807">
                  <c:v>305310</c:v>
                </c:pt>
                <c:pt idx="808">
                  <c:v>422700</c:v>
                </c:pt>
                <c:pt idx="809">
                  <c:v>682770</c:v>
                </c:pt>
                <c:pt idx="810">
                  <c:v>995540</c:v>
                </c:pt>
                <c:pt idx="811">
                  <c:v>671570</c:v>
                </c:pt>
                <c:pt idx="812">
                  <c:v>811890</c:v>
                </c:pt>
                <c:pt idx="813">
                  <c:v>1400000</c:v>
                </c:pt>
                <c:pt idx="814">
                  <c:v>998180</c:v>
                </c:pt>
                <c:pt idx="815">
                  <c:v>446100</c:v>
                </c:pt>
                <c:pt idx="816">
                  <c:v>404420</c:v>
                </c:pt>
                <c:pt idx="817">
                  <c:v>810020</c:v>
                </c:pt>
                <c:pt idx="818">
                  <c:v>580430</c:v>
                </c:pt>
                <c:pt idx="819">
                  <c:v>819690</c:v>
                </c:pt>
                <c:pt idx="820">
                  <c:v>561420</c:v>
                </c:pt>
                <c:pt idx="821">
                  <c:v>1050000</c:v>
                </c:pt>
                <c:pt idx="822">
                  <c:v>2900000</c:v>
                </c:pt>
                <c:pt idx="823">
                  <c:v>2160000</c:v>
                </c:pt>
                <c:pt idx="824">
                  <c:v>1150000</c:v>
                </c:pt>
                <c:pt idx="825">
                  <c:v>1040000</c:v>
                </c:pt>
                <c:pt idx="826">
                  <c:v>522850.00000000006</c:v>
                </c:pt>
                <c:pt idx="827">
                  <c:v>681630</c:v>
                </c:pt>
                <c:pt idx="828">
                  <c:v>785200</c:v>
                </c:pt>
                <c:pt idx="829">
                  <c:v>862250</c:v>
                </c:pt>
                <c:pt idx="830">
                  <c:v>299540</c:v>
                </c:pt>
                <c:pt idx="831">
                  <c:v>684930</c:v>
                </c:pt>
                <c:pt idx="832">
                  <c:v>288170</c:v>
                </c:pt>
                <c:pt idx="833">
                  <c:v>688920</c:v>
                </c:pt>
                <c:pt idx="834">
                  <c:v>827930</c:v>
                </c:pt>
                <c:pt idx="835">
                  <c:v>523120.00000000006</c:v>
                </c:pt>
                <c:pt idx="836">
                  <c:v>739980</c:v>
                </c:pt>
                <c:pt idx="837">
                  <c:v>710040</c:v>
                </c:pt>
                <c:pt idx="838">
                  <c:v>495180</c:v>
                </c:pt>
                <c:pt idx="839">
                  <c:v>456600</c:v>
                </c:pt>
                <c:pt idx="840">
                  <c:v>313400</c:v>
                </c:pt>
                <c:pt idx="841">
                  <c:v>296040</c:v>
                </c:pt>
                <c:pt idx="842">
                  <c:v>287780</c:v>
                </c:pt>
                <c:pt idx="843">
                  <c:v>214530</c:v>
                </c:pt>
                <c:pt idx="844">
                  <c:v>190180</c:v>
                </c:pt>
                <c:pt idx="845">
                  <c:v>357450</c:v>
                </c:pt>
                <c:pt idx="846">
                  <c:v>249920</c:v>
                </c:pt>
                <c:pt idx="847">
                  <c:v>368980</c:v>
                </c:pt>
                <c:pt idx="848">
                  <c:v>415740</c:v>
                </c:pt>
                <c:pt idx="849">
                  <c:v>867430</c:v>
                </c:pt>
                <c:pt idx="850">
                  <c:v>1080000</c:v>
                </c:pt>
                <c:pt idx="851">
                  <c:v>595580</c:v>
                </c:pt>
                <c:pt idx="852">
                  <c:v>529020</c:v>
                </c:pt>
                <c:pt idx="853">
                  <c:v>749700</c:v>
                </c:pt>
                <c:pt idx="854">
                  <c:v>883010</c:v>
                </c:pt>
                <c:pt idx="855">
                  <c:v>431680</c:v>
                </c:pt>
                <c:pt idx="856">
                  <c:v>615040</c:v>
                </c:pt>
                <c:pt idx="857">
                  <c:v>930340</c:v>
                </c:pt>
                <c:pt idx="858">
                  <c:v>637150</c:v>
                </c:pt>
                <c:pt idx="859">
                  <c:v>609510</c:v>
                </c:pt>
                <c:pt idx="860">
                  <c:v>603800</c:v>
                </c:pt>
                <c:pt idx="861">
                  <c:v>618570</c:v>
                </c:pt>
                <c:pt idx="862">
                  <c:v>1670000</c:v>
                </c:pt>
                <c:pt idx="863">
                  <c:v>1290000</c:v>
                </c:pt>
                <c:pt idx="864">
                  <c:v>733010</c:v>
                </c:pt>
                <c:pt idx="865">
                  <c:v>1150000</c:v>
                </c:pt>
                <c:pt idx="866">
                  <c:v>1010000</c:v>
                </c:pt>
                <c:pt idx="867">
                  <c:v>571080</c:v>
                </c:pt>
                <c:pt idx="868">
                  <c:v>567200</c:v>
                </c:pt>
                <c:pt idx="869">
                  <c:v>672300</c:v>
                </c:pt>
                <c:pt idx="870">
                  <c:v>1340000</c:v>
                </c:pt>
                <c:pt idx="871">
                  <c:v>2380000</c:v>
                </c:pt>
                <c:pt idx="872">
                  <c:v>2620000</c:v>
                </c:pt>
                <c:pt idx="873">
                  <c:v>314410</c:v>
                </c:pt>
                <c:pt idx="874">
                  <c:v>349670</c:v>
                </c:pt>
                <c:pt idx="875">
                  <c:v>486990</c:v>
                </c:pt>
                <c:pt idx="876">
                  <c:v>562430</c:v>
                </c:pt>
                <c:pt idx="877">
                  <c:v>632880</c:v>
                </c:pt>
                <c:pt idx="878">
                  <c:v>428430</c:v>
                </c:pt>
                <c:pt idx="879">
                  <c:v>53370</c:v>
                </c:pt>
                <c:pt idx="880">
                  <c:v>656490</c:v>
                </c:pt>
                <c:pt idx="881">
                  <c:v>1300000</c:v>
                </c:pt>
                <c:pt idx="882">
                  <c:v>1010000</c:v>
                </c:pt>
                <c:pt idx="883">
                  <c:v>819880</c:v>
                </c:pt>
                <c:pt idx="884">
                  <c:v>961510</c:v>
                </c:pt>
                <c:pt idx="885">
                  <c:v>1220000</c:v>
                </c:pt>
                <c:pt idx="886">
                  <c:v>292200</c:v>
                </c:pt>
                <c:pt idx="887">
                  <c:v>248060</c:v>
                </c:pt>
                <c:pt idx="888">
                  <c:v>224520</c:v>
                </c:pt>
                <c:pt idx="889">
                  <c:v>563130</c:v>
                </c:pt>
                <c:pt idx="890">
                  <c:v>488080</c:v>
                </c:pt>
                <c:pt idx="891">
                  <c:v>658870</c:v>
                </c:pt>
                <c:pt idx="892">
                  <c:v>913960</c:v>
                </c:pt>
                <c:pt idx="893">
                  <c:v>831550</c:v>
                </c:pt>
                <c:pt idx="894">
                  <c:v>1080000</c:v>
                </c:pt>
                <c:pt idx="895">
                  <c:v>406810</c:v>
                </c:pt>
                <c:pt idx="896">
                  <c:v>1070000</c:v>
                </c:pt>
                <c:pt idx="897">
                  <c:v>630620</c:v>
                </c:pt>
                <c:pt idx="898">
                  <c:v>1650000</c:v>
                </c:pt>
                <c:pt idx="899">
                  <c:v>726700</c:v>
                </c:pt>
                <c:pt idx="900">
                  <c:v>546000</c:v>
                </c:pt>
                <c:pt idx="901">
                  <c:v>466990</c:v>
                </c:pt>
                <c:pt idx="902">
                  <c:v>901590</c:v>
                </c:pt>
                <c:pt idx="903">
                  <c:v>625720</c:v>
                </c:pt>
                <c:pt idx="904">
                  <c:v>643560</c:v>
                </c:pt>
                <c:pt idx="905">
                  <c:v>1350000</c:v>
                </c:pt>
                <c:pt idx="906">
                  <c:v>2650000</c:v>
                </c:pt>
                <c:pt idx="907">
                  <c:v>1650000</c:v>
                </c:pt>
                <c:pt idx="908">
                  <c:v>432740</c:v>
                </c:pt>
                <c:pt idx="909">
                  <c:v>548620</c:v>
                </c:pt>
                <c:pt idx="910">
                  <c:v>1090000</c:v>
                </c:pt>
                <c:pt idx="911">
                  <c:v>550410</c:v>
                </c:pt>
                <c:pt idx="912">
                  <c:v>980790</c:v>
                </c:pt>
                <c:pt idx="913">
                  <c:v>556650</c:v>
                </c:pt>
                <c:pt idx="914">
                  <c:v>310140</c:v>
                </c:pt>
                <c:pt idx="915">
                  <c:v>817280</c:v>
                </c:pt>
                <c:pt idx="916">
                  <c:v>508399.99999999994</c:v>
                </c:pt>
                <c:pt idx="917">
                  <c:v>515700.00000000006</c:v>
                </c:pt>
                <c:pt idx="918">
                  <c:v>847770</c:v>
                </c:pt>
                <c:pt idx="919">
                  <c:v>743780</c:v>
                </c:pt>
                <c:pt idx="920">
                  <c:v>897440</c:v>
                </c:pt>
                <c:pt idx="921">
                  <c:v>1200000</c:v>
                </c:pt>
                <c:pt idx="922">
                  <c:v>741050</c:v>
                </c:pt>
                <c:pt idx="923">
                  <c:v>1110000</c:v>
                </c:pt>
                <c:pt idx="924">
                  <c:v>938330</c:v>
                </c:pt>
                <c:pt idx="925">
                  <c:v>819450</c:v>
                </c:pt>
                <c:pt idx="926">
                  <c:v>1430000</c:v>
                </c:pt>
                <c:pt idx="927">
                  <c:v>1200000</c:v>
                </c:pt>
                <c:pt idx="928">
                  <c:v>722190</c:v>
                </c:pt>
                <c:pt idx="929">
                  <c:v>646990</c:v>
                </c:pt>
                <c:pt idx="930">
                  <c:v>537300</c:v>
                </c:pt>
                <c:pt idx="931">
                  <c:v>657980</c:v>
                </c:pt>
                <c:pt idx="932">
                  <c:v>434140</c:v>
                </c:pt>
                <c:pt idx="933">
                  <c:v>752520</c:v>
                </c:pt>
                <c:pt idx="934">
                  <c:v>750970</c:v>
                </c:pt>
                <c:pt idx="935">
                  <c:v>431780</c:v>
                </c:pt>
                <c:pt idx="936">
                  <c:v>330280</c:v>
                </c:pt>
                <c:pt idx="937">
                  <c:v>414310</c:v>
                </c:pt>
                <c:pt idx="938">
                  <c:v>356730</c:v>
                </c:pt>
                <c:pt idx="939">
                  <c:v>264980</c:v>
                </c:pt>
                <c:pt idx="940">
                  <c:v>517580.00000000006</c:v>
                </c:pt>
                <c:pt idx="941">
                  <c:v>495130</c:v>
                </c:pt>
                <c:pt idx="942">
                  <c:v>484120</c:v>
                </c:pt>
                <c:pt idx="943">
                  <c:v>470570</c:v>
                </c:pt>
                <c:pt idx="944">
                  <c:v>433760</c:v>
                </c:pt>
                <c:pt idx="945">
                  <c:v>715550</c:v>
                </c:pt>
                <c:pt idx="946">
                  <c:v>1520000</c:v>
                </c:pt>
                <c:pt idx="947">
                  <c:v>739430</c:v>
                </c:pt>
                <c:pt idx="948">
                  <c:v>417170</c:v>
                </c:pt>
                <c:pt idx="949">
                  <c:v>431760</c:v>
                </c:pt>
                <c:pt idx="950">
                  <c:v>436330</c:v>
                </c:pt>
                <c:pt idx="951">
                  <c:v>439930</c:v>
                </c:pt>
                <c:pt idx="952">
                  <c:v>413820</c:v>
                </c:pt>
                <c:pt idx="953">
                  <c:v>386600</c:v>
                </c:pt>
                <c:pt idx="954">
                  <c:v>281550</c:v>
                </c:pt>
                <c:pt idx="955">
                  <c:v>430060</c:v>
                </c:pt>
                <c:pt idx="956">
                  <c:v>460180</c:v>
                </c:pt>
                <c:pt idx="957">
                  <c:v>350030</c:v>
                </c:pt>
                <c:pt idx="958">
                  <c:v>496480</c:v>
                </c:pt>
                <c:pt idx="959">
                  <c:v>400690</c:v>
                </c:pt>
                <c:pt idx="960">
                  <c:v>391940</c:v>
                </c:pt>
                <c:pt idx="961">
                  <c:v>395340</c:v>
                </c:pt>
                <c:pt idx="962">
                  <c:v>425100</c:v>
                </c:pt>
                <c:pt idx="963">
                  <c:v>484180</c:v>
                </c:pt>
                <c:pt idx="964">
                  <c:v>434910</c:v>
                </c:pt>
                <c:pt idx="965">
                  <c:v>584330</c:v>
                </c:pt>
                <c:pt idx="966">
                  <c:v>729270</c:v>
                </c:pt>
                <c:pt idx="967">
                  <c:v>480220</c:v>
                </c:pt>
                <c:pt idx="968">
                  <c:v>433360</c:v>
                </c:pt>
                <c:pt idx="969">
                  <c:v>1220000</c:v>
                </c:pt>
                <c:pt idx="970">
                  <c:v>1040000</c:v>
                </c:pt>
                <c:pt idx="971">
                  <c:v>2230000</c:v>
                </c:pt>
                <c:pt idx="972">
                  <c:v>1760000</c:v>
                </c:pt>
                <c:pt idx="973">
                  <c:v>443800</c:v>
                </c:pt>
                <c:pt idx="974">
                  <c:v>797390</c:v>
                </c:pt>
                <c:pt idx="975">
                  <c:v>595260</c:v>
                </c:pt>
                <c:pt idx="976">
                  <c:v>283010</c:v>
                </c:pt>
                <c:pt idx="977">
                  <c:v>207630</c:v>
                </c:pt>
                <c:pt idx="978">
                  <c:v>322350</c:v>
                </c:pt>
                <c:pt idx="979">
                  <c:v>253690.00000000003</c:v>
                </c:pt>
                <c:pt idx="980">
                  <c:v>278030</c:v>
                </c:pt>
                <c:pt idx="981">
                  <c:v>443780</c:v>
                </c:pt>
                <c:pt idx="982">
                  <c:v>538820</c:v>
                </c:pt>
                <c:pt idx="983">
                  <c:v>520480.00000000006</c:v>
                </c:pt>
                <c:pt idx="984">
                  <c:v>575590</c:v>
                </c:pt>
                <c:pt idx="985">
                  <c:v>401590</c:v>
                </c:pt>
                <c:pt idx="986">
                  <c:v>598860</c:v>
                </c:pt>
                <c:pt idx="987">
                  <c:v>642840</c:v>
                </c:pt>
                <c:pt idx="988">
                  <c:v>718280</c:v>
                </c:pt>
                <c:pt idx="989">
                  <c:v>393810</c:v>
                </c:pt>
                <c:pt idx="990">
                  <c:v>922090</c:v>
                </c:pt>
                <c:pt idx="991">
                  <c:v>691570</c:v>
                </c:pt>
                <c:pt idx="992">
                  <c:v>438740</c:v>
                </c:pt>
                <c:pt idx="993">
                  <c:v>1030000</c:v>
                </c:pt>
                <c:pt idx="994">
                  <c:v>434360</c:v>
                </c:pt>
                <c:pt idx="995">
                  <c:v>470480</c:v>
                </c:pt>
                <c:pt idx="996">
                  <c:v>432770</c:v>
                </c:pt>
                <c:pt idx="997">
                  <c:v>805830</c:v>
                </c:pt>
                <c:pt idx="998">
                  <c:v>995830</c:v>
                </c:pt>
                <c:pt idx="999">
                  <c:v>647030</c:v>
                </c:pt>
                <c:pt idx="1000">
                  <c:v>770200</c:v>
                </c:pt>
                <c:pt idx="1001">
                  <c:v>406050</c:v>
                </c:pt>
                <c:pt idx="1002">
                  <c:v>541530</c:v>
                </c:pt>
                <c:pt idx="1003">
                  <c:v>605050</c:v>
                </c:pt>
                <c:pt idx="1004">
                  <c:v>520130</c:v>
                </c:pt>
                <c:pt idx="1005">
                  <c:v>499160</c:v>
                </c:pt>
                <c:pt idx="1006">
                  <c:v>507170</c:v>
                </c:pt>
                <c:pt idx="1007">
                  <c:v>834920</c:v>
                </c:pt>
                <c:pt idx="1008">
                  <c:v>850000</c:v>
                </c:pt>
                <c:pt idx="1009">
                  <c:v>757080</c:v>
                </c:pt>
                <c:pt idx="1010">
                  <c:v>1410000</c:v>
                </c:pt>
                <c:pt idx="1011">
                  <c:v>1610000</c:v>
                </c:pt>
                <c:pt idx="1012">
                  <c:v>937340</c:v>
                </c:pt>
                <c:pt idx="1013">
                  <c:v>709310</c:v>
                </c:pt>
                <c:pt idx="1014">
                  <c:v>667910</c:v>
                </c:pt>
                <c:pt idx="1015">
                  <c:v>914140</c:v>
                </c:pt>
                <c:pt idx="1016">
                  <c:v>772220</c:v>
                </c:pt>
                <c:pt idx="1017">
                  <c:v>1000000</c:v>
                </c:pt>
                <c:pt idx="1018">
                  <c:v>1270000</c:v>
                </c:pt>
                <c:pt idx="1019">
                  <c:v>995720</c:v>
                </c:pt>
                <c:pt idx="1020">
                  <c:v>1020000</c:v>
                </c:pt>
                <c:pt idx="1021">
                  <c:v>641330</c:v>
                </c:pt>
                <c:pt idx="1022">
                  <c:v>604550</c:v>
                </c:pt>
                <c:pt idx="1023">
                  <c:v>598120</c:v>
                </c:pt>
                <c:pt idx="1024">
                  <c:v>628260</c:v>
                </c:pt>
                <c:pt idx="1025">
                  <c:v>668130</c:v>
                </c:pt>
                <c:pt idx="1026">
                  <c:v>660760</c:v>
                </c:pt>
                <c:pt idx="1027">
                  <c:v>735380</c:v>
                </c:pt>
                <c:pt idx="1028">
                  <c:v>1090000</c:v>
                </c:pt>
                <c:pt idx="1029">
                  <c:v>911300</c:v>
                </c:pt>
                <c:pt idx="1030">
                  <c:v>1340000</c:v>
                </c:pt>
                <c:pt idx="1031">
                  <c:v>457150</c:v>
                </c:pt>
                <c:pt idx="1032">
                  <c:v>757590</c:v>
                </c:pt>
                <c:pt idx="1033">
                  <c:v>533770</c:v>
                </c:pt>
                <c:pt idx="1034">
                  <c:v>838760</c:v>
                </c:pt>
                <c:pt idx="1035">
                  <c:v>984550</c:v>
                </c:pt>
                <c:pt idx="1036">
                  <c:v>688580</c:v>
                </c:pt>
                <c:pt idx="1037">
                  <c:v>796360</c:v>
                </c:pt>
                <c:pt idx="1038">
                  <c:v>700310</c:v>
                </c:pt>
                <c:pt idx="1039">
                  <c:v>946720</c:v>
                </c:pt>
                <c:pt idx="1040">
                  <c:v>659270</c:v>
                </c:pt>
                <c:pt idx="1041">
                  <c:v>678490</c:v>
                </c:pt>
                <c:pt idx="1042">
                  <c:v>977570</c:v>
                </c:pt>
                <c:pt idx="1043">
                  <c:v>1820000</c:v>
                </c:pt>
                <c:pt idx="1044">
                  <c:v>906310</c:v>
                </c:pt>
                <c:pt idx="1045">
                  <c:v>796260</c:v>
                </c:pt>
                <c:pt idx="1046">
                  <c:v>1400000</c:v>
                </c:pt>
                <c:pt idx="1047">
                  <c:v>1420000</c:v>
                </c:pt>
                <c:pt idx="1048">
                  <c:v>2690000</c:v>
                </c:pt>
                <c:pt idx="1049">
                  <c:v>1740000</c:v>
                </c:pt>
                <c:pt idx="1050">
                  <c:v>1230000</c:v>
                </c:pt>
                <c:pt idx="1051">
                  <c:v>1590000</c:v>
                </c:pt>
                <c:pt idx="1052">
                  <c:v>1500000</c:v>
                </c:pt>
                <c:pt idx="1053">
                  <c:v>1010000</c:v>
                </c:pt>
                <c:pt idx="1054">
                  <c:v>821460</c:v>
                </c:pt>
                <c:pt idx="1055">
                  <c:v>1020000</c:v>
                </c:pt>
                <c:pt idx="1056">
                  <c:v>1320000</c:v>
                </c:pt>
                <c:pt idx="1057">
                  <c:v>470090</c:v>
                </c:pt>
                <c:pt idx="1058">
                  <c:v>756830</c:v>
                </c:pt>
                <c:pt idx="1059">
                  <c:v>818870</c:v>
                </c:pt>
                <c:pt idx="1060">
                  <c:v>1020000</c:v>
                </c:pt>
                <c:pt idx="1061">
                  <c:v>925130</c:v>
                </c:pt>
                <c:pt idx="1062">
                  <c:v>912370</c:v>
                </c:pt>
                <c:pt idx="1063">
                  <c:v>1130000</c:v>
                </c:pt>
                <c:pt idx="1064">
                  <c:v>1200000</c:v>
                </c:pt>
                <c:pt idx="1065">
                  <c:v>1490000</c:v>
                </c:pt>
                <c:pt idx="1066">
                  <c:v>1700000</c:v>
                </c:pt>
                <c:pt idx="1067">
                  <c:v>1610000</c:v>
                </c:pt>
                <c:pt idx="1068">
                  <c:v>3070000</c:v>
                </c:pt>
                <c:pt idx="1069">
                  <c:v>2089999.9999999998</c:v>
                </c:pt>
                <c:pt idx="1070">
                  <c:v>1080000</c:v>
                </c:pt>
                <c:pt idx="1071">
                  <c:v>753040</c:v>
                </c:pt>
                <c:pt idx="1072">
                  <c:v>1170000</c:v>
                </c:pt>
                <c:pt idx="1073">
                  <c:v>769490</c:v>
                </c:pt>
                <c:pt idx="1074">
                  <c:v>999230</c:v>
                </c:pt>
                <c:pt idx="1075">
                  <c:v>779890</c:v>
                </c:pt>
                <c:pt idx="1076">
                  <c:v>771180</c:v>
                </c:pt>
                <c:pt idx="1077">
                  <c:v>751180</c:v>
                </c:pt>
                <c:pt idx="1078">
                  <c:v>718270</c:v>
                </c:pt>
                <c:pt idx="1079">
                  <c:v>877230</c:v>
                </c:pt>
                <c:pt idx="1080">
                  <c:v>1510000</c:v>
                </c:pt>
                <c:pt idx="1081">
                  <c:v>2180000</c:v>
                </c:pt>
                <c:pt idx="1082">
                  <c:v>2560000</c:v>
                </c:pt>
                <c:pt idx="1083">
                  <c:v>642970</c:v>
                </c:pt>
                <c:pt idx="1084">
                  <c:v>840680</c:v>
                </c:pt>
                <c:pt idx="1085">
                  <c:v>562670</c:v>
                </c:pt>
                <c:pt idx="1086">
                  <c:v>598650</c:v>
                </c:pt>
                <c:pt idx="1087">
                  <c:v>767570</c:v>
                </c:pt>
                <c:pt idx="1088">
                  <c:v>908520</c:v>
                </c:pt>
                <c:pt idx="1089">
                  <c:v>1030000</c:v>
                </c:pt>
                <c:pt idx="1090">
                  <c:v>538720</c:v>
                </c:pt>
                <c:pt idx="1091">
                  <c:v>521320</c:v>
                </c:pt>
                <c:pt idx="1092">
                  <c:v>589280</c:v>
                </c:pt>
                <c:pt idx="1093">
                  <c:v>951810</c:v>
                </c:pt>
                <c:pt idx="1094">
                  <c:v>1140000</c:v>
                </c:pt>
                <c:pt idx="1095">
                  <c:v>970310</c:v>
                </c:pt>
                <c:pt idx="1096">
                  <c:v>1080000</c:v>
                </c:pt>
                <c:pt idx="1097">
                  <c:v>734080</c:v>
                </c:pt>
                <c:pt idx="1098">
                  <c:v>963500</c:v>
                </c:pt>
                <c:pt idx="1099">
                  <c:v>891800</c:v>
                </c:pt>
                <c:pt idx="1100">
                  <c:v>1040000</c:v>
                </c:pt>
                <c:pt idx="1101">
                  <c:v>706880</c:v>
                </c:pt>
                <c:pt idx="1102">
                  <c:v>1190000</c:v>
                </c:pt>
                <c:pt idx="1103">
                  <c:v>822760</c:v>
                </c:pt>
                <c:pt idx="1104">
                  <c:v>1890000</c:v>
                </c:pt>
                <c:pt idx="1105">
                  <c:v>1040000</c:v>
                </c:pt>
                <c:pt idx="1106">
                  <c:v>2390000</c:v>
                </c:pt>
                <c:pt idx="1107">
                  <c:v>3850000</c:v>
                </c:pt>
                <c:pt idx="1108">
                  <c:v>1110000</c:v>
                </c:pt>
                <c:pt idx="1109">
                  <c:v>1080000</c:v>
                </c:pt>
                <c:pt idx="1110">
                  <c:v>2120000</c:v>
                </c:pt>
                <c:pt idx="1111">
                  <c:v>1070000</c:v>
                </c:pt>
                <c:pt idx="1112">
                  <c:v>947740</c:v>
                </c:pt>
                <c:pt idx="1113">
                  <c:v>1910000</c:v>
                </c:pt>
                <c:pt idx="1114">
                  <c:v>735760</c:v>
                </c:pt>
                <c:pt idx="1115">
                  <c:v>923470</c:v>
                </c:pt>
                <c:pt idx="1116">
                  <c:v>1310000</c:v>
                </c:pt>
                <c:pt idx="1117">
                  <c:v>1400000</c:v>
                </c:pt>
                <c:pt idx="1118">
                  <c:v>1240000</c:v>
                </c:pt>
                <c:pt idx="1119">
                  <c:v>970630</c:v>
                </c:pt>
                <c:pt idx="1120">
                  <c:v>1420000</c:v>
                </c:pt>
                <c:pt idx="1121">
                  <c:v>1480000</c:v>
                </c:pt>
                <c:pt idx="1122">
                  <c:v>1700000</c:v>
                </c:pt>
                <c:pt idx="1123">
                  <c:v>1480000</c:v>
                </c:pt>
                <c:pt idx="1124">
                  <c:v>1380000</c:v>
                </c:pt>
                <c:pt idx="1125">
                  <c:v>843220</c:v>
                </c:pt>
                <c:pt idx="1126">
                  <c:v>901400</c:v>
                </c:pt>
                <c:pt idx="1127">
                  <c:v>926490</c:v>
                </c:pt>
                <c:pt idx="1128">
                  <c:v>1060000</c:v>
                </c:pt>
                <c:pt idx="1129">
                  <c:v>1360000</c:v>
                </c:pt>
                <c:pt idx="1130">
                  <c:v>1430000</c:v>
                </c:pt>
                <c:pt idx="1131">
                  <c:v>1650000</c:v>
                </c:pt>
                <c:pt idx="1132">
                  <c:v>1460000</c:v>
                </c:pt>
                <c:pt idx="1133">
                  <c:v>1560000</c:v>
                </c:pt>
                <c:pt idx="1134">
                  <c:v>1760000</c:v>
                </c:pt>
                <c:pt idx="1135">
                  <c:v>584540</c:v>
                </c:pt>
                <c:pt idx="1136">
                  <c:v>911970</c:v>
                </c:pt>
                <c:pt idx="1137">
                  <c:v>659860</c:v>
                </c:pt>
                <c:pt idx="1138">
                  <c:v>548470</c:v>
                </c:pt>
                <c:pt idx="1139">
                  <c:v>657910</c:v>
                </c:pt>
                <c:pt idx="1140">
                  <c:v>681320</c:v>
                </c:pt>
                <c:pt idx="1141">
                  <c:v>779630</c:v>
                </c:pt>
                <c:pt idx="1142">
                  <c:v>819420</c:v>
                </c:pt>
                <c:pt idx="1143">
                  <c:v>799710</c:v>
                </c:pt>
                <c:pt idx="1144">
                  <c:v>839680</c:v>
                </c:pt>
                <c:pt idx="1145">
                  <c:v>851210</c:v>
                </c:pt>
                <c:pt idx="1146">
                  <c:v>1100000</c:v>
                </c:pt>
                <c:pt idx="1147">
                  <c:v>756220</c:v>
                </c:pt>
                <c:pt idx="1148">
                  <c:v>833480</c:v>
                </c:pt>
                <c:pt idx="1149">
                  <c:v>1260000</c:v>
                </c:pt>
                <c:pt idx="1150">
                  <c:v>812840</c:v>
                </c:pt>
                <c:pt idx="1151">
                  <c:v>1200000</c:v>
                </c:pt>
                <c:pt idx="1152">
                  <c:v>1100000</c:v>
                </c:pt>
                <c:pt idx="1153">
                  <c:v>1320000</c:v>
                </c:pt>
                <c:pt idx="1154">
                  <c:v>1240000</c:v>
                </c:pt>
                <c:pt idx="1155">
                  <c:v>1460000</c:v>
                </c:pt>
                <c:pt idx="1156">
                  <c:v>2670000</c:v>
                </c:pt>
                <c:pt idx="1157">
                  <c:v>1290000</c:v>
                </c:pt>
                <c:pt idx="1158">
                  <c:v>1140000</c:v>
                </c:pt>
                <c:pt idx="1159">
                  <c:v>1130000</c:v>
                </c:pt>
                <c:pt idx="1160">
                  <c:v>920590</c:v>
                </c:pt>
                <c:pt idx="1161">
                  <c:v>894420</c:v>
                </c:pt>
                <c:pt idx="1162">
                  <c:v>1000000</c:v>
                </c:pt>
                <c:pt idx="1163">
                  <c:v>1380000</c:v>
                </c:pt>
                <c:pt idx="1164">
                  <c:v>978700</c:v>
                </c:pt>
                <c:pt idx="1165">
                  <c:v>1270000</c:v>
                </c:pt>
                <c:pt idx="1166">
                  <c:v>1150000</c:v>
                </c:pt>
                <c:pt idx="1167">
                  <c:v>1350000</c:v>
                </c:pt>
                <c:pt idx="1168">
                  <c:v>2190000</c:v>
                </c:pt>
                <c:pt idx="1169">
                  <c:v>947750</c:v>
                </c:pt>
                <c:pt idx="1170">
                  <c:v>776390</c:v>
                </c:pt>
                <c:pt idx="1171">
                  <c:v>1120000</c:v>
                </c:pt>
                <c:pt idx="1172">
                  <c:v>1580000</c:v>
                </c:pt>
                <c:pt idx="1173">
                  <c:v>1020000</c:v>
                </c:pt>
                <c:pt idx="1174">
                  <c:v>1160000</c:v>
                </c:pt>
                <c:pt idx="1175">
                  <c:v>992400</c:v>
                </c:pt>
                <c:pt idx="1176">
                  <c:v>1050000</c:v>
                </c:pt>
                <c:pt idx="1177">
                  <c:v>961180</c:v>
                </c:pt>
                <c:pt idx="1178">
                  <c:v>971840</c:v>
                </c:pt>
                <c:pt idx="1179">
                  <c:v>958230</c:v>
                </c:pt>
                <c:pt idx="1180">
                  <c:v>1330000</c:v>
                </c:pt>
                <c:pt idx="1181">
                  <c:v>1320000</c:v>
                </c:pt>
                <c:pt idx="1182">
                  <c:v>1030000</c:v>
                </c:pt>
                <c:pt idx="1183">
                  <c:v>905800</c:v>
                </c:pt>
                <c:pt idx="1184">
                  <c:v>1090000</c:v>
                </c:pt>
                <c:pt idx="1185">
                  <c:v>1110000</c:v>
                </c:pt>
                <c:pt idx="1186">
                  <c:v>880810</c:v>
                </c:pt>
                <c:pt idx="1187">
                  <c:v>1600000</c:v>
                </c:pt>
                <c:pt idx="1188">
                  <c:v>1570000</c:v>
                </c:pt>
                <c:pt idx="1189">
                  <c:v>1230000</c:v>
                </c:pt>
                <c:pt idx="1190">
                  <c:v>2280000</c:v>
                </c:pt>
                <c:pt idx="1191">
                  <c:v>1220000</c:v>
                </c:pt>
                <c:pt idx="1192">
                  <c:v>1840000</c:v>
                </c:pt>
                <c:pt idx="1193">
                  <c:v>1610000</c:v>
                </c:pt>
                <c:pt idx="1194">
                  <c:v>2220000</c:v>
                </c:pt>
                <c:pt idx="1195">
                  <c:v>2060000</c:v>
                </c:pt>
                <c:pt idx="1196">
                  <c:v>1770000</c:v>
                </c:pt>
                <c:pt idx="1197">
                  <c:v>902600</c:v>
                </c:pt>
                <c:pt idx="1198">
                  <c:v>793320</c:v>
                </c:pt>
                <c:pt idx="1199">
                  <c:v>701700</c:v>
                </c:pt>
                <c:pt idx="1200">
                  <c:v>1140000</c:v>
                </c:pt>
                <c:pt idx="1201">
                  <c:v>1850000</c:v>
                </c:pt>
                <c:pt idx="1202">
                  <c:v>912610</c:v>
                </c:pt>
                <c:pt idx="1203">
                  <c:v>810160</c:v>
                </c:pt>
                <c:pt idx="1204">
                  <c:v>1020000</c:v>
                </c:pt>
                <c:pt idx="1205">
                  <c:v>1250000</c:v>
                </c:pt>
                <c:pt idx="1206">
                  <c:v>1600000</c:v>
                </c:pt>
                <c:pt idx="1207">
                  <c:v>1040000</c:v>
                </c:pt>
                <c:pt idx="1208">
                  <c:v>1170000</c:v>
                </c:pt>
                <c:pt idx="1209">
                  <c:v>1040000</c:v>
                </c:pt>
                <c:pt idx="1210">
                  <c:v>1200000</c:v>
                </c:pt>
                <c:pt idx="1211">
                  <c:v>1800000</c:v>
                </c:pt>
                <c:pt idx="1212">
                  <c:v>1390000</c:v>
                </c:pt>
                <c:pt idx="1213">
                  <c:v>1060000</c:v>
                </c:pt>
                <c:pt idx="1214">
                  <c:v>1470000</c:v>
                </c:pt>
                <c:pt idx="1215">
                  <c:v>1280000</c:v>
                </c:pt>
                <c:pt idx="1216">
                  <c:v>2020000</c:v>
                </c:pt>
                <c:pt idx="1217">
                  <c:v>1100000</c:v>
                </c:pt>
                <c:pt idx="1218">
                  <c:v>1060000</c:v>
                </c:pt>
                <c:pt idx="1219">
                  <c:v>1270000</c:v>
                </c:pt>
                <c:pt idx="1220">
                  <c:v>1270000</c:v>
                </c:pt>
                <c:pt idx="1221">
                  <c:v>1400000</c:v>
                </c:pt>
                <c:pt idx="1222">
                  <c:v>1500000</c:v>
                </c:pt>
                <c:pt idx="1223">
                  <c:v>1850000</c:v>
                </c:pt>
                <c:pt idx="1224">
                  <c:v>1580000</c:v>
                </c:pt>
                <c:pt idx="1225">
                  <c:v>3450000</c:v>
                </c:pt>
                <c:pt idx="1226">
                  <c:v>1180000</c:v>
                </c:pt>
                <c:pt idx="1227">
                  <c:v>1530000</c:v>
                </c:pt>
                <c:pt idx="1228">
                  <c:v>2060000</c:v>
                </c:pt>
                <c:pt idx="1229">
                  <c:v>1770000</c:v>
                </c:pt>
                <c:pt idx="1230">
                  <c:v>1430000</c:v>
                </c:pt>
                <c:pt idx="1231">
                  <c:v>1340000</c:v>
                </c:pt>
                <c:pt idx="1232">
                  <c:v>1180000</c:v>
                </c:pt>
                <c:pt idx="1233">
                  <c:v>1240000</c:v>
                </c:pt>
                <c:pt idx="1234">
                  <c:v>1640000</c:v>
                </c:pt>
                <c:pt idx="1235">
                  <c:v>1650000</c:v>
                </c:pt>
                <c:pt idx="1236">
                  <c:v>2110000</c:v>
                </c:pt>
                <c:pt idx="1237">
                  <c:v>2340000</c:v>
                </c:pt>
                <c:pt idx="1238">
                  <c:v>3390000</c:v>
                </c:pt>
                <c:pt idx="1239">
                  <c:v>2330000</c:v>
                </c:pt>
                <c:pt idx="1240">
                  <c:v>1530000</c:v>
                </c:pt>
                <c:pt idx="1241">
                  <c:v>1510000</c:v>
                </c:pt>
              </c:numCache>
            </c:numRef>
          </c:val>
          <c:extLst>
            <c:ext xmlns:c16="http://schemas.microsoft.com/office/drawing/2014/chart" uri="{C3380CC4-5D6E-409C-BE32-E72D297353CC}">
              <c16:uniqueId val="{00000000-E497-4A31-A706-02C72D78D892}"/>
            </c:ext>
          </c:extLst>
        </c:ser>
        <c:dLbls>
          <c:showLegendKey val="0"/>
          <c:showVal val="0"/>
          <c:showCatName val="0"/>
          <c:showSerName val="0"/>
          <c:showPercent val="0"/>
          <c:showBubbleSize val="0"/>
        </c:dLbls>
        <c:axId val="823034735"/>
        <c:axId val="823035215"/>
      </c:areaChart>
      <c:dateAx>
        <c:axId val="823034735"/>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035215"/>
        <c:crosses val="autoZero"/>
        <c:auto val="1"/>
        <c:lblOffset val="100"/>
        <c:baseTimeUnit val="days"/>
      </c:dateAx>
      <c:valAx>
        <c:axId val="823035215"/>
        <c:scaling>
          <c:orientation val="minMax"/>
          <c:max val="3000000"/>
          <c:min val="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034735"/>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509E"/>
            </a:solidFill>
            <a:ln>
              <a:solidFill>
                <a:srgbClr val="00509E"/>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Analysis'!$F$44:$I$44</c:f>
              <c:numCache>
                <c:formatCode>mmm\-yy</c:formatCode>
                <c:ptCount val="4"/>
                <c:pt idx="0">
                  <c:v>44651</c:v>
                </c:pt>
                <c:pt idx="1">
                  <c:v>45016</c:v>
                </c:pt>
                <c:pt idx="2">
                  <c:v>45382</c:v>
                </c:pt>
                <c:pt idx="3">
                  <c:v>45747</c:v>
                </c:pt>
              </c:numCache>
            </c:numRef>
          </c:cat>
          <c:val>
            <c:numRef>
              <c:f>'Dupont Analysis'!$F$50:$I$50</c:f>
              <c:numCache>
                <c:formatCode>#,##0.0</c:formatCode>
                <c:ptCount val="4"/>
                <c:pt idx="0">
                  <c:v>73015.8</c:v>
                </c:pt>
                <c:pt idx="1">
                  <c:v>87380.75</c:v>
                </c:pt>
                <c:pt idx="2">
                  <c:v>107705.05</c:v>
                </c:pt>
                <c:pt idx="3">
                  <c:v>123637.95</c:v>
                </c:pt>
              </c:numCache>
            </c:numRef>
          </c:val>
          <c:extLst>
            <c:ext xmlns:c16="http://schemas.microsoft.com/office/drawing/2014/chart" uri="{C3380CC4-5D6E-409C-BE32-E72D297353CC}">
              <c16:uniqueId val="{00000000-1634-4560-9855-87BFBD2C317E}"/>
            </c:ext>
          </c:extLst>
        </c:ser>
        <c:dLbls>
          <c:showLegendKey val="0"/>
          <c:showVal val="0"/>
          <c:showCatName val="0"/>
          <c:showSerName val="0"/>
          <c:showPercent val="0"/>
          <c:showBubbleSize val="0"/>
        </c:dLbls>
        <c:gapWidth val="219"/>
        <c:overlap val="-27"/>
        <c:axId val="307747183"/>
        <c:axId val="307746767"/>
      </c:barChart>
      <c:catAx>
        <c:axId val="3077471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46767"/>
        <c:crosses val="autoZero"/>
        <c:auto val="0"/>
        <c:lblAlgn val="ctr"/>
        <c:lblOffset val="100"/>
        <c:noMultiLvlLbl val="0"/>
      </c:catAx>
      <c:valAx>
        <c:axId val="307746767"/>
        <c:scaling>
          <c:orientation val="minMax"/>
        </c:scaling>
        <c:delete val="1"/>
        <c:axPos val="l"/>
        <c:numFmt formatCode="#,##0.0" sourceLinked="1"/>
        <c:majorTickMark val="none"/>
        <c:minorTickMark val="none"/>
        <c:tickLblPos val="nextTo"/>
        <c:crossAx val="307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509E"/>
            </a:solidFill>
            <a:ln>
              <a:solidFill>
                <a:srgbClr val="00509E"/>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Analysis'!$F$44:$I$44</c:f>
              <c:numCache>
                <c:formatCode>mmm\-yy</c:formatCode>
                <c:ptCount val="4"/>
                <c:pt idx="0">
                  <c:v>44651</c:v>
                </c:pt>
                <c:pt idx="1">
                  <c:v>45016</c:v>
                </c:pt>
                <c:pt idx="2">
                  <c:v>45382</c:v>
                </c:pt>
                <c:pt idx="3">
                  <c:v>45747</c:v>
                </c:pt>
              </c:numCache>
            </c:numRef>
          </c:cat>
          <c:val>
            <c:numRef>
              <c:f>'Dupont Analysis'!$F$45:$I$45</c:f>
              <c:numCache>
                <c:formatCode>#,##0.0</c:formatCode>
                <c:ptCount val="4"/>
                <c:pt idx="0">
                  <c:v>3879.5</c:v>
                </c:pt>
                <c:pt idx="1">
                  <c:v>8263.7000000000007</c:v>
                </c:pt>
                <c:pt idx="2">
                  <c:v>13488.2</c:v>
                </c:pt>
                <c:pt idx="3">
                  <c:v>14500.2</c:v>
                </c:pt>
              </c:numCache>
            </c:numRef>
          </c:val>
          <c:extLst>
            <c:ext xmlns:c16="http://schemas.microsoft.com/office/drawing/2014/chart" uri="{C3380CC4-5D6E-409C-BE32-E72D297353CC}">
              <c16:uniqueId val="{00000000-BDD1-4725-99CE-930DA472C73F}"/>
            </c:ext>
          </c:extLst>
        </c:ser>
        <c:dLbls>
          <c:showLegendKey val="0"/>
          <c:showVal val="0"/>
          <c:showCatName val="0"/>
          <c:showSerName val="0"/>
          <c:showPercent val="0"/>
          <c:showBubbleSize val="0"/>
        </c:dLbls>
        <c:gapWidth val="219"/>
        <c:overlap val="-27"/>
        <c:axId val="307747183"/>
        <c:axId val="307746767"/>
      </c:barChart>
      <c:catAx>
        <c:axId val="3077471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46767"/>
        <c:crosses val="autoZero"/>
        <c:auto val="0"/>
        <c:lblAlgn val="ctr"/>
        <c:lblOffset val="100"/>
        <c:noMultiLvlLbl val="0"/>
      </c:catAx>
      <c:valAx>
        <c:axId val="307746767"/>
        <c:scaling>
          <c:orientation val="minMax"/>
        </c:scaling>
        <c:delete val="1"/>
        <c:axPos val="l"/>
        <c:numFmt formatCode="#,##0.0" sourceLinked="1"/>
        <c:majorTickMark val="none"/>
        <c:minorTickMark val="none"/>
        <c:tickLblPos val="nextTo"/>
        <c:crossAx val="307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509E"/>
            </a:solidFill>
            <a:ln>
              <a:solidFill>
                <a:srgbClr val="00509E"/>
              </a:solidFill>
            </a:ln>
            <a:effectLst/>
          </c:spPr>
          <c:invertIfNegative val="0"/>
          <c:dPt>
            <c:idx val="3"/>
            <c:invertIfNegative val="0"/>
            <c:bubble3D val="0"/>
            <c:extLst>
              <c:ext xmlns:c16="http://schemas.microsoft.com/office/drawing/2014/chart" uri="{C3380CC4-5D6E-409C-BE32-E72D297353CC}">
                <c16:uniqueId val="{00000000-FDBD-4EB7-8DE1-FCCF3F26EBD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Analysis'!$F$44:$I$44</c:f>
              <c:numCache>
                <c:formatCode>mmm\-yy</c:formatCode>
                <c:ptCount val="4"/>
                <c:pt idx="0">
                  <c:v>44651</c:v>
                </c:pt>
                <c:pt idx="1">
                  <c:v>45016</c:v>
                </c:pt>
                <c:pt idx="2">
                  <c:v>45382</c:v>
                </c:pt>
                <c:pt idx="3">
                  <c:v>45747</c:v>
                </c:pt>
              </c:numCache>
            </c:numRef>
          </c:cat>
          <c:val>
            <c:numRef>
              <c:f>'Dupont Analysis'!$F$46:$I$46</c:f>
              <c:numCache>
                <c:formatCode>#,##0.0</c:formatCode>
                <c:ptCount val="4"/>
                <c:pt idx="0">
                  <c:v>88329.8</c:v>
                </c:pt>
                <c:pt idx="1">
                  <c:v>118409.9</c:v>
                </c:pt>
                <c:pt idx="2">
                  <c:v>141858.20000000001</c:v>
                </c:pt>
                <c:pt idx="3">
                  <c:v>152913</c:v>
                </c:pt>
              </c:numCache>
            </c:numRef>
          </c:val>
          <c:extLst>
            <c:ext xmlns:c16="http://schemas.microsoft.com/office/drawing/2014/chart" uri="{C3380CC4-5D6E-409C-BE32-E72D297353CC}">
              <c16:uniqueId val="{00000000-F5D5-4BAF-A0E2-04A299DF2113}"/>
            </c:ext>
          </c:extLst>
        </c:ser>
        <c:dLbls>
          <c:showLegendKey val="0"/>
          <c:showVal val="0"/>
          <c:showCatName val="0"/>
          <c:showSerName val="0"/>
          <c:showPercent val="0"/>
          <c:showBubbleSize val="0"/>
        </c:dLbls>
        <c:gapWidth val="219"/>
        <c:overlap val="-27"/>
        <c:axId val="307747183"/>
        <c:axId val="307746767"/>
      </c:barChart>
      <c:catAx>
        <c:axId val="3077471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46767"/>
        <c:crosses val="autoZero"/>
        <c:auto val="0"/>
        <c:lblAlgn val="ctr"/>
        <c:lblOffset val="100"/>
        <c:noMultiLvlLbl val="0"/>
      </c:catAx>
      <c:valAx>
        <c:axId val="307746767"/>
        <c:scaling>
          <c:orientation val="minMax"/>
        </c:scaling>
        <c:delete val="1"/>
        <c:axPos val="l"/>
        <c:numFmt formatCode="#,##0.0" sourceLinked="1"/>
        <c:majorTickMark val="none"/>
        <c:minorTickMark val="none"/>
        <c:tickLblPos val="nextTo"/>
        <c:crossAx val="307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022241243191656E-2"/>
          <c:y val="7.4460203499682867E-2"/>
          <c:w val="0.85145922438748201"/>
          <c:h val="0.76850818422637612"/>
        </c:manualLayout>
      </c:layout>
      <c:barChart>
        <c:barDir val="col"/>
        <c:grouping val="clustered"/>
        <c:varyColors val="0"/>
        <c:ser>
          <c:idx val="0"/>
          <c:order val="0"/>
          <c:spPr>
            <a:solidFill>
              <a:srgbClr val="00509E"/>
            </a:solidFill>
            <a:ln>
              <a:solidFill>
                <a:srgbClr val="00509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Analysis'!$F$44:$I$44</c:f>
              <c:numCache>
                <c:formatCode>mmm\-yy</c:formatCode>
                <c:ptCount val="4"/>
                <c:pt idx="0">
                  <c:v>44651</c:v>
                </c:pt>
                <c:pt idx="1">
                  <c:v>45016</c:v>
                </c:pt>
                <c:pt idx="2">
                  <c:v>45382</c:v>
                </c:pt>
                <c:pt idx="3">
                  <c:v>45747</c:v>
                </c:pt>
              </c:numCache>
            </c:numRef>
          </c:cat>
          <c:val>
            <c:numRef>
              <c:f>'Dupont Analysis'!$F$55:$I$55</c:f>
              <c:numCache>
                <c:formatCode>0.0\x</c:formatCode>
                <c:ptCount val="4"/>
                <c:pt idx="0">
                  <c:v>1.3542246840285215</c:v>
                </c:pt>
                <c:pt idx="1">
                  <c:v>1.3450051834127714</c:v>
                </c:pt>
                <c:pt idx="2">
                  <c:v>1.3443285599633541</c:v>
                </c:pt>
                <c:pt idx="3">
                  <c:v>1.3595858494720852</c:v>
                </c:pt>
              </c:numCache>
            </c:numRef>
          </c:val>
          <c:extLst>
            <c:ext xmlns:c16="http://schemas.microsoft.com/office/drawing/2014/chart" uri="{C3380CC4-5D6E-409C-BE32-E72D297353CC}">
              <c16:uniqueId val="{00000000-4E82-4709-B60B-C7E427C6BF1E}"/>
            </c:ext>
          </c:extLst>
        </c:ser>
        <c:dLbls>
          <c:showLegendKey val="0"/>
          <c:showVal val="0"/>
          <c:showCatName val="0"/>
          <c:showSerName val="0"/>
          <c:showPercent val="0"/>
          <c:showBubbleSize val="0"/>
        </c:dLbls>
        <c:gapWidth val="219"/>
        <c:overlap val="-27"/>
        <c:axId val="307747183"/>
        <c:axId val="307746767"/>
      </c:barChart>
      <c:catAx>
        <c:axId val="3077471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46767"/>
        <c:crosses val="autoZero"/>
        <c:auto val="0"/>
        <c:lblAlgn val="ctr"/>
        <c:lblOffset val="100"/>
        <c:noMultiLvlLbl val="0"/>
      </c:catAx>
      <c:valAx>
        <c:axId val="307746767"/>
        <c:scaling>
          <c:orientation val="minMax"/>
        </c:scaling>
        <c:delete val="1"/>
        <c:axPos val="l"/>
        <c:numFmt formatCode="0.0\x" sourceLinked="1"/>
        <c:majorTickMark val="none"/>
        <c:minorTickMark val="none"/>
        <c:tickLblPos val="nextTo"/>
        <c:crossAx val="307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509E"/>
            </a:solidFill>
            <a:ln>
              <a:solidFill>
                <a:srgbClr val="00509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Analysis'!$F$44:$I$44</c:f>
              <c:numCache>
                <c:formatCode>mmm\-yy</c:formatCode>
                <c:ptCount val="4"/>
                <c:pt idx="0">
                  <c:v>44651</c:v>
                </c:pt>
                <c:pt idx="1">
                  <c:v>45016</c:v>
                </c:pt>
                <c:pt idx="2">
                  <c:v>45382</c:v>
                </c:pt>
                <c:pt idx="3">
                  <c:v>45747</c:v>
                </c:pt>
              </c:numCache>
            </c:numRef>
          </c:cat>
          <c:val>
            <c:numRef>
              <c:f>'Dupont Analysis'!$F$63:$I$63</c:f>
              <c:numCache>
                <c:formatCode>0.00%</c:formatCode>
                <c:ptCount val="4"/>
                <c:pt idx="0">
                  <c:v>5.3132335741031392E-2</c:v>
                </c:pt>
                <c:pt idx="1">
                  <c:v>9.4571172712525367E-2</c:v>
                </c:pt>
                <c:pt idx="2">
                  <c:v>0.1252327537102485</c:v>
                </c:pt>
                <c:pt idx="3">
                  <c:v>0.117279524611982</c:v>
                </c:pt>
              </c:numCache>
            </c:numRef>
          </c:val>
          <c:extLst>
            <c:ext xmlns:c16="http://schemas.microsoft.com/office/drawing/2014/chart" uri="{C3380CC4-5D6E-409C-BE32-E72D297353CC}">
              <c16:uniqueId val="{00000000-6BED-41BB-8AD2-451275325EF2}"/>
            </c:ext>
          </c:extLst>
        </c:ser>
        <c:dLbls>
          <c:showLegendKey val="0"/>
          <c:showVal val="0"/>
          <c:showCatName val="0"/>
          <c:showSerName val="0"/>
          <c:showPercent val="0"/>
          <c:showBubbleSize val="0"/>
        </c:dLbls>
        <c:gapWidth val="219"/>
        <c:overlap val="-27"/>
        <c:axId val="307747183"/>
        <c:axId val="307746767"/>
      </c:barChart>
      <c:catAx>
        <c:axId val="3077471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46767"/>
        <c:crosses val="autoZero"/>
        <c:auto val="0"/>
        <c:lblAlgn val="ctr"/>
        <c:lblOffset val="100"/>
        <c:noMultiLvlLbl val="0"/>
      </c:catAx>
      <c:valAx>
        <c:axId val="307746767"/>
        <c:scaling>
          <c:orientation val="minMax"/>
        </c:scaling>
        <c:delete val="1"/>
        <c:axPos val="l"/>
        <c:numFmt formatCode="0.00%" sourceLinked="1"/>
        <c:majorTickMark val="none"/>
        <c:minorTickMark val="none"/>
        <c:tickLblPos val="nextTo"/>
        <c:crossAx val="307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509E"/>
            </a:solidFill>
            <a:ln>
              <a:solidFill>
                <a:srgbClr val="00509E"/>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Analysis'!$F$44:$I$44</c:f>
              <c:numCache>
                <c:formatCode>mmm\-yy</c:formatCode>
                <c:ptCount val="4"/>
                <c:pt idx="0">
                  <c:v>44651</c:v>
                </c:pt>
                <c:pt idx="1">
                  <c:v>45016</c:v>
                </c:pt>
                <c:pt idx="2">
                  <c:v>45382</c:v>
                </c:pt>
                <c:pt idx="3">
                  <c:v>45747</c:v>
                </c:pt>
              </c:numCache>
            </c:numRef>
          </c:cat>
          <c:val>
            <c:numRef>
              <c:f>'Dupont Analysis'!$F$57:$I$57</c:f>
              <c:numCache>
                <c:formatCode>0.00%</c:formatCode>
                <c:ptCount val="4"/>
                <c:pt idx="0">
                  <c:v>7.1953120580595553E-2</c:v>
                </c:pt>
                <c:pt idx="1">
                  <c:v>0.12719871749977107</c:v>
                </c:pt>
                <c:pt idx="2">
                  <c:v>0.16835396745554376</c:v>
                </c:pt>
                <c:pt idx="3">
                  <c:v>0.15945158209526389</c:v>
                </c:pt>
              </c:numCache>
            </c:numRef>
          </c:val>
          <c:extLst>
            <c:ext xmlns:c16="http://schemas.microsoft.com/office/drawing/2014/chart" uri="{C3380CC4-5D6E-409C-BE32-E72D297353CC}">
              <c16:uniqueId val="{00000000-99B6-4B39-AAA6-6FDA980CD3F9}"/>
            </c:ext>
          </c:extLst>
        </c:ser>
        <c:dLbls>
          <c:showLegendKey val="0"/>
          <c:showVal val="0"/>
          <c:showCatName val="0"/>
          <c:showSerName val="0"/>
          <c:showPercent val="0"/>
          <c:showBubbleSize val="0"/>
        </c:dLbls>
        <c:gapWidth val="219"/>
        <c:overlap val="-27"/>
        <c:axId val="307747183"/>
        <c:axId val="307746767"/>
      </c:barChart>
      <c:catAx>
        <c:axId val="3077471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46767"/>
        <c:crosses val="autoZero"/>
        <c:auto val="0"/>
        <c:lblAlgn val="ctr"/>
        <c:lblOffset val="100"/>
        <c:noMultiLvlLbl val="0"/>
      </c:catAx>
      <c:valAx>
        <c:axId val="307746767"/>
        <c:scaling>
          <c:orientation val="minMax"/>
        </c:scaling>
        <c:delete val="1"/>
        <c:axPos val="l"/>
        <c:numFmt formatCode="0.00%" sourceLinked="1"/>
        <c:majorTickMark val="none"/>
        <c:minorTickMark val="none"/>
        <c:tickLblPos val="nextTo"/>
        <c:crossAx val="307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Forecasting!$D$11</c:f>
              <c:strCache>
                <c:ptCount val="1"/>
                <c:pt idx="0">
                  <c:v>Sales</c:v>
                </c:pt>
              </c:strCache>
            </c:strRef>
          </c:tx>
          <c:spPr>
            <a:solidFill>
              <a:srgbClr val="00509E"/>
            </a:solidFill>
            <a:ln>
              <a:noFill/>
            </a:ln>
            <a:effectLst/>
          </c:spPr>
          <c:invertIfNegative val="0"/>
          <c:dPt>
            <c:idx val="10"/>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5-802A-43CF-9726-24645DDCC163}"/>
              </c:ext>
            </c:extLst>
          </c:dPt>
          <c:dPt>
            <c:idx val="11"/>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4-802A-43CF-9726-24645DDCC163}"/>
              </c:ext>
            </c:extLst>
          </c:dPt>
          <c:dPt>
            <c:idx val="12"/>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3-802A-43CF-9726-24645DDCC163}"/>
              </c:ext>
            </c:extLst>
          </c:dPt>
          <c:dPt>
            <c:idx val="13"/>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2-802A-43CF-9726-24645DDCC163}"/>
              </c:ext>
            </c:extLst>
          </c:dPt>
          <c:dPt>
            <c:idx val="14"/>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1-802A-43CF-9726-24645DDCC163}"/>
              </c:ext>
            </c:extLst>
          </c:dPt>
          <c:cat>
            <c:numRef>
              <c:f>Forecasting!$C$13:$C$27</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E&quot;">
                  <c:v>46110</c:v>
                </c:pt>
                <c:pt idx="11" formatCode="yyyy&quot;E&quot;">
                  <c:v>46475</c:v>
                </c:pt>
                <c:pt idx="12" formatCode="yyyy&quot;E&quot;">
                  <c:v>46840</c:v>
                </c:pt>
                <c:pt idx="13" formatCode="yyyy&quot;E&quot;">
                  <c:v>47205</c:v>
                </c:pt>
                <c:pt idx="14" formatCode="yyyy&quot;E&quot;">
                  <c:v>47570</c:v>
                </c:pt>
              </c:numCache>
            </c:numRef>
          </c:cat>
          <c:val>
            <c:numRef>
              <c:f>Forecasting!$D$13:$D$27</c:f>
              <c:numCache>
                <c:formatCode>#,##0.0</c:formatCode>
                <c:ptCount val="15"/>
                <c:pt idx="0">
                  <c:v>57589</c:v>
                </c:pt>
                <c:pt idx="1">
                  <c:v>68085</c:v>
                </c:pt>
                <c:pt idx="2">
                  <c:v>79809.399999999994</c:v>
                </c:pt>
                <c:pt idx="3">
                  <c:v>86068.5</c:v>
                </c:pt>
                <c:pt idx="4">
                  <c:v>75660</c:v>
                </c:pt>
                <c:pt idx="5">
                  <c:v>70372</c:v>
                </c:pt>
                <c:pt idx="6">
                  <c:v>88329.8</c:v>
                </c:pt>
                <c:pt idx="7">
                  <c:v>118409.9</c:v>
                </c:pt>
                <c:pt idx="8">
                  <c:v>141858.20000000001</c:v>
                </c:pt>
                <c:pt idx="9">
                  <c:v>152913</c:v>
                </c:pt>
                <c:pt idx="10">
                  <c:v>146203.70666666669</c:v>
                </c:pt>
                <c:pt idx="11">
                  <c:v>155711.74787878789</c:v>
                </c:pt>
                <c:pt idx="12">
                  <c:v>165219.78909090912</c:v>
                </c:pt>
                <c:pt idx="13">
                  <c:v>174727.83030303032</c:v>
                </c:pt>
                <c:pt idx="14">
                  <c:v>184235.87151515155</c:v>
                </c:pt>
              </c:numCache>
            </c:numRef>
          </c:val>
          <c:extLst>
            <c:ext xmlns:c16="http://schemas.microsoft.com/office/drawing/2014/chart" uri="{C3380CC4-5D6E-409C-BE32-E72D297353CC}">
              <c16:uniqueId val="{00000000-802A-43CF-9726-24645DDCC163}"/>
            </c:ext>
          </c:extLst>
        </c:ser>
        <c:dLbls>
          <c:showLegendKey val="0"/>
          <c:showVal val="0"/>
          <c:showCatName val="0"/>
          <c:showSerName val="0"/>
          <c:showPercent val="0"/>
          <c:showBubbleSize val="0"/>
        </c:dLbls>
        <c:gapWidth val="219"/>
        <c:overlap val="-27"/>
        <c:axId val="2133248592"/>
        <c:axId val="2133261552"/>
      </c:barChart>
      <c:dateAx>
        <c:axId val="2133248592"/>
        <c:scaling>
          <c:orientation val="minMax"/>
        </c:scaling>
        <c:delete val="0"/>
        <c:axPos val="b"/>
        <c:numFmt formatCode="yyyy&quot;A&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261552"/>
        <c:crosses val="autoZero"/>
        <c:auto val="1"/>
        <c:lblOffset val="100"/>
        <c:baseTimeUnit val="years"/>
      </c:dateAx>
      <c:valAx>
        <c:axId val="213326155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24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00509E"/>
            </a:solidFill>
            <a:ln>
              <a:noFill/>
            </a:ln>
            <a:effectLst/>
          </c:spPr>
          <c:invertIfNegative val="0"/>
          <c:dPt>
            <c:idx val="10"/>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1-01D0-4F1E-98DA-76CC74B3CA51}"/>
              </c:ext>
            </c:extLst>
          </c:dPt>
          <c:dPt>
            <c:idx val="11"/>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3-01D0-4F1E-98DA-76CC74B3CA51}"/>
              </c:ext>
            </c:extLst>
          </c:dPt>
          <c:dPt>
            <c:idx val="12"/>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5-01D0-4F1E-98DA-76CC74B3CA51}"/>
              </c:ext>
            </c:extLst>
          </c:dPt>
          <c:dPt>
            <c:idx val="13"/>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7-01D0-4F1E-98DA-76CC74B3CA51}"/>
              </c:ext>
            </c:extLst>
          </c:dPt>
          <c:dPt>
            <c:idx val="14"/>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9-01D0-4F1E-98DA-76CC74B3CA51}"/>
              </c:ext>
            </c:extLst>
          </c:dPt>
          <c:cat>
            <c:numRef>
              <c:f>Forecasting!$H$13:$H$27</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E&quot;">
                  <c:v>46110</c:v>
                </c:pt>
                <c:pt idx="11" formatCode="yyyy&quot;E&quot;">
                  <c:v>46475</c:v>
                </c:pt>
                <c:pt idx="12" formatCode="yyyy&quot;E&quot;">
                  <c:v>46840</c:v>
                </c:pt>
                <c:pt idx="13" formatCode="yyyy&quot;E&quot;">
                  <c:v>47205</c:v>
                </c:pt>
                <c:pt idx="14" formatCode="yyyy&quot;E&quot;">
                  <c:v>47570</c:v>
                </c:pt>
              </c:numCache>
            </c:numRef>
          </c:cat>
          <c:val>
            <c:numRef>
              <c:f>Forecasting!$I$13:$I$27</c:f>
              <c:numCache>
                <c:formatCode>#,##0.0</c:formatCode>
                <c:ptCount val="15"/>
                <c:pt idx="0">
                  <c:v>9024.0999999999949</c:v>
                </c:pt>
                <c:pt idx="1">
                  <c:v>10421.299999999999</c:v>
                </c:pt>
                <c:pt idx="2">
                  <c:v>12117.899999999987</c:v>
                </c:pt>
                <c:pt idx="3">
                  <c:v>11056.300000000003</c:v>
                </c:pt>
                <c:pt idx="4">
                  <c:v>7355.0000000000018</c:v>
                </c:pt>
                <c:pt idx="5">
                  <c:v>5410.6000000000022</c:v>
                </c:pt>
                <c:pt idx="6">
                  <c:v>5752.0000000000146</c:v>
                </c:pt>
                <c:pt idx="7">
                  <c:v>13121.500000000004</c:v>
                </c:pt>
                <c:pt idx="8">
                  <c:v>18626.300000000014</c:v>
                </c:pt>
                <c:pt idx="9">
                  <c:v>20156.299999999996</c:v>
                </c:pt>
                <c:pt idx="10">
                  <c:v>16130.313333333343</c:v>
                </c:pt>
                <c:pt idx="11">
                  <c:v>17007.801212121223</c:v>
                </c:pt>
                <c:pt idx="12">
                  <c:v>17885.289090909104</c:v>
                </c:pt>
                <c:pt idx="13">
                  <c:v>18762.776969696981</c:v>
                </c:pt>
                <c:pt idx="14">
                  <c:v>19640.264848484861</c:v>
                </c:pt>
              </c:numCache>
            </c:numRef>
          </c:val>
          <c:extLst>
            <c:ext xmlns:c16="http://schemas.microsoft.com/office/drawing/2014/chart" uri="{C3380CC4-5D6E-409C-BE32-E72D297353CC}">
              <c16:uniqueId val="{0000000A-01D0-4F1E-98DA-76CC74B3CA51}"/>
            </c:ext>
          </c:extLst>
        </c:ser>
        <c:dLbls>
          <c:showLegendKey val="0"/>
          <c:showVal val="0"/>
          <c:showCatName val="0"/>
          <c:showSerName val="0"/>
          <c:showPercent val="0"/>
          <c:showBubbleSize val="0"/>
        </c:dLbls>
        <c:gapWidth val="219"/>
        <c:overlap val="-27"/>
        <c:axId val="2133248592"/>
        <c:axId val="2133261552"/>
      </c:barChart>
      <c:dateAx>
        <c:axId val="2133248592"/>
        <c:scaling>
          <c:orientation val="minMax"/>
        </c:scaling>
        <c:delete val="0"/>
        <c:axPos val="b"/>
        <c:numFmt formatCode="yyyy&quot;A&quot;" sourceLinked="1"/>
        <c:majorTickMark val="out"/>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261552"/>
        <c:crosses val="autoZero"/>
        <c:auto val="1"/>
        <c:lblOffset val="100"/>
        <c:baseTimeUnit val="years"/>
      </c:dateAx>
      <c:valAx>
        <c:axId val="213326155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24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509E"/>
            </a:solidFill>
            <a:ln>
              <a:noFill/>
            </a:ln>
            <a:effectLst/>
          </c:spPr>
          <c:invertIfNegative val="0"/>
          <c:dPt>
            <c:idx val="10"/>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5-D653-42AD-BA6D-56E5595BCE56}"/>
              </c:ext>
            </c:extLst>
          </c:dPt>
          <c:dPt>
            <c:idx val="11"/>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4-D653-42AD-BA6D-56E5595BCE56}"/>
              </c:ext>
            </c:extLst>
          </c:dPt>
          <c:dPt>
            <c:idx val="12"/>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3-D653-42AD-BA6D-56E5595BCE56}"/>
              </c:ext>
            </c:extLst>
          </c:dPt>
          <c:dPt>
            <c:idx val="13"/>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2-D653-42AD-BA6D-56E5595BCE56}"/>
              </c:ext>
            </c:extLst>
          </c:dPt>
          <c:dPt>
            <c:idx val="14"/>
            <c:invertIfNegative val="0"/>
            <c:bubble3D val="0"/>
            <c:spPr>
              <a:pattFill prst="smCheck">
                <a:fgClr>
                  <a:srgbClr val="E30016"/>
                </a:fgClr>
                <a:bgClr>
                  <a:schemeClr val="bg1"/>
                </a:bgClr>
              </a:pattFill>
              <a:ln>
                <a:noFill/>
              </a:ln>
              <a:effectLst/>
            </c:spPr>
            <c:extLst>
              <c:ext xmlns:c16="http://schemas.microsoft.com/office/drawing/2014/chart" uri="{C3380CC4-5D6E-409C-BE32-E72D297353CC}">
                <c16:uniqueId val="{00000001-D653-42AD-BA6D-56E5595BCE56}"/>
              </c:ext>
            </c:extLst>
          </c:dPt>
          <c:cat>
            <c:numRef>
              <c:f>Forecasting!$M$13:$M$27</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E&quot;">
                  <c:v>46110</c:v>
                </c:pt>
                <c:pt idx="11" formatCode="yyyy&quot;E&quot;">
                  <c:v>46475</c:v>
                </c:pt>
                <c:pt idx="12" formatCode="yyyy&quot;E&quot;">
                  <c:v>46840</c:v>
                </c:pt>
                <c:pt idx="13" formatCode="yyyy&quot;E&quot;">
                  <c:v>47205</c:v>
                </c:pt>
                <c:pt idx="14" formatCode="yyyy&quot;E&quot;">
                  <c:v>47570</c:v>
                </c:pt>
              </c:numCache>
            </c:numRef>
          </c:cat>
          <c:val>
            <c:numRef>
              <c:f>Forecasting!$N$13:$N$27</c:f>
              <c:numCache>
                <c:formatCode>#,##0.0</c:formatCode>
                <c:ptCount val="15"/>
                <c:pt idx="0">
                  <c:v>181.96623634558091</c:v>
                </c:pt>
                <c:pt idx="1">
                  <c:v>248.58987090367427</c:v>
                </c:pt>
                <c:pt idx="2">
                  <c:v>260.84078119827871</c:v>
                </c:pt>
                <c:pt idx="3">
                  <c:v>253.19761668321749</c:v>
                </c:pt>
                <c:pt idx="4">
                  <c:v>187.88480635551142</c:v>
                </c:pt>
                <c:pt idx="5">
                  <c:v>145.28632903012249</c:v>
                </c:pt>
                <c:pt idx="6">
                  <c:v>128.41774246938098</c:v>
                </c:pt>
                <c:pt idx="7">
                  <c:v>273.54187355180403</c:v>
                </c:pt>
                <c:pt idx="8">
                  <c:v>429.01399491094151</c:v>
                </c:pt>
                <c:pt idx="9">
                  <c:v>293.70547073791329</c:v>
                </c:pt>
                <c:pt idx="10">
                  <c:v>292.47690874725862</c:v>
                </c:pt>
                <c:pt idx="11">
                  <c:v>304.08411686472891</c:v>
                </c:pt>
                <c:pt idx="12">
                  <c:v>315.69132498219915</c:v>
                </c:pt>
                <c:pt idx="13">
                  <c:v>327.29853309966938</c:v>
                </c:pt>
                <c:pt idx="14">
                  <c:v>338.90574121713962</c:v>
                </c:pt>
              </c:numCache>
            </c:numRef>
          </c:val>
          <c:extLst>
            <c:ext xmlns:c16="http://schemas.microsoft.com/office/drawing/2014/chart" uri="{C3380CC4-5D6E-409C-BE32-E72D297353CC}">
              <c16:uniqueId val="{00000000-D653-42AD-BA6D-56E5595BCE56}"/>
            </c:ext>
          </c:extLst>
        </c:ser>
        <c:dLbls>
          <c:showLegendKey val="0"/>
          <c:showVal val="0"/>
          <c:showCatName val="0"/>
          <c:showSerName val="0"/>
          <c:showPercent val="0"/>
          <c:showBubbleSize val="0"/>
        </c:dLbls>
        <c:gapWidth val="219"/>
        <c:overlap val="-27"/>
        <c:axId val="343516896"/>
        <c:axId val="343530336"/>
      </c:barChart>
      <c:dateAx>
        <c:axId val="343516896"/>
        <c:scaling>
          <c:orientation val="minMax"/>
        </c:scaling>
        <c:delete val="0"/>
        <c:axPos val="b"/>
        <c:numFmt formatCode="yyyy&quot;A&quot;" sourceLinked="1"/>
        <c:majorTickMark val="out"/>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530336"/>
        <c:crosses val="autoZero"/>
        <c:auto val="1"/>
        <c:lblOffset val="100"/>
        <c:baseTimeUnit val="years"/>
        <c:majorUnit val="2"/>
        <c:majorTimeUnit val="years"/>
      </c:dateAx>
      <c:valAx>
        <c:axId val="34353033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51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a:t>
          </a:r>
        </a:p>
      </cx:txPr>
    </cx:title>
    <cx:plotArea>
      <cx:plotAreaRegion>
        <cx:series layoutId="clusteredColumn" uniqueId="{CB003A05-5E9A-4675-BECE-382845588CAB}">
          <cx:dataId val="0"/>
          <cx:layoutPr>
            <cx:binning intervalClosed="r"/>
          </cx:layoutPr>
        </cx:series>
      </cx:plotAreaRegion>
      <cx:axis id="0">
        <cx:catScaling gapWidth="0"/>
        <cx:tickLabels/>
        <cx:numFmt formatCode="#,##0.0000" sourceLinked="0"/>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png"/><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3.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3.png"/><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microsoft.com/office/2014/relationships/chartEx" Target="../charts/chartEx1.xml"/></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21</xdr:row>
      <xdr:rowOff>42332</xdr:rowOff>
    </xdr:from>
    <xdr:to>
      <xdr:col>10</xdr:col>
      <xdr:colOff>0</xdr:colOff>
      <xdr:row>28</xdr:row>
      <xdr:rowOff>150283</xdr:rowOff>
    </xdr:to>
    <xdr:pic>
      <xdr:nvPicPr>
        <xdr:cNvPr id="2" name="Picture 1">
          <a:extLst>
            <a:ext uri="{FF2B5EF4-FFF2-40B4-BE49-F238E27FC236}">
              <a16:creationId xmlns:a16="http://schemas.microsoft.com/office/drawing/2014/main" id="{037BD308-7961-4304-8A46-19AC863DF9A8}"/>
            </a:ext>
          </a:extLst>
        </xdr:cNvPr>
        <xdr:cNvPicPr>
          <a:picLocks noChangeAspect="1"/>
        </xdr:cNvPicPr>
      </xdr:nvPicPr>
      <xdr:blipFill rotWithShape="1">
        <a:blip xmlns:r="http://schemas.openxmlformats.org/officeDocument/2006/relationships" r:embed="rId1"/>
        <a:srcRect l="20205" t="63512" r="4783" b="12110"/>
        <a:stretch/>
      </xdr:blipFill>
      <xdr:spPr>
        <a:xfrm>
          <a:off x="0" y="3820582"/>
          <a:ext cx="6138333" cy="1367368"/>
        </a:xfrm>
        <a:prstGeom prst="rect">
          <a:avLst/>
        </a:prstGeom>
      </xdr:spPr>
    </xdr:pic>
    <xdr:clientData/>
  </xdr:twoCellAnchor>
  <xdr:twoCellAnchor>
    <xdr:from>
      <xdr:col>2</xdr:col>
      <xdr:colOff>82549</xdr:colOff>
      <xdr:row>3</xdr:row>
      <xdr:rowOff>31750</xdr:rowOff>
    </xdr:from>
    <xdr:to>
      <xdr:col>8</xdr:col>
      <xdr:colOff>177799</xdr:colOff>
      <xdr:row>5</xdr:row>
      <xdr:rowOff>177800</xdr:rowOff>
    </xdr:to>
    <xdr:sp macro="" textlink="">
      <xdr:nvSpPr>
        <xdr:cNvPr id="3" name="TextBox 2">
          <a:extLst>
            <a:ext uri="{FF2B5EF4-FFF2-40B4-BE49-F238E27FC236}">
              <a16:creationId xmlns:a16="http://schemas.microsoft.com/office/drawing/2014/main" id="{D6121D53-CEA0-4180-9064-896041C7C0EE}"/>
            </a:ext>
          </a:extLst>
        </xdr:cNvPr>
        <xdr:cNvSpPr txBox="1"/>
      </xdr:nvSpPr>
      <xdr:spPr>
        <a:xfrm>
          <a:off x="1310216" y="571500"/>
          <a:ext cx="3778250" cy="50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E30016"/>
              </a:solidFill>
              <a:effectLst/>
            </a:rPr>
            <a:t>Financial</a:t>
          </a:r>
          <a:r>
            <a:rPr lang="en-US" sz="2800" b="1" baseline="0">
              <a:solidFill>
                <a:srgbClr val="E30016"/>
              </a:solidFill>
              <a:effectLst/>
            </a:rPr>
            <a:t> Model Report</a:t>
          </a:r>
        </a:p>
        <a:p>
          <a:endParaRPr lang="en-US" sz="1100"/>
        </a:p>
      </xdr:txBody>
    </xdr:sp>
    <xdr:clientData/>
  </xdr:twoCellAnchor>
  <xdr:twoCellAnchor editAs="oneCell">
    <xdr:from>
      <xdr:col>2</xdr:col>
      <xdr:colOff>275166</xdr:colOff>
      <xdr:row>14</xdr:row>
      <xdr:rowOff>50800</xdr:rowOff>
    </xdr:from>
    <xdr:to>
      <xdr:col>7</xdr:col>
      <xdr:colOff>120049</xdr:colOff>
      <xdr:row>19</xdr:row>
      <xdr:rowOff>35088</xdr:rowOff>
    </xdr:to>
    <xdr:pic>
      <xdr:nvPicPr>
        <xdr:cNvPr id="4" name="Picture 3" descr="Maruti Suzuki Logowith Tagline PNG">
          <a:extLst>
            <a:ext uri="{FF2B5EF4-FFF2-40B4-BE49-F238E27FC236}">
              <a16:creationId xmlns:a16="http://schemas.microsoft.com/office/drawing/2014/main" id="{10EF64D9-975E-450F-AFD3-C3EAB3FA399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 b="-1262"/>
        <a:stretch/>
      </xdr:blipFill>
      <xdr:spPr bwMode="auto">
        <a:xfrm>
          <a:off x="1502833" y="2569633"/>
          <a:ext cx="2914049" cy="883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376768</xdr:colOff>
      <xdr:row>6</xdr:row>
      <xdr:rowOff>148166</xdr:rowOff>
    </xdr:from>
    <xdr:to>
      <xdr:col>8</xdr:col>
      <xdr:colOff>264584</xdr:colOff>
      <xdr:row>9</xdr:row>
      <xdr:rowOff>91016</xdr:rowOff>
    </xdr:to>
    <xdr:sp macro="" textlink="">
      <xdr:nvSpPr>
        <xdr:cNvPr id="5" name="TextBox 4">
          <a:extLst>
            <a:ext uri="{FF2B5EF4-FFF2-40B4-BE49-F238E27FC236}">
              <a16:creationId xmlns:a16="http://schemas.microsoft.com/office/drawing/2014/main" id="{DB461807-4092-41D2-B4A3-911FB63BD6EB}"/>
            </a:ext>
          </a:extLst>
        </xdr:cNvPr>
        <xdr:cNvSpPr txBox="1"/>
      </xdr:nvSpPr>
      <xdr:spPr>
        <a:xfrm>
          <a:off x="990601" y="1227666"/>
          <a:ext cx="418465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1" cap="none" spc="0" baseline="0">
              <a:ln w="0">
                <a:noFill/>
              </a:ln>
              <a:solidFill>
                <a:srgbClr val="E30016"/>
              </a:solidFill>
              <a:effectLst>
                <a:outerShdw blurRad="50800" dist="38100" dir="13500000" algn="br" rotWithShape="0">
                  <a:prstClr val="black">
                    <a:alpha val="40000"/>
                  </a:prstClr>
                </a:outerShdw>
              </a:effectLst>
            </a:rPr>
            <a:t>MARUTI SUZUKI INDIA LTD</a:t>
          </a:r>
          <a:br>
            <a:rPr lang="en-US" sz="2800" b="1" baseline="0">
              <a:solidFill>
                <a:srgbClr val="E30016"/>
              </a:solidFill>
              <a:effectLst>
                <a:outerShdw blurRad="50800" dist="38100" dir="13500000" algn="br" rotWithShape="0">
                  <a:prstClr val="black">
                    <a:alpha val="40000"/>
                  </a:prstClr>
                </a:outerShdw>
              </a:effectLst>
            </a:rPr>
          </a:br>
          <a:endParaRPr lang="en-US" sz="2800" b="1" baseline="0">
            <a:solidFill>
              <a:srgbClr val="E30016"/>
            </a:solidFill>
            <a:effectLst>
              <a:outerShdw blurRad="50800" dist="38100" dir="13500000" algn="br" rotWithShape="0">
                <a:prstClr val="black">
                  <a:alpha val="40000"/>
                </a:prstClr>
              </a:outerShdw>
            </a:effectLst>
          </a:endParaRPr>
        </a:p>
        <a:p>
          <a:endParaRPr lang="en-US" sz="1100">
            <a:effectLst>
              <a:outerShdw blurRad="50800" dist="38100" dir="13500000" algn="br" rotWithShape="0">
                <a:prstClr val="black">
                  <a:alpha val="40000"/>
                </a:prstClr>
              </a:outerShdw>
            </a:effectLst>
          </a:endParaRPr>
        </a:p>
      </xdr:txBody>
    </xdr:sp>
    <xdr:clientData/>
  </xdr:twoCellAnchor>
  <xdr:twoCellAnchor>
    <xdr:from>
      <xdr:col>2</xdr:col>
      <xdr:colOff>543982</xdr:colOff>
      <xdr:row>9</xdr:row>
      <xdr:rowOff>101600</xdr:rowOff>
    </xdr:from>
    <xdr:to>
      <xdr:col>7</xdr:col>
      <xdr:colOff>264583</xdr:colOff>
      <xdr:row>11</xdr:row>
      <xdr:rowOff>137584</xdr:rowOff>
    </xdr:to>
    <xdr:sp macro="" textlink="">
      <xdr:nvSpPr>
        <xdr:cNvPr id="6" name="TextBox 5">
          <a:extLst>
            <a:ext uri="{FF2B5EF4-FFF2-40B4-BE49-F238E27FC236}">
              <a16:creationId xmlns:a16="http://schemas.microsoft.com/office/drawing/2014/main" id="{AFC41BD6-5EDB-433D-8C3E-2B296818C8DB}"/>
            </a:ext>
          </a:extLst>
        </xdr:cNvPr>
        <xdr:cNvSpPr txBox="1"/>
      </xdr:nvSpPr>
      <xdr:spPr>
        <a:xfrm>
          <a:off x="1771649" y="1720850"/>
          <a:ext cx="2789767" cy="395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rgbClr val="E30016"/>
              </a:solidFill>
            </a:rPr>
            <a:t>(NSE:</a:t>
          </a:r>
          <a:r>
            <a:rPr lang="en-US" sz="1600" b="1" i="1" baseline="0">
              <a:solidFill>
                <a:srgbClr val="E30016"/>
              </a:solidFill>
            </a:rPr>
            <a:t> MARUTI | BSE: 532500)</a:t>
          </a:r>
        </a:p>
        <a:p>
          <a:endParaRPr lang="en-US" sz="1100"/>
        </a:p>
      </xdr:txBody>
    </xdr:sp>
    <xdr:clientData/>
  </xdr:twoCellAnchor>
  <xdr:twoCellAnchor editAs="oneCell">
    <xdr:from>
      <xdr:col>4</xdr:col>
      <xdr:colOff>36905</xdr:colOff>
      <xdr:row>32</xdr:row>
      <xdr:rowOff>74085</xdr:rowOff>
    </xdr:from>
    <xdr:to>
      <xdr:col>4</xdr:col>
      <xdr:colOff>449383</xdr:colOff>
      <xdr:row>34</xdr:row>
      <xdr:rowOff>95251</xdr:rowOff>
    </xdr:to>
    <xdr:pic>
      <xdr:nvPicPr>
        <xdr:cNvPr id="7" name="Picture 6">
          <a:extLst>
            <a:ext uri="{FF2B5EF4-FFF2-40B4-BE49-F238E27FC236}">
              <a16:creationId xmlns:a16="http://schemas.microsoft.com/office/drawing/2014/main" id="{E6B570AD-76EB-0525-756B-C9973829AB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92238" y="5831418"/>
          <a:ext cx="412478"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391583</xdr:colOff>
      <xdr:row>32</xdr:row>
      <xdr:rowOff>169334</xdr:rowOff>
    </xdr:from>
    <xdr:to>
      <xdr:col>9</xdr:col>
      <xdr:colOff>560916</xdr:colOff>
      <xdr:row>35</xdr:row>
      <xdr:rowOff>21167</xdr:rowOff>
    </xdr:to>
    <xdr:sp macro="" textlink="">
      <xdr:nvSpPr>
        <xdr:cNvPr id="8" name="TextBox 7">
          <a:extLst>
            <a:ext uri="{FF2B5EF4-FFF2-40B4-BE49-F238E27FC236}">
              <a16:creationId xmlns:a16="http://schemas.microsoft.com/office/drawing/2014/main" id="{2B2D81F2-556C-DF0F-9C6D-A79A919A7EC2}"/>
            </a:ext>
          </a:extLst>
        </xdr:cNvPr>
        <xdr:cNvSpPr txBox="1"/>
      </xdr:nvSpPr>
      <xdr:spPr>
        <a:xfrm>
          <a:off x="2846916" y="5926667"/>
          <a:ext cx="3238500" cy="391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00509E"/>
              </a:solidFill>
            </a:rPr>
            <a:t>devesh.bhagchandani.work@gmail.com</a:t>
          </a:r>
        </a:p>
      </xdr:txBody>
    </xdr:sp>
    <xdr:clientData/>
  </xdr:twoCellAnchor>
  <xdr:twoCellAnchor editAs="oneCell">
    <xdr:from>
      <xdr:col>0</xdr:col>
      <xdr:colOff>148168</xdr:colOff>
      <xdr:row>32</xdr:row>
      <xdr:rowOff>84669</xdr:rowOff>
    </xdr:from>
    <xdr:to>
      <xdr:col>0</xdr:col>
      <xdr:colOff>539750</xdr:colOff>
      <xdr:row>34</xdr:row>
      <xdr:rowOff>116417</xdr:rowOff>
    </xdr:to>
    <xdr:pic>
      <xdr:nvPicPr>
        <xdr:cNvPr id="10" name="Picture 9">
          <a:extLst>
            <a:ext uri="{FF2B5EF4-FFF2-40B4-BE49-F238E27FC236}">
              <a16:creationId xmlns:a16="http://schemas.microsoft.com/office/drawing/2014/main" id="{FC40CE05-AEB3-020E-9CB4-1C856E5D94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8168" y="5842002"/>
          <a:ext cx="391582" cy="391582"/>
        </a:xfrm>
        <a:prstGeom prst="rect">
          <a:avLst/>
        </a:prstGeom>
      </xdr:spPr>
    </xdr:pic>
    <xdr:clientData/>
  </xdr:twoCellAnchor>
  <xdr:twoCellAnchor>
    <xdr:from>
      <xdr:col>0</xdr:col>
      <xdr:colOff>486834</xdr:colOff>
      <xdr:row>32</xdr:row>
      <xdr:rowOff>169334</xdr:rowOff>
    </xdr:from>
    <xdr:to>
      <xdr:col>3</xdr:col>
      <xdr:colOff>539750</xdr:colOff>
      <xdr:row>34</xdr:row>
      <xdr:rowOff>105834</xdr:rowOff>
    </xdr:to>
    <xdr:sp macro="" textlink="">
      <xdr:nvSpPr>
        <xdr:cNvPr id="11" name="TextBox 10">
          <a:extLst>
            <a:ext uri="{FF2B5EF4-FFF2-40B4-BE49-F238E27FC236}">
              <a16:creationId xmlns:a16="http://schemas.microsoft.com/office/drawing/2014/main" id="{5E7EF913-2776-4ACE-94DF-3CEB39C50A52}"/>
            </a:ext>
          </a:extLst>
        </xdr:cNvPr>
        <xdr:cNvSpPr txBox="1"/>
      </xdr:nvSpPr>
      <xdr:spPr>
        <a:xfrm>
          <a:off x="486834" y="5926667"/>
          <a:ext cx="1894416"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00509E"/>
              </a:solidFill>
            </a:rPr>
            <a:t>Devesh Bhagchandani</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2116</xdr:colOff>
      <xdr:row>2</xdr:row>
      <xdr:rowOff>33867</xdr:rowOff>
    </xdr:from>
    <xdr:to>
      <xdr:col>8</xdr:col>
      <xdr:colOff>370416</xdr:colOff>
      <xdr:row>26</xdr:row>
      <xdr:rowOff>76200</xdr:rowOff>
    </xdr:to>
    <xdr:sp macro="" textlink="">
      <xdr:nvSpPr>
        <xdr:cNvPr id="2" name="TextBox 1">
          <a:extLst>
            <a:ext uri="{FF2B5EF4-FFF2-40B4-BE49-F238E27FC236}">
              <a16:creationId xmlns:a16="http://schemas.microsoft.com/office/drawing/2014/main" id="{46453E6F-F367-45B2-0FE1-0D3F3529FB01}"/>
            </a:ext>
          </a:extLst>
        </xdr:cNvPr>
        <xdr:cNvSpPr txBox="1"/>
      </xdr:nvSpPr>
      <xdr:spPr>
        <a:xfrm>
          <a:off x="129116" y="802217"/>
          <a:ext cx="4635500" cy="446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chemeClr val="bg1"/>
            </a:buClr>
            <a:buFont typeface="Arial" panose="020B0604020202020204" pitchFamily="34" charset="0"/>
            <a:buChar char="•"/>
          </a:pPr>
          <a:r>
            <a:rPr lang="en-US" sz="1700">
              <a:solidFill>
                <a:schemeClr val="bg1"/>
              </a:solidFill>
            </a:rPr>
            <a:t>One Page Profile</a:t>
          </a:r>
        </a:p>
        <a:p>
          <a:pPr marL="171450" indent="-171450">
            <a:buClr>
              <a:schemeClr val="bg1"/>
            </a:buClr>
            <a:buFont typeface="Arial" panose="020B0604020202020204" pitchFamily="34" charset="0"/>
            <a:buChar char="•"/>
          </a:pPr>
          <a:r>
            <a:rPr lang="en-US" sz="1700">
              <a:solidFill>
                <a:schemeClr val="bg1"/>
              </a:solidFill>
            </a:rPr>
            <a:t>Historical Financials</a:t>
          </a:r>
        </a:p>
        <a:p>
          <a:pPr marL="171450" indent="-171450">
            <a:buClr>
              <a:schemeClr val="bg1"/>
            </a:buClr>
            <a:buFont typeface="Arial" panose="020B0604020202020204" pitchFamily="34" charset="0"/>
            <a:buChar char="•"/>
          </a:pPr>
          <a:r>
            <a:rPr lang="en-US" sz="1700">
              <a:solidFill>
                <a:schemeClr val="bg1"/>
              </a:solidFill>
            </a:rPr>
            <a:t>Cash Flow Statement</a:t>
          </a:r>
        </a:p>
        <a:p>
          <a:pPr marL="171450" indent="-171450">
            <a:buClr>
              <a:schemeClr val="bg1"/>
            </a:buClr>
            <a:buFont typeface="Arial" panose="020B0604020202020204" pitchFamily="34" charset="0"/>
            <a:buChar char="•"/>
          </a:pPr>
          <a:r>
            <a:rPr lang="en-US" sz="1700">
              <a:solidFill>
                <a:schemeClr val="bg1"/>
              </a:solidFill>
            </a:rPr>
            <a:t>Common</a:t>
          </a:r>
          <a:r>
            <a:rPr lang="en-US" sz="1700" baseline="0">
              <a:solidFill>
                <a:schemeClr val="bg1"/>
              </a:solidFill>
            </a:rPr>
            <a:t> Size Statement</a:t>
          </a:r>
        </a:p>
        <a:p>
          <a:pPr marL="171450" indent="-171450">
            <a:buClr>
              <a:schemeClr val="bg1"/>
            </a:buClr>
            <a:buFont typeface="Arial" panose="020B0604020202020204" pitchFamily="34" charset="0"/>
            <a:buChar char="•"/>
          </a:pPr>
          <a:r>
            <a:rPr lang="en-US" sz="1700" baseline="0">
              <a:solidFill>
                <a:schemeClr val="bg1"/>
              </a:solidFill>
            </a:rPr>
            <a:t>Ratio Analysis</a:t>
          </a:r>
        </a:p>
        <a:p>
          <a:pPr marL="171450" indent="-171450">
            <a:buClr>
              <a:schemeClr val="bg1"/>
            </a:buClr>
            <a:buFont typeface="Arial" panose="020B0604020202020204" pitchFamily="34" charset="0"/>
            <a:buChar char="•"/>
          </a:pPr>
          <a:r>
            <a:rPr lang="en-US" sz="1700" baseline="0">
              <a:solidFill>
                <a:schemeClr val="bg1"/>
              </a:solidFill>
            </a:rPr>
            <a:t>Dupont Analysis</a:t>
          </a:r>
        </a:p>
        <a:p>
          <a:pPr marL="171450" indent="-171450">
            <a:buClr>
              <a:schemeClr val="bg1"/>
            </a:buClr>
            <a:buFont typeface="Arial" panose="020B0604020202020204" pitchFamily="34" charset="0"/>
            <a:buChar char="•"/>
          </a:pPr>
          <a:r>
            <a:rPr lang="en-US" sz="1700" baseline="0">
              <a:solidFill>
                <a:schemeClr val="bg1"/>
              </a:solidFill>
            </a:rPr>
            <a:t>Forecasting</a:t>
          </a:r>
        </a:p>
        <a:p>
          <a:pPr marL="171450" indent="-171450">
            <a:buClr>
              <a:schemeClr val="bg1"/>
            </a:buClr>
            <a:buFont typeface="Arial" panose="020B0604020202020204" pitchFamily="34" charset="0"/>
            <a:buChar char="•"/>
          </a:pPr>
          <a:r>
            <a:rPr lang="en-US" sz="1700" baseline="0">
              <a:solidFill>
                <a:schemeClr val="bg1"/>
              </a:solidFill>
            </a:rPr>
            <a:t>Beta Regression</a:t>
          </a:r>
        </a:p>
        <a:p>
          <a:pPr marL="171450" indent="-171450">
            <a:buClr>
              <a:schemeClr val="bg1"/>
            </a:buClr>
            <a:buFont typeface="Arial" panose="020B0604020202020204" pitchFamily="34" charset="0"/>
            <a:buChar char="•"/>
          </a:pPr>
          <a:r>
            <a:rPr lang="en-US" sz="1700" baseline="0">
              <a:solidFill>
                <a:schemeClr val="bg1"/>
              </a:solidFill>
            </a:rPr>
            <a:t>Returns on Market</a:t>
          </a:r>
        </a:p>
        <a:p>
          <a:pPr marL="171450" indent="-171450">
            <a:buClr>
              <a:schemeClr val="bg1"/>
            </a:buClr>
            <a:buFont typeface="Arial" panose="020B0604020202020204" pitchFamily="34" charset="0"/>
            <a:buChar char="•"/>
          </a:pPr>
          <a:r>
            <a:rPr lang="en-US" sz="1700" baseline="0">
              <a:solidFill>
                <a:schemeClr val="bg1"/>
              </a:solidFill>
            </a:rPr>
            <a:t>Weighted Average Cost of Capital</a:t>
          </a:r>
        </a:p>
        <a:p>
          <a:pPr marL="171450" indent="-171450">
            <a:buClr>
              <a:schemeClr val="bg1"/>
            </a:buClr>
            <a:buFont typeface="Arial" panose="020B0604020202020204" pitchFamily="34" charset="0"/>
            <a:buChar char="•"/>
          </a:pPr>
          <a:r>
            <a:rPr lang="en-US" sz="1700" baseline="0">
              <a:solidFill>
                <a:schemeClr val="bg1"/>
              </a:solidFill>
            </a:rPr>
            <a:t>Intrinsic Growth</a:t>
          </a:r>
        </a:p>
        <a:p>
          <a:pPr marL="171450" indent="-171450">
            <a:buClr>
              <a:schemeClr val="bg1"/>
            </a:buClr>
            <a:buFont typeface="Arial" panose="020B0604020202020204" pitchFamily="34" charset="0"/>
            <a:buChar char="•"/>
          </a:pPr>
          <a:r>
            <a:rPr lang="en-US" sz="1700" baseline="0">
              <a:solidFill>
                <a:schemeClr val="bg1"/>
              </a:solidFill>
            </a:rPr>
            <a:t>DCF Valuation </a:t>
          </a:r>
        </a:p>
        <a:p>
          <a:pPr marL="171450" indent="-171450">
            <a:buClr>
              <a:schemeClr val="bg1"/>
            </a:buClr>
            <a:buFont typeface="Arial" panose="020B0604020202020204" pitchFamily="34" charset="0"/>
            <a:buChar char="•"/>
          </a:pPr>
          <a:r>
            <a:rPr lang="en-US" sz="1700" baseline="0">
              <a:solidFill>
                <a:schemeClr val="bg1"/>
              </a:solidFill>
            </a:rPr>
            <a:t>Sensitivity Analysis</a:t>
          </a:r>
        </a:p>
        <a:p>
          <a:pPr marL="171450" indent="-171450">
            <a:buClr>
              <a:schemeClr val="bg1"/>
            </a:buClr>
            <a:buFont typeface="Arial" panose="020B0604020202020204" pitchFamily="34" charset="0"/>
            <a:buChar char="•"/>
          </a:pPr>
          <a:r>
            <a:rPr lang="en-US" sz="1700" baseline="0">
              <a:solidFill>
                <a:schemeClr val="bg1"/>
              </a:solidFill>
            </a:rPr>
            <a:t>VAR (Historical &amp; Monte Carlo Simulation)</a:t>
          </a:r>
        </a:p>
        <a:p>
          <a:pPr marL="171450" indent="-171450">
            <a:buClr>
              <a:schemeClr val="bg1"/>
            </a:buClr>
            <a:buFont typeface="Arial" panose="020B0604020202020204" pitchFamily="34" charset="0"/>
            <a:buChar char="•"/>
          </a:pPr>
          <a:r>
            <a:rPr lang="en-US" sz="1700" baseline="0">
              <a:solidFill>
                <a:schemeClr val="bg1"/>
              </a:solidFill>
            </a:rPr>
            <a:t>Altman's Z Score</a:t>
          </a:r>
        </a:p>
        <a:p>
          <a:pPr marL="171450" indent="-171450">
            <a:buClr>
              <a:schemeClr val="bg1"/>
            </a:buClr>
            <a:buFont typeface="Arial" panose="020B0604020202020204" pitchFamily="34" charset="0"/>
            <a:buChar char="•"/>
          </a:pPr>
          <a:r>
            <a:rPr lang="en-US" sz="1700" baseline="0">
              <a:solidFill>
                <a:schemeClr val="bg1"/>
              </a:solidFill>
            </a:rPr>
            <a:t>Comparable Company Analysis</a:t>
          </a:r>
          <a:endParaRPr lang="en-US" sz="17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371919</xdr:colOff>
      <xdr:row>2</xdr:row>
      <xdr:rowOff>151277</xdr:rowOff>
    </xdr:from>
    <xdr:to>
      <xdr:col>11</xdr:col>
      <xdr:colOff>645914</xdr:colOff>
      <xdr:row>4</xdr:row>
      <xdr:rowOff>27608</xdr:rowOff>
    </xdr:to>
    <xdr:pic>
      <xdr:nvPicPr>
        <xdr:cNvPr id="2" name="Picture 1" descr="Maruti Suzuki Logowith Tagline PNG">
          <a:extLst>
            <a:ext uri="{FF2B5EF4-FFF2-40B4-BE49-F238E27FC236}">
              <a16:creationId xmlns:a16="http://schemas.microsoft.com/office/drawing/2014/main" id="{EA3BB163-D2B5-4CD4-801B-87AC38EA78D1}"/>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50720"/>
        <a:stretch/>
      </xdr:blipFill>
      <xdr:spPr bwMode="auto">
        <a:xfrm>
          <a:off x="7458151" y="335335"/>
          <a:ext cx="2906024" cy="428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503399</xdr:colOff>
      <xdr:row>11</xdr:row>
      <xdr:rowOff>10299</xdr:rowOff>
    </xdr:from>
    <xdr:to>
      <xdr:col>12</xdr:col>
      <xdr:colOff>9204</xdr:colOff>
      <xdr:row>22</xdr:row>
      <xdr:rowOff>6325</xdr:rowOff>
    </xdr:to>
    <xdr:graphicFrame macro="">
      <xdr:nvGraphicFramePr>
        <xdr:cNvPr id="4" name="Chart 3">
          <a:extLst>
            <a:ext uri="{FF2B5EF4-FFF2-40B4-BE49-F238E27FC236}">
              <a16:creationId xmlns:a16="http://schemas.microsoft.com/office/drawing/2014/main" id="{F5F13754-2BCB-4186-8E68-1C8171F63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310884</xdr:colOff>
      <xdr:row>32</xdr:row>
      <xdr:rowOff>79376</xdr:rowOff>
    </xdr:from>
    <xdr:to>
      <xdr:col>12</xdr:col>
      <xdr:colOff>147246</xdr:colOff>
      <xdr:row>40</xdr:row>
      <xdr:rowOff>52918</xdr:rowOff>
    </xdr:to>
    <xdr:graphicFrame macro="">
      <xdr:nvGraphicFramePr>
        <xdr:cNvPr id="6" name="Chart 5">
          <a:extLst>
            <a:ext uri="{FF2B5EF4-FFF2-40B4-BE49-F238E27FC236}">
              <a16:creationId xmlns:a16="http://schemas.microsoft.com/office/drawing/2014/main" id="{0D8A61A9-8872-4DD1-972F-DAD9A6B01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499545</xdr:colOff>
      <xdr:row>23</xdr:row>
      <xdr:rowOff>29047</xdr:rowOff>
    </xdr:from>
    <xdr:to>
      <xdr:col>12</xdr:col>
      <xdr:colOff>193261</xdr:colOff>
      <xdr:row>30</xdr:row>
      <xdr:rowOff>141495</xdr:rowOff>
    </xdr:to>
    <xdr:graphicFrame macro="">
      <xdr:nvGraphicFramePr>
        <xdr:cNvPr id="7" name="Chart 6">
          <a:extLst>
            <a:ext uri="{FF2B5EF4-FFF2-40B4-BE49-F238E27FC236}">
              <a16:creationId xmlns:a16="http://schemas.microsoft.com/office/drawing/2014/main" id="{2BA001A4-E120-46FE-82D4-6240830B9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128839</xdr:colOff>
      <xdr:row>4</xdr:row>
      <xdr:rowOff>138782</xdr:rowOff>
    </xdr:from>
    <xdr:to>
      <xdr:col>12</xdr:col>
      <xdr:colOff>193261</xdr:colOff>
      <xdr:row>9</xdr:row>
      <xdr:rowOff>18405</xdr:rowOff>
    </xdr:to>
    <xdr:sp macro="" textlink="">
      <xdr:nvSpPr>
        <xdr:cNvPr id="8" name="TextBox 7">
          <a:extLst>
            <a:ext uri="{FF2B5EF4-FFF2-40B4-BE49-F238E27FC236}">
              <a16:creationId xmlns:a16="http://schemas.microsoft.com/office/drawing/2014/main" id="{52840650-BCF8-539F-C7BA-B6B184671BBB}"/>
            </a:ext>
          </a:extLst>
        </xdr:cNvPr>
        <xdr:cNvSpPr txBox="1"/>
      </xdr:nvSpPr>
      <xdr:spPr>
        <a:xfrm>
          <a:off x="7215071" y="875014"/>
          <a:ext cx="3717973" cy="2033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mn-lt"/>
              <a:ea typeface="+mn-ea"/>
              <a:cs typeface="+mn-cs"/>
            </a:rPr>
            <a:t>Founded: </a:t>
          </a:r>
          <a:r>
            <a:rPr lang="en-US" sz="1200" b="0" i="0" u="none" strike="noStrike">
              <a:solidFill>
                <a:schemeClr val="dk1"/>
              </a:solidFill>
              <a:effectLst/>
              <a:latin typeface="+mn-lt"/>
              <a:ea typeface="+mn-ea"/>
              <a:cs typeface="+mn-cs"/>
            </a:rPr>
            <a:t>1981</a:t>
          </a:r>
          <a:r>
            <a:rPr lang="en-US" sz="1200"/>
            <a:t> </a:t>
          </a:r>
          <a:br>
            <a:rPr lang="en-US" sz="1200"/>
          </a:br>
          <a:r>
            <a:rPr lang="en-US" sz="1200" b="1" i="0" u="none" strike="noStrike">
              <a:solidFill>
                <a:schemeClr val="dk1"/>
              </a:solidFill>
              <a:effectLst/>
              <a:latin typeface="+mn-lt"/>
              <a:ea typeface="+mn-ea"/>
              <a:cs typeface="+mn-cs"/>
            </a:rPr>
            <a:t>Founder: </a:t>
          </a:r>
          <a:r>
            <a:rPr lang="en-US" sz="1200" b="0" i="0" u="none" strike="noStrike">
              <a:solidFill>
                <a:schemeClr val="dk1"/>
              </a:solidFill>
              <a:effectLst/>
              <a:latin typeface="+mn-lt"/>
              <a:ea typeface="+mn-ea"/>
              <a:cs typeface="+mn-cs"/>
            </a:rPr>
            <a:t>Government of India (originally as Maruti Udyog Limited)</a:t>
          </a:r>
          <a:r>
            <a:rPr lang="en-US" sz="1200"/>
            <a:t> </a:t>
          </a:r>
          <a:br>
            <a:rPr lang="en-US" sz="1200"/>
          </a:br>
          <a:r>
            <a:rPr lang="en-US" sz="1200" b="1" i="0" u="none" strike="noStrike">
              <a:solidFill>
                <a:schemeClr val="dk1"/>
              </a:solidFill>
              <a:effectLst/>
              <a:latin typeface="+mn-lt"/>
              <a:ea typeface="+mn-ea"/>
              <a:cs typeface="+mn-cs"/>
            </a:rPr>
            <a:t>Headquarters: </a:t>
          </a:r>
          <a:r>
            <a:rPr lang="en-US" sz="1200" b="0" i="0" u="none" strike="noStrike">
              <a:solidFill>
                <a:schemeClr val="dk1"/>
              </a:solidFill>
              <a:effectLst/>
              <a:latin typeface="+mn-lt"/>
              <a:ea typeface="+mn-ea"/>
              <a:cs typeface="+mn-cs"/>
            </a:rPr>
            <a:t>New Delhi, India</a:t>
          </a:r>
          <a:r>
            <a:rPr lang="en-US" sz="1200"/>
            <a:t> </a:t>
          </a:r>
          <a:br>
            <a:rPr lang="en-US" sz="1200"/>
          </a:br>
          <a:r>
            <a:rPr lang="en-US" sz="1200" b="1"/>
            <a:t>Number of Locations:</a:t>
          </a:r>
          <a:r>
            <a:rPr lang="en-US" sz="1200"/>
            <a:t> 2 state-of-the-art manufacturing facilities (Gurugram and Manesar in Haryana), and one in Gujarat (operated by SMG)</a:t>
          </a:r>
          <a:br>
            <a:rPr lang="en-US" sz="1200"/>
          </a:br>
          <a:r>
            <a:rPr lang="en-US" sz="1200" b="1"/>
            <a:t>Areas Served: </a:t>
          </a:r>
          <a:r>
            <a:rPr lang="en-US" sz="1200"/>
            <a:t>Worldwide</a:t>
          </a:r>
          <a:br>
            <a:rPr lang="en-US" sz="1200"/>
          </a:br>
          <a:r>
            <a:rPr lang="en-US" sz="1200" b="1" i="0" u="none" strike="noStrike">
              <a:solidFill>
                <a:schemeClr val="dk1"/>
              </a:solidFill>
              <a:effectLst/>
              <a:latin typeface="+mn-lt"/>
              <a:ea typeface="+mn-ea"/>
              <a:cs typeface="+mn-cs"/>
            </a:rPr>
            <a:t>Key People: </a:t>
          </a:r>
          <a:r>
            <a:rPr lang="en-US" sz="1200" b="0" i="0" u="none" strike="noStrike">
              <a:solidFill>
                <a:schemeClr val="dk1"/>
              </a:solidFill>
              <a:effectLst/>
              <a:latin typeface="+mn-lt"/>
              <a:ea typeface="+mn-ea"/>
              <a:cs typeface="+mn-cs"/>
            </a:rPr>
            <a:t>Hisashi Takeuchi (Managing Director &amp; CEO), R.C. Bhargava (Chairman), Kenichi Ayukawa (Executive Vice Chairman)</a:t>
          </a:r>
          <a:endParaRPr lang="en-US" sz="1200"/>
        </a:p>
      </xdr:txBody>
    </xdr:sp>
    <xdr:clientData/>
  </xdr:twoCellAnchor>
  <xdr:oneCellAnchor>
    <xdr:from>
      <xdr:col>1</xdr:col>
      <xdr:colOff>0</xdr:colOff>
      <xdr:row>50</xdr:row>
      <xdr:rowOff>73623</xdr:rowOff>
    </xdr:from>
    <xdr:ext cx="7960508" cy="1730145"/>
    <xdr:sp macro="" textlink="">
      <xdr:nvSpPr>
        <xdr:cNvPr id="10" name="TextBox 9">
          <a:extLst>
            <a:ext uri="{FF2B5EF4-FFF2-40B4-BE49-F238E27FC236}">
              <a16:creationId xmlns:a16="http://schemas.microsoft.com/office/drawing/2014/main" id="{4A886BFD-2FE4-47B5-832F-36D4A817D8F4}"/>
            </a:ext>
          </a:extLst>
        </xdr:cNvPr>
        <xdr:cNvSpPr txBox="1"/>
      </xdr:nvSpPr>
      <xdr:spPr>
        <a:xfrm>
          <a:off x="128841" y="10500507"/>
          <a:ext cx="7960508" cy="173014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buFont typeface="Arial" panose="020B0604020202020204" pitchFamily="34" charset="0"/>
            <a:buNone/>
          </a:pPr>
          <a:endParaRPr lang="en-US" sz="1200" b="1">
            <a:solidFill>
              <a:srgbClr val="2D42C9"/>
            </a:solidFill>
            <a:latin typeface="+mn-lt"/>
          </a:endParaRPr>
        </a:p>
        <a:p>
          <a:pPr marL="171450" indent="-171450">
            <a:buFont typeface="Arial" panose="020B0604020202020204" pitchFamily="34" charset="0"/>
            <a:buChar char="•"/>
          </a:pPr>
          <a:r>
            <a:rPr lang="en-US" sz="1200" baseline="0">
              <a:latin typeface="+mn-lt"/>
            </a:rPr>
            <a:t>Maruti Suzuki India Limited (MSIL) and SMFG India Credit (SMICC) join hands to provide tailored financing solutions for Maruti Suzuki Super Carry and Eeco Cargo vehicles across India through SMFG's extensive network.</a:t>
          </a:r>
        </a:p>
        <a:p>
          <a:pPr marL="171450" indent="-171450">
            <a:buFont typeface="Arial" panose="020B0604020202020204" pitchFamily="34" charset="0"/>
            <a:buChar char="•"/>
          </a:pPr>
          <a:r>
            <a:rPr lang="en-US" sz="1200">
              <a:latin typeface="+mn-lt"/>
            </a:rPr>
            <a:t>MSIL recorded retail sales of 16,71,559 units in FY25 with a 40.25% market share.</a:t>
          </a:r>
        </a:p>
        <a:p>
          <a:pPr marL="171450" indent="-171450">
            <a:buFont typeface="Arial" panose="020B0604020202020204" pitchFamily="34" charset="0"/>
            <a:buChar char="•"/>
          </a:pPr>
          <a:r>
            <a:rPr lang="en-US" sz="1200">
              <a:latin typeface="+mn-lt"/>
            </a:rPr>
            <a:t>MSIL announced a final dividend of Rs 135 per share for the fiscal year 2024-25.</a:t>
          </a:r>
        </a:p>
        <a:p>
          <a:pPr marL="171450" indent="-171450">
            <a:buFont typeface="Arial" panose="020B0604020202020204" pitchFamily="34" charset="0"/>
            <a:buChar char="•"/>
          </a:pPr>
          <a:r>
            <a:rPr lang="en-US" sz="1200">
              <a:latin typeface="+mn-lt"/>
            </a:rPr>
            <a:t>MSIL's revenue from operations rose 6.4% to Rs 40,674 crore in the March quarter</a:t>
          </a:r>
          <a:r>
            <a:rPr lang="en-US" sz="1200" baseline="0">
              <a:latin typeface="+mn-lt"/>
            </a:rPr>
            <a:t> while </a:t>
          </a:r>
          <a:r>
            <a:rPr lang="en-US" sz="1200">
              <a:latin typeface="+mn-lt"/>
            </a:rPr>
            <a:t>EBITDA declining 9% to Rs 4,264 crore.</a:t>
          </a:r>
        </a:p>
        <a:p>
          <a:pPr marL="171450" indent="-171450">
            <a:buFont typeface="Arial" panose="020B0604020202020204" pitchFamily="34" charset="0"/>
            <a:buChar char="•"/>
          </a:pPr>
          <a:r>
            <a:rPr lang="en-US" sz="1200">
              <a:latin typeface="+mn-lt"/>
            </a:rPr>
            <a:t>MSIL's Q4 FY25 standalone net profit fell 4.3 percent year-on-year to Rs 3,711 crore.</a:t>
          </a:r>
        </a:p>
      </xdr:txBody>
    </xdr:sp>
    <xdr:clientData/>
  </xdr:oneCellAnchor>
  <xdr:twoCellAnchor>
    <xdr:from>
      <xdr:col>0</xdr:col>
      <xdr:colOff>92029</xdr:colOff>
      <xdr:row>7</xdr:row>
      <xdr:rowOff>64419</xdr:rowOff>
    </xdr:from>
    <xdr:to>
      <xdr:col>7</xdr:col>
      <xdr:colOff>27609</xdr:colOff>
      <xdr:row>7</xdr:row>
      <xdr:rowOff>2033840</xdr:rowOff>
    </xdr:to>
    <xdr:sp macro="" textlink="">
      <xdr:nvSpPr>
        <xdr:cNvPr id="11" name="TextBox 10">
          <a:extLst>
            <a:ext uri="{FF2B5EF4-FFF2-40B4-BE49-F238E27FC236}">
              <a16:creationId xmlns:a16="http://schemas.microsoft.com/office/drawing/2014/main" id="{104F5AE5-BD60-7900-B39C-D656042A225E}"/>
            </a:ext>
          </a:extLst>
        </xdr:cNvPr>
        <xdr:cNvSpPr txBox="1"/>
      </xdr:nvSpPr>
      <xdr:spPr>
        <a:xfrm>
          <a:off x="92029" y="1463260"/>
          <a:ext cx="7997319" cy="19694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Maruti Suzuki India Limited is a publicly listed Indian subsidiary of Japanese automaker Suzuki Motor Corporation. It is the largest automobile manufacturer in India, specialising in small cars. The company was established by the Government of India as Maruti Udyog Limited in February 1981 as a joint venture with Suzuki, the latter becoming the first Japanese automaker, as well as the first major foreign automaker, to invest in India. Maruti opened its first production facility in Gurugram, Haryana, in 1982. Initially, Maruti was majority-owned by the Indian government, with Suzuki only taking a 26% stake during its establishment in 1982. The Indian government gradually reduced its stake, partially departed the business in 2003 by making it a public company and then sold all of its remaining shares to Suzuki Motor Corporation in 2007. Maruti Suzuki has emerged as the largest Suzuki subsidiary in terms of production volume and sales. As of September 2022, the company had a leading market share of 42% in the Indian passenger car market.</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47284</xdr:colOff>
      <xdr:row>1</xdr:row>
      <xdr:rowOff>64325</xdr:rowOff>
    </xdr:from>
    <xdr:to>
      <xdr:col>11</xdr:col>
      <xdr:colOff>702899</xdr:colOff>
      <xdr:row>5</xdr:row>
      <xdr:rowOff>9479</xdr:rowOff>
    </xdr:to>
    <xdr:pic>
      <xdr:nvPicPr>
        <xdr:cNvPr id="2" name="Picture 1" descr="Maruti Suzuki Logowith Tagline PNG">
          <a:extLst>
            <a:ext uri="{FF2B5EF4-FFF2-40B4-BE49-F238E27FC236}">
              <a16:creationId xmlns:a16="http://schemas.microsoft.com/office/drawing/2014/main" id="{A73E9CA1-D481-4541-9C89-570C5B2998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6463627" y="244400"/>
          <a:ext cx="2873376" cy="90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13163</xdr:colOff>
      <xdr:row>1</xdr:row>
      <xdr:rowOff>37787</xdr:rowOff>
    </xdr:from>
    <xdr:to>
      <xdr:col>11</xdr:col>
      <xdr:colOff>691248</xdr:colOff>
      <xdr:row>4</xdr:row>
      <xdr:rowOff>165274</xdr:rowOff>
    </xdr:to>
    <xdr:pic>
      <xdr:nvPicPr>
        <xdr:cNvPr id="2" name="Picture 1" descr="Maruti Suzuki Logowith Tagline PNG">
          <a:extLst>
            <a:ext uri="{FF2B5EF4-FFF2-40B4-BE49-F238E27FC236}">
              <a16:creationId xmlns:a16="http://schemas.microsoft.com/office/drawing/2014/main" id="{6723A811-77E0-4DA3-830A-F6B7CE06694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6432752" y="220458"/>
          <a:ext cx="2896236" cy="892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91451</xdr:colOff>
      <xdr:row>1</xdr:row>
      <xdr:rowOff>20389</xdr:rowOff>
    </xdr:from>
    <xdr:to>
      <xdr:col>11</xdr:col>
      <xdr:colOff>544502</xdr:colOff>
      <xdr:row>4</xdr:row>
      <xdr:rowOff>152207</xdr:rowOff>
    </xdr:to>
    <xdr:pic>
      <xdr:nvPicPr>
        <xdr:cNvPr id="2" name="Picture 1" descr="Maruti Suzuki Logowith Tagline PNG">
          <a:extLst>
            <a:ext uri="{FF2B5EF4-FFF2-40B4-BE49-F238E27FC236}">
              <a16:creationId xmlns:a16="http://schemas.microsoft.com/office/drawing/2014/main" id="{CE8DF0CF-ED12-4BA6-9405-07780DECACF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6625601" y="204539"/>
          <a:ext cx="2891451" cy="881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466101</xdr:colOff>
      <xdr:row>1</xdr:row>
      <xdr:rowOff>109288</xdr:rowOff>
    </xdr:from>
    <xdr:to>
      <xdr:col>14</xdr:col>
      <xdr:colOff>449252</xdr:colOff>
      <xdr:row>4</xdr:row>
      <xdr:rowOff>116633</xdr:rowOff>
    </xdr:to>
    <xdr:pic>
      <xdr:nvPicPr>
        <xdr:cNvPr id="3" name="Picture 2" descr="Maruti Suzuki Logowith Tagline PNG">
          <a:extLst>
            <a:ext uri="{FF2B5EF4-FFF2-40B4-BE49-F238E27FC236}">
              <a16:creationId xmlns:a16="http://schemas.microsoft.com/office/drawing/2014/main" id="{E2B83FD0-9187-490A-A18F-0A1193A086A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7839877" y="290717"/>
          <a:ext cx="2892487" cy="733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74087</xdr:colOff>
      <xdr:row>10</xdr:row>
      <xdr:rowOff>0</xdr:rowOff>
    </xdr:from>
    <xdr:to>
      <xdr:col>8</xdr:col>
      <xdr:colOff>617195</xdr:colOff>
      <xdr:row>21</xdr:row>
      <xdr:rowOff>66842</xdr:rowOff>
    </xdr:to>
    <xdr:grpSp>
      <xdr:nvGrpSpPr>
        <xdr:cNvPr id="3" name="Group 2">
          <a:extLst>
            <a:ext uri="{FF2B5EF4-FFF2-40B4-BE49-F238E27FC236}">
              <a16:creationId xmlns:a16="http://schemas.microsoft.com/office/drawing/2014/main" id="{34A1CCE8-EC65-40B3-A34D-E46F00514259}"/>
            </a:ext>
          </a:extLst>
        </xdr:cNvPr>
        <xdr:cNvGrpSpPr/>
      </xdr:nvGrpSpPr>
      <xdr:grpSpPr>
        <a:xfrm>
          <a:off x="5593966" y="1634613"/>
          <a:ext cx="1938002" cy="2094999"/>
          <a:chOff x="117556" y="3404124"/>
          <a:chExt cx="1880124" cy="1845042"/>
        </a:xfrm>
        <a:noFill/>
      </xdr:grpSpPr>
      <xdr:graphicFrame macro="">
        <xdr:nvGraphicFramePr>
          <xdr:cNvPr id="4" name="Chart 3">
            <a:extLst>
              <a:ext uri="{FF2B5EF4-FFF2-40B4-BE49-F238E27FC236}">
                <a16:creationId xmlns:a16="http://schemas.microsoft.com/office/drawing/2014/main" id="{76CE2BC0-71C7-D377-E332-0E6A054406F3}"/>
              </a:ext>
            </a:extLst>
          </xdr:cNvPr>
          <xdr:cNvGraphicFramePr/>
        </xdr:nvGraphicFramePr>
        <xdr:xfrm>
          <a:off x="117556" y="3593315"/>
          <a:ext cx="1876773" cy="165585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TextBox 4">
            <a:extLst>
              <a:ext uri="{FF2B5EF4-FFF2-40B4-BE49-F238E27FC236}">
                <a16:creationId xmlns:a16="http://schemas.microsoft.com/office/drawing/2014/main" id="{21BC34B6-E905-A404-4913-F565F87426A8}"/>
              </a:ext>
            </a:extLst>
          </xdr:cNvPr>
          <xdr:cNvSpPr txBox="1"/>
        </xdr:nvSpPr>
        <xdr:spPr>
          <a:xfrm>
            <a:off x="123736" y="3450998"/>
            <a:ext cx="1873944" cy="21501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0509E"/>
                </a:solidFill>
                <a:latin typeface="+mn-lt"/>
              </a:rPr>
              <a:t>Average</a:t>
            </a:r>
            <a:r>
              <a:rPr lang="en-US" sz="1000" b="1" baseline="0">
                <a:solidFill>
                  <a:srgbClr val="00509E"/>
                </a:solidFill>
                <a:latin typeface="+mn-lt"/>
              </a:rPr>
              <a:t> Total Assets</a:t>
            </a:r>
            <a:r>
              <a:rPr lang="en-US" sz="1000" b="1">
                <a:solidFill>
                  <a:srgbClr val="00509E"/>
                </a:solidFill>
                <a:latin typeface="+mn-lt"/>
              </a:rPr>
              <a:t> (INR</a:t>
            </a:r>
            <a:r>
              <a:rPr lang="en-US" sz="1000" b="1" baseline="0">
                <a:solidFill>
                  <a:srgbClr val="00509E"/>
                </a:solidFill>
                <a:latin typeface="+mn-lt"/>
              </a:rPr>
              <a:t> </a:t>
            </a:r>
            <a:r>
              <a:rPr lang="en-US" sz="1000" b="1">
                <a:solidFill>
                  <a:srgbClr val="00509E"/>
                </a:solidFill>
                <a:latin typeface="+mn-lt"/>
              </a:rPr>
              <a:t>Crs.)</a:t>
            </a:r>
          </a:p>
          <a:p>
            <a:pPr algn="ctr"/>
            <a:endParaRPr lang="en-US" sz="1100" b="1">
              <a:solidFill>
                <a:srgbClr val="2D42C9"/>
              </a:solidFill>
              <a:latin typeface="+mn-lt"/>
            </a:endParaRPr>
          </a:p>
        </xdr:txBody>
      </xdr:sp>
      <xdr:cxnSp macro="">
        <xdr:nvCxnSpPr>
          <xdr:cNvPr id="6" name="Straight Connector 5">
            <a:extLst>
              <a:ext uri="{FF2B5EF4-FFF2-40B4-BE49-F238E27FC236}">
                <a16:creationId xmlns:a16="http://schemas.microsoft.com/office/drawing/2014/main" id="{31CCEDFE-89D3-93CD-633D-EA508221D3B4}"/>
              </a:ext>
            </a:extLst>
          </xdr:cNvPr>
          <xdr:cNvCxnSpPr/>
        </xdr:nvCxnSpPr>
        <xdr:spPr>
          <a:xfrm flipV="1">
            <a:off x="130928" y="3404124"/>
            <a:ext cx="1852629" cy="2"/>
          </a:xfrm>
          <a:prstGeom prst="line">
            <a:avLst/>
          </a:prstGeom>
          <a:grp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0</xdr:colOff>
      <xdr:row>10</xdr:row>
      <xdr:rowOff>0</xdr:rowOff>
    </xdr:from>
    <xdr:to>
      <xdr:col>4</xdr:col>
      <xdr:colOff>539749</xdr:colOff>
      <xdr:row>21</xdr:row>
      <xdr:rowOff>66842</xdr:rowOff>
    </xdr:to>
    <xdr:grpSp>
      <xdr:nvGrpSpPr>
        <xdr:cNvPr id="7" name="Group 6">
          <a:extLst>
            <a:ext uri="{FF2B5EF4-FFF2-40B4-BE49-F238E27FC236}">
              <a16:creationId xmlns:a16="http://schemas.microsoft.com/office/drawing/2014/main" id="{5A47C6FE-5168-44E4-82BD-C289F30965CC}"/>
            </a:ext>
          </a:extLst>
        </xdr:cNvPr>
        <xdr:cNvGrpSpPr/>
      </xdr:nvGrpSpPr>
      <xdr:grpSpPr>
        <a:xfrm>
          <a:off x="2755490" y="1634613"/>
          <a:ext cx="1934644" cy="2094999"/>
          <a:chOff x="117556" y="3404124"/>
          <a:chExt cx="1876773" cy="1845042"/>
        </a:xfrm>
        <a:noFill/>
      </xdr:grpSpPr>
      <xdr:graphicFrame macro="">
        <xdr:nvGraphicFramePr>
          <xdr:cNvPr id="8" name="Chart 7">
            <a:extLst>
              <a:ext uri="{FF2B5EF4-FFF2-40B4-BE49-F238E27FC236}">
                <a16:creationId xmlns:a16="http://schemas.microsoft.com/office/drawing/2014/main" id="{2DA7425F-C2C7-2D1A-F8DC-B2962BC05011}"/>
              </a:ext>
            </a:extLst>
          </xdr:cNvPr>
          <xdr:cNvGraphicFramePr/>
        </xdr:nvGraphicFramePr>
        <xdr:xfrm>
          <a:off x="117556" y="3593315"/>
          <a:ext cx="1876773" cy="1655851"/>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8">
            <a:extLst>
              <a:ext uri="{FF2B5EF4-FFF2-40B4-BE49-F238E27FC236}">
                <a16:creationId xmlns:a16="http://schemas.microsoft.com/office/drawing/2014/main" id="{B4ED6164-8D0B-C9FE-6D87-0B325D77D1B8}"/>
              </a:ext>
            </a:extLst>
          </xdr:cNvPr>
          <xdr:cNvSpPr txBox="1"/>
        </xdr:nvSpPr>
        <xdr:spPr>
          <a:xfrm>
            <a:off x="298909" y="3450997"/>
            <a:ext cx="1494803" cy="2149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0509E"/>
                </a:solidFill>
                <a:latin typeface="+mn-lt"/>
              </a:rPr>
              <a:t>Net</a:t>
            </a:r>
            <a:r>
              <a:rPr lang="en-US" sz="1000" b="1" baseline="0">
                <a:solidFill>
                  <a:srgbClr val="00509E"/>
                </a:solidFill>
                <a:latin typeface="+mn-lt"/>
              </a:rPr>
              <a:t> Profit</a:t>
            </a:r>
            <a:r>
              <a:rPr lang="en-US" sz="1000" b="1">
                <a:solidFill>
                  <a:srgbClr val="00509E"/>
                </a:solidFill>
                <a:latin typeface="+mn-lt"/>
              </a:rPr>
              <a:t> (INR Crs.)</a:t>
            </a:r>
          </a:p>
          <a:p>
            <a:pPr algn="ctr"/>
            <a:endParaRPr lang="en-US" sz="1100" b="1">
              <a:solidFill>
                <a:srgbClr val="2D42C9"/>
              </a:solidFill>
              <a:latin typeface="+mn-lt"/>
            </a:endParaRPr>
          </a:p>
        </xdr:txBody>
      </xdr:sp>
      <xdr:cxnSp macro="">
        <xdr:nvCxnSpPr>
          <xdr:cNvPr id="10" name="Straight Connector 9">
            <a:extLst>
              <a:ext uri="{FF2B5EF4-FFF2-40B4-BE49-F238E27FC236}">
                <a16:creationId xmlns:a16="http://schemas.microsoft.com/office/drawing/2014/main" id="{F2D6C9B1-7344-5123-B7E0-8444E61EF3F3}"/>
              </a:ext>
            </a:extLst>
          </xdr:cNvPr>
          <xdr:cNvCxnSpPr/>
        </xdr:nvCxnSpPr>
        <xdr:spPr>
          <a:xfrm flipV="1">
            <a:off x="130928" y="3404124"/>
            <a:ext cx="1852629" cy="2"/>
          </a:xfrm>
          <a:prstGeom prst="line">
            <a:avLst/>
          </a:prstGeom>
          <a:grp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0</xdr:colOff>
      <xdr:row>10</xdr:row>
      <xdr:rowOff>0</xdr:rowOff>
    </xdr:from>
    <xdr:to>
      <xdr:col>1</xdr:col>
      <xdr:colOff>1893302</xdr:colOff>
      <xdr:row>21</xdr:row>
      <xdr:rowOff>66842</xdr:rowOff>
    </xdr:to>
    <xdr:grpSp>
      <xdr:nvGrpSpPr>
        <xdr:cNvPr id="11" name="Group 10">
          <a:extLst>
            <a:ext uri="{FF2B5EF4-FFF2-40B4-BE49-F238E27FC236}">
              <a16:creationId xmlns:a16="http://schemas.microsoft.com/office/drawing/2014/main" id="{A60BC62F-A2DA-4167-87A3-6E8C6E9E62DD}"/>
            </a:ext>
          </a:extLst>
        </xdr:cNvPr>
        <xdr:cNvGrpSpPr/>
      </xdr:nvGrpSpPr>
      <xdr:grpSpPr>
        <a:xfrm>
          <a:off x="130277" y="1634613"/>
          <a:ext cx="1941054" cy="2094999"/>
          <a:chOff x="117556" y="3404124"/>
          <a:chExt cx="1876773" cy="1845042"/>
        </a:xfrm>
        <a:noFill/>
      </xdr:grpSpPr>
      <xdr:graphicFrame macro="">
        <xdr:nvGraphicFramePr>
          <xdr:cNvPr id="12" name="Chart 11">
            <a:extLst>
              <a:ext uri="{FF2B5EF4-FFF2-40B4-BE49-F238E27FC236}">
                <a16:creationId xmlns:a16="http://schemas.microsoft.com/office/drawing/2014/main" id="{EF5B72CD-5C7C-D8BF-5CF3-7E655D874143}"/>
              </a:ext>
            </a:extLst>
          </xdr:cNvPr>
          <xdr:cNvGraphicFramePr/>
        </xdr:nvGraphicFramePr>
        <xdr:xfrm>
          <a:off x="117556" y="3593315"/>
          <a:ext cx="1876773" cy="165585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TextBox 12">
            <a:extLst>
              <a:ext uri="{FF2B5EF4-FFF2-40B4-BE49-F238E27FC236}">
                <a16:creationId xmlns:a16="http://schemas.microsoft.com/office/drawing/2014/main" id="{22E4987F-54C4-A29A-4036-52BB48AB5E73}"/>
              </a:ext>
            </a:extLst>
          </xdr:cNvPr>
          <xdr:cNvSpPr txBox="1"/>
        </xdr:nvSpPr>
        <xdr:spPr>
          <a:xfrm>
            <a:off x="298909" y="3450997"/>
            <a:ext cx="1494803" cy="2149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0509E"/>
                </a:solidFill>
                <a:latin typeface="+mn-lt"/>
              </a:rPr>
              <a:t>Revenues (INR Crs.)</a:t>
            </a:r>
          </a:p>
          <a:p>
            <a:pPr algn="ctr"/>
            <a:endParaRPr lang="en-US" sz="1100" b="1">
              <a:solidFill>
                <a:srgbClr val="2D42C9"/>
              </a:solidFill>
              <a:latin typeface="+mn-lt"/>
            </a:endParaRPr>
          </a:p>
        </xdr:txBody>
      </xdr:sp>
      <xdr:cxnSp macro="">
        <xdr:nvCxnSpPr>
          <xdr:cNvPr id="14" name="Straight Connector 13">
            <a:extLst>
              <a:ext uri="{FF2B5EF4-FFF2-40B4-BE49-F238E27FC236}">
                <a16:creationId xmlns:a16="http://schemas.microsoft.com/office/drawing/2014/main" id="{38B29E69-B297-B00B-A935-2C0EB3894C69}"/>
              </a:ext>
            </a:extLst>
          </xdr:cNvPr>
          <xdr:cNvCxnSpPr/>
        </xdr:nvCxnSpPr>
        <xdr:spPr>
          <a:xfrm flipV="1">
            <a:off x="130928" y="3404124"/>
            <a:ext cx="1852629" cy="2"/>
          </a:xfrm>
          <a:prstGeom prst="line">
            <a:avLst/>
          </a:prstGeom>
          <a:grp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83553</xdr:colOff>
      <xdr:row>23</xdr:row>
      <xdr:rowOff>0</xdr:rowOff>
    </xdr:from>
    <xdr:to>
      <xdr:col>8</xdr:col>
      <xdr:colOff>623303</xdr:colOff>
      <xdr:row>34</xdr:row>
      <xdr:rowOff>66842</xdr:rowOff>
    </xdr:to>
    <xdr:grpSp>
      <xdr:nvGrpSpPr>
        <xdr:cNvPr id="15" name="Group 14">
          <a:extLst>
            <a:ext uri="{FF2B5EF4-FFF2-40B4-BE49-F238E27FC236}">
              <a16:creationId xmlns:a16="http://schemas.microsoft.com/office/drawing/2014/main" id="{41CE91F9-B254-4B21-AB89-CB0496DB7091}"/>
            </a:ext>
          </a:extLst>
        </xdr:cNvPr>
        <xdr:cNvGrpSpPr/>
      </xdr:nvGrpSpPr>
      <xdr:grpSpPr>
        <a:xfrm>
          <a:off x="5604702" y="4031226"/>
          <a:ext cx="1934644" cy="2094999"/>
          <a:chOff x="117556" y="3404124"/>
          <a:chExt cx="1876773" cy="1845042"/>
        </a:xfrm>
        <a:noFill/>
      </xdr:grpSpPr>
      <xdr:graphicFrame macro="">
        <xdr:nvGraphicFramePr>
          <xdr:cNvPr id="16" name="Chart 15">
            <a:extLst>
              <a:ext uri="{FF2B5EF4-FFF2-40B4-BE49-F238E27FC236}">
                <a16:creationId xmlns:a16="http://schemas.microsoft.com/office/drawing/2014/main" id="{4301699B-2A95-0325-815E-8634A0663F91}"/>
              </a:ext>
            </a:extLst>
          </xdr:cNvPr>
          <xdr:cNvGraphicFramePr/>
        </xdr:nvGraphicFramePr>
        <xdr:xfrm>
          <a:off x="117556" y="3593315"/>
          <a:ext cx="1876773" cy="1655851"/>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7" name="TextBox 16">
            <a:extLst>
              <a:ext uri="{FF2B5EF4-FFF2-40B4-BE49-F238E27FC236}">
                <a16:creationId xmlns:a16="http://schemas.microsoft.com/office/drawing/2014/main" id="{2869409B-B195-B6F6-DE56-E089B821EE17}"/>
              </a:ext>
            </a:extLst>
          </xdr:cNvPr>
          <xdr:cNvSpPr txBox="1"/>
        </xdr:nvSpPr>
        <xdr:spPr>
          <a:xfrm>
            <a:off x="298909" y="3450997"/>
            <a:ext cx="1494803" cy="2149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0509E"/>
                </a:solidFill>
                <a:latin typeface="+mn-lt"/>
              </a:rPr>
              <a:t>Financial</a:t>
            </a:r>
            <a:r>
              <a:rPr lang="en-US" sz="1000" b="1" baseline="0">
                <a:solidFill>
                  <a:srgbClr val="00509E"/>
                </a:solidFill>
                <a:latin typeface="+mn-lt"/>
              </a:rPr>
              <a:t> Leverage</a:t>
            </a:r>
            <a:endParaRPr lang="en-US" sz="1000" b="1">
              <a:solidFill>
                <a:srgbClr val="00509E"/>
              </a:solidFill>
              <a:latin typeface="+mn-lt"/>
            </a:endParaRPr>
          </a:p>
          <a:p>
            <a:pPr algn="ctr"/>
            <a:endParaRPr lang="en-US" sz="1100" b="1">
              <a:solidFill>
                <a:srgbClr val="2D42C9"/>
              </a:solidFill>
              <a:latin typeface="+mn-lt"/>
            </a:endParaRPr>
          </a:p>
        </xdr:txBody>
      </xdr:sp>
      <xdr:cxnSp macro="">
        <xdr:nvCxnSpPr>
          <xdr:cNvPr id="18" name="Straight Connector 17">
            <a:extLst>
              <a:ext uri="{FF2B5EF4-FFF2-40B4-BE49-F238E27FC236}">
                <a16:creationId xmlns:a16="http://schemas.microsoft.com/office/drawing/2014/main" id="{EFF5FFC4-1AF3-CD82-0DF5-DA874FEA1C4E}"/>
              </a:ext>
            </a:extLst>
          </xdr:cNvPr>
          <xdr:cNvCxnSpPr/>
        </xdr:nvCxnSpPr>
        <xdr:spPr>
          <a:xfrm flipV="1">
            <a:off x="130928" y="3404124"/>
            <a:ext cx="1852629" cy="2"/>
          </a:xfrm>
          <a:prstGeom prst="line">
            <a:avLst/>
          </a:prstGeom>
          <a:grp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75197</xdr:colOff>
      <xdr:row>23</xdr:row>
      <xdr:rowOff>0</xdr:rowOff>
    </xdr:from>
    <xdr:to>
      <xdr:col>4</xdr:col>
      <xdr:colOff>614946</xdr:colOff>
      <xdr:row>34</xdr:row>
      <xdr:rowOff>66842</xdr:rowOff>
    </xdr:to>
    <xdr:grpSp>
      <xdr:nvGrpSpPr>
        <xdr:cNvPr id="19" name="Group 18">
          <a:extLst>
            <a:ext uri="{FF2B5EF4-FFF2-40B4-BE49-F238E27FC236}">
              <a16:creationId xmlns:a16="http://schemas.microsoft.com/office/drawing/2014/main" id="{63CC3BCD-EF18-4CE7-8A1E-341CD2F0E1E4}"/>
            </a:ext>
          </a:extLst>
        </xdr:cNvPr>
        <xdr:cNvGrpSpPr/>
      </xdr:nvGrpSpPr>
      <xdr:grpSpPr>
        <a:xfrm>
          <a:off x="2832211" y="4031226"/>
          <a:ext cx="1934644" cy="2094999"/>
          <a:chOff x="117556" y="3404124"/>
          <a:chExt cx="1876773" cy="1845042"/>
        </a:xfrm>
        <a:noFill/>
      </xdr:grpSpPr>
      <xdr:graphicFrame macro="">
        <xdr:nvGraphicFramePr>
          <xdr:cNvPr id="20" name="Chart 19">
            <a:extLst>
              <a:ext uri="{FF2B5EF4-FFF2-40B4-BE49-F238E27FC236}">
                <a16:creationId xmlns:a16="http://schemas.microsoft.com/office/drawing/2014/main" id="{01E8AC78-53EC-9125-313D-4CCA8E1681ED}"/>
              </a:ext>
            </a:extLst>
          </xdr:cNvPr>
          <xdr:cNvGraphicFramePr/>
        </xdr:nvGraphicFramePr>
        <xdr:xfrm>
          <a:off x="117556" y="3593315"/>
          <a:ext cx="1876773" cy="1655851"/>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1" name="TextBox 20">
            <a:extLst>
              <a:ext uri="{FF2B5EF4-FFF2-40B4-BE49-F238E27FC236}">
                <a16:creationId xmlns:a16="http://schemas.microsoft.com/office/drawing/2014/main" id="{AC413FD9-F0CA-C741-D8A9-E223A8822688}"/>
              </a:ext>
            </a:extLst>
          </xdr:cNvPr>
          <xdr:cNvSpPr txBox="1"/>
        </xdr:nvSpPr>
        <xdr:spPr>
          <a:xfrm>
            <a:off x="298909" y="3450997"/>
            <a:ext cx="1494803" cy="2149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a:solidFill>
                  <a:srgbClr val="00509E"/>
                </a:solidFill>
                <a:effectLst/>
                <a:latin typeface="+mn-lt"/>
                <a:ea typeface="+mn-ea"/>
                <a:cs typeface="+mn-cs"/>
              </a:rPr>
              <a:t>Return</a:t>
            </a:r>
            <a:r>
              <a:rPr lang="en-US" sz="1000" b="1" baseline="0">
                <a:solidFill>
                  <a:srgbClr val="00509E"/>
                </a:solidFill>
                <a:effectLst/>
                <a:latin typeface="+mn-lt"/>
                <a:ea typeface="+mn-ea"/>
                <a:cs typeface="+mn-cs"/>
              </a:rPr>
              <a:t> on Asset</a:t>
            </a:r>
            <a:r>
              <a:rPr lang="en-US" sz="1000" b="1">
                <a:solidFill>
                  <a:srgbClr val="00509E"/>
                </a:solidFill>
                <a:effectLst/>
                <a:latin typeface="+mn-lt"/>
                <a:ea typeface="+mn-ea"/>
                <a:cs typeface="+mn-cs"/>
              </a:rPr>
              <a:t> (%)</a:t>
            </a:r>
            <a:endParaRPr lang="en-US" sz="1000">
              <a:solidFill>
                <a:srgbClr val="00509E"/>
              </a:solidFill>
              <a:effectLst/>
              <a:latin typeface="+mn-lt"/>
            </a:endParaRPr>
          </a:p>
          <a:p>
            <a:pPr algn="ctr"/>
            <a:endParaRPr lang="en-US" sz="1000" b="1">
              <a:solidFill>
                <a:srgbClr val="2D42C9"/>
              </a:solidFill>
              <a:latin typeface="+mn-lt"/>
            </a:endParaRPr>
          </a:p>
          <a:p>
            <a:pPr algn="ctr"/>
            <a:endParaRPr lang="en-US" sz="1000" b="1">
              <a:solidFill>
                <a:srgbClr val="2D42C9"/>
              </a:solidFill>
              <a:latin typeface="+mn-lt"/>
            </a:endParaRPr>
          </a:p>
        </xdr:txBody>
      </xdr:sp>
      <xdr:cxnSp macro="">
        <xdr:nvCxnSpPr>
          <xdr:cNvPr id="22" name="Straight Connector 21">
            <a:extLst>
              <a:ext uri="{FF2B5EF4-FFF2-40B4-BE49-F238E27FC236}">
                <a16:creationId xmlns:a16="http://schemas.microsoft.com/office/drawing/2014/main" id="{4C063DFD-24C0-9B3E-C2BB-B5AA74842E3C}"/>
              </a:ext>
            </a:extLst>
          </xdr:cNvPr>
          <xdr:cNvCxnSpPr/>
        </xdr:nvCxnSpPr>
        <xdr:spPr>
          <a:xfrm flipV="1">
            <a:off x="130928" y="3404124"/>
            <a:ext cx="1852629" cy="2"/>
          </a:xfrm>
          <a:prstGeom prst="line">
            <a:avLst/>
          </a:prstGeom>
          <a:grp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91908</xdr:colOff>
      <xdr:row>23</xdr:row>
      <xdr:rowOff>0</xdr:rowOff>
    </xdr:from>
    <xdr:to>
      <xdr:col>1</xdr:col>
      <xdr:colOff>1985210</xdr:colOff>
      <xdr:row>34</xdr:row>
      <xdr:rowOff>66842</xdr:rowOff>
    </xdr:to>
    <xdr:grpSp>
      <xdr:nvGrpSpPr>
        <xdr:cNvPr id="23" name="Group 22">
          <a:extLst>
            <a:ext uri="{FF2B5EF4-FFF2-40B4-BE49-F238E27FC236}">
              <a16:creationId xmlns:a16="http://schemas.microsoft.com/office/drawing/2014/main" id="{DFEB9725-1335-4372-A38A-B5CB1A5CB679}"/>
            </a:ext>
          </a:extLst>
        </xdr:cNvPr>
        <xdr:cNvGrpSpPr/>
      </xdr:nvGrpSpPr>
      <xdr:grpSpPr>
        <a:xfrm>
          <a:off x="224725" y="4031226"/>
          <a:ext cx="1940800" cy="2094999"/>
          <a:chOff x="117556" y="3404124"/>
          <a:chExt cx="1876773" cy="1845042"/>
        </a:xfrm>
        <a:noFill/>
      </xdr:grpSpPr>
      <xdr:graphicFrame macro="">
        <xdr:nvGraphicFramePr>
          <xdr:cNvPr id="24" name="Chart 23">
            <a:extLst>
              <a:ext uri="{FF2B5EF4-FFF2-40B4-BE49-F238E27FC236}">
                <a16:creationId xmlns:a16="http://schemas.microsoft.com/office/drawing/2014/main" id="{41BA8E13-73C3-B892-40DE-4032D4E0EFD1}"/>
              </a:ext>
            </a:extLst>
          </xdr:cNvPr>
          <xdr:cNvGraphicFramePr/>
        </xdr:nvGraphicFramePr>
        <xdr:xfrm>
          <a:off x="117556" y="3593315"/>
          <a:ext cx="1876773" cy="165585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5" name="TextBox 24">
            <a:extLst>
              <a:ext uri="{FF2B5EF4-FFF2-40B4-BE49-F238E27FC236}">
                <a16:creationId xmlns:a16="http://schemas.microsoft.com/office/drawing/2014/main" id="{D10A87EC-25AB-CF54-672C-291E1CE07528}"/>
              </a:ext>
            </a:extLst>
          </xdr:cNvPr>
          <xdr:cNvSpPr txBox="1"/>
        </xdr:nvSpPr>
        <xdr:spPr>
          <a:xfrm>
            <a:off x="298909" y="3450997"/>
            <a:ext cx="1494803" cy="2149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rgbClr val="00509E"/>
                </a:solidFill>
                <a:latin typeface="+mn-lt"/>
              </a:rPr>
              <a:t>Return</a:t>
            </a:r>
            <a:r>
              <a:rPr lang="en-US" sz="1000" b="1" baseline="0">
                <a:solidFill>
                  <a:srgbClr val="00509E"/>
                </a:solidFill>
                <a:latin typeface="+mn-lt"/>
              </a:rPr>
              <a:t> on Equity</a:t>
            </a:r>
            <a:r>
              <a:rPr lang="en-US" sz="1000" b="1">
                <a:solidFill>
                  <a:srgbClr val="00509E"/>
                </a:solidFill>
                <a:latin typeface="+mn-lt"/>
              </a:rPr>
              <a:t> (%)</a:t>
            </a:r>
          </a:p>
          <a:p>
            <a:pPr algn="ctr"/>
            <a:endParaRPr lang="en-US" sz="1100" b="1">
              <a:solidFill>
                <a:srgbClr val="2D42C9"/>
              </a:solidFill>
              <a:latin typeface="+mn-lt"/>
            </a:endParaRPr>
          </a:p>
        </xdr:txBody>
      </xdr:sp>
      <xdr:cxnSp macro="">
        <xdr:nvCxnSpPr>
          <xdr:cNvPr id="26" name="Straight Connector 25">
            <a:extLst>
              <a:ext uri="{FF2B5EF4-FFF2-40B4-BE49-F238E27FC236}">
                <a16:creationId xmlns:a16="http://schemas.microsoft.com/office/drawing/2014/main" id="{122B5B8C-D4C8-A546-3941-9F0FA6FD1EA9}"/>
              </a:ext>
            </a:extLst>
          </xdr:cNvPr>
          <xdr:cNvCxnSpPr/>
        </xdr:nvCxnSpPr>
        <xdr:spPr>
          <a:xfrm flipV="1">
            <a:off x="130928" y="3404124"/>
            <a:ext cx="1852629" cy="2"/>
          </a:xfrm>
          <a:prstGeom prst="line">
            <a:avLst/>
          </a:prstGeom>
          <a:grpFill/>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4</xdr:col>
      <xdr:colOff>418353</xdr:colOff>
      <xdr:row>1</xdr:row>
      <xdr:rowOff>57612</xdr:rowOff>
    </xdr:from>
    <xdr:to>
      <xdr:col>8</xdr:col>
      <xdr:colOff>631653</xdr:colOff>
      <xdr:row>4</xdr:row>
      <xdr:rowOff>171824</xdr:rowOff>
    </xdr:to>
    <xdr:pic>
      <xdr:nvPicPr>
        <xdr:cNvPr id="29" name="Picture 28" descr="Maruti Suzuki Logowith Tagline PNG">
          <a:extLst>
            <a:ext uri="{FF2B5EF4-FFF2-40B4-BE49-F238E27FC236}">
              <a16:creationId xmlns:a16="http://schemas.microsoft.com/office/drawing/2014/main" id="{D0EDFD46-C977-490E-8494-3BE10DB4D685}"/>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 b="-1262"/>
        <a:stretch/>
      </xdr:blipFill>
      <xdr:spPr bwMode="auto">
        <a:xfrm>
          <a:off x="4452471" y="244377"/>
          <a:ext cx="2902711" cy="846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77</xdr:row>
      <xdr:rowOff>67732</xdr:rowOff>
    </xdr:from>
    <xdr:ext cx="7315200" cy="2167467"/>
    <xdr:sp macro="" textlink="">
      <xdr:nvSpPr>
        <xdr:cNvPr id="27" name="TextBox 26">
          <a:extLst>
            <a:ext uri="{FF2B5EF4-FFF2-40B4-BE49-F238E27FC236}">
              <a16:creationId xmlns:a16="http://schemas.microsoft.com/office/drawing/2014/main" id="{60EC84EB-5A47-4E17-8B03-EC8C1C6516A6}"/>
            </a:ext>
          </a:extLst>
        </xdr:cNvPr>
        <xdr:cNvSpPr txBox="1"/>
      </xdr:nvSpPr>
      <xdr:spPr>
        <a:xfrm>
          <a:off x="127000" y="14274799"/>
          <a:ext cx="7315200" cy="21674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171450" indent="-171450">
            <a:buFont typeface="Arial" panose="020B0604020202020204" pitchFamily="34" charset="0"/>
            <a:buChar char="•"/>
          </a:pPr>
          <a:r>
            <a:rPr lang="en-US" sz="1200" baseline="0">
              <a:latin typeface="+mn-lt"/>
            </a:rPr>
            <a:t>ROE of Maruti Suzuki declined from 17.06% in FY2019 to a low of 7.20% in FY2022 during the pandemic period but has shown a strong recovery post-COVID, reaching 15.95% in FY2025.</a:t>
          </a:r>
        </a:p>
        <a:p>
          <a:pPr marL="171450" indent="-171450">
            <a:buFont typeface="Arial" panose="020B0604020202020204" pitchFamily="34" charset="0"/>
            <a:buChar char="•"/>
          </a:pPr>
          <a:r>
            <a:rPr lang="en-US" sz="1200">
              <a:latin typeface="+mn-lt"/>
            </a:rPr>
            <a:t>The improvement in ROE has been primarily driven by an increase in net profit margin, which surged from 4.39% in FY2022 to 9.48% in FY2025, reflecting effective cost control and a recovery in sales performance.</a:t>
          </a:r>
        </a:p>
        <a:p>
          <a:pPr marL="171450" indent="-171450">
            <a:buFont typeface="Arial" panose="020B0604020202020204" pitchFamily="34" charset="0"/>
            <a:buChar char="•"/>
          </a:pPr>
          <a:r>
            <a:rPr lang="en-US" sz="1200">
              <a:latin typeface="+mn-lt"/>
            </a:rPr>
            <a:t>Financial leverage (Equity Multiplier) has remained relatively stable, ranging between 1.3x to 1.4x, indicating a consistent capital structure with limited reliance on debt.</a:t>
          </a:r>
        </a:p>
        <a:p>
          <a:pPr marL="171450" indent="-171450">
            <a:buFont typeface="Arial" panose="020B0604020202020204" pitchFamily="34" charset="0"/>
            <a:buChar char="•"/>
          </a:pPr>
          <a:r>
            <a:rPr lang="en-US" sz="1200">
              <a:latin typeface="+mn-lt"/>
            </a:rPr>
            <a:t>ROA followed a similar trajectory to ROE, falling to 5.31% in FY2022 but rebounding to 11.73% in FY2025, primarily due to improved profitability.</a:t>
          </a:r>
        </a:p>
        <a:p>
          <a:pPr marL="171450" indent="-171450">
            <a:buFont typeface="Arial" panose="020B0604020202020204" pitchFamily="34" charset="0"/>
            <a:buChar char="•"/>
          </a:pPr>
          <a:r>
            <a:rPr lang="en-US" sz="1200">
              <a:latin typeface="+mn-lt"/>
            </a:rPr>
            <a:t>With both profit margins and efficiency metrics strengthening, the rise in ROA and ROE highlights Maruti Suzuki's resilient operational and financial performance in the post-pandemic recovery phase.</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11</xdr:col>
      <xdr:colOff>42171</xdr:colOff>
      <xdr:row>1</xdr:row>
      <xdr:rowOff>39624</xdr:rowOff>
    </xdr:from>
    <xdr:to>
      <xdr:col>14</xdr:col>
      <xdr:colOff>682393</xdr:colOff>
      <xdr:row>4</xdr:row>
      <xdr:rowOff>154128</xdr:rowOff>
    </xdr:to>
    <xdr:pic>
      <xdr:nvPicPr>
        <xdr:cNvPr id="2" name="Picture 1" descr="Maruti Suzuki Logowith Tagline PNG">
          <a:extLst>
            <a:ext uri="{FF2B5EF4-FFF2-40B4-BE49-F238E27FC236}">
              <a16:creationId xmlns:a16="http://schemas.microsoft.com/office/drawing/2014/main" id="{21649C5B-06C5-45D3-9931-D644354E28F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7823038" y="225891"/>
          <a:ext cx="2900822" cy="868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77360</xdr:colOff>
      <xdr:row>28</xdr:row>
      <xdr:rowOff>45963</xdr:rowOff>
    </xdr:from>
    <xdr:to>
      <xdr:col>4</xdr:col>
      <xdr:colOff>745434</xdr:colOff>
      <xdr:row>43</xdr:row>
      <xdr:rowOff>26913</xdr:rowOff>
    </xdr:to>
    <xdr:graphicFrame macro="">
      <xdr:nvGraphicFramePr>
        <xdr:cNvPr id="4" name="Chart 3">
          <a:extLst>
            <a:ext uri="{FF2B5EF4-FFF2-40B4-BE49-F238E27FC236}">
              <a16:creationId xmlns:a16="http://schemas.microsoft.com/office/drawing/2014/main" id="{98BEBD1E-871F-3D72-7B86-33E207408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28</xdr:row>
      <xdr:rowOff>0</xdr:rowOff>
    </xdr:from>
    <xdr:to>
      <xdr:col>10</xdr:col>
      <xdr:colOff>44118</xdr:colOff>
      <xdr:row>42</xdr:row>
      <xdr:rowOff>163167</xdr:rowOff>
    </xdr:to>
    <xdr:graphicFrame macro="">
      <xdr:nvGraphicFramePr>
        <xdr:cNvPr id="5" name="Chart 4">
          <a:extLst>
            <a:ext uri="{FF2B5EF4-FFF2-40B4-BE49-F238E27FC236}">
              <a16:creationId xmlns:a16="http://schemas.microsoft.com/office/drawing/2014/main" id="{1EA33BF1-77D2-43C4-A3D0-DACE5B22E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2473</xdr:colOff>
      <xdr:row>28</xdr:row>
      <xdr:rowOff>13855</xdr:rowOff>
    </xdr:from>
    <xdr:to>
      <xdr:col>15</xdr:col>
      <xdr:colOff>32987</xdr:colOff>
      <xdr:row>42</xdr:row>
      <xdr:rowOff>164935</xdr:rowOff>
    </xdr:to>
    <xdr:graphicFrame macro="">
      <xdr:nvGraphicFramePr>
        <xdr:cNvPr id="7" name="Chart 6">
          <a:extLst>
            <a:ext uri="{FF2B5EF4-FFF2-40B4-BE49-F238E27FC236}">
              <a16:creationId xmlns:a16="http://schemas.microsoft.com/office/drawing/2014/main" id="{03CF997F-968B-03BD-4A93-7CFAE494A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23</xdr:col>
      <xdr:colOff>550880</xdr:colOff>
      <xdr:row>1</xdr:row>
      <xdr:rowOff>77940</xdr:rowOff>
    </xdr:from>
    <xdr:to>
      <xdr:col>29</xdr:col>
      <xdr:colOff>393933</xdr:colOff>
      <xdr:row>4</xdr:row>
      <xdr:rowOff>156688</xdr:rowOff>
    </xdr:to>
    <xdr:pic>
      <xdr:nvPicPr>
        <xdr:cNvPr id="2" name="Picture 1" descr="Maruti Suzuki Logowith Tagline PNG">
          <a:extLst>
            <a:ext uri="{FF2B5EF4-FFF2-40B4-BE49-F238E27FC236}">
              <a16:creationId xmlns:a16="http://schemas.microsoft.com/office/drawing/2014/main" id="{69DEC248-EC2D-4FBF-9B1D-BA742FBA3634}"/>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12063348" y="259369"/>
          <a:ext cx="2943832" cy="837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68643</xdr:colOff>
      <xdr:row>1</xdr:row>
      <xdr:rowOff>20259</xdr:rowOff>
    </xdr:from>
    <xdr:to>
      <xdr:col>10</xdr:col>
      <xdr:colOff>522212</xdr:colOff>
      <xdr:row>4</xdr:row>
      <xdr:rowOff>165649</xdr:rowOff>
    </xdr:to>
    <xdr:pic>
      <xdr:nvPicPr>
        <xdr:cNvPr id="2" name="Picture 1" descr="Maruti Suzuki Logowith Tagline PNG">
          <a:extLst>
            <a:ext uri="{FF2B5EF4-FFF2-40B4-BE49-F238E27FC236}">
              <a16:creationId xmlns:a16="http://schemas.microsoft.com/office/drawing/2014/main" id="{C4D070D6-200C-4D14-B1FA-5449E9E075E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3872293" y="204409"/>
          <a:ext cx="2891969" cy="875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600074</xdr:colOff>
      <xdr:row>36</xdr:row>
      <xdr:rowOff>95250</xdr:rowOff>
    </xdr:from>
    <xdr:to>
      <xdr:col>13</xdr:col>
      <xdr:colOff>622299</xdr:colOff>
      <xdr:row>49</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511735D-0324-5D5F-1B69-5ADF2537C7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3724" y="6718300"/>
              <a:ext cx="4549775" cy="2432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1578704</xdr:colOff>
      <xdr:row>1</xdr:row>
      <xdr:rowOff>51235</xdr:rowOff>
    </xdr:from>
    <xdr:to>
      <xdr:col>13</xdr:col>
      <xdr:colOff>539559</xdr:colOff>
      <xdr:row>4</xdr:row>
      <xdr:rowOff>178110</xdr:rowOff>
    </xdr:to>
    <xdr:pic>
      <xdr:nvPicPr>
        <xdr:cNvPr id="4" name="Picture 3" descr="Maruti Suzuki Logowith Tagline PNG">
          <a:extLst>
            <a:ext uri="{FF2B5EF4-FFF2-40B4-BE49-F238E27FC236}">
              <a16:creationId xmlns:a16="http://schemas.microsoft.com/office/drawing/2014/main" id="{FB58FB94-A98E-4E2F-9FEA-41580E74E28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 b="-1262"/>
        <a:stretch/>
      </xdr:blipFill>
      <xdr:spPr bwMode="auto">
        <a:xfrm>
          <a:off x="6991692" y="237089"/>
          <a:ext cx="2894757" cy="878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434351</xdr:colOff>
      <xdr:row>1</xdr:row>
      <xdr:rowOff>45789</xdr:rowOff>
    </xdr:from>
    <xdr:to>
      <xdr:col>9</xdr:col>
      <xdr:colOff>627052</xdr:colOff>
      <xdr:row>4</xdr:row>
      <xdr:rowOff>143262</xdr:rowOff>
    </xdr:to>
    <xdr:pic>
      <xdr:nvPicPr>
        <xdr:cNvPr id="3" name="Picture 2" descr="Maruti Suzuki Logowith Tagline PNG">
          <a:extLst>
            <a:ext uri="{FF2B5EF4-FFF2-40B4-BE49-F238E27FC236}">
              <a16:creationId xmlns:a16="http://schemas.microsoft.com/office/drawing/2014/main" id="{6DEB7A76-80D3-4F30-9FD9-0CEE0F13B9B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4003051" y="229939"/>
          <a:ext cx="2891451" cy="8432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423383</xdr:colOff>
      <xdr:row>1</xdr:row>
      <xdr:rowOff>64942</xdr:rowOff>
    </xdr:from>
    <xdr:to>
      <xdr:col>7</xdr:col>
      <xdr:colOff>632248</xdr:colOff>
      <xdr:row>5</xdr:row>
      <xdr:rowOff>28863</xdr:rowOff>
    </xdr:to>
    <xdr:pic>
      <xdr:nvPicPr>
        <xdr:cNvPr id="2" name="Picture 1" descr="Maruti Suzuki Logowith Tagline PNG">
          <a:extLst>
            <a:ext uri="{FF2B5EF4-FFF2-40B4-BE49-F238E27FC236}">
              <a16:creationId xmlns:a16="http://schemas.microsoft.com/office/drawing/2014/main" id="{6A51A571-DC53-4960-9628-14F80CAF3AAF}"/>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4529235" y="252556"/>
          <a:ext cx="2893183" cy="909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310174</xdr:colOff>
      <xdr:row>1</xdr:row>
      <xdr:rowOff>70556</xdr:rowOff>
    </xdr:from>
    <xdr:to>
      <xdr:col>10</xdr:col>
      <xdr:colOff>758991</xdr:colOff>
      <xdr:row>4</xdr:row>
      <xdr:rowOff>137975</xdr:rowOff>
    </xdr:to>
    <xdr:pic>
      <xdr:nvPicPr>
        <xdr:cNvPr id="2" name="Picture 1" descr="Maruti Suzuki Logowith Tagline PNG">
          <a:extLst>
            <a:ext uri="{FF2B5EF4-FFF2-40B4-BE49-F238E27FC236}">
              <a16:creationId xmlns:a16="http://schemas.microsoft.com/office/drawing/2014/main" id="{AC225B9F-7580-4333-8658-82A22E30165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5305507" y="254000"/>
          <a:ext cx="2882984"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627160</xdr:colOff>
      <xdr:row>29</xdr:row>
      <xdr:rowOff>133272</xdr:rowOff>
    </xdr:from>
    <xdr:ext cx="642839" cy="264560"/>
    <xdr:sp macro="" textlink="">
      <xdr:nvSpPr>
        <xdr:cNvPr id="3" name="TextBox 2">
          <a:extLst>
            <a:ext uri="{FF2B5EF4-FFF2-40B4-BE49-F238E27FC236}">
              <a16:creationId xmlns:a16="http://schemas.microsoft.com/office/drawing/2014/main" id="{6C21ED3C-A816-B32C-3E6A-899C30E71502}"/>
            </a:ext>
          </a:extLst>
        </xdr:cNvPr>
        <xdr:cNvSpPr txBox="1"/>
      </xdr:nvSpPr>
      <xdr:spPr>
        <a:xfrm>
          <a:off x="4013827" y="5464136"/>
          <a:ext cx="6428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Growth</a:t>
          </a:r>
        </a:p>
      </xdr:txBody>
    </xdr:sp>
    <xdr:clientData/>
  </xdr:oneCellAnchor>
  <xdr:oneCellAnchor>
    <xdr:from>
      <xdr:col>5</xdr:col>
      <xdr:colOff>627160</xdr:colOff>
      <xdr:row>39</xdr:row>
      <xdr:rowOff>125432</xdr:rowOff>
    </xdr:from>
    <xdr:ext cx="642839" cy="264560"/>
    <xdr:sp macro="" textlink="">
      <xdr:nvSpPr>
        <xdr:cNvPr id="4" name="TextBox 3">
          <a:extLst>
            <a:ext uri="{FF2B5EF4-FFF2-40B4-BE49-F238E27FC236}">
              <a16:creationId xmlns:a16="http://schemas.microsoft.com/office/drawing/2014/main" id="{99BC77F9-3B3D-4982-9812-F22C7D828223}"/>
            </a:ext>
          </a:extLst>
        </xdr:cNvPr>
        <xdr:cNvSpPr txBox="1"/>
      </xdr:nvSpPr>
      <xdr:spPr>
        <a:xfrm>
          <a:off x="4013827" y="7267222"/>
          <a:ext cx="6428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Growth</a:t>
          </a: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5</xdr:col>
      <xdr:colOff>118384</xdr:colOff>
      <xdr:row>1</xdr:row>
      <xdr:rowOff>49798</xdr:rowOff>
    </xdr:from>
    <xdr:to>
      <xdr:col>8</xdr:col>
      <xdr:colOff>740334</xdr:colOff>
      <xdr:row>4</xdr:row>
      <xdr:rowOff>182815</xdr:rowOff>
    </xdr:to>
    <xdr:pic>
      <xdr:nvPicPr>
        <xdr:cNvPr id="28" name="Picture 27" descr="Maruti Suzuki Logowith Tagline PNG">
          <a:extLst>
            <a:ext uri="{FF2B5EF4-FFF2-40B4-BE49-F238E27FC236}">
              <a16:creationId xmlns:a16="http://schemas.microsoft.com/office/drawing/2014/main" id="{754FF529-7853-4C7C-A978-96D959ABCD3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5074304" y="232269"/>
          <a:ext cx="2891892" cy="8920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72987</xdr:colOff>
      <xdr:row>45</xdr:row>
      <xdr:rowOff>58390</xdr:rowOff>
    </xdr:from>
    <xdr:ext cx="7919253" cy="2160459"/>
    <xdr:sp macro="" textlink="">
      <xdr:nvSpPr>
        <xdr:cNvPr id="2" name="TextBox 1">
          <a:extLst>
            <a:ext uri="{FF2B5EF4-FFF2-40B4-BE49-F238E27FC236}">
              <a16:creationId xmlns:a16="http://schemas.microsoft.com/office/drawing/2014/main" id="{5BC564C2-0F6D-4754-B5AF-F3DC1CA8FDE7}"/>
            </a:ext>
          </a:extLst>
        </xdr:cNvPr>
        <xdr:cNvSpPr txBox="1"/>
      </xdr:nvSpPr>
      <xdr:spPr>
        <a:xfrm>
          <a:off x="72987" y="8349884"/>
          <a:ext cx="7919253" cy="216045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171450" indent="-171450">
            <a:buFont typeface="Arial" panose="020B0604020202020204" pitchFamily="34" charset="0"/>
            <a:buChar char="•"/>
          </a:pPr>
          <a:r>
            <a:rPr lang="en-US" sz="1100" baseline="0">
              <a:latin typeface="+mn-lt"/>
            </a:rPr>
            <a:t>Working Capital to Total Assets (WC/TA), although negative (e.g., -8.22% in FY2025), reflects a common trend in capital-efficient auto manufacturers, where high inventory turnover and just-in-time models reduce the need for current asset buffers.</a:t>
          </a:r>
        </a:p>
        <a:p>
          <a:pPr marL="171450" indent="-171450">
            <a:buFont typeface="Arial" panose="020B0604020202020204" pitchFamily="34" charset="0"/>
            <a:buChar char="•"/>
          </a:pPr>
          <a:r>
            <a:rPr lang="en-US" sz="1100" baseline="0">
              <a:latin typeface="+mn-lt"/>
            </a:rPr>
            <a:t>Retained Earnings to Total Assets (RE/TA) remained remarkably high across all years, ranging between 72% and 77%, indicating strong internal reinvestment of profits and a mature, cash-generative business model.</a:t>
          </a:r>
        </a:p>
        <a:p>
          <a:pPr marL="171450" indent="-171450">
            <a:buFont typeface="Arial" panose="020B0604020202020204" pitchFamily="34" charset="0"/>
            <a:buChar char="•"/>
          </a:pPr>
          <a:r>
            <a:rPr lang="en-US" sz="1100" baseline="0">
              <a:latin typeface="+mn-lt"/>
            </a:rPr>
            <a:t>EBIT to Total Assets (EBIT/TA) improved from 3.33% in FY2021 (pandemic-affected) to 11.02% in FY2025, showing a sustained recovery in core operating performance and asset efficiency.</a:t>
          </a:r>
        </a:p>
        <a:p>
          <a:pPr marL="171450" indent="-171450">
            <a:buFont typeface="Arial" panose="020B0604020202020204" pitchFamily="34" charset="0"/>
            <a:buChar char="•"/>
          </a:pPr>
          <a:r>
            <a:rPr lang="en-US" sz="1100" baseline="0">
              <a:latin typeface="+mn-lt"/>
            </a:rPr>
            <a:t>Market Capitalization to Long-Term Liabilities surged to 4163.90x in FY2025, reflecting a very low debt burden and strong investor confidence. This extremely high ratio demonstrates a robust equity cushion and negligible solvency risk.</a:t>
          </a:r>
        </a:p>
        <a:p>
          <a:pPr marL="171450" indent="-171450">
            <a:buFont typeface="Arial" panose="020B0604020202020204" pitchFamily="34" charset="0"/>
            <a:buChar char="•"/>
          </a:pPr>
          <a:r>
            <a:rPr lang="en-US" sz="1100" baseline="0">
              <a:latin typeface="+mn-lt"/>
            </a:rPr>
            <a:t>Sales to Total Assets (Asset Turnover) remained stable in the range of 98.5% to 134.6%, reflecting consistent operational efficiency.</a:t>
          </a:r>
        </a:p>
        <a:p>
          <a:pPr marL="171450" indent="-171450">
            <a:buFont typeface="Arial" panose="020B0604020202020204" pitchFamily="34" charset="0"/>
            <a:buChar char="•"/>
          </a:pPr>
          <a:r>
            <a:rPr lang="en-US" sz="1100" baseline="0">
              <a:latin typeface="+mn-lt"/>
            </a:rPr>
            <a:t>Overall, Maruti Suzuki’s Altman Z Score stays firmly in the “Safe Zone” across all years, with all five components contributing positively. The model indicates strong liquidity, low leverage, and efficient asset utilization, affirming Maruti Suzuki's resilient financial health and low bankruptcy risk.</a:t>
          </a: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12</xdr:col>
      <xdr:colOff>577680</xdr:colOff>
      <xdr:row>1</xdr:row>
      <xdr:rowOff>63024</xdr:rowOff>
    </xdr:from>
    <xdr:to>
      <xdr:col>16</xdr:col>
      <xdr:colOff>808481</xdr:colOff>
      <xdr:row>4</xdr:row>
      <xdr:rowOff>171449</xdr:rowOff>
    </xdr:to>
    <xdr:pic>
      <xdr:nvPicPr>
        <xdr:cNvPr id="3" name="Picture 2" descr="Maruti Suzuki Logowith Tagline PNG">
          <a:extLst>
            <a:ext uri="{FF2B5EF4-FFF2-40B4-BE49-F238E27FC236}">
              <a16:creationId xmlns:a16="http://schemas.microsoft.com/office/drawing/2014/main" id="{66B06B3F-02CD-4CF4-A09C-9A5575BAFD92}"/>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8614966" y="244453"/>
          <a:ext cx="2897801" cy="87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80983</xdr:colOff>
      <xdr:row>1</xdr:row>
      <xdr:rowOff>23840</xdr:rowOff>
    </xdr:from>
    <xdr:to>
      <xdr:col>13</xdr:col>
      <xdr:colOff>754330</xdr:colOff>
      <xdr:row>4</xdr:row>
      <xdr:rowOff>167472</xdr:rowOff>
    </xdr:to>
    <xdr:pic>
      <xdr:nvPicPr>
        <xdr:cNvPr id="2" name="Picture 1" descr="Maruti Suzuki Logowith Tagline PNG">
          <a:extLst>
            <a:ext uri="{FF2B5EF4-FFF2-40B4-BE49-F238E27FC236}">
              <a16:creationId xmlns:a16="http://schemas.microsoft.com/office/drawing/2014/main" id="{4C65B311-2677-416D-B046-F40FF92537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262"/>
        <a:stretch/>
      </xdr:blipFill>
      <xdr:spPr bwMode="auto">
        <a:xfrm>
          <a:off x="7777741" y="205269"/>
          <a:ext cx="2892358" cy="897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veshbg/Desktop/FM/Tata%20Motors%20FS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c/Downloads/ITC%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s&gt;"/>
      <sheetName val="HistoricalFS"/>
      <sheetName val="Ratio Analysis"/>
      <sheetName val="Forecasting"/>
      <sheetName val="Common Size Statement"/>
      <sheetName val="Data&gt;"/>
      <sheetName val="Data Sheet"/>
      <sheetName val="Profit &amp; Loss"/>
      <sheetName val="Quarters"/>
      <sheetName val="Balance Sheet"/>
      <sheetName val="Cash Flow"/>
      <sheetName val="Cash Flow Detail"/>
    </sheetNames>
    <sheetDataSet>
      <sheetData sheetId="0"/>
      <sheetData sheetId="1"/>
      <sheetData sheetId="2"/>
      <sheetData sheetId="3"/>
      <sheetData sheetId="4"/>
      <sheetData sheetId="5"/>
      <sheetData sheetId="6">
        <row r="1">
          <cell r="E1" t="str">
            <v/>
          </cell>
        </row>
      </sheetData>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Pager Summarised"/>
      <sheetName val="Key Highlights for Social Media"/>
      <sheetName val="Blog"/>
      <sheetName val="About the Company"/>
      <sheetName val="Commentaries"/>
      <sheetName val="Whatif Analysis"/>
      <sheetName val="Entended Analysis"/>
      <sheetName val="Charts"/>
      <sheetName val="Discounted Cash Flow"/>
      <sheetName val="TECHNICAL ANALYSIS"/>
      <sheetName val="About the Report"/>
      <sheetName val="Profit &amp; Loss"/>
      <sheetName val="Quarters"/>
      <sheetName val="Balance Sheet"/>
      <sheetName val="Cash Flow"/>
      <sheetName val="Customization"/>
      <sheetName val="Data Sheet"/>
      <sheetName val="List of Stoc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E1" t="str">
            <v/>
          </cell>
        </row>
      </sheetData>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screener.in/excel/" TargetMode="External"/></Relationships>
</file>

<file path=xl/worksheets/_rels/sheet2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3.bin"/><Relationship Id="rId1" Type="http://schemas.openxmlformats.org/officeDocument/2006/relationships/hyperlink" Target="http://www.screener.in/" TargetMode="External"/></Relationships>
</file>

<file path=xl/worksheets/_rels/sheet2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4.bin"/><Relationship Id="rId1" Type="http://schemas.openxmlformats.org/officeDocument/2006/relationships/hyperlink" Target="http://www.screener.in/"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www.screener.in/"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www.screener.in/"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751A2-5464-4C2F-9FA0-7CC1591A767D}">
  <sheetPr>
    <pageSetUpPr fitToPage="1"/>
  </sheetPr>
  <dimension ref="A28:A40"/>
  <sheetViews>
    <sheetView view="pageBreakPreview" zoomScale="60" zoomScaleNormal="100" workbookViewId="0">
      <selection activeCell="L13" sqref="L13"/>
    </sheetView>
  </sheetViews>
  <sheetFormatPr defaultRowHeight="14.5"/>
  <cols>
    <col min="1" max="16384" width="8.7265625" style="387"/>
  </cols>
  <sheetData>
    <row r="28" s="484" customFormat="1"/>
    <row r="29" s="484" customFormat="1"/>
    <row r="30" s="484" customFormat="1"/>
    <row r="31" s="484" customFormat="1"/>
    <row r="32" s="484" customFormat="1"/>
    <row r="33" s="484" customFormat="1"/>
    <row r="34" s="484" customFormat="1"/>
    <row r="35" s="484" customFormat="1"/>
    <row r="36" s="484" customFormat="1"/>
    <row r="37" s="484" customFormat="1"/>
    <row r="38" s="484" customFormat="1"/>
    <row r="39" s="484" customFormat="1"/>
    <row r="40" s="484" customFormat="1"/>
  </sheetData>
  <printOptions horizontalCentered="1" verticalCentered="1"/>
  <pageMargins left="0.25" right="0.25" top="0.25" bottom="0.2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5D61E-9756-4628-8C34-200E1F7E8AA2}">
  <sheetPr>
    <pageSetUpPr fitToPage="1"/>
  </sheetPr>
  <dimension ref="B2"/>
  <sheetViews>
    <sheetView showGridLines="0" view="pageBreakPreview" zoomScale="60" zoomScaleNormal="100" workbookViewId="0">
      <selection activeCell="K22" sqref="K22"/>
    </sheetView>
  </sheetViews>
  <sheetFormatPr defaultRowHeight="14.5"/>
  <cols>
    <col min="1" max="1" width="1.81640625" style="46" customWidth="1"/>
    <col min="2" max="8" width="8.7265625" style="46"/>
    <col min="9" max="9" width="33.26953125" style="46" customWidth="1"/>
    <col min="10" max="16384" width="8.7265625" style="46"/>
  </cols>
  <sheetData>
    <row r="2" spans="2:2" ht="46">
      <c r="B2" s="386" t="s">
        <v>8874</v>
      </c>
    </row>
  </sheetData>
  <printOptions horizontalCentered="1" verticalCentered="1"/>
  <pageMargins left="0.25" right="0.25" top="0.25" bottom="0.2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29324-0D1F-419B-BB3C-917D74D4E828}">
  <sheetPr>
    <pageSetUpPr fitToPage="1"/>
  </sheetPr>
  <dimension ref="B2:AJ62"/>
  <sheetViews>
    <sheetView showGridLines="0" view="pageBreakPreview" topLeftCell="A41" zoomScale="60" zoomScaleNormal="69" workbookViewId="0">
      <selection activeCell="L58" sqref="K58:L58"/>
    </sheetView>
  </sheetViews>
  <sheetFormatPr defaultRowHeight="14.5"/>
  <cols>
    <col min="1" max="1" width="1.81640625" customWidth="1"/>
    <col min="2" max="2" width="51.453125" bestFit="1" customWidth="1"/>
    <col min="3" max="7" width="12.1796875" style="151" customWidth="1"/>
    <col min="8" max="8" width="5.7265625" style="151" customWidth="1"/>
    <col min="9" max="9" width="12.81640625" style="151" customWidth="1"/>
    <col min="10" max="11" width="9.6328125" style="151" customWidth="1"/>
    <col min="12" max="12" width="10.6328125" style="151" bestFit="1" customWidth="1"/>
    <col min="13" max="13" width="1.81640625" style="151" customWidth="1"/>
    <col min="14" max="14" width="9.54296875" customWidth="1"/>
    <col min="15" max="15" width="6.36328125" customWidth="1"/>
  </cols>
  <sheetData>
    <row r="2" spans="2:36" ht="18.5">
      <c r="B2" s="288" t="str">
        <f>'Data Sheet'!$B$1&amp;" - One Page Profile"</f>
        <v>MARUTI SUZUKI INDIA LTD - One Page Profile</v>
      </c>
      <c r="C2" s="288"/>
      <c r="D2" s="288"/>
      <c r="E2" s="288"/>
      <c r="F2" s="288"/>
      <c r="G2" s="288"/>
      <c r="H2" s="385"/>
      <c r="I2" s="385"/>
      <c r="J2" s="385"/>
      <c r="K2" s="385"/>
      <c r="L2" s="385"/>
    </row>
    <row r="3" spans="2:36" ht="28.5">
      <c r="B3" s="84" t="str">
        <f>'Data Sheet'!$B$1</f>
        <v>MARUTI SUZUKI INDIA LTD</v>
      </c>
      <c r="C3" s="290"/>
    </row>
    <row r="4" spans="2:36" ht="15.5">
      <c r="B4" s="305" t="str">
        <f>CONCATENATE("( ",VLOOKUP($B$3,'List of Stocks'!A2:C5442,3,1)," | ","BSE Code: ",VLOOKUP(B3,'List of Stocks'!A2:B5442,2,1)," )")</f>
        <v>( MARUTI | BSE Code: 532500 )</v>
      </c>
    </row>
    <row r="5" spans="2:36" ht="15.5">
      <c r="B5" s="306" t="str">
        <f>CONCATENATE("INR "&amp;'Data Sheet'!B8)</f>
        <v>INR 12612.85</v>
      </c>
      <c r="C5" s="291"/>
      <c r="V5" s="286"/>
      <c r="W5" s="286"/>
      <c r="X5" s="286"/>
      <c r="Y5" s="286"/>
      <c r="Z5" s="286"/>
      <c r="AA5" s="286"/>
      <c r="AB5" s="286"/>
      <c r="AC5" s="286"/>
      <c r="AD5" s="286"/>
      <c r="AE5" s="286"/>
      <c r="AF5" s="286"/>
      <c r="AG5" s="286"/>
      <c r="AH5" s="286"/>
      <c r="AI5" s="286"/>
      <c r="AJ5" s="286"/>
    </row>
    <row r="6" spans="2:36" ht="15.5">
      <c r="B6" s="305" t="s">
        <v>8400</v>
      </c>
      <c r="V6" s="286"/>
      <c r="W6" s="286"/>
      <c r="X6" s="286"/>
      <c r="Y6" s="286"/>
      <c r="Z6" s="286"/>
      <c r="AA6" s="286"/>
      <c r="AB6" s="286"/>
      <c r="AC6" s="286"/>
      <c r="AD6" s="286"/>
      <c r="AE6" s="286"/>
      <c r="AF6" s="286"/>
      <c r="AG6" s="286"/>
      <c r="AH6" s="286"/>
      <c r="AI6" s="286"/>
      <c r="AJ6" s="286"/>
    </row>
    <row r="7" spans="2:36" ht="3" customHeight="1" thickBot="1">
      <c r="B7" s="52"/>
      <c r="C7" s="292"/>
      <c r="D7" s="292"/>
      <c r="E7" s="292"/>
      <c r="F7" s="292"/>
      <c r="G7" s="292"/>
      <c r="H7" s="312"/>
      <c r="I7" s="312"/>
      <c r="J7" s="312"/>
      <c r="K7" s="312"/>
      <c r="L7" s="312"/>
      <c r="V7" s="286"/>
      <c r="W7" s="286"/>
      <c r="X7" s="286"/>
      <c r="Y7" s="286"/>
      <c r="Z7" s="286"/>
      <c r="AA7" s="286"/>
      <c r="AB7" s="286"/>
      <c r="AC7" s="286"/>
      <c r="AD7" s="286"/>
      <c r="AE7" s="286"/>
      <c r="AF7" s="286"/>
      <c r="AG7" s="286"/>
      <c r="AH7" s="286"/>
      <c r="AI7" s="286"/>
      <c r="AJ7" s="286"/>
    </row>
    <row r="8" spans="2:36" ht="145" customHeight="1" thickTop="1">
      <c r="B8" s="287"/>
      <c r="C8" s="311"/>
      <c r="D8" s="311"/>
      <c r="E8" s="311"/>
      <c r="F8" s="311"/>
      <c r="G8" s="311"/>
      <c r="H8" s="311"/>
      <c r="I8" s="311"/>
      <c r="J8" s="311"/>
      <c r="K8" s="311"/>
      <c r="L8" s="311"/>
    </row>
    <row r="9" spans="2:36">
      <c r="B9" s="297" t="s">
        <v>8767</v>
      </c>
    </row>
    <row r="10" spans="2:36" ht="15.5">
      <c r="B10" s="293" t="s">
        <v>8765</v>
      </c>
      <c r="C10" s="294">
        <f>'Data Sheet'!G16</f>
        <v>44286</v>
      </c>
      <c r="D10" s="294">
        <f>'Data Sheet'!H16</f>
        <v>44651</v>
      </c>
      <c r="E10" s="294">
        <f>'Data Sheet'!I16</f>
        <v>45016</v>
      </c>
      <c r="F10" s="294">
        <f>'Data Sheet'!J16</f>
        <v>45382</v>
      </c>
      <c r="G10" s="294">
        <f>'Data Sheet'!K16</f>
        <v>45747</v>
      </c>
      <c r="I10" s="307" t="s">
        <v>8866</v>
      </c>
      <c r="J10" s="308"/>
      <c r="K10" s="308"/>
      <c r="L10" s="308"/>
    </row>
    <row r="11" spans="2:36" ht="3.5" customHeight="1"/>
    <row r="12" spans="2:36">
      <c r="B12" s="252" t="s">
        <v>8766</v>
      </c>
      <c r="C12" s="390">
        <f>'Profit &amp; Loss'!G4</f>
        <v>70372</v>
      </c>
      <c r="D12" s="390">
        <f>'Profit &amp; Loss'!H4</f>
        <v>88329.8</v>
      </c>
      <c r="E12" s="390">
        <f>'Profit &amp; Loss'!I4</f>
        <v>118409.9</v>
      </c>
      <c r="F12" s="390">
        <f>'Profit &amp; Loss'!J4</f>
        <v>141858.20000000001</v>
      </c>
      <c r="G12" s="390">
        <f>'Profit &amp; Loss'!K4</f>
        <v>152913</v>
      </c>
    </row>
    <row r="13" spans="2:36">
      <c r="B13" s="252" t="s">
        <v>8768</v>
      </c>
      <c r="C13" s="251">
        <f>HistoricalFS!H14</f>
        <v>-6.9891620407084298E-2</v>
      </c>
      <c r="D13" s="251">
        <f>HistoricalFS!I14</f>
        <v>0.25518387995225389</v>
      </c>
      <c r="E13" s="251">
        <f>HistoricalFS!J14</f>
        <v>0.3405430556844915</v>
      </c>
      <c r="F13" s="251">
        <f>HistoricalFS!K14</f>
        <v>0.19802651636391899</v>
      </c>
      <c r="G13" s="251">
        <f>HistoricalFS!L14</f>
        <v>7.7928522989858751E-2</v>
      </c>
    </row>
    <row r="14" spans="2:36">
      <c r="B14" s="252" t="s">
        <v>8769</v>
      </c>
      <c r="C14" s="251">
        <f>HistoricalFS!H20</f>
        <v>0.21253339396350823</v>
      </c>
      <c r="D14" s="251">
        <f>HistoricalFS!I20</f>
        <v>0.18964154792606813</v>
      </c>
      <c r="E14" s="251">
        <f>HistoricalFS!J20</f>
        <v>0.21686784635406334</v>
      </c>
      <c r="F14" s="251">
        <f>HistoricalFS!K20</f>
        <v>0.23856921912162998</v>
      </c>
      <c r="G14" s="251">
        <f>HistoricalFS!L20</f>
        <v>0.25109833696284811</v>
      </c>
    </row>
    <row r="15" spans="2:36">
      <c r="B15" s="252" t="s">
        <v>8770</v>
      </c>
      <c r="C15" s="251">
        <f>HistoricalFS!H26</f>
        <v>7.6885693173421282E-2</v>
      </c>
      <c r="D15" s="251">
        <f>HistoricalFS!I26</f>
        <v>6.5119585915512257E-2</v>
      </c>
      <c r="E15" s="251">
        <f>HistoricalFS!J26</f>
        <v>0.11081421401419986</v>
      </c>
      <c r="F15" s="251">
        <f>HistoricalFS!K26</f>
        <v>0.13130224407189722</v>
      </c>
      <c r="G15" s="251">
        <f>HistoricalFS!L26</f>
        <v>0.13181547677437494</v>
      </c>
    </row>
    <row r="16" spans="2:36">
      <c r="B16" s="252" t="s">
        <v>8771</v>
      </c>
      <c r="C16" s="251">
        <f>HistoricalFS!H32</f>
        <v>3.3770533735008275E-2</v>
      </c>
      <c r="D16" s="251">
        <f>HistoricalFS!I32</f>
        <v>3.3544738015935896E-2</v>
      </c>
      <c r="E16" s="251">
        <f>HistoricalFS!J32</f>
        <v>6.9888581951340248E-2</v>
      </c>
      <c r="F16" s="251">
        <f>HistoricalFS!K32</f>
        <v>9.4252570524650761E-2</v>
      </c>
      <c r="G16" s="251">
        <f>HistoricalFS!L32</f>
        <v>9.5139719971487027E-2</v>
      </c>
    </row>
    <row r="17" spans="2:12">
      <c r="B17" s="252" t="s">
        <v>8772</v>
      </c>
      <c r="C17" s="251">
        <f>HistoricalFS!H44</f>
        <v>1.9081452850565596E-2</v>
      </c>
      <c r="D17" s="251">
        <f>HistoricalFS!I44</f>
        <v>2.2854121712038458E-2</v>
      </c>
      <c r="E17" s="251">
        <f>HistoricalFS!J44</f>
        <v>4.9393674008676669E-2</v>
      </c>
      <c r="F17" s="251">
        <f>HistoricalFS!K44</f>
        <v>6.513969583711067E-2</v>
      </c>
      <c r="G17" s="251">
        <f>HistoricalFS!L44</f>
        <v>6.0387933007657914E-2</v>
      </c>
    </row>
    <row r="18" spans="2:12">
      <c r="B18" s="252" t="s">
        <v>8773</v>
      </c>
      <c r="C18" s="390">
        <f>'Profit &amp; Loss'!G13</f>
        <v>145.28632903012249</v>
      </c>
      <c r="D18" s="390">
        <f>'Profit &amp; Loss'!H13</f>
        <v>128.41774246938098</v>
      </c>
      <c r="E18" s="390">
        <f>'Profit &amp; Loss'!I13</f>
        <v>273.54187355180403</v>
      </c>
      <c r="F18" s="390">
        <f>'Profit &amp; Loss'!J13</f>
        <v>429.01399491094151</v>
      </c>
      <c r="G18" s="390">
        <f>'Profit &amp; Loss'!K13</f>
        <v>461.20229007633588</v>
      </c>
    </row>
    <row r="19" spans="2:12">
      <c r="B19" s="252" t="s">
        <v>8774</v>
      </c>
      <c r="C19" s="251">
        <f>HistoricalFS!H49</f>
        <v>-0.22672656800563773</v>
      </c>
      <c r="D19" s="251">
        <f>HistoricalFS!I49</f>
        <v>-0.11610580756875</v>
      </c>
      <c r="E19" s="251">
        <f>HistoricalFS!J49</f>
        <v>1.1300940842892127</v>
      </c>
      <c r="F19" s="251">
        <f>HistoricalFS!K49</f>
        <v>0.56836680739372714</v>
      </c>
      <c r="G19" s="251">
        <f>HistoricalFS!L49</f>
        <v>-0.31539419640871336</v>
      </c>
    </row>
    <row r="20" spans="2:12">
      <c r="B20" s="252" t="s">
        <v>8775</v>
      </c>
      <c r="C20" s="391">
        <f>'Profit &amp; Loss'!G13*'Profit &amp; Loss'!G18</f>
        <v>44.985104270109233</v>
      </c>
      <c r="D20" s="391">
        <f>'Profit &amp; Loss'!H13*'Profit &amp; Loss'!H18</f>
        <v>59.980139026812303</v>
      </c>
      <c r="E20" s="391">
        <f>'Profit &amp; Loss'!I13*'Profit &amp; Loss'!I18</f>
        <v>93.664349553128076</v>
      </c>
      <c r="F20" s="391">
        <f>'Profit &amp; Loss'!J13*'Profit &amp; Loss'!J18</f>
        <v>125.00000000000001</v>
      </c>
      <c r="G20" s="391">
        <f>'Profit &amp; Loss'!K13*'Profit &amp; Loss'!K18</f>
        <v>134.99999999999997</v>
      </c>
    </row>
    <row r="21" spans="2:12">
      <c r="B21" s="252" t="s">
        <v>8776</v>
      </c>
      <c r="C21" s="251">
        <f>('Profit &amp; Loss'!G13*'Profit &amp; Loss'!G18)/('Profit &amp; Loss'!F13*'Profit &amp; Loss'!F18)-1</f>
        <v>-0.25</v>
      </c>
      <c r="D21" s="251">
        <f>('Profit &amp; Loss'!H13*'Profit &amp; Loss'!H18)/('Profit &amp; Loss'!G13*'Profit &amp; Loss'!G18)-1</f>
        <v>0.33333333333333326</v>
      </c>
      <c r="E21" s="251">
        <f>('Profit &amp; Loss'!I13*'Profit &amp; Loss'!I18)/('Profit &amp; Loss'!H13*'Profit &amp; Loss'!H18)-1</f>
        <v>0.56158940397350987</v>
      </c>
      <c r="F21" s="251">
        <f>('Profit &amp; Loss'!J13*'Profit &amp; Loss'!J18)/('Profit &amp; Loss'!I13*'Profit &amp; Loss'!I18)-1</f>
        <v>0.33455258693808365</v>
      </c>
      <c r="G21" s="251">
        <f>('Profit &amp; Loss'!K13*'Profit &amp; Loss'!K18)/('Profit &amp; Loss'!J13*'Profit &amp; Loss'!J18)-1</f>
        <v>7.9999999999999627E-2</v>
      </c>
    </row>
    <row r="23" spans="2:12" ht="15.5">
      <c r="B23" s="293" t="s">
        <v>8781</v>
      </c>
      <c r="C23" s="294">
        <f>C10</f>
        <v>44286</v>
      </c>
      <c r="D23" s="294">
        <f t="shared" ref="D23:G23" si="0">D10</f>
        <v>44651</v>
      </c>
      <c r="E23" s="294">
        <f t="shared" si="0"/>
        <v>45016</v>
      </c>
      <c r="F23" s="294">
        <f t="shared" si="0"/>
        <v>45382</v>
      </c>
      <c r="G23" s="294">
        <f t="shared" si="0"/>
        <v>45747</v>
      </c>
      <c r="I23" s="307" t="s">
        <v>8867</v>
      </c>
      <c r="J23" s="309"/>
      <c r="K23" s="309"/>
      <c r="L23" s="309"/>
    </row>
    <row r="24" spans="2:12" ht="3" customHeight="1"/>
    <row r="25" spans="2:12">
      <c r="B25" s="252" t="s">
        <v>8782</v>
      </c>
      <c r="C25" s="392">
        <f>'Profit &amp; Loss'!G14</f>
        <v>47.211599644574051</v>
      </c>
      <c r="D25" s="392">
        <f>'Profit &amp; Loss'!H14</f>
        <v>58.88049310478155</v>
      </c>
      <c r="E25" s="392">
        <f>'Profit &amp; Loss'!I14</f>
        <v>30.314006014255114</v>
      </c>
      <c r="F25" s="392">
        <f>'Profit &amp; Loss'!J14</f>
        <v>29.370487092421524</v>
      </c>
      <c r="G25" s="392">
        <f>'Profit &amp; Loss'!K14</f>
        <v>24.982855133032647</v>
      </c>
      <c r="I25" s="295"/>
    </row>
    <row r="26" spans="2:12">
      <c r="B26" s="252" t="s">
        <v>8783</v>
      </c>
      <c r="C26" s="392">
        <f>'Profit &amp; Loss'!G30/HistoricalFS!H25</f>
        <v>37.835033452851789</v>
      </c>
      <c r="D26" s="392">
        <f>'Profit &amp; Loss'!H30/HistoricalFS!I25</f>
        <v>39.257679589707827</v>
      </c>
      <c r="E26" s="392">
        <f>'Profit &amp; Loss'!I30/HistoricalFS!J25</f>
        <v>18.976866326258424</v>
      </c>
      <c r="F26" s="392">
        <f>'Profit &amp; Loss'!J30/HistoricalFS!K25</f>
        <v>21.123154034886138</v>
      </c>
      <c r="G26" s="392">
        <f>'Profit &amp; Loss'!K30/HistoricalFS!L25</f>
        <v>17.949251400306608</v>
      </c>
    </row>
    <row r="27" spans="2:12">
      <c r="B27" s="252" t="s">
        <v>8784</v>
      </c>
      <c r="C27" s="392">
        <f>'Profit &amp; Loss'!G30/'Profit &amp; Loss'!G4</f>
        <v>2.9089727732620929</v>
      </c>
      <c r="D27" s="392">
        <f>'Profit &amp; Loss'!H30/'Profit &amp; Loss'!H4</f>
        <v>2.556443838885631</v>
      </c>
      <c r="E27" s="392">
        <f>'Profit &amp; Loss'!I30/'Profit &amp; Loss'!I4</f>
        <v>2.1029065263968638</v>
      </c>
      <c r="F27" s="392">
        <f>'Profit &amp; Loss'!J30/'Profit &amp; Loss'!J4</f>
        <v>2.7735175266569008</v>
      </c>
      <c r="G27" s="392">
        <f>'Profit &amp; Loss'!K30/'Profit &amp; Loss'!K4</f>
        <v>2.3659891310745325</v>
      </c>
    </row>
    <row r="28" spans="2:12">
      <c r="B28" s="252" t="s">
        <v>8785</v>
      </c>
      <c r="C28" s="392">
        <f>'Profit &amp; Loss'!G27/'Balance Sheet'!G26</f>
        <v>3.9469345493194363</v>
      </c>
      <c r="D28" s="392">
        <f>'Profit &amp; Loss'!H27/'Balance Sheet'!H26</f>
        <v>4.1281840657106459</v>
      </c>
      <c r="E28" s="392">
        <f>'Profit &amp; Loss'!I27/'Balance Sheet'!I26</f>
        <v>3.3579782829000457</v>
      </c>
      <c r="F28" s="392">
        <f>'Profit &amp; Loss'!J27/'Balance Sheet'!J26</f>
        <v>4.6260334905880702</v>
      </c>
      <c r="G28" s="392">
        <f>'Profit &amp; Loss'!K27/'Balance Sheet'!K26</f>
        <v>3.7640978014316309</v>
      </c>
    </row>
    <row r="29" spans="2:12">
      <c r="B29" s="252" t="s">
        <v>8786</v>
      </c>
      <c r="C29" s="393">
        <f>'Balance Sheet'!G23</f>
        <v>8.3600949322483936E-2</v>
      </c>
      <c r="D29" s="393">
        <f>'Balance Sheet'!H23</f>
        <v>7.011123460471505E-2</v>
      </c>
      <c r="E29" s="393">
        <f>'Balance Sheet'!I23</f>
        <v>0.11077316146605506</v>
      </c>
      <c r="F29" s="393">
        <f>'Balance Sheet'!J23</f>
        <v>0.15750618898594049</v>
      </c>
      <c r="G29" s="393">
        <f>'Balance Sheet'!K23</f>
        <v>0.15066723884792069</v>
      </c>
    </row>
    <row r="30" spans="2:12">
      <c r="B30" s="252" t="s">
        <v>8787</v>
      </c>
      <c r="C30" s="393">
        <f>'Balance Sheet'!G24</f>
        <v>0.10566784815849009</v>
      </c>
      <c r="D30" s="393">
        <f>'Balance Sheet'!H24</f>
        <v>8.8672386615870333E-2</v>
      </c>
      <c r="E30" s="393">
        <f>'Balance Sheet'!I24</f>
        <v>0.16246121021102256</v>
      </c>
      <c r="F30" s="393">
        <f>'Balance Sheet'!J24</f>
        <v>0.21804255382345805</v>
      </c>
      <c r="G30" s="393">
        <f>'Balance Sheet'!K24</f>
        <v>0.21764100141969395</v>
      </c>
    </row>
    <row r="32" spans="2:12" ht="15.5">
      <c r="B32" s="293" t="s">
        <v>8802</v>
      </c>
      <c r="C32" s="470" t="s">
        <v>8869</v>
      </c>
      <c r="D32" s="470"/>
      <c r="E32" s="304" t="s">
        <v>8803</v>
      </c>
      <c r="F32" s="470" t="s">
        <v>8804</v>
      </c>
      <c r="G32" s="470"/>
      <c r="I32" s="307" t="s">
        <v>8809</v>
      </c>
      <c r="J32" s="385"/>
      <c r="K32" s="385"/>
      <c r="L32" s="385"/>
    </row>
    <row r="33" spans="2:12" ht="3" customHeight="1"/>
    <row r="34" spans="2:12">
      <c r="B34" s="252" t="str">
        <f>rough!F24</f>
        <v>SUZUKI MOTOR CORPORATION</v>
      </c>
      <c r="C34" s="471">
        <f>rough!G24</f>
        <v>18.324647599999999</v>
      </c>
      <c r="D34" s="471"/>
      <c r="E34" s="251">
        <f>(rough!H24)/100</f>
        <v>0.58279999999999998</v>
      </c>
      <c r="F34" s="471">
        <f>rough!I24</f>
        <v>231126.03148166</v>
      </c>
      <c r="G34" s="471"/>
    </row>
    <row r="35" spans="2:12">
      <c r="B35" s="252" t="str">
        <f>rough!F25</f>
        <v>ICICI PRUDENTIAL TRANSPORTATION AND LOGISTICS FUND</v>
      </c>
      <c r="C35" s="471">
        <f>rough!G25</f>
        <v>1.5162165999999999</v>
      </c>
      <c r="D35" s="471"/>
      <c r="E35" s="251">
        <f>(rough!H25)/100</f>
        <v>4.82E-2</v>
      </c>
      <c r="F35" s="471">
        <f>rough!I25</f>
        <v>19123.812543309999</v>
      </c>
      <c r="G35" s="471"/>
    </row>
    <row r="36" spans="2:12">
      <c r="B36" s="252" t="str">
        <f>rough!F26</f>
        <v>LICI FORTUNE PLUS GROWTH FUND</v>
      </c>
      <c r="C36" s="471">
        <f>rough!G26</f>
        <v>1.4937895999999999</v>
      </c>
      <c r="D36" s="471"/>
      <c r="E36" s="251">
        <f>(rough!H26)/100</f>
        <v>4.7500000000000001E-2</v>
      </c>
      <c r="F36" s="471">
        <f>rough!I26</f>
        <v>18840.944156360001</v>
      </c>
      <c r="G36" s="471"/>
    </row>
    <row r="37" spans="2:12">
      <c r="B37" s="252" t="str">
        <f>rough!F27</f>
        <v>SBI EQUITY MINIMUM VARIANCE FUND</v>
      </c>
      <c r="C37" s="471">
        <f>rough!G27</f>
        <v>0.7238696</v>
      </c>
      <c r="D37" s="471"/>
      <c r="E37" s="251">
        <f>(rough!H27)/100</f>
        <v>2.3E-2</v>
      </c>
      <c r="F37" s="471">
        <f>rough!I27</f>
        <v>9130.0586843599995</v>
      </c>
      <c r="G37" s="471"/>
    </row>
    <row r="38" spans="2:12">
      <c r="B38" s="252" t="str">
        <f>rough!F28</f>
        <v>HDFC MUTUAL FUND - HDFC NIFTY TOP 20 EQUAL WEIGHT</v>
      </c>
      <c r="C38" s="471">
        <f>rough!G28</f>
        <v>0.66596420000000001</v>
      </c>
      <c r="D38" s="471"/>
      <c r="E38" s="251">
        <f>(rough!H28)/100</f>
        <v>2.12E-2</v>
      </c>
      <c r="F38" s="471">
        <f>rough!I28</f>
        <v>8399.7065599699999</v>
      </c>
      <c r="G38" s="471"/>
    </row>
    <row r="39" spans="2:12">
      <c r="B39" s="252" t="str">
        <f>rough!F29</f>
        <v>KOTAK MAHINDRA TRUSTEE CO LTD A/C KOTAK BUSINESS C</v>
      </c>
      <c r="C39" s="471">
        <f>rough!G29</f>
        <v>0.37207810000000002</v>
      </c>
      <c r="D39" s="471"/>
      <c r="E39" s="251">
        <f>(rough!H29)/100</f>
        <v>1.18E-2</v>
      </c>
      <c r="F39" s="471">
        <f>rough!I29</f>
        <v>4692.9652635850007</v>
      </c>
      <c r="G39" s="471"/>
    </row>
    <row r="40" spans="2:12">
      <c r="B40" s="252" t="str">
        <f>rough!F30</f>
        <v>UTI NIFTY INDIA MANUFACTURING INDEX FUND</v>
      </c>
      <c r="C40" s="471">
        <f>rough!G30</f>
        <v>0.35586390000000001</v>
      </c>
      <c r="D40" s="471"/>
      <c r="E40" s="251">
        <f>(rough!H30)/100</f>
        <v>1.1299999999999999E-2</v>
      </c>
      <c r="F40" s="471">
        <f>rough!I30</f>
        <v>4488.4579911150004</v>
      </c>
      <c r="G40" s="471"/>
    </row>
    <row r="42" spans="2:12" ht="15.5">
      <c r="B42" s="304" t="s">
        <v>8814</v>
      </c>
      <c r="C42" s="304" t="s">
        <v>8854</v>
      </c>
      <c r="D42" s="470" t="s">
        <v>8855</v>
      </c>
      <c r="E42" s="470"/>
      <c r="F42" s="470" t="s">
        <v>8864</v>
      </c>
      <c r="G42" s="470"/>
      <c r="I42" s="307" t="s">
        <v>8427</v>
      </c>
      <c r="J42" s="385"/>
      <c r="K42" s="385"/>
      <c r="L42" s="385"/>
    </row>
    <row r="43" spans="2:12" ht="3" customHeight="1">
      <c r="E43" s="301"/>
    </row>
    <row r="44" spans="2:12">
      <c r="B44" s="252" t="s">
        <v>8856</v>
      </c>
      <c r="C44" s="393" t="s">
        <v>8857</v>
      </c>
      <c r="D44" s="472">
        <v>16400000</v>
      </c>
      <c r="E44" s="472"/>
      <c r="F44" s="473">
        <v>9</v>
      </c>
      <c r="G44" s="473"/>
      <c r="I44" s="151" t="s">
        <v>8810</v>
      </c>
      <c r="L44" s="390">
        <f>'Data Sheet'!B8</f>
        <v>12612.85</v>
      </c>
    </row>
    <row r="45" spans="2:12">
      <c r="B45" s="252" t="s">
        <v>8858</v>
      </c>
      <c r="C45" s="393" t="s">
        <v>8859</v>
      </c>
      <c r="D45" s="472">
        <v>51085850</v>
      </c>
      <c r="E45" s="472"/>
      <c r="F45" s="473">
        <v>3</v>
      </c>
      <c r="G45" s="473"/>
      <c r="I45" s="151" t="s">
        <v>8811</v>
      </c>
      <c r="L45" s="390">
        <f>'Data Sheet'!B6</f>
        <v>31.440257356584752</v>
      </c>
    </row>
    <row r="46" spans="2:12">
      <c r="B46" s="252" t="s">
        <v>8860</v>
      </c>
      <c r="C46" s="393" t="s">
        <v>8861</v>
      </c>
      <c r="D46" s="472">
        <v>39712783</v>
      </c>
      <c r="E46" s="472"/>
      <c r="F46" s="473">
        <v>9</v>
      </c>
      <c r="G46" s="473"/>
      <c r="I46" s="388" t="s">
        <v>8777</v>
      </c>
      <c r="J46" s="388"/>
      <c r="K46" s="388"/>
      <c r="L46" s="394">
        <f>L45*L44</f>
        <v>396551.25</v>
      </c>
    </row>
    <row r="47" spans="2:12">
      <c r="B47" s="252" t="s">
        <v>8863</v>
      </c>
      <c r="C47" s="393" t="s">
        <v>8861</v>
      </c>
      <c r="D47" s="472">
        <v>9850000</v>
      </c>
      <c r="E47" s="472"/>
      <c r="F47" s="473">
        <v>9</v>
      </c>
      <c r="G47" s="473"/>
      <c r="I47" s="302" t="s">
        <v>8812</v>
      </c>
      <c r="L47" s="390">
        <f>'Data Sheet'!K69 *-1</f>
        <v>-552.9</v>
      </c>
    </row>
    <row r="48" spans="2:12">
      <c r="B48" s="252" t="s">
        <v>8875</v>
      </c>
      <c r="C48" s="393" t="s">
        <v>8861</v>
      </c>
      <c r="D48" s="472">
        <v>18620482</v>
      </c>
      <c r="E48" s="472"/>
      <c r="F48" s="473">
        <v>8</v>
      </c>
      <c r="G48" s="473"/>
      <c r="I48" s="302" t="s">
        <v>8813</v>
      </c>
      <c r="L48" s="390">
        <f>'Data Sheet'!K59</f>
        <v>87</v>
      </c>
    </row>
    <row r="49" spans="2:12" ht="15" thickBot="1">
      <c r="B49" s="252" t="s">
        <v>8862</v>
      </c>
      <c r="C49" s="393" t="s">
        <v>8861</v>
      </c>
      <c r="D49" s="472">
        <v>10450000</v>
      </c>
      <c r="E49" s="472"/>
      <c r="F49" s="473">
        <v>9</v>
      </c>
      <c r="G49" s="473"/>
      <c r="I49" s="389" t="s">
        <v>8683</v>
      </c>
      <c r="J49" s="389"/>
      <c r="K49" s="389"/>
      <c r="L49" s="395">
        <f>SUM(L46:L48)</f>
        <v>396085.35</v>
      </c>
    </row>
    <row r="50" spans="2:12">
      <c r="D50" s="475"/>
      <c r="E50" s="475"/>
      <c r="F50" s="474"/>
      <c r="G50" s="474"/>
      <c r="L50" s="295"/>
    </row>
    <row r="51" spans="2:12" ht="15.5">
      <c r="B51" s="293" t="s">
        <v>8865</v>
      </c>
      <c r="C51" s="289"/>
      <c r="D51" s="289"/>
      <c r="E51" s="289"/>
      <c r="F51" s="289"/>
      <c r="G51" s="289"/>
      <c r="H51" s="289"/>
      <c r="I51" s="289"/>
      <c r="J51" s="289"/>
      <c r="K51" s="289"/>
      <c r="L51" s="289"/>
    </row>
    <row r="52" spans="2:12">
      <c r="D52" s="475"/>
      <c r="E52" s="475"/>
      <c r="F52" s="474"/>
      <c r="G52" s="474"/>
    </row>
    <row r="57" spans="2:12">
      <c r="J57" s="296"/>
    </row>
    <row r="61" spans="2:12" ht="15.5">
      <c r="B61" s="469" t="s">
        <v>8873</v>
      </c>
      <c r="C61" s="469"/>
      <c r="D61" s="469"/>
      <c r="E61" s="469"/>
      <c r="F61" s="469"/>
      <c r="G61" s="469"/>
      <c r="H61" s="469"/>
      <c r="I61" s="469"/>
      <c r="J61" s="469"/>
      <c r="K61" s="469"/>
      <c r="L61" s="469"/>
    </row>
    <row r="62" spans="2:12">
      <c r="B62" t="s">
        <v>8872</v>
      </c>
    </row>
  </sheetData>
  <mergeCells count="35">
    <mergeCell ref="F49:G49"/>
    <mergeCell ref="F50:G50"/>
    <mergeCell ref="F47:G47"/>
    <mergeCell ref="F52:G52"/>
    <mergeCell ref="D49:E49"/>
    <mergeCell ref="D50:E50"/>
    <mergeCell ref="D47:E47"/>
    <mergeCell ref="D52:E52"/>
    <mergeCell ref="D48:E48"/>
    <mergeCell ref="F42:G42"/>
    <mergeCell ref="F44:G44"/>
    <mergeCell ref="F45:G45"/>
    <mergeCell ref="F46:G46"/>
    <mergeCell ref="F48:G48"/>
    <mergeCell ref="C40:D40"/>
    <mergeCell ref="D42:E42"/>
    <mergeCell ref="D44:E44"/>
    <mergeCell ref="D45:E45"/>
    <mergeCell ref="D46:E46"/>
    <mergeCell ref="B61:L61"/>
    <mergeCell ref="C32:D32"/>
    <mergeCell ref="F32:G32"/>
    <mergeCell ref="C34:D34"/>
    <mergeCell ref="C35:D35"/>
    <mergeCell ref="F34:G34"/>
    <mergeCell ref="F35:G35"/>
    <mergeCell ref="F36:G36"/>
    <mergeCell ref="F37:G37"/>
    <mergeCell ref="F38:G38"/>
    <mergeCell ref="F39:G39"/>
    <mergeCell ref="F40:G40"/>
    <mergeCell ref="C36:D36"/>
    <mergeCell ref="C37:D37"/>
    <mergeCell ref="C38:D38"/>
    <mergeCell ref="C39:D39"/>
  </mergeCells>
  <printOptions horizontalCentered="1" verticalCentered="1"/>
  <pageMargins left="0.25" right="0.25" top="0.25" bottom="0.25" header="0" footer="0"/>
  <pageSetup paperSize="9" scale="6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D3C58-D09B-473A-9753-5CE0809B924F}">
  <sheetPr>
    <tabColor rgb="FF002060"/>
  </sheetPr>
  <dimension ref="A1"/>
  <sheetViews>
    <sheetView workbookViewId="0"/>
  </sheetViews>
  <sheetFormatPr defaultRowHeight="14.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DD9E-4C47-4343-AD8A-22C90D93ADF1}">
  <sheetPr>
    <pageSetUpPr fitToPage="1"/>
  </sheetPr>
  <dimension ref="A1:L83"/>
  <sheetViews>
    <sheetView showGridLines="0" view="pageBreakPreview" zoomScale="60" zoomScaleNormal="86" workbookViewId="0">
      <selection activeCell="P14" sqref="P14"/>
    </sheetView>
  </sheetViews>
  <sheetFormatPr defaultRowHeight="14.5"/>
  <cols>
    <col min="1" max="1" width="1.81640625" customWidth="1"/>
    <col min="2" max="2" width="26.6328125" customWidth="1"/>
    <col min="3" max="12" width="10.6328125" customWidth="1"/>
    <col min="13" max="13" width="1.81640625" customWidth="1"/>
  </cols>
  <sheetData>
    <row r="1" spans="1:12">
      <c r="B1" s="46"/>
      <c r="C1" s="46"/>
      <c r="D1" s="46"/>
      <c r="E1" s="46"/>
      <c r="F1" s="46"/>
      <c r="G1" s="46"/>
      <c r="H1" s="46"/>
      <c r="I1" s="46"/>
      <c r="J1" s="46"/>
      <c r="K1" s="46"/>
      <c r="L1" s="46"/>
    </row>
    <row r="2" spans="1:12" ht="28.5">
      <c r="B2" s="84" t="str">
        <f>'Data Sheet'!B1</f>
        <v>MARUTI SUZUKI INDIA LTD</v>
      </c>
      <c r="C2" s="84"/>
      <c r="D2" s="84"/>
      <c r="E2" s="49"/>
    </row>
    <row r="3" spans="1:12" ht="15.5">
      <c r="B3" s="305" t="str">
        <f>CONCATENATE("( ",VLOOKUP(B2,'List of Stocks'!A2:C5442,3,1)," | ","BSE Code: ",VLOOKUP(B2,'List of Stocks'!A2:B5442,2,1)," )")</f>
        <v>( MARUTI | BSE Code: 532500 )</v>
      </c>
    </row>
    <row r="4" spans="1:12" ht="15.5">
      <c r="B4" s="306" t="str">
        <f>CONCATENATE("INR "&amp;'Data Sheet'!B8)</f>
        <v>INR 12612.85</v>
      </c>
      <c r="C4" s="2"/>
      <c r="D4" s="2"/>
    </row>
    <row r="5" spans="1:12" ht="15.5">
      <c r="B5" s="305" t="s">
        <v>8400</v>
      </c>
    </row>
    <row r="6" spans="1:12" ht="3.5" customHeight="1" thickBot="1">
      <c r="B6" s="52"/>
      <c r="C6" s="52"/>
      <c r="D6" s="52"/>
      <c r="E6" s="53"/>
      <c r="F6" s="53"/>
      <c r="G6" s="53"/>
      <c r="H6" s="53"/>
      <c r="I6" s="53"/>
      <c r="J6" s="53"/>
      <c r="K6" s="53"/>
      <c r="L6" s="53"/>
    </row>
    <row r="7" spans="1:12" ht="3" customHeight="1" thickTop="1">
      <c r="B7" s="51"/>
      <c r="C7" s="51"/>
      <c r="D7" s="51"/>
    </row>
    <row r="8" spans="1:12" ht="18.5">
      <c r="B8" s="288" t="s">
        <v>8401</v>
      </c>
      <c r="C8" s="288"/>
      <c r="D8" s="288"/>
      <c r="E8" s="288"/>
      <c r="F8" s="288"/>
      <c r="G8" s="288"/>
      <c r="H8" s="288"/>
      <c r="I8" s="288"/>
      <c r="J8" s="288"/>
      <c r="K8" s="288"/>
      <c r="L8" s="288"/>
    </row>
    <row r="9" spans="1:12">
      <c r="B9" s="396" t="s">
        <v>8876</v>
      </c>
    </row>
    <row r="10" spans="1:12" ht="15.5">
      <c r="B10" s="303" t="str">
        <f>"Income Statement - "&amp;'Data Sheet'!$B$1</f>
        <v>Income Statement - MARUTI SUZUKI INDIA LTD</v>
      </c>
      <c r="C10" s="303"/>
      <c r="D10" s="303"/>
      <c r="E10" s="303"/>
      <c r="F10" s="303"/>
      <c r="G10" s="303"/>
      <c r="H10" s="303"/>
      <c r="I10" s="303"/>
      <c r="J10" s="303"/>
      <c r="K10" s="303"/>
      <c r="L10" s="303"/>
    </row>
    <row r="11" spans="1:12" ht="15.5">
      <c r="A11" t="s">
        <v>136</v>
      </c>
      <c r="B11" s="293" t="s">
        <v>81</v>
      </c>
      <c r="C11" s="294">
        <f>'Data Sheet'!B16</f>
        <v>42460</v>
      </c>
      <c r="D11" s="294">
        <f>'Data Sheet'!C16</f>
        <v>42825</v>
      </c>
      <c r="E11" s="294">
        <f>'Data Sheet'!D16</f>
        <v>43190</v>
      </c>
      <c r="F11" s="294">
        <f>'Data Sheet'!E16</f>
        <v>43555</v>
      </c>
      <c r="G11" s="294">
        <f>'Data Sheet'!F16</f>
        <v>43921</v>
      </c>
      <c r="H11" s="294">
        <f>'Data Sheet'!G16</f>
        <v>44286</v>
      </c>
      <c r="I11" s="294">
        <f>'Data Sheet'!H16</f>
        <v>44651</v>
      </c>
      <c r="J11" s="294">
        <f>'Data Sheet'!I16</f>
        <v>45016</v>
      </c>
      <c r="K11" s="294">
        <f>'Data Sheet'!J16</f>
        <v>45382</v>
      </c>
      <c r="L11" s="294">
        <f>'Data Sheet'!K16</f>
        <v>45747</v>
      </c>
    </row>
    <row r="12" spans="1:12" ht="3" customHeight="1">
      <c r="B12" s="23"/>
      <c r="C12" s="24"/>
      <c r="D12" s="24"/>
      <c r="E12" s="24"/>
      <c r="F12" s="24"/>
      <c r="G12" s="24"/>
      <c r="H12" s="24"/>
      <c r="I12" s="24"/>
      <c r="J12" s="24"/>
      <c r="K12" s="24"/>
      <c r="L12" s="24"/>
    </row>
    <row r="13" spans="1:12">
      <c r="B13" t="s">
        <v>6</v>
      </c>
      <c r="C13" s="315">
        <f>IFERROR('Data Sheet'!B17,0)</f>
        <v>57589</v>
      </c>
      <c r="D13" s="315">
        <f>IFERROR('Data Sheet'!C17,0)</f>
        <v>68085</v>
      </c>
      <c r="E13" s="315">
        <f>IFERROR('Data Sheet'!D17,0)</f>
        <v>79809.399999999994</v>
      </c>
      <c r="F13" s="315">
        <f>IFERROR('Data Sheet'!E17,0)</f>
        <v>86068.5</v>
      </c>
      <c r="G13" s="315">
        <f>IFERROR('Data Sheet'!F17,0)</f>
        <v>75660</v>
      </c>
      <c r="H13" s="315">
        <f>IFERROR('Data Sheet'!G17,0)</f>
        <v>70372</v>
      </c>
      <c r="I13" s="315">
        <f>IFERROR('Data Sheet'!H17,0)</f>
        <v>88329.8</v>
      </c>
      <c r="J13" s="315">
        <f>IFERROR('Data Sheet'!I17,0)</f>
        <v>118409.9</v>
      </c>
      <c r="K13" s="315">
        <f>IFERROR('Data Sheet'!J17,0)</f>
        <v>141858.20000000001</v>
      </c>
      <c r="L13" s="315">
        <f>IFERROR('Data Sheet'!K17,0)</f>
        <v>152913</v>
      </c>
    </row>
    <row r="14" spans="1:12">
      <c r="B14" s="22" t="s">
        <v>22</v>
      </c>
      <c r="C14" s="321" t="s">
        <v>83</v>
      </c>
      <c r="D14" s="322">
        <f t="shared" ref="D14:L14" si="0">D13/C13-1</f>
        <v>0.18225702825192314</v>
      </c>
      <c r="E14" s="322">
        <f t="shared" si="0"/>
        <v>0.17220239406624072</v>
      </c>
      <c r="F14" s="322">
        <f t="shared" si="0"/>
        <v>7.8425598989592782E-2</v>
      </c>
      <c r="G14" s="322">
        <f t="shared" si="0"/>
        <v>-0.12093274542951249</v>
      </c>
      <c r="H14" s="322">
        <f t="shared" si="0"/>
        <v>-6.9891620407084298E-2</v>
      </c>
      <c r="I14" s="322">
        <f t="shared" si="0"/>
        <v>0.25518387995225389</v>
      </c>
      <c r="J14" s="322">
        <f t="shared" si="0"/>
        <v>0.3405430556844915</v>
      </c>
      <c r="K14" s="322">
        <f t="shared" si="0"/>
        <v>0.19802651636391899</v>
      </c>
      <c r="L14" s="322">
        <f t="shared" si="0"/>
        <v>7.7928522989858751E-2</v>
      </c>
    </row>
    <row r="15" spans="1:12">
      <c r="C15" s="252"/>
      <c r="D15" s="252"/>
      <c r="E15" s="252"/>
      <c r="F15" s="252"/>
      <c r="G15" s="252"/>
      <c r="H15" s="252"/>
      <c r="I15" s="252"/>
      <c r="J15" s="252"/>
      <c r="K15" s="252"/>
      <c r="L15" s="252"/>
    </row>
    <row r="16" spans="1:12" ht="16.5">
      <c r="B16" t="s">
        <v>8878</v>
      </c>
      <c r="C16" s="315">
        <f>IFERROR(SUM('Data Sheet'!B18,'Data Sheet'!B20:B22)-1*'Data Sheet'!B19,0)</f>
        <v>41828.200000000004</v>
      </c>
      <c r="D16" s="315">
        <f>IFERROR(SUM('Data Sheet'!C18,'Data Sheet'!C20:C22)-1*'Data Sheet'!C19,0)</f>
        <v>50004</v>
      </c>
      <c r="E16" s="315">
        <f>IFERROR(SUM('Data Sheet'!D18,'Data Sheet'!D20:D22)-1*'Data Sheet'!D19,0)</f>
        <v>58985.000000000007</v>
      </c>
      <c r="F16" s="315">
        <f>IFERROR(SUM('Data Sheet'!E18,'Data Sheet'!E20:E22)-1*'Data Sheet'!E19,0)</f>
        <v>64182.2</v>
      </c>
      <c r="G16" s="315">
        <f>IFERROR(SUM('Data Sheet'!F18,'Data Sheet'!F20:F22)-1*'Data Sheet'!F19,0)</f>
        <v>57657.1</v>
      </c>
      <c r="H16" s="315">
        <f>IFERROR(SUM('Data Sheet'!G18,'Data Sheet'!G20:G22)-1*'Data Sheet'!G19,0)</f>
        <v>55415.6</v>
      </c>
      <c r="I16" s="315">
        <f>IFERROR(SUM('Data Sheet'!H18,'Data Sheet'!H20:H22)-1*'Data Sheet'!H19,0)</f>
        <v>71578.799999999988</v>
      </c>
      <c r="J16" s="315">
        <f>IFERROR(SUM('Data Sheet'!I18,'Data Sheet'!I20:I22)-1*'Data Sheet'!I19,0)</f>
        <v>92730.599999999991</v>
      </c>
      <c r="K16" s="315">
        <f>IFERROR(SUM('Data Sheet'!J18,'Data Sheet'!J20:J22)-1*'Data Sheet'!J19,0)</f>
        <v>108015.2</v>
      </c>
      <c r="L16" s="315">
        <f>IFERROR(SUM('Data Sheet'!K18,'Data Sheet'!K20:K22)-1*'Data Sheet'!K19,0)</f>
        <v>114516.8</v>
      </c>
    </row>
    <row r="17" spans="2:12">
      <c r="B17" s="22" t="s">
        <v>84</v>
      </c>
      <c r="C17" s="323">
        <f t="shared" ref="C17:L17" si="1">C16/C13</f>
        <v>0.72632273524457802</v>
      </c>
      <c r="D17" s="323">
        <f t="shared" si="1"/>
        <v>0.7344348975545274</v>
      </c>
      <c r="E17" s="323">
        <f t="shared" si="1"/>
        <v>0.7390733422378819</v>
      </c>
      <c r="F17" s="323">
        <f t="shared" si="1"/>
        <v>0.74571068393198436</v>
      </c>
      <c r="G17" s="323">
        <f t="shared" si="1"/>
        <v>0.76205524715833994</v>
      </c>
      <c r="H17" s="323">
        <f t="shared" si="1"/>
        <v>0.78746660603649177</v>
      </c>
      <c r="I17" s="323">
        <f t="shared" si="1"/>
        <v>0.81035845207393187</v>
      </c>
      <c r="J17" s="323">
        <f t="shared" si="1"/>
        <v>0.78313215364593669</v>
      </c>
      <c r="K17" s="323">
        <f t="shared" si="1"/>
        <v>0.76143078087837002</v>
      </c>
      <c r="L17" s="323">
        <f t="shared" si="1"/>
        <v>0.74890166303715189</v>
      </c>
    </row>
    <row r="18" spans="2:12">
      <c r="C18" s="222"/>
      <c r="D18" s="222"/>
      <c r="E18" s="222"/>
      <c r="F18" s="222"/>
      <c r="G18" s="222"/>
      <c r="H18" s="222"/>
      <c r="I18" s="222"/>
      <c r="J18" s="222"/>
      <c r="K18" s="222"/>
      <c r="L18" s="222"/>
    </row>
    <row r="19" spans="2:12">
      <c r="B19" s="324" t="s">
        <v>85</v>
      </c>
      <c r="C19" s="325">
        <f t="shared" ref="C19:L19" si="2">C13-C16</f>
        <v>15760.799999999996</v>
      </c>
      <c r="D19" s="325">
        <f t="shared" si="2"/>
        <v>18081</v>
      </c>
      <c r="E19" s="325">
        <f t="shared" si="2"/>
        <v>20824.399999999987</v>
      </c>
      <c r="F19" s="325">
        <f t="shared" si="2"/>
        <v>21886.300000000003</v>
      </c>
      <c r="G19" s="325">
        <f t="shared" si="2"/>
        <v>18002.900000000001</v>
      </c>
      <c r="H19" s="325">
        <f t="shared" si="2"/>
        <v>14956.400000000001</v>
      </c>
      <c r="I19" s="325">
        <f t="shared" si="2"/>
        <v>16751.000000000015</v>
      </c>
      <c r="J19" s="325">
        <f t="shared" si="2"/>
        <v>25679.300000000003</v>
      </c>
      <c r="K19" s="325">
        <f t="shared" si="2"/>
        <v>33843.000000000015</v>
      </c>
      <c r="L19" s="325">
        <f t="shared" si="2"/>
        <v>38396.199999999997</v>
      </c>
    </row>
    <row r="20" spans="2:12">
      <c r="B20" s="22" t="s">
        <v>92</v>
      </c>
      <c r="C20" s="323">
        <f t="shared" ref="C20:L20" si="3">C19/C13</f>
        <v>0.27367726475542198</v>
      </c>
      <c r="D20" s="323">
        <f t="shared" si="3"/>
        <v>0.26556510244547255</v>
      </c>
      <c r="E20" s="323">
        <f t="shared" si="3"/>
        <v>0.2609266577621181</v>
      </c>
      <c r="F20" s="323">
        <f t="shared" si="3"/>
        <v>0.25428931606801564</v>
      </c>
      <c r="G20" s="323">
        <f t="shared" si="3"/>
        <v>0.23794475284166008</v>
      </c>
      <c r="H20" s="323">
        <f t="shared" si="3"/>
        <v>0.21253339396350823</v>
      </c>
      <c r="I20" s="323">
        <f t="shared" si="3"/>
        <v>0.18964154792606813</v>
      </c>
      <c r="J20" s="323">
        <f t="shared" si="3"/>
        <v>0.21686784635406334</v>
      </c>
      <c r="K20" s="323">
        <f t="shared" si="3"/>
        <v>0.23856921912162998</v>
      </c>
      <c r="L20" s="323">
        <f t="shared" si="3"/>
        <v>0.25109833696284811</v>
      </c>
    </row>
    <row r="21" spans="2:12">
      <c r="C21" s="252"/>
      <c r="D21" s="252"/>
      <c r="E21" s="252"/>
      <c r="F21" s="252"/>
      <c r="G21" s="252"/>
      <c r="H21" s="252"/>
      <c r="I21" s="252"/>
      <c r="J21" s="252"/>
      <c r="K21" s="252"/>
      <c r="L21" s="252"/>
    </row>
    <row r="22" spans="2:12">
      <c r="B22" t="s">
        <v>86</v>
      </c>
      <c r="C22" s="315">
        <f>IFERROR(SUM('Data Sheet'!B23:B24),0)</f>
        <v>6736.7000000000007</v>
      </c>
      <c r="D22" s="315">
        <f>IFERROR(SUM('Data Sheet'!C23:C24),0)</f>
        <v>7659.7000000000007</v>
      </c>
      <c r="E22" s="315">
        <f>IFERROR(SUM('Data Sheet'!D23:D24),0)</f>
        <v>8706.5</v>
      </c>
      <c r="F22" s="315">
        <f>IFERROR(SUM('Data Sheet'!E23:E24),0)</f>
        <v>10830</v>
      </c>
      <c r="G22" s="315">
        <f>IFERROR(SUM('Data Sheet'!F23:F24),0)</f>
        <v>10647.9</v>
      </c>
      <c r="H22" s="315">
        <f>IFERROR(SUM('Data Sheet'!G23:G24),0)</f>
        <v>9545.7999999999993</v>
      </c>
      <c r="I22" s="315">
        <f>IFERROR(SUM('Data Sheet'!H23:H24),0)</f>
        <v>10999</v>
      </c>
      <c r="J22" s="315">
        <f>IFERROR(SUM('Data Sheet'!I23:I24),0)</f>
        <v>12557.8</v>
      </c>
      <c r="K22" s="315">
        <f>IFERROR(SUM('Data Sheet'!J23:J24),0)</f>
        <v>15216.7</v>
      </c>
      <c r="L22" s="315">
        <f>IFERROR(SUM('Data Sheet'!K23:K24),0)</f>
        <v>18239.900000000001</v>
      </c>
    </row>
    <row r="23" spans="2:12">
      <c r="B23" s="22" t="s">
        <v>87</v>
      </c>
      <c r="C23" s="323">
        <f t="shared" ref="C23:L23" si="4">C22/C13</f>
        <v>0.11697893694976473</v>
      </c>
      <c r="D23" s="323">
        <f t="shared" si="4"/>
        <v>0.11250201953440553</v>
      </c>
      <c r="E23" s="323">
        <f t="shared" si="4"/>
        <v>0.10909115968795656</v>
      </c>
      <c r="F23" s="323">
        <f t="shared" si="4"/>
        <v>0.12583000749403092</v>
      </c>
      <c r="G23" s="323">
        <f t="shared" si="4"/>
        <v>0.14073354480570974</v>
      </c>
      <c r="H23" s="323">
        <f t="shared" si="4"/>
        <v>0.13564770079008695</v>
      </c>
      <c r="I23" s="323">
        <f t="shared" si="4"/>
        <v>0.12452196201055589</v>
      </c>
      <c r="J23" s="323">
        <f t="shared" si="4"/>
        <v>0.10605363233986348</v>
      </c>
      <c r="K23" s="323">
        <f t="shared" si="4"/>
        <v>0.10726697504973276</v>
      </c>
      <c r="L23" s="323">
        <f t="shared" si="4"/>
        <v>0.1192828601884732</v>
      </c>
    </row>
    <row r="24" spans="2:12">
      <c r="C24" s="222"/>
      <c r="D24" s="222"/>
      <c r="E24" s="222"/>
      <c r="F24" s="222"/>
      <c r="G24" s="222"/>
      <c r="H24" s="222"/>
      <c r="I24" s="222"/>
      <c r="J24" s="222"/>
      <c r="K24" s="222"/>
      <c r="L24" s="222"/>
    </row>
    <row r="25" spans="2:12" ht="16.5">
      <c r="B25" s="324" t="s">
        <v>8881</v>
      </c>
      <c r="C25" s="325">
        <f t="shared" ref="C25:L25" si="5">C19-C22</f>
        <v>9024.0999999999949</v>
      </c>
      <c r="D25" s="325">
        <f t="shared" si="5"/>
        <v>10421.299999999999</v>
      </c>
      <c r="E25" s="325">
        <f t="shared" si="5"/>
        <v>12117.899999999987</v>
      </c>
      <c r="F25" s="325">
        <f t="shared" si="5"/>
        <v>11056.300000000003</v>
      </c>
      <c r="G25" s="325">
        <f t="shared" si="5"/>
        <v>7355.0000000000018</v>
      </c>
      <c r="H25" s="325">
        <f t="shared" si="5"/>
        <v>5410.6000000000022</v>
      </c>
      <c r="I25" s="325">
        <f t="shared" si="5"/>
        <v>5752.0000000000146</v>
      </c>
      <c r="J25" s="325">
        <f t="shared" si="5"/>
        <v>13121.500000000004</v>
      </c>
      <c r="K25" s="325">
        <f t="shared" si="5"/>
        <v>18626.300000000014</v>
      </c>
      <c r="L25" s="325">
        <f t="shared" si="5"/>
        <v>20156.299999999996</v>
      </c>
    </row>
    <row r="26" spans="2:12">
      <c r="B26" s="22" t="s">
        <v>89</v>
      </c>
      <c r="C26" s="323">
        <f t="shared" ref="C26:L26" si="6">C25/C13</f>
        <v>0.15669832780565723</v>
      </c>
      <c r="D26" s="323">
        <f t="shared" si="6"/>
        <v>0.15306308291106704</v>
      </c>
      <c r="E26" s="323">
        <f t="shared" si="6"/>
        <v>0.15183549807416152</v>
      </c>
      <c r="F26" s="323">
        <f t="shared" si="6"/>
        <v>0.12845930857398472</v>
      </c>
      <c r="G26" s="323">
        <f t="shared" si="6"/>
        <v>9.7211208035950333E-2</v>
      </c>
      <c r="H26" s="323">
        <f t="shared" si="6"/>
        <v>7.6885693173421282E-2</v>
      </c>
      <c r="I26" s="323">
        <f t="shared" si="6"/>
        <v>6.5119585915512257E-2</v>
      </c>
      <c r="J26" s="323">
        <f t="shared" si="6"/>
        <v>0.11081421401419986</v>
      </c>
      <c r="K26" s="323">
        <f t="shared" si="6"/>
        <v>0.13130224407189722</v>
      </c>
      <c r="L26" s="323">
        <f t="shared" si="6"/>
        <v>0.13181547677437494</v>
      </c>
    </row>
    <row r="27" spans="2:12">
      <c r="B27" s="22"/>
      <c r="C27" s="323"/>
      <c r="D27" s="323"/>
      <c r="E27" s="323"/>
      <c r="F27" s="323"/>
      <c r="G27" s="323"/>
      <c r="H27" s="323"/>
      <c r="I27" s="323"/>
      <c r="J27" s="323"/>
      <c r="K27" s="323"/>
      <c r="L27" s="323"/>
    </row>
    <row r="28" spans="2:12">
      <c r="B28" t="s">
        <v>10</v>
      </c>
      <c r="C28" s="315">
        <f>IFERROR('Data Sheet'!B26,0)</f>
        <v>2821.8</v>
      </c>
      <c r="D28" s="315">
        <f>IFERROR('Data Sheet'!C26,0)</f>
        <v>2603.9</v>
      </c>
      <c r="E28" s="315">
        <f>IFERROR('Data Sheet'!D26,0)</f>
        <v>2759.8</v>
      </c>
      <c r="F28" s="315">
        <f>IFERROR('Data Sheet'!E26,0)</f>
        <v>3020.8</v>
      </c>
      <c r="G28" s="315">
        <f>IFERROR('Data Sheet'!F26,0)</f>
        <v>3528.4</v>
      </c>
      <c r="H28" s="315">
        <f>IFERROR('Data Sheet'!G26,0)</f>
        <v>3034.1</v>
      </c>
      <c r="I28" s="315">
        <f>IFERROR('Data Sheet'!H26,0)</f>
        <v>2789</v>
      </c>
      <c r="J28" s="315">
        <f>IFERROR('Data Sheet'!I26,0)</f>
        <v>4846</v>
      </c>
      <c r="K28" s="315">
        <f>IFERROR('Data Sheet'!J26,0)</f>
        <v>5255.8</v>
      </c>
      <c r="L28" s="315">
        <f>IFERROR('Data Sheet'!K26,0)</f>
        <v>5608.2</v>
      </c>
    </row>
    <row r="29" spans="2:12">
      <c r="B29" s="22" t="s">
        <v>91</v>
      </c>
      <c r="C29" s="323">
        <f t="shared" ref="C29:L29" si="7">C28/C13</f>
        <v>4.8998940769938708E-2</v>
      </c>
      <c r="D29" s="323">
        <f t="shared" si="7"/>
        <v>3.8244841007564076E-2</v>
      </c>
      <c r="E29" s="323">
        <f t="shared" si="7"/>
        <v>3.4579886579776321E-2</v>
      </c>
      <c r="F29" s="323">
        <f t="shared" si="7"/>
        <v>3.5097625728344288E-2</v>
      </c>
      <c r="G29" s="323">
        <f t="shared" si="7"/>
        <v>4.663494581020354E-2</v>
      </c>
      <c r="H29" s="323">
        <f t="shared" si="7"/>
        <v>4.3115159438413E-2</v>
      </c>
      <c r="I29" s="323">
        <f t="shared" si="7"/>
        <v>3.1574847899576361E-2</v>
      </c>
      <c r="J29" s="323">
        <f t="shared" si="7"/>
        <v>4.092563206285961E-2</v>
      </c>
      <c r="K29" s="323">
        <f t="shared" si="7"/>
        <v>3.7049673547246476E-2</v>
      </c>
      <c r="L29" s="323">
        <f t="shared" si="7"/>
        <v>3.6675756802887913E-2</v>
      </c>
    </row>
    <row r="30" spans="2:12">
      <c r="C30" s="222"/>
      <c r="D30" s="222"/>
      <c r="E30" s="222"/>
      <c r="F30" s="222"/>
      <c r="G30" s="222"/>
      <c r="H30" s="222"/>
      <c r="I30" s="222"/>
      <c r="J30" s="222"/>
      <c r="K30" s="222"/>
      <c r="L30" s="222"/>
    </row>
    <row r="31" spans="2:12">
      <c r="B31" s="324" t="s">
        <v>135</v>
      </c>
      <c r="C31" s="325">
        <f t="shared" ref="C31:L31" si="8">C25-C28</f>
        <v>6202.2999999999947</v>
      </c>
      <c r="D31" s="325">
        <f t="shared" si="8"/>
        <v>7817.4</v>
      </c>
      <c r="E31" s="325">
        <f t="shared" si="8"/>
        <v>9358.0999999999876</v>
      </c>
      <c r="F31" s="325">
        <f t="shared" si="8"/>
        <v>8035.5000000000027</v>
      </c>
      <c r="G31" s="325">
        <f t="shared" si="8"/>
        <v>3826.6000000000017</v>
      </c>
      <c r="H31" s="325">
        <f t="shared" si="8"/>
        <v>2376.5000000000023</v>
      </c>
      <c r="I31" s="325">
        <f t="shared" si="8"/>
        <v>2963.0000000000146</v>
      </c>
      <c r="J31" s="325">
        <f t="shared" si="8"/>
        <v>8275.5000000000036</v>
      </c>
      <c r="K31" s="325">
        <f t="shared" si="8"/>
        <v>13370.500000000015</v>
      </c>
      <c r="L31" s="325">
        <f t="shared" si="8"/>
        <v>14548.099999999995</v>
      </c>
    </row>
    <row r="32" spans="2:12">
      <c r="B32" s="22" t="s">
        <v>172</v>
      </c>
      <c r="C32" s="322">
        <f t="shared" ref="C32:L32" si="9">C31/C13</f>
        <v>0.10769938703571853</v>
      </c>
      <c r="D32" s="322">
        <f t="shared" si="9"/>
        <v>0.11481824190350297</v>
      </c>
      <c r="E32" s="322">
        <f t="shared" si="9"/>
        <v>0.11725561149438522</v>
      </c>
      <c r="F32" s="322">
        <f t="shared" si="9"/>
        <v>9.336168284564042E-2</v>
      </c>
      <c r="G32" s="322">
        <f t="shared" si="9"/>
        <v>5.0576262225746786E-2</v>
      </c>
      <c r="H32" s="322">
        <f t="shared" si="9"/>
        <v>3.3770533735008275E-2</v>
      </c>
      <c r="I32" s="322">
        <f t="shared" si="9"/>
        <v>3.3544738015935896E-2</v>
      </c>
      <c r="J32" s="322">
        <f t="shared" si="9"/>
        <v>6.9888581951340248E-2</v>
      </c>
      <c r="K32" s="322">
        <f t="shared" si="9"/>
        <v>9.4252570524650761E-2</v>
      </c>
      <c r="L32" s="322">
        <f t="shared" si="9"/>
        <v>9.5139719971487027E-2</v>
      </c>
    </row>
    <row r="33" spans="2:12">
      <c r="C33" s="252"/>
      <c r="D33" s="252"/>
      <c r="E33" s="252"/>
      <c r="F33" s="252"/>
      <c r="G33" s="252"/>
      <c r="H33" s="252"/>
      <c r="I33" s="252"/>
      <c r="J33" s="252"/>
      <c r="K33" s="252"/>
      <c r="L33" s="252"/>
    </row>
    <row r="34" spans="2:12">
      <c r="B34" t="s">
        <v>11</v>
      </c>
      <c r="C34" s="315">
        <f>IFERROR('Data Sheet'!B27,0)</f>
        <v>81.7</v>
      </c>
      <c r="D34" s="315">
        <f>IFERROR('Data Sheet'!C27,0)</f>
        <v>89.4</v>
      </c>
      <c r="E34" s="315">
        <f>IFERROR('Data Sheet'!D27,0)</f>
        <v>345.8</v>
      </c>
      <c r="F34" s="315">
        <f>IFERROR('Data Sheet'!E27,0)</f>
        <v>75.900000000000006</v>
      </c>
      <c r="G34" s="315">
        <f>IFERROR('Data Sheet'!F27,0)</f>
        <v>134.19999999999999</v>
      </c>
      <c r="H34" s="315">
        <f>IFERROR('Data Sheet'!G27,0)</f>
        <v>101.8</v>
      </c>
      <c r="I34" s="315">
        <f>IFERROR('Data Sheet'!H27,0)</f>
        <v>126.6</v>
      </c>
      <c r="J34" s="315">
        <f>IFERROR('Data Sheet'!I27,0)</f>
        <v>252.3</v>
      </c>
      <c r="K34" s="315">
        <f>IFERROR('Data Sheet'!J27,0)</f>
        <v>193.6</v>
      </c>
      <c r="L34" s="315">
        <f>IFERROR('Data Sheet'!K27,0)</f>
        <v>194.2</v>
      </c>
    </row>
    <row r="35" spans="2:12">
      <c r="B35" s="22" t="s">
        <v>90</v>
      </c>
      <c r="C35" s="323">
        <f t="shared" ref="C35:L35" si="10">C34/C13</f>
        <v>1.418673705047839E-3</v>
      </c>
      <c r="D35" s="323">
        <f t="shared" si="10"/>
        <v>1.313064551663362E-3</v>
      </c>
      <c r="E35" s="323">
        <f t="shared" si="10"/>
        <v>4.3328229506799957E-3</v>
      </c>
      <c r="F35" s="323">
        <f t="shared" si="10"/>
        <v>8.8185573119085381E-4</v>
      </c>
      <c r="G35" s="323">
        <f t="shared" si="10"/>
        <v>1.7737245572297118E-3</v>
      </c>
      <c r="H35" s="323">
        <f t="shared" si="10"/>
        <v>1.4465980787813333E-3</v>
      </c>
      <c r="I35" s="323">
        <f t="shared" si="10"/>
        <v>1.4332648777649218E-3</v>
      </c>
      <c r="J35" s="323">
        <f t="shared" si="10"/>
        <v>2.1307340011265954E-3</v>
      </c>
      <c r="K35" s="323">
        <f t="shared" si="10"/>
        <v>1.3647431026193762E-3</v>
      </c>
      <c r="L35" s="323">
        <f t="shared" si="10"/>
        <v>1.2700032044365096E-3</v>
      </c>
    </row>
    <row r="36" spans="2:12">
      <c r="C36" s="222"/>
      <c r="D36" s="222"/>
      <c r="E36" s="222"/>
      <c r="F36" s="222"/>
      <c r="G36" s="222"/>
      <c r="H36" s="222"/>
      <c r="I36" s="222"/>
      <c r="J36" s="222"/>
      <c r="K36" s="222"/>
      <c r="L36" s="222"/>
    </row>
    <row r="37" spans="2:12">
      <c r="B37" s="324" t="s">
        <v>93</v>
      </c>
      <c r="C37" s="325">
        <f t="shared" ref="C37:L37" si="11">C31-C34</f>
        <v>6120.5999999999949</v>
      </c>
      <c r="D37" s="325">
        <f t="shared" si="11"/>
        <v>7728</v>
      </c>
      <c r="E37" s="325">
        <f t="shared" si="11"/>
        <v>9012.2999999999884</v>
      </c>
      <c r="F37" s="325">
        <f t="shared" si="11"/>
        <v>7959.6000000000031</v>
      </c>
      <c r="G37" s="325">
        <f t="shared" si="11"/>
        <v>3692.4000000000019</v>
      </c>
      <c r="H37" s="325">
        <f t="shared" si="11"/>
        <v>2274.7000000000021</v>
      </c>
      <c r="I37" s="325">
        <f t="shared" si="11"/>
        <v>2836.4000000000146</v>
      </c>
      <c r="J37" s="325">
        <f t="shared" si="11"/>
        <v>8023.2000000000035</v>
      </c>
      <c r="K37" s="325">
        <f t="shared" si="11"/>
        <v>13176.900000000014</v>
      </c>
      <c r="L37" s="325">
        <f t="shared" si="11"/>
        <v>14353.899999999994</v>
      </c>
    </row>
    <row r="38" spans="2:12">
      <c r="B38" s="22" t="s">
        <v>173</v>
      </c>
      <c r="C38" s="323">
        <f t="shared" ref="C38:L38" si="12">C37/C13</f>
        <v>0.1062807133306707</v>
      </c>
      <c r="D38" s="323">
        <f t="shared" si="12"/>
        <v>0.11350517735183961</v>
      </c>
      <c r="E38" s="323">
        <f t="shared" si="12"/>
        <v>0.11292278854370524</v>
      </c>
      <c r="F38" s="323">
        <f t="shared" si="12"/>
        <v>9.2479827114449575E-2</v>
      </c>
      <c r="G38" s="323">
        <f t="shared" si="12"/>
        <v>4.8802537668517075E-2</v>
      </c>
      <c r="H38" s="323">
        <f t="shared" si="12"/>
        <v>3.2323935656226939E-2</v>
      </c>
      <c r="I38" s="323">
        <f t="shared" si="12"/>
        <v>3.2111473138170976E-2</v>
      </c>
      <c r="J38" s="323">
        <f t="shared" si="12"/>
        <v>6.7757847950213654E-2</v>
      </c>
      <c r="K38" s="323">
        <f t="shared" si="12"/>
        <v>9.2887827422031388E-2</v>
      </c>
      <c r="L38" s="323">
        <f t="shared" si="12"/>
        <v>9.3869716767050512E-2</v>
      </c>
    </row>
    <row r="39" spans="2:12">
      <c r="C39" s="252"/>
      <c r="D39" s="252"/>
      <c r="E39" s="252"/>
      <c r="F39" s="252"/>
      <c r="G39" s="252"/>
      <c r="H39" s="252"/>
      <c r="I39" s="252"/>
      <c r="J39" s="252"/>
      <c r="K39" s="252"/>
      <c r="L39" s="252"/>
    </row>
    <row r="40" spans="2:12">
      <c r="B40" t="s">
        <v>13</v>
      </c>
      <c r="C40" s="315">
        <f>IFERROR('Data Sheet'!B29,0)</f>
        <v>2087.5</v>
      </c>
      <c r="D40" s="315">
        <f>IFERROR('Data Sheet'!C29,0)</f>
        <v>2616.1999999999998</v>
      </c>
      <c r="E40" s="315">
        <f>IFERROR('Data Sheet'!D29,0)</f>
        <v>3286.2</v>
      </c>
      <c r="F40" s="315">
        <f>IFERROR('Data Sheet'!E29,0)</f>
        <v>2973.2</v>
      </c>
      <c r="G40" s="315">
        <f>IFERROR('Data Sheet'!F29,0)</f>
        <v>1425.2</v>
      </c>
      <c r="H40" s="315">
        <f>IFERROR('Data Sheet'!G29,0)</f>
        <v>931.9</v>
      </c>
      <c r="I40" s="315">
        <f>IFERROR('Data Sheet'!H29,0)</f>
        <v>817.7</v>
      </c>
      <c r="J40" s="315">
        <f>IFERROR('Data Sheet'!I29,0)</f>
        <v>2174.5</v>
      </c>
      <c r="K40" s="315">
        <f>IFERROR('Data Sheet'!J29,0)</f>
        <v>3936.3</v>
      </c>
      <c r="L40" s="315">
        <f>IFERROR('Data Sheet'!K29,0)</f>
        <v>5119.8</v>
      </c>
    </row>
    <row r="41" spans="2:12">
      <c r="B41" s="22" t="s">
        <v>94</v>
      </c>
      <c r="C41" s="323">
        <f t="shared" ref="C41:L41" si="13">C40/C37</f>
        <v>0.34106133385615817</v>
      </c>
      <c r="D41" s="323">
        <f t="shared" si="13"/>
        <v>0.33853519668737059</v>
      </c>
      <c r="E41" s="323">
        <f t="shared" si="13"/>
        <v>0.36463499883492606</v>
      </c>
      <c r="F41" s="323">
        <f t="shared" si="13"/>
        <v>0.37353635861098533</v>
      </c>
      <c r="G41" s="323">
        <f t="shared" si="13"/>
        <v>0.38598201711623858</v>
      </c>
      <c r="H41" s="323">
        <f t="shared" si="13"/>
        <v>0.40968039741504336</v>
      </c>
      <c r="I41" s="323">
        <f t="shared" si="13"/>
        <v>0.28828797066704126</v>
      </c>
      <c r="J41" s="323">
        <f t="shared" si="13"/>
        <v>0.27102652308305902</v>
      </c>
      <c r="K41" s="323">
        <f t="shared" si="13"/>
        <v>0.29872731826150278</v>
      </c>
      <c r="L41" s="323">
        <f t="shared" si="13"/>
        <v>0.35668354941862507</v>
      </c>
    </row>
    <row r="42" spans="2:12">
      <c r="C42" s="222"/>
      <c r="D42" s="222"/>
      <c r="E42" s="222"/>
      <c r="F42" s="222"/>
      <c r="G42" s="222"/>
      <c r="H42" s="222"/>
      <c r="I42" s="222"/>
      <c r="J42" s="222"/>
      <c r="K42" s="222"/>
      <c r="L42" s="222"/>
    </row>
    <row r="43" spans="2:12">
      <c r="B43" s="324" t="s">
        <v>95</v>
      </c>
      <c r="C43" s="325">
        <f t="shared" ref="C43:L43" si="14">C37-C40</f>
        <v>4033.0999999999949</v>
      </c>
      <c r="D43" s="325">
        <f t="shared" si="14"/>
        <v>5111.8</v>
      </c>
      <c r="E43" s="325">
        <f t="shared" si="14"/>
        <v>5726.0999999999885</v>
      </c>
      <c r="F43" s="325">
        <f t="shared" si="14"/>
        <v>4986.4000000000033</v>
      </c>
      <c r="G43" s="325">
        <f t="shared" si="14"/>
        <v>2267.2000000000016</v>
      </c>
      <c r="H43" s="325">
        <f t="shared" si="14"/>
        <v>1342.800000000002</v>
      </c>
      <c r="I43" s="325">
        <f t="shared" si="14"/>
        <v>2018.7000000000146</v>
      </c>
      <c r="J43" s="325">
        <f t="shared" si="14"/>
        <v>5848.7000000000035</v>
      </c>
      <c r="K43" s="325">
        <f t="shared" si="14"/>
        <v>9240.6000000000131</v>
      </c>
      <c r="L43" s="325">
        <f t="shared" si="14"/>
        <v>9234.0999999999949</v>
      </c>
    </row>
    <row r="44" spans="2:12">
      <c r="B44" s="22" t="s">
        <v>96</v>
      </c>
      <c r="C44" s="323">
        <f t="shared" ref="C44:L44" si="15">C43/C13</f>
        <v>7.0032471478928174E-2</v>
      </c>
      <c r="D44" s="323">
        <f t="shared" si="15"/>
        <v>7.5079679811999714E-2</v>
      </c>
      <c r="E44" s="323">
        <f t="shared" si="15"/>
        <v>7.1747187674634685E-2</v>
      </c>
      <c r="F44" s="323">
        <f t="shared" si="15"/>
        <v>5.7935249249144616E-2</v>
      </c>
      <c r="G44" s="323">
        <f t="shared" si="15"/>
        <v>2.9965635738831636E-2</v>
      </c>
      <c r="H44" s="323">
        <f t="shared" si="15"/>
        <v>1.9081452850565596E-2</v>
      </c>
      <c r="I44" s="323">
        <f t="shared" si="15"/>
        <v>2.2854121712038458E-2</v>
      </c>
      <c r="J44" s="323">
        <f t="shared" si="15"/>
        <v>4.9393674008676669E-2</v>
      </c>
      <c r="K44" s="323">
        <f t="shared" si="15"/>
        <v>6.513969583711067E-2</v>
      </c>
      <c r="L44" s="323">
        <f t="shared" si="15"/>
        <v>6.0387933007657914E-2</v>
      </c>
    </row>
    <row r="45" spans="2:12">
      <c r="C45" s="252"/>
      <c r="D45" s="252"/>
      <c r="E45" s="252"/>
      <c r="F45" s="252"/>
      <c r="G45" s="252"/>
      <c r="H45" s="252"/>
      <c r="I45" s="252"/>
      <c r="J45" s="252"/>
      <c r="K45" s="252"/>
      <c r="L45" s="252"/>
    </row>
    <row r="46" spans="2:12">
      <c r="B46" t="s">
        <v>65</v>
      </c>
      <c r="C46" s="252">
        <f>IFERROR('Data Sheet'!B93,0)</f>
        <v>30.21</v>
      </c>
      <c r="D46" s="252">
        <f>IFERROR('Data Sheet'!C93,0)</f>
        <v>30.21</v>
      </c>
      <c r="E46" s="252">
        <f>IFERROR('Data Sheet'!D93,0)</f>
        <v>30.21</v>
      </c>
      <c r="F46" s="252">
        <f>IFERROR('Data Sheet'!E93,0)</f>
        <v>30.21</v>
      </c>
      <c r="G46" s="252">
        <f>IFERROR('Data Sheet'!F93,0)</f>
        <v>30.21</v>
      </c>
      <c r="H46" s="252">
        <f>IFERROR('Data Sheet'!G93,0)</f>
        <v>30.21</v>
      </c>
      <c r="I46" s="252">
        <f>IFERROR('Data Sheet'!H93,0)</f>
        <v>30.21</v>
      </c>
      <c r="J46" s="252">
        <f>IFERROR('Data Sheet'!I93,0)</f>
        <v>30.21</v>
      </c>
      <c r="K46" s="252">
        <f>IFERROR('Data Sheet'!J93,0)</f>
        <v>31.44</v>
      </c>
      <c r="L46" s="252">
        <f>IFERROR('Data Sheet'!K93,0)</f>
        <v>31.44</v>
      </c>
    </row>
    <row r="47" spans="2:12">
      <c r="C47" s="252"/>
      <c r="D47" s="252"/>
      <c r="E47" s="252"/>
      <c r="F47" s="252"/>
      <c r="G47" s="252"/>
      <c r="H47" s="252"/>
      <c r="I47" s="252"/>
      <c r="J47" s="252"/>
      <c r="K47" s="252"/>
      <c r="L47" s="252"/>
    </row>
    <row r="48" spans="2:12">
      <c r="B48" t="s">
        <v>98</v>
      </c>
      <c r="C48" s="315">
        <f>'Profit &amp; Loss'!B13</f>
        <v>181.96623634558091</v>
      </c>
      <c r="D48" s="315">
        <f>'Profit &amp; Loss'!C13</f>
        <v>248.58987090367427</v>
      </c>
      <c r="E48" s="315">
        <f>'Profit &amp; Loss'!D13</f>
        <v>260.84078119827871</v>
      </c>
      <c r="F48" s="315">
        <f>'Profit &amp; Loss'!E13</f>
        <v>253.19761668321749</v>
      </c>
      <c r="G48" s="315">
        <f>'Profit &amp; Loss'!F13</f>
        <v>187.88480635551142</v>
      </c>
      <c r="H48" s="315">
        <f>'Profit &amp; Loss'!G13</f>
        <v>145.28632903012249</v>
      </c>
      <c r="I48" s="315">
        <f>'Profit &amp; Loss'!H13</f>
        <v>128.41774246938098</v>
      </c>
      <c r="J48" s="315">
        <f>'Profit &amp; Loss'!I13</f>
        <v>273.54187355180403</v>
      </c>
      <c r="K48" s="315">
        <f>'Profit &amp; Loss'!J13</f>
        <v>429.01399491094151</v>
      </c>
      <c r="L48" s="315">
        <f>IFERROR(L43/L46,0)</f>
        <v>293.70547073791329</v>
      </c>
    </row>
    <row r="49" spans="2:12">
      <c r="B49" s="22" t="s">
        <v>99</v>
      </c>
      <c r="C49" s="323" t="s">
        <v>83</v>
      </c>
      <c r="D49" s="323">
        <f t="shared" ref="D49:L49" si="16">IFERROR((D48/C48)-1,0)</f>
        <v>0.36613184894127926</v>
      </c>
      <c r="E49" s="323">
        <f t="shared" si="16"/>
        <v>4.9281614934952644E-2</v>
      </c>
      <c r="F49" s="323">
        <f t="shared" si="16"/>
        <v>-2.9302030456852757E-2</v>
      </c>
      <c r="G49" s="323">
        <f t="shared" si="16"/>
        <v>-0.25795191591167599</v>
      </c>
      <c r="H49" s="323">
        <f t="shared" si="16"/>
        <v>-0.22672656800563773</v>
      </c>
      <c r="I49" s="323">
        <f t="shared" si="16"/>
        <v>-0.11610580756875</v>
      </c>
      <c r="J49" s="323">
        <f t="shared" si="16"/>
        <v>1.1300940842892127</v>
      </c>
      <c r="K49" s="323">
        <f t="shared" si="16"/>
        <v>0.56836680739372714</v>
      </c>
      <c r="L49" s="323">
        <f t="shared" si="16"/>
        <v>-0.31539419640871336</v>
      </c>
    </row>
    <row r="50" spans="2:12">
      <c r="C50" s="252"/>
      <c r="D50" s="252"/>
      <c r="E50" s="252"/>
      <c r="F50" s="252"/>
      <c r="G50" s="252"/>
      <c r="H50" s="252"/>
      <c r="I50" s="252"/>
      <c r="J50" s="252"/>
      <c r="K50" s="252"/>
      <c r="L50" s="252"/>
    </row>
    <row r="51" spans="2:12">
      <c r="B51" t="s">
        <v>97</v>
      </c>
      <c r="C51" s="315">
        <f>IFERROR('Data Sheet'!B31/C46,0)</f>
        <v>34.988414432307181</v>
      </c>
      <c r="D51" s="315">
        <f>IFERROR('Data Sheet'!C31/D46,0)</f>
        <v>74.975173783515388</v>
      </c>
      <c r="E51" s="315">
        <f>IFERROR('Data Sheet'!D31/E46,0)</f>
        <v>79.973518702416413</v>
      </c>
      <c r="F51" s="315">
        <f>IFERROR('Data Sheet'!E31/F46,0)</f>
        <v>79.973518702416413</v>
      </c>
      <c r="G51" s="315">
        <f>IFERROR('Data Sheet'!F31/G46,0)</f>
        <v>59.98013902681231</v>
      </c>
      <c r="H51" s="315">
        <f>IFERROR('Data Sheet'!G31/H46,0)</f>
        <v>44.985104270109233</v>
      </c>
      <c r="I51" s="315">
        <f>IFERROR('Data Sheet'!H31/I46,0)</f>
        <v>59.98013902681231</v>
      </c>
      <c r="J51" s="315">
        <f>IFERROR('Data Sheet'!I31/J46,0)</f>
        <v>93.664349553128091</v>
      </c>
      <c r="K51" s="315">
        <f>IFERROR('Data Sheet'!J31/K46,0)</f>
        <v>125</v>
      </c>
      <c r="L51" s="315">
        <f>IFERROR('Data Sheet'!K31/L46,0)</f>
        <v>134.99999999999997</v>
      </c>
    </row>
    <row r="52" spans="2:12">
      <c r="B52" s="22" t="s">
        <v>100</v>
      </c>
      <c r="C52" s="323">
        <f t="shared" ref="C52:L52" si="17">IFERROR(C51/C48,0)</f>
        <v>0.19227970603216185</v>
      </c>
      <c r="D52" s="323">
        <f t="shared" si="17"/>
        <v>0.30160188551112532</v>
      </c>
      <c r="E52" s="323">
        <f t="shared" si="17"/>
        <v>0.3065989847715736</v>
      </c>
      <c r="F52" s="323">
        <f t="shared" si="17"/>
        <v>0.31585415277614354</v>
      </c>
      <c r="G52" s="323">
        <f t="shared" si="17"/>
        <v>0.31923890063424948</v>
      </c>
      <c r="H52" s="323">
        <f t="shared" si="17"/>
        <v>0.30963067599280031</v>
      </c>
      <c r="I52" s="323">
        <f t="shared" si="17"/>
        <v>0.46707049877561546</v>
      </c>
      <c r="J52" s="323">
        <f t="shared" si="17"/>
        <v>0.34241320473879733</v>
      </c>
      <c r="K52" s="323">
        <f t="shared" si="17"/>
        <v>0.29136578639106775</v>
      </c>
      <c r="L52" s="323">
        <f t="shared" si="17"/>
        <v>0.45964414507098711</v>
      </c>
    </row>
    <row r="53" spans="2:12">
      <c r="C53" s="252"/>
      <c r="D53" s="252"/>
      <c r="E53" s="252"/>
      <c r="F53" s="252"/>
      <c r="G53" s="252"/>
      <c r="H53" s="252"/>
      <c r="I53" s="252"/>
      <c r="J53" s="252"/>
      <c r="K53" s="252"/>
      <c r="L53" s="252"/>
    </row>
    <row r="54" spans="2:12">
      <c r="B54" t="s">
        <v>101</v>
      </c>
      <c r="C54" s="251">
        <f t="shared" ref="C54:L54" si="18">IFERROR(IF(C48&gt;C51,1-C52,0),0)</f>
        <v>0.80772029396783818</v>
      </c>
      <c r="D54" s="251">
        <f t="shared" si="18"/>
        <v>0.69839811448887468</v>
      </c>
      <c r="E54" s="251">
        <f t="shared" si="18"/>
        <v>0.69340101522842645</v>
      </c>
      <c r="F54" s="251">
        <f t="shared" si="18"/>
        <v>0.68414584722385641</v>
      </c>
      <c r="G54" s="251">
        <f t="shared" si="18"/>
        <v>0.68076109936575047</v>
      </c>
      <c r="H54" s="251">
        <f t="shared" si="18"/>
        <v>0.69036932400719975</v>
      </c>
      <c r="I54" s="251">
        <f t="shared" si="18"/>
        <v>0.53292950122438454</v>
      </c>
      <c r="J54" s="251">
        <f t="shared" si="18"/>
        <v>0.65758679526120267</v>
      </c>
      <c r="K54" s="251">
        <f t="shared" si="18"/>
        <v>0.70863421360893231</v>
      </c>
      <c r="L54" s="251">
        <f t="shared" si="18"/>
        <v>0.54035585492901284</v>
      </c>
    </row>
    <row r="55" spans="2:12">
      <c r="C55" s="21"/>
      <c r="D55" s="21"/>
      <c r="E55" s="21"/>
      <c r="F55" s="21"/>
      <c r="G55" s="21"/>
      <c r="H55" s="21"/>
      <c r="I55" s="21"/>
      <c r="J55" s="21"/>
      <c r="K55" s="21"/>
      <c r="L55" s="21"/>
    </row>
    <row r="56" spans="2:12" ht="15.5">
      <c r="B56" s="303" t="str">
        <f>"Balance Sheet - "&amp;'Data Sheet'!$B$1</f>
        <v>Balance Sheet - MARUTI SUZUKI INDIA LTD</v>
      </c>
      <c r="C56" s="303"/>
      <c r="D56" s="303"/>
      <c r="E56" s="303"/>
      <c r="F56" s="303"/>
      <c r="G56" s="303"/>
      <c r="H56" s="303"/>
      <c r="I56" s="303"/>
      <c r="J56" s="303"/>
      <c r="K56" s="303"/>
      <c r="L56" s="303"/>
    </row>
    <row r="57" spans="2:12" ht="15.5">
      <c r="B57" s="293" t="s">
        <v>81</v>
      </c>
      <c r="C57" s="294">
        <f>C11</f>
        <v>42460</v>
      </c>
      <c r="D57" s="294">
        <f t="shared" ref="D57:L57" si="19">D11</f>
        <v>42825</v>
      </c>
      <c r="E57" s="294">
        <f t="shared" si="19"/>
        <v>43190</v>
      </c>
      <c r="F57" s="294">
        <f t="shared" si="19"/>
        <v>43555</v>
      </c>
      <c r="G57" s="294">
        <f t="shared" si="19"/>
        <v>43921</v>
      </c>
      <c r="H57" s="294">
        <f t="shared" si="19"/>
        <v>44286</v>
      </c>
      <c r="I57" s="294">
        <f t="shared" si="19"/>
        <v>44651</v>
      </c>
      <c r="J57" s="294">
        <f t="shared" si="19"/>
        <v>45016</v>
      </c>
      <c r="K57" s="294">
        <f t="shared" si="19"/>
        <v>45382</v>
      </c>
      <c r="L57" s="294">
        <f t="shared" si="19"/>
        <v>45747</v>
      </c>
    </row>
    <row r="58" spans="2:12" ht="3.5" customHeight="1">
      <c r="B58" s="306"/>
    </row>
    <row r="59" spans="2:12">
      <c r="B59" t="s">
        <v>24</v>
      </c>
      <c r="C59" s="315">
        <f>IFERROR('Data Sheet'!B57,0)</f>
        <v>151</v>
      </c>
      <c r="D59" s="315">
        <f>IFERROR('Data Sheet'!C57,0)</f>
        <v>151</v>
      </c>
      <c r="E59" s="315">
        <f>IFERROR('Data Sheet'!D57,0)</f>
        <v>151</v>
      </c>
      <c r="F59" s="315">
        <f>IFERROR('Data Sheet'!E57,0)</f>
        <v>151</v>
      </c>
      <c r="G59" s="315">
        <f>IFERROR('Data Sheet'!F57,0)</f>
        <v>151</v>
      </c>
      <c r="H59" s="315">
        <f>IFERROR('Data Sheet'!G57,0)</f>
        <v>151</v>
      </c>
      <c r="I59" s="315">
        <f>IFERROR('Data Sheet'!H57,0)</f>
        <v>151</v>
      </c>
      <c r="J59" s="315">
        <f>IFERROR('Data Sheet'!I57,0)</f>
        <v>157.19999999999999</v>
      </c>
      <c r="K59" s="315">
        <f>IFERROR('Data Sheet'!J57,0)</f>
        <v>157.19999999999999</v>
      </c>
      <c r="L59" s="315">
        <f>IFERROR('Data Sheet'!K57,0)</f>
        <v>157.19999999999999</v>
      </c>
    </row>
    <row r="60" spans="2:12">
      <c r="B60" t="s">
        <v>25</v>
      </c>
      <c r="C60" s="315">
        <f>IFERROR('Data Sheet'!B58,0)</f>
        <v>30465</v>
      </c>
      <c r="D60" s="315">
        <f>IFERROR('Data Sheet'!C58,0)</f>
        <v>36924.1</v>
      </c>
      <c r="E60" s="315">
        <f>IFERROR('Data Sheet'!D58,0)</f>
        <v>42408.4</v>
      </c>
      <c r="F60" s="315">
        <f>IFERROR('Data Sheet'!E58,0)</f>
        <v>46941.1</v>
      </c>
      <c r="G60" s="315">
        <f>IFERROR('Data Sheet'!F58,0)</f>
        <v>49262</v>
      </c>
      <c r="H60" s="315">
        <f>IFERROR('Data Sheet'!G58,0)</f>
        <v>52349.599999999999</v>
      </c>
      <c r="I60" s="315">
        <f>IFERROR('Data Sheet'!H58,0)</f>
        <v>55182.5</v>
      </c>
      <c r="J60" s="315">
        <f>IFERROR('Data Sheet'!I58,0)</f>
        <v>74443</v>
      </c>
      <c r="K60" s="315">
        <f>IFERROR('Data Sheet'!J58,0)</f>
        <v>85478.8</v>
      </c>
      <c r="L60" s="315">
        <f>IFERROR('Data Sheet'!K58,0)</f>
        <v>96082.7</v>
      </c>
    </row>
    <row r="61" spans="2:12">
      <c r="B61" t="s">
        <v>62</v>
      </c>
      <c r="C61" s="315">
        <f>IFERROR('Data Sheet'!B59,0)</f>
        <v>230.9</v>
      </c>
      <c r="D61" s="315">
        <f>IFERROR('Data Sheet'!C59,0)</f>
        <v>483.6</v>
      </c>
      <c r="E61" s="315">
        <f>IFERROR('Data Sheet'!D59,0)</f>
        <v>120.8</v>
      </c>
      <c r="F61" s="315">
        <f>IFERROR('Data Sheet'!E59,0)</f>
        <v>159.6</v>
      </c>
      <c r="G61" s="315">
        <f>IFERROR('Data Sheet'!F59,0)</f>
        <v>184.1</v>
      </c>
      <c r="H61" s="315">
        <f>IFERROR('Data Sheet'!G59,0)</f>
        <v>540.9</v>
      </c>
      <c r="I61" s="315">
        <f>IFERROR('Data Sheet'!H59,0)</f>
        <v>425.5</v>
      </c>
      <c r="J61" s="315">
        <f>IFERROR('Data Sheet'!I59,0)</f>
        <v>1247.5999999999999</v>
      </c>
      <c r="K61" s="315">
        <f>IFERROR('Data Sheet'!J59,0)</f>
        <v>118.6</v>
      </c>
      <c r="L61" s="315">
        <f>IFERROR('Data Sheet'!K59,0)</f>
        <v>87</v>
      </c>
    </row>
    <row r="62" spans="2:12">
      <c r="B62" t="s">
        <v>63</v>
      </c>
      <c r="C62" s="315">
        <f>IFERROR('Data Sheet'!B60,0)</f>
        <v>11878.6</v>
      </c>
      <c r="D62" s="315">
        <f>IFERROR('Data Sheet'!C60,0)</f>
        <v>14401.8</v>
      </c>
      <c r="E62" s="315">
        <f>IFERROR('Data Sheet'!D60,0)</f>
        <v>17568.2</v>
      </c>
      <c r="F62" s="315">
        <f>IFERROR('Data Sheet'!E60,0)</f>
        <v>16717</v>
      </c>
      <c r="G62" s="315">
        <f>IFERROR('Data Sheet'!F60,0)</f>
        <v>14030.6</v>
      </c>
      <c r="H62" s="315">
        <f>IFERROR('Data Sheet'!G60,0)</f>
        <v>18334.599999999999</v>
      </c>
      <c r="I62" s="315">
        <f>IFERROR('Data Sheet'!H60,0)</f>
        <v>18896.5</v>
      </c>
      <c r="J62" s="315">
        <f>IFERROR('Data Sheet'!I60,0)</f>
        <v>24258.2</v>
      </c>
      <c r="K62" s="315">
        <f>IFERROR('Data Sheet'!J60,0)</f>
        <v>29549.5</v>
      </c>
      <c r="L62" s="315">
        <f>IFERROR('Data Sheet'!K60,0)</f>
        <v>35644.9</v>
      </c>
    </row>
    <row r="63" spans="2:12" ht="3.5" customHeight="1">
      <c r="C63" s="314"/>
      <c r="D63" s="314"/>
      <c r="E63" s="314"/>
      <c r="F63" s="314"/>
      <c r="G63" s="314"/>
      <c r="H63" s="314"/>
      <c r="I63" s="314"/>
      <c r="J63" s="314"/>
      <c r="K63" s="314"/>
      <c r="L63" s="314"/>
    </row>
    <row r="64" spans="2:12">
      <c r="B64" s="136" t="s">
        <v>102</v>
      </c>
      <c r="C64" s="318">
        <f t="shared" ref="C64:L64" si="20">SUM(C59:C62)</f>
        <v>42725.5</v>
      </c>
      <c r="D64" s="318">
        <f t="shared" si="20"/>
        <v>51960.5</v>
      </c>
      <c r="E64" s="318">
        <f t="shared" si="20"/>
        <v>60248.400000000009</v>
      </c>
      <c r="F64" s="318">
        <f t="shared" si="20"/>
        <v>63968.7</v>
      </c>
      <c r="G64" s="318">
        <f t="shared" si="20"/>
        <v>63627.7</v>
      </c>
      <c r="H64" s="318">
        <f t="shared" si="20"/>
        <v>71376.100000000006</v>
      </c>
      <c r="I64" s="318">
        <f t="shared" si="20"/>
        <v>74655.5</v>
      </c>
      <c r="J64" s="318">
        <f t="shared" si="20"/>
        <v>100106</v>
      </c>
      <c r="K64" s="318">
        <f t="shared" si="20"/>
        <v>115304.1</v>
      </c>
      <c r="L64" s="318">
        <f t="shared" si="20"/>
        <v>131971.79999999999</v>
      </c>
    </row>
    <row r="65" spans="2:12">
      <c r="B65" s="2"/>
      <c r="C65" s="317"/>
      <c r="D65" s="317"/>
      <c r="E65" s="317"/>
      <c r="F65" s="317"/>
      <c r="G65" s="317"/>
      <c r="H65" s="317"/>
      <c r="I65" s="317"/>
      <c r="J65" s="317"/>
      <c r="K65" s="317"/>
      <c r="L65" s="317"/>
    </row>
    <row r="66" spans="2:12">
      <c r="B66" t="s">
        <v>103</v>
      </c>
      <c r="C66" s="315">
        <f>IFERROR('Data Sheet'!B62,0)</f>
        <v>12529.6</v>
      </c>
      <c r="D66" s="315">
        <f>IFERROR('Data Sheet'!C62,0)</f>
        <v>13310.7</v>
      </c>
      <c r="E66" s="315">
        <f>IFERROR('Data Sheet'!D62,0)</f>
        <v>13388.8</v>
      </c>
      <c r="F66" s="315">
        <f>IFERROR('Data Sheet'!E62,0)</f>
        <v>15437.3</v>
      </c>
      <c r="G66" s="315">
        <f>IFERROR('Data Sheet'!F62,0)</f>
        <v>15744.4</v>
      </c>
      <c r="H66" s="315">
        <f>IFERROR('Data Sheet'!G62,0)</f>
        <v>14988.7</v>
      </c>
      <c r="I66" s="315">
        <f>IFERROR('Data Sheet'!H62,0)</f>
        <v>13747.2</v>
      </c>
      <c r="J66" s="315">
        <f>IFERROR('Data Sheet'!I62,0)</f>
        <v>27941.4</v>
      </c>
      <c r="K66" s="315">
        <f>IFERROR('Data Sheet'!J62,0)</f>
        <v>27864.799999999999</v>
      </c>
      <c r="L66" s="315">
        <f>IFERROR('Data Sheet'!K62,0)</f>
        <v>33384.5</v>
      </c>
    </row>
    <row r="67" spans="2:12">
      <c r="B67" t="s">
        <v>28</v>
      </c>
      <c r="C67" s="315">
        <f>IFERROR('Data Sheet'!B63,0)</f>
        <v>1006.9</v>
      </c>
      <c r="D67" s="315">
        <f>IFERROR('Data Sheet'!C63,0)</f>
        <v>1252.3</v>
      </c>
      <c r="E67" s="315">
        <f>IFERROR('Data Sheet'!D63,0)</f>
        <v>2132.1</v>
      </c>
      <c r="F67" s="315">
        <f>IFERROR('Data Sheet'!E63,0)</f>
        <v>1606.9</v>
      </c>
      <c r="G67" s="315">
        <f>IFERROR('Data Sheet'!F63,0)</f>
        <v>1415.2</v>
      </c>
      <c r="H67" s="315">
        <f>IFERROR('Data Sheet'!G63,0)</f>
        <v>1496.8</v>
      </c>
      <c r="I67" s="315">
        <f>IFERROR('Data Sheet'!H63,0)</f>
        <v>2936.5</v>
      </c>
      <c r="J67" s="315">
        <f>IFERROR('Data Sheet'!I63,0)</f>
        <v>4143</v>
      </c>
      <c r="K67" s="315">
        <f>IFERROR('Data Sheet'!J63,0)</f>
        <v>7734.8</v>
      </c>
      <c r="L67" s="315">
        <f>IFERROR('Data Sheet'!K63,0)</f>
        <v>7527.2</v>
      </c>
    </row>
    <row r="68" spans="2:12">
      <c r="B68" t="s">
        <v>29</v>
      </c>
      <c r="C68" s="315">
        <f>IFERROR('Data Sheet'!B64,0)</f>
        <v>20675.8</v>
      </c>
      <c r="D68" s="315">
        <f>IFERROR('Data Sheet'!C64,0)</f>
        <v>29150.6</v>
      </c>
      <c r="E68" s="315">
        <f>IFERROR('Data Sheet'!D64,0)</f>
        <v>36123.1</v>
      </c>
      <c r="F68" s="315">
        <f>IFERROR('Data Sheet'!E64,0)</f>
        <v>37503.599999999999</v>
      </c>
      <c r="G68" s="315">
        <f>IFERROR('Data Sheet'!F64,0)</f>
        <v>37488</v>
      </c>
      <c r="H68" s="315">
        <f>IFERROR('Data Sheet'!G64,0)</f>
        <v>42944.800000000003</v>
      </c>
      <c r="I68" s="315">
        <f>IFERROR('Data Sheet'!H64,0)</f>
        <v>42034.7</v>
      </c>
      <c r="J68" s="315">
        <f>IFERROR('Data Sheet'!I64,0)</f>
        <v>49184.3</v>
      </c>
      <c r="K68" s="315">
        <f>IFERROR('Data Sheet'!J64,0)</f>
        <v>57296</v>
      </c>
      <c r="L68" s="315">
        <f>IFERROR('Data Sheet'!K64,0)</f>
        <v>66265.399999999994</v>
      </c>
    </row>
    <row r="69" spans="2:12">
      <c r="B69" t="s">
        <v>64</v>
      </c>
      <c r="C69" s="313">
        <f>IFERROR('Data Sheet'!B65-SUM('Data Sheet'!B67:B69),0)</f>
        <v>4006.5000000000009</v>
      </c>
      <c r="D69" s="313">
        <f>IFERROR('Data Sheet'!C65-SUM('Data Sheet'!C67:C69),0)</f>
        <v>3757.1000000000004</v>
      </c>
      <c r="E69" s="313">
        <f>IFERROR('Data Sheet'!D65-SUM('Data Sheet'!D67:D69),0)</f>
        <v>3904.7999999999993</v>
      </c>
      <c r="F69" s="313">
        <f>IFERROR('Data Sheet'!E65-SUM('Data Sheet'!E67:E69),0)</f>
        <v>3597.7</v>
      </c>
      <c r="G69" s="313">
        <f>IFERROR('Data Sheet'!F65-SUM('Data Sheet'!F67:F69),0)</f>
        <v>3759.5</v>
      </c>
      <c r="H69" s="313">
        <f>IFERROR('Data Sheet'!G65-SUM('Data Sheet'!G67:G69),0)</f>
        <v>4569.7999999999993</v>
      </c>
      <c r="I69" s="313">
        <f>IFERROR('Data Sheet'!H65-SUM('Data Sheet'!H67:H69),0)</f>
        <v>7328.1</v>
      </c>
      <c r="J69" s="313">
        <f>IFERROR('Data Sheet'!I65-SUM('Data Sheet'!I67:I69),0)</f>
        <v>7360.5</v>
      </c>
      <c r="K69" s="313">
        <f>IFERROR('Data Sheet'!J65-SUM('Data Sheet'!J67:J69),0)</f>
        <v>9666.1999999999989</v>
      </c>
      <c r="L69" s="313">
        <f>IFERROR('Data Sheet'!K65-SUM('Data Sheet'!K67:K69),0)</f>
        <v>10788.900000000001</v>
      </c>
    </row>
    <row r="70" spans="2:12">
      <c r="B70" s="320" t="s">
        <v>104</v>
      </c>
      <c r="C70" s="316">
        <f t="shared" ref="C70:L70" si="21">SUM(C66:C69)</f>
        <v>38218.800000000003</v>
      </c>
      <c r="D70" s="316">
        <f t="shared" si="21"/>
        <v>47470.7</v>
      </c>
      <c r="E70" s="316">
        <f t="shared" si="21"/>
        <v>55548.800000000003</v>
      </c>
      <c r="F70" s="316">
        <f t="shared" si="21"/>
        <v>58145.5</v>
      </c>
      <c r="G70" s="316">
        <f t="shared" si="21"/>
        <v>58407.1</v>
      </c>
      <c r="H70" s="316">
        <f t="shared" si="21"/>
        <v>64000.100000000006</v>
      </c>
      <c r="I70" s="316">
        <f t="shared" si="21"/>
        <v>66046.5</v>
      </c>
      <c r="J70" s="316">
        <f t="shared" si="21"/>
        <v>88629.200000000012</v>
      </c>
      <c r="K70" s="316">
        <f t="shared" si="21"/>
        <v>102561.8</v>
      </c>
      <c r="L70" s="316">
        <f t="shared" si="21"/>
        <v>117966</v>
      </c>
    </row>
    <row r="71" spans="2:12" ht="3.5" customHeight="1">
      <c r="B71" s="2"/>
      <c r="C71" s="319"/>
      <c r="D71" s="319"/>
      <c r="E71" s="319"/>
      <c r="F71" s="319"/>
      <c r="G71" s="319"/>
      <c r="H71" s="319"/>
      <c r="I71" s="319"/>
      <c r="J71" s="319"/>
      <c r="K71" s="319"/>
      <c r="L71" s="319"/>
    </row>
    <row r="72" spans="2:12">
      <c r="B72" t="s">
        <v>69</v>
      </c>
      <c r="C72" s="315">
        <f>IFERROR('Data Sheet'!B67,0)</f>
        <v>1323.4</v>
      </c>
      <c r="D72" s="315">
        <f>IFERROR('Data Sheet'!C67,0)</f>
        <v>1202.5999999999999</v>
      </c>
      <c r="E72" s="315">
        <f>IFERROR('Data Sheet'!D67,0)</f>
        <v>1465.4</v>
      </c>
      <c r="F72" s="315">
        <f>IFERROR('Data Sheet'!E67,0)</f>
        <v>2312.8000000000002</v>
      </c>
      <c r="G72" s="315">
        <f>IFERROR('Data Sheet'!F67,0)</f>
        <v>1977.7</v>
      </c>
      <c r="H72" s="315">
        <f>IFERROR('Data Sheet'!G67,0)</f>
        <v>1279.9000000000001</v>
      </c>
      <c r="I72" s="315">
        <f>IFERROR('Data Sheet'!H67,0)</f>
        <v>2034.5</v>
      </c>
      <c r="J72" s="315">
        <f>IFERROR('Data Sheet'!I67,0)</f>
        <v>3284.8</v>
      </c>
      <c r="K72" s="315">
        <f>IFERROR('Data Sheet'!J67,0)</f>
        <v>4596.8</v>
      </c>
      <c r="L72" s="315">
        <f>IFERROR('Data Sheet'!K67,0)</f>
        <v>6539.7</v>
      </c>
    </row>
    <row r="73" spans="2:12">
      <c r="B73" t="s">
        <v>45</v>
      </c>
      <c r="C73" s="315">
        <f>IFERROR('Data Sheet'!B68,0)</f>
        <v>3132.6</v>
      </c>
      <c r="D73" s="315">
        <f>IFERROR('Data Sheet'!C68,0)</f>
        <v>3263.7</v>
      </c>
      <c r="E73" s="315">
        <f>IFERROR('Data Sheet'!D68,0)</f>
        <v>3160.2</v>
      </c>
      <c r="F73" s="315">
        <f>IFERROR('Data Sheet'!E68,0)</f>
        <v>3322.6</v>
      </c>
      <c r="G73" s="315">
        <f>IFERROR('Data Sheet'!F68,0)</f>
        <v>3213.9</v>
      </c>
      <c r="H73" s="315">
        <f>IFERROR('Data Sheet'!G68,0)</f>
        <v>3049</v>
      </c>
      <c r="I73" s="315">
        <f>IFERROR('Data Sheet'!H68,0)</f>
        <v>3532.3</v>
      </c>
      <c r="J73" s="315">
        <f>IFERROR('Data Sheet'!I68,0)</f>
        <v>5443.5</v>
      </c>
      <c r="K73" s="315">
        <f>IFERROR('Data Sheet'!J68,0)</f>
        <v>5318.1</v>
      </c>
      <c r="L73" s="315">
        <f>IFERROR('Data Sheet'!K68,0)</f>
        <v>6913.2</v>
      </c>
    </row>
    <row r="74" spans="2:12">
      <c r="B74" t="s">
        <v>78</v>
      </c>
      <c r="C74" s="313">
        <f>IFERROR('Data Sheet'!B69,0)</f>
        <v>50.7</v>
      </c>
      <c r="D74" s="313">
        <f>IFERROR('Data Sheet'!C69,0)</f>
        <v>23.5</v>
      </c>
      <c r="E74" s="313">
        <f>IFERROR('Data Sheet'!D69,0)</f>
        <v>74</v>
      </c>
      <c r="F74" s="313">
        <f>IFERROR('Data Sheet'!E69,0)</f>
        <v>187.8</v>
      </c>
      <c r="G74" s="313">
        <f>IFERROR('Data Sheet'!F69,0)</f>
        <v>29</v>
      </c>
      <c r="H74" s="313">
        <f>IFERROR('Data Sheet'!G69,0)</f>
        <v>3047.1</v>
      </c>
      <c r="I74" s="313">
        <f>IFERROR('Data Sheet'!H69,0)</f>
        <v>3042.2</v>
      </c>
      <c r="J74" s="313">
        <f>IFERROR('Data Sheet'!I69,0)</f>
        <v>2748.5</v>
      </c>
      <c r="K74" s="313">
        <f>IFERROR('Data Sheet'!J69,0)</f>
        <v>2827.4</v>
      </c>
      <c r="L74" s="313">
        <f>IFERROR('Data Sheet'!K69,0)</f>
        <v>552.9</v>
      </c>
    </row>
    <row r="75" spans="2:12">
      <c r="B75" s="320" t="s">
        <v>105</v>
      </c>
      <c r="C75" s="316">
        <f t="shared" ref="C75:L75" si="22">SUM(C72:C74)</f>
        <v>4506.7</v>
      </c>
      <c r="D75" s="316">
        <f t="shared" si="22"/>
        <v>4489.7999999999993</v>
      </c>
      <c r="E75" s="316">
        <f t="shared" si="22"/>
        <v>4699.6000000000004</v>
      </c>
      <c r="F75" s="316">
        <f t="shared" si="22"/>
        <v>5823.2</v>
      </c>
      <c r="G75" s="316">
        <f t="shared" si="22"/>
        <v>5220.6000000000004</v>
      </c>
      <c r="H75" s="316">
        <f t="shared" si="22"/>
        <v>7376</v>
      </c>
      <c r="I75" s="316">
        <f t="shared" si="22"/>
        <v>8609</v>
      </c>
      <c r="J75" s="316">
        <f t="shared" si="22"/>
        <v>11476.8</v>
      </c>
      <c r="K75" s="316">
        <f t="shared" si="22"/>
        <v>12742.300000000001</v>
      </c>
      <c r="L75" s="316">
        <f t="shared" si="22"/>
        <v>14005.8</v>
      </c>
    </row>
    <row r="76" spans="2:12" ht="3.5" customHeight="1">
      <c r="C76" s="314"/>
      <c r="D76" s="314"/>
      <c r="E76" s="314"/>
      <c r="F76" s="314"/>
      <c r="G76" s="314"/>
      <c r="H76" s="314"/>
      <c r="I76" s="314"/>
      <c r="J76" s="314"/>
      <c r="K76" s="314"/>
      <c r="L76" s="314"/>
    </row>
    <row r="77" spans="2:12">
      <c r="B77" s="136" t="s">
        <v>106</v>
      </c>
      <c r="C77" s="318">
        <f t="shared" ref="C77:L77" si="23">IFERROR(SUM(C70,C75),0)</f>
        <v>42725.5</v>
      </c>
      <c r="D77" s="318">
        <f t="shared" si="23"/>
        <v>51960.5</v>
      </c>
      <c r="E77" s="318">
        <f t="shared" si="23"/>
        <v>60248.4</v>
      </c>
      <c r="F77" s="318">
        <f t="shared" si="23"/>
        <v>63968.7</v>
      </c>
      <c r="G77" s="318">
        <f t="shared" si="23"/>
        <v>63627.7</v>
      </c>
      <c r="H77" s="318">
        <f t="shared" si="23"/>
        <v>71376.100000000006</v>
      </c>
      <c r="I77" s="318">
        <f t="shared" si="23"/>
        <v>74655.5</v>
      </c>
      <c r="J77" s="318">
        <f t="shared" si="23"/>
        <v>100106.00000000001</v>
      </c>
      <c r="K77" s="318">
        <f t="shared" si="23"/>
        <v>115304.1</v>
      </c>
      <c r="L77" s="318">
        <f t="shared" si="23"/>
        <v>131971.79999999999</v>
      </c>
    </row>
    <row r="78" spans="2:12" ht="5.5" customHeight="1"/>
    <row r="79" spans="2:12">
      <c r="B79" s="136" t="s">
        <v>107</v>
      </c>
      <c r="C79" s="136" t="b">
        <f t="shared" ref="C79:L79" si="24">C77=C64</f>
        <v>1</v>
      </c>
      <c r="D79" s="136" t="b">
        <f t="shared" si="24"/>
        <v>1</v>
      </c>
      <c r="E79" s="136" t="b">
        <f t="shared" si="24"/>
        <v>1</v>
      </c>
      <c r="F79" s="136" t="b">
        <f t="shared" si="24"/>
        <v>1</v>
      </c>
      <c r="G79" s="136" t="b">
        <f t="shared" si="24"/>
        <v>1</v>
      </c>
      <c r="H79" s="136" t="b">
        <f t="shared" si="24"/>
        <v>1</v>
      </c>
      <c r="I79" s="136" t="b">
        <f t="shared" si="24"/>
        <v>1</v>
      </c>
      <c r="J79" s="136" t="b">
        <f t="shared" si="24"/>
        <v>1</v>
      </c>
      <c r="K79" s="136" t="b">
        <f t="shared" si="24"/>
        <v>1</v>
      </c>
      <c r="L79" s="136" t="b">
        <f t="shared" si="24"/>
        <v>1</v>
      </c>
    </row>
    <row r="81" spans="2:2">
      <c r="B81" t="s">
        <v>134</v>
      </c>
    </row>
    <row r="82" spans="2:2">
      <c r="B82" t="s">
        <v>8879</v>
      </c>
    </row>
    <row r="83" spans="2:2">
      <c r="B83" t="s">
        <v>8880</v>
      </c>
    </row>
  </sheetData>
  <printOptions horizontalCentered="1" verticalCentered="1"/>
  <pageMargins left="0.25" right="0.25" top="0.25" bottom="0.25" header="0" footer="0"/>
  <pageSetup paperSize="9" scale="69" orientation="portrait" r:id="rId1"/>
  <ignoredErrors>
    <ignoredError sqref="C22:D22 E22:L22"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13B4-3B90-414A-9C18-11A20B965651}">
  <sheetPr>
    <pageSetUpPr fitToPage="1"/>
  </sheetPr>
  <dimension ref="B1:W44"/>
  <sheetViews>
    <sheetView showGridLines="0" view="pageBreakPreview" zoomScale="106" zoomScaleNormal="73" workbookViewId="0">
      <selection activeCell="B5" sqref="B5 B8 B10 B12 B22 B24 B33 B35 B42 B44"/>
    </sheetView>
  </sheetViews>
  <sheetFormatPr defaultRowHeight="14.5"/>
  <cols>
    <col min="1" max="1" width="1.81640625" customWidth="1"/>
    <col min="2" max="2" width="26.54296875" bestFit="1" customWidth="1"/>
    <col min="3" max="10" width="10.54296875" bestFit="1" customWidth="1"/>
    <col min="11" max="12" width="10.6328125" bestFit="1" customWidth="1"/>
    <col min="13" max="13" width="1.81640625" customWidth="1"/>
    <col min="17" max="18" width="9.54296875" bestFit="1" customWidth="1"/>
    <col min="20" max="20" width="9.54296875" bestFit="1" customWidth="1"/>
  </cols>
  <sheetData>
    <row r="1" spans="2:12">
      <c r="B1" s="46"/>
      <c r="C1" s="46"/>
      <c r="D1" s="46"/>
      <c r="E1" s="46"/>
      <c r="F1" s="46"/>
      <c r="G1" s="46"/>
      <c r="H1" s="46"/>
      <c r="I1" s="46"/>
      <c r="J1" s="46"/>
      <c r="K1" s="46"/>
      <c r="L1" s="46"/>
    </row>
    <row r="2" spans="2:12" ht="28.5">
      <c r="B2" s="84" t="str">
        <f>'Data Sheet'!B1</f>
        <v>MARUTI SUZUKI INDIA LTD</v>
      </c>
      <c r="C2" s="84"/>
      <c r="D2" s="84"/>
      <c r="E2" s="84"/>
      <c r="F2" s="84"/>
      <c r="G2" s="84"/>
    </row>
    <row r="3" spans="2:12" ht="15.5">
      <c r="B3" s="305" t="str">
        <f>CONCATENATE("( ",VLOOKUP(B2,'List of Stocks'!A2:C5442,3,1)," | ","BSE Code: ",VLOOKUP(B2,'List of Stocks'!A2:B5442,2,1)," )")</f>
        <v>( MARUTI | BSE Code: 532500 )</v>
      </c>
    </row>
    <row r="4" spans="2:12" ht="15.5">
      <c r="B4" s="306" t="str">
        <f>CONCATENATE("INR "&amp;'Data Sheet'!B8)</f>
        <v>INR 12612.85</v>
      </c>
      <c r="C4" s="2"/>
      <c r="D4" s="2"/>
      <c r="E4" s="2"/>
      <c r="F4" s="2"/>
      <c r="G4" s="2"/>
    </row>
    <row r="5" spans="2:12" ht="15.5">
      <c r="B5" s="305" t="s">
        <v>8400</v>
      </c>
    </row>
    <row r="6" spans="2:12" ht="3.5" customHeight="1" thickBot="1">
      <c r="B6" s="52"/>
      <c r="C6" s="52"/>
      <c r="D6" s="52"/>
      <c r="E6" s="53"/>
      <c r="F6" s="53"/>
      <c r="G6" s="53"/>
      <c r="H6" s="53"/>
      <c r="I6" s="53"/>
      <c r="J6" s="53"/>
      <c r="K6" s="53"/>
      <c r="L6" s="53"/>
    </row>
    <row r="7" spans="2:12" ht="3.5" customHeight="1" thickTop="1">
      <c r="B7" s="51"/>
      <c r="C7" s="51"/>
      <c r="D7" s="51"/>
    </row>
    <row r="8" spans="2:12">
      <c r="B8" s="396" t="s">
        <v>8876</v>
      </c>
      <c r="C8" s="51"/>
      <c r="D8" s="51"/>
    </row>
    <row r="9" spans="2:12" ht="18.5">
      <c r="B9" s="288" t="str">
        <f>"Cash Flow Statement Statement - "&amp;'Data Sheet'!$B$1</f>
        <v>Cash Flow Statement Statement - MARUTI SUZUKI INDIA LTD</v>
      </c>
      <c r="C9" s="87"/>
      <c r="D9" s="87"/>
      <c r="E9" s="87"/>
      <c r="F9" s="87"/>
      <c r="G9" s="87"/>
      <c r="H9" s="87"/>
      <c r="I9" s="87"/>
      <c r="J9" s="87"/>
      <c r="K9" s="87"/>
      <c r="L9" s="87"/>
    </row>
    <row r="10" spans="2:12" ht="15.5">
      <c r="B10" s="293" t="s">
        <v>81</v>
      </c>
      <c r="C10" s="294">
        <f>HistoricalFS!C11</f>
        <v>42460</v>
      </c>
      <c r="D10" s="294">
        <f>HistoricalFS!D11</f>
        <v>42825</v>
      </c>
      <c r="E10" s="294">
        <f>HistoricalFS!E11</f>
        <v>43190</v>
      </c>
      <c r="F10" s="294">
        <f>HistoricalFS!F11</f>
        <v>43555</v>
      </c>
      <c r="G10" s="294">
        <f>HistoricalFS!G11</f>
        <v>43921</v>
      </c>
      <c r="H10" s="294">
        <f>HistoricalFS!H11</f>
        <v>44286</v>
      </c>
      <c r="I10" s="294">
        <f>HistoricalFS!I11</f>
        <v>44651</v>
      </c>
      <c r="J10" s="294">
        <f>HistoricalFS!J11</f>
        <v>45016</v>
      </c>
      <c r="K10" s="294">
        <f>HistoricalFS!K11</f>
        <v>45382</v>
      </c>
      <c r="L10" s="294">
        <f>HistoricalFS!L11</f>
        <v>45747</v>
      </c>
    </row>
    <row r="11" spans="2:12" ht="3.5" customHeight="1"/>
    <row r="12" spans="2:12">
      <c r="B12" s="328" t="s">
        <v>128</v>
      </c>
      <c r="C12" s="254"/>
      <c r="D12" s="254"/>
      <c r="E12" s="254"/>
      <c r="F12" s="254"/>
      <c r="G12" s="254"/>
      <c r="H12" s="254"/>
      <c r="I12" s="254"/>
      <c r="J12" s="254"/>
      <c r="K12" s="254"/>
      <c r="L12" s="254"/>
    </row>
    <row r="13" spans="2:12">
      <c r="B13" t="str">
        <f>'Raw FS'!B52</f>
        <v>Profit from operations</v>
      </c>
      <c r="C13" s="327">
        <f>IFERROR('Raw FS'!E52,0)</f>
        <v>8935</v>
      </c>
      <c r="D13" s="327">
        <f>IFERROR('Raw FS'!F52,0)</f>
        <v>10413</v>
      </c>
      <c r="E13" s="327">
        <f>IFERROR('Raw FS'!G52,0)</f>
        <v>12036</v>
      </c>
      <c r="F13" s="327">
        <f>IFERROR('Raw FS'!H52,0)</f>
        <v>11060</v>
      </c>
      <c r="G13" s="327">
        <f>IFERROR('Raw FS'!I52,0)</f>
        <v>7503</v>
      </c>
      <c r="H13" s="327">
        <f>IFERROR('Raw FS'!J52,0)</f>
        <v>5531</v>
      </c>
      <c r="I13" s="327">
        <f>IFERROR('Raw FS'!K52,0)</f>
        <v>5832</v>
      </c>
      <c r="J13" s="327">
        <f>IFERROR('Raw FS'!L52,0)</f>
        <v>13176</v>
      </c>
      <c r="K13" s="327">
        <f>IFERROR('Raw FS'!M52,0)</f>
        <v>18676</v>
      </c>
      <c r="L13" s="327">
        <f>IFERROR('Raw FS'!N52,0)</f>
        <v>20322</v>
      </c>
    </row>
    <row r="14" spans="2:12">
      <c r="B14" s="222" t="str">
        <f>'Raw FS'!B53</f>
        <v>Receivables</v>
      </c>
      <c r="C14" s="326">
        <f>IFERROR('Raw FS'!E53,0)</f>
        <v>-204</v>
      </c>
      <c r="D14" s="326">
        <f>IFERROR('Raw FS'!F53,0)</f>
        <v>122</v>
      </c>
      <c r="E14" s="326">
        <f>IFERROR('Raw FS'!G53,0)</f>
        <v>-262</v>
      </c>
      <c r="F14" s="326">
        <f>IFERROR('Raw FS'!H53,0)</f>
        <v>-851</v>
      </c>
      <c r="G14" s="326">
        <f>IFERROR('Raw FS'!I53,0)</f>
        <v>340</v>
      </c>
      <c r="H14" s="326">
        <f>IFERROR('Raw FS'!J53,0)</f>
        <v>696</v>
      </c>
      <c r="I14" s="326">
        <f>IFERROR('Raw FS'!K53,0)</f>
        <v>-764</v>
      </c>
      <c r="J14" s="326">
        <f>IFERROR('Raw FS'!L53,0)</f>
        <v>-1270</v>
      </c>
      <c r="K14" s="326">
        <f>IFERROR('Raw FS'!M53,0)</f>
        <v>-1316</v>
      </c>
      <c r="L14" s="326">
        <f>IFERROR('Raw FS'!N53,0)</f>
        <v>-1969</v>
      </c>
    </row>
    <row r="15" spans="2:12">
      <c r="B15" t="str">
        <f>'Raw FS'!B54</f>
        <v>Inventory</v>
      </c>
      <c r="C15" s="326">
        <f>IFERROR('Raw FS'!E54,0)</f>
        <v>-450</v>
      </c>
      <c r="D15" s="326">
        <f>IFERROR('Raw FS'!F54,0)</f>
        <v>-131</v>
      </c>
      <c r="E15" s="326">
        <f>IFERROR('Raw FS'!G54,0)</f>
        <v>104</v>
      </c>
      <c r="F15" s="326">
        <f>IFERROR('Raw FS'!H54,0)</f>
        <v>-162</v>
      </c>
      <c r="G15" s="326">
        <f>IFERROR('Raw FS'!I54,0)</f>
        <v>109</v>
      </c>
      <c r="H15" s="326">
        <f>IFERROR('Raw FS'!J54,0)</f>
        <v>165</v>
      </c>
      <c r="I15" s="326">
        <f>IFERROR('Raw FS'!K54,0)</f>
        <v>-483</v>
      </c>
      <c r="J15" s="326">
        <f>IFERROR('Raw FS'!L54,0)</f>
        <v>-1050</v>
      </c>
      <c r="K15" s="326">
        <f>IFERROR('Raw FS'!M54,0)</f>
        <v>125</v>
      </c>
      <c r="L15" s="326">
        <f>IFERROR('Raw FS'!N54,0)</f>
        <v>-1595</v>
      </c>
    </row>
    <row r="16" spans="2:12">
      <c r="B16" t="str">
        <f>'Raw FS'!B55</f>
        <v>Payables</v>
      </c>
      <c r="C16" s="326">
        <f>IFERROR('Raw FS'!E55,0)</f>
        <v>1789</v>
      </c>
      <c r="D16" s="326">
        <f>IFERROR('Raw FS'!F55,0)</f>
        <v>979</v>
      </c>
      <c r="E16" s="326">
        <f>IFERROR('Raw FS'!G55,0)</f>
        <v>2128</v>
      </c>
      <c r="F16" s="326">
        <f>IFERROR('Raw FS'!H55,0)</f>
        <v>-858</v>
      </c>
      <c r="G16" s="326">
        <f>IFERROR('Raw FS'!I55,0)</f>
        <v>-2155</v>
      </c>
      <c r="H16" s="326">
        <f>IFERROR('Raw FS'!J55,0)</f>
        <v>2680</v>
      </c>
      <c r="I16" s="326">
        <f>IFERROR('Raw FS'!K55,0)</f>
        <v>-396</v>
      </c>
      <c r="J16" s="326">
        <f>IFERROR('Raw FS'!L55,0)</f>
        <v>2491</v>
      </c>
      <c r="K16" s="326">
        <f>IFERROR('Raw FS'!M55,0)</f>
        <v>3321</v>
      </c>
      <c r="L16" s="326">
        <f>IFERROR('Raw FS'!N55,0)</f>
        <v>3509</v>
      </c>
    </row>
    <row r="17" spans="2:23">
      <c r="B17" t="str">
        <f>'Raw FS'!B56</f>
        <v>Loans Advances</v>
      </c>
      <c r="C17" s="326">
        <f>IFERROR('Raw FS'!E56,0)</f>
        <v>-1</v>
      </c>
      <c r="D17" s="326">
        <f>IFERROR('Raw FS'!F56,0)</f>
        <v>1</v>
      </c>
      <c r="E17" s="326">
        <f>IFERROR('Raw FS'!G56,0)</f>
        <v>0</v>
      </c>
      <c r="F17" s="326">
        <f>IFERROR('Raw FS'!H56,0)</f>
        <v>-13</v>
      </c>
      <c r="G17" s="326">
        <f>IFERROR('Raw FS'!I56,0)</f>
        <v>-1</v>
      </c>
      <c r="H17" s="326">
        <f>IFERROR('Raw FS'!J56,0)</f>
        <v>-6</v>
      </c>
      <c r="I17" s="326">
        <f>IFERROR('Raw FS'!K56,0)</f>
        <v>-8</v>
      </c>
      <c r="J17" s="326">
        <f>IFERROR('Raw FS'!L56,0)</f>
        <v>1</v>
      </c>
      <c r="K17" s="326">
        <f>IFERROR('Raw FS'!M56,0)</f>
        <v>-3</v>
      </c>
      <c r="L17" s="326">
        <f>IFERROR('Raw FS'!N56,0)</f>
        <v>-10</v>
      </c>
    </row>
    <row r="18" spans="2:23">
      <c r="B18" t="str">
        <f>'Raw FS'!B57</f>
        <v>Operating investments</v>
      </c>
      <c r="C18" s="326">
        <f>IFERROR('Raw FS'!E57,0)</f>
        <v>0</v>
      </c>
      <c r="D18" s="326">
        <f>IFERROR('Raw FS'!F57,0)</f>
        <v>0</v>
      </c>
      <c r="E18" s="326">
        <f>IFERROR('Raw FS'!G57,0)</f>
        <v>0</v>
      </c>
      <c r="F18" s="326">
        <f>IFERROR('Raw FS'!H57,0)</f>
        <v>0</v>
      </c>
      <c r="G18" s="326">
        <f>IFERROR('Raw FS'!I57,0)</f>
        <v>0</v>
      </c>
      <c r="H18" s="326">
        <f>IFERROR('Raw FS'!J57,0)</f>
        <v>0</v>
      </c>
      <c r="I18" s="326">
        <f>IFERROR('Raw FS'!K57,0)</f>
        <v>0</v>
      </c>
      <c r="J18" s="326">
        <f>IFERROR('Raw FS'!L57,0)</f>
        <v>0</v>
      </c>
      <c r="K18" s="326">
        <f>IFERROR('Raw FS'!M57,0)</f>
        <v>0</v>
      </c>
      <c r="L18" s="326">
        <f>IFERROR('Raw FS'!N57,0)</f>
        <v>-3</v>
      </c>
    </row>
    <row r="19" spans="2:23">
      <c r="B19" t="str">
        <f>'Raw FS'!B58</f>
        <v>Other WC items</v>
      </c>
      <c r="C19" s="326">
        <f>IFERROR('Raw FS'!E58,0)</f>
        <v>325</v>
      </c>
      <c r="D19" s="326">
        <f>IFERROR('Raw FS'!F58,0)</f>
        <v>1222</v>
      </c>
      <c r="E19" s="326">
        <f>IFERROR('Raw FS'!G58,0)</f>
        <v>839</v>
      </c>
      <c r="F19" s="326">
        <f>IFERROR('Raw FS'!H58,0)</f>
        <v>569</v>
      </c>
      <c r="G19" s="326">
        <f>IFERROR('Raw FS'!I58,0)</f>
        <v>-863</v>
      </c>
      <c r="H19" s="326">
        <f>IFERROR('Raw FS'!J58,0)</f>
        <v>801</v>
      </c>
      <c r="I19" s="326">
        <f>IFERROR('Raw FS'!K58,0)</f>
        <v>-1162</v>
      </c>
      <c r="J19" s="326">
        <f>IFERROR('Raw FS'!L58,0)</f>
        <v>-269</v>
      </c>
      <c r="K19" s="326">
        <f>IFERROR('Raw FS'!M58,0)</f>
        <v>-406</v>
      </c>
      <c r="L19" s="326">
        <f>IFERROR('Raw FS'!N58,0)</f>
        <v>-310</v>
      </c>
    </row>
    <row r="20" spans="2:23">
      <c r="B20" s="222" t="str">
        <f>'Raw FS'!B59</f>
        <v>Working capital changes</v>
      </c>
      <c r="C20" s="326">
        <f>SUM(C14:C19)</f>
        <v>1459</v>
      </c>
      <c r="D20" s="326">
        <f t="shared" ref="D20:L20" si="0">SUM(D14:D19)</f>
        <v>2193</v>
      </c>
      <c r="E20" s="326">
        <f t="shared" si="0"/>
        <v>2809</v>
      </c>
      <c r="F20" s="326">
        <f t="shared" si="0"/>
        <v>-1315</v>
      </c>
      <c r="G20" s="326">
        <f t="shared" si="0"/>
        <v>-2570</v>
      </c>
      <c r="H20" s="326">
        <f t="shared" si="0"/>
        <v>4336</v>
      </c>
      <c r="I20" s="326">
        <f t="shared" si="0"/>
        <v>-2813</v>
      </c>
      <c r="J20" s="326">
        <f t="shared" si="0"/>
        <v>-97</v>
      </c>
      <c r="K20" s="326">
        <f t="shared" si="0"/>
        <v>1721</v>
      </c>
      <c r="L20" s="326">
        <f t="shared" si="0"/>
        <v>-378</v>
      </c>
      <c r="N20" s="314"/>
      <c r="O20" s="314"/>
      <c r="P20" s="314"/>
      <c r="Q20" s="314"/>
      <c r="R20" s="314"/>
      <c r="S20" s="314"/>
      <c r="T20" s="314"/>
      <c r="U20" s="314"/>
      <c r="V20" s="314"/>
      <c r="W20" s="314"/>
    </row>
    <row r="21" spans="2:23">
      <c r="B21" t="str">
        <f>'Raw FS'!B60</f>
        <v>Direct taxes</v>
      </c>
      <c r="C21" s="326">
        <f>IFERROR('Raw FS'!E60,0)</f>
        <v>-1912</v>
      </c>
      <c r="D21" s="326">
        <f>IFERROR('Raw FS'!F60,0)</f>
        <v>-2323</v>
      </c>
      <c r="E21" s="326">
        <f>IFERROR('Raw FS'!G60,0)</f>
        <v>-3056</v>
      </c>
      <c r="F21" s="326">
        <f>IFERROR('Raw FS'!H60,0)</f>
        <v>-3144</v>
      </c>
      <c r="G21" s="326">
        <f>IFERROR('Raw FS'!I60,0)</f>
        <v>-1438</v>
      </c>
      <c r="H21" s="326">
        <f>IFERROR('Raw FS'!J60,0)</f>
        <v>-1011</v>
      </c>
      <c r="I21" s="326">
        <f>IFERROR('Raw FS'!K60,0)</f>
        <v>-1178</v>
      </c>
      <c r="J21" s="326">
        <f>IFERROR('Raw FS'!L60,0)</f>
        <v>-2265</v>
      </c>
      <c r="K21" s="326">
        <f>IFERROR('Raw FS'!M60,0)</f>
        <v>-3597</v>
      </c>
      <c r="L21" s="326">
        <f>IFERROR('Raw FS'!N60,0)</f>
        <v>-3807</v>
      </c>
    </row>
    <row r="22" spans="2:23">
      <c r="B22" s="37" t="s">
        <v>129</v>
      </c>
      <c r="C22" s="38">
        <f>C13+C20+C21</f>
        <v>8482</v>
      </c>
      <c r="D22" s="38">
        <f t="shared" ref="D22:L22" si="1">D13+D20+D21</f>
        <v>10283</v>
      </c>
      <c r="E22" s="38">
        <f t="shared" si="1"/>
        <v>11789</v>
      </c>
      <c r="F22" s="38">
        <f t="shared" si="1"/>
        <v>6601</v>
      </c>
      <c r="G22" s="38">
        <f t="shared" si="1"/>
        <v>3495</v>
      </c>
      <c r="H22" s="38">
        <f t="shared" si="1"/>
        <v>8856</v>
      </c>
      <c r="I22" s="38">
        <f t="shared" si="1"/>
        <v>1841</v>
      </c>
      <c r="J22" s="38">
        <f t="shared" si="1"/>
        <v>10814</v>
      </c>
      <c r="K22" s="38">
        <f t="shared" si="1"/>
        <v>16800</v>
      </c>
      <c r="L22" s="38">
        <f t="shared" si="1"/>
        <v>16137</v>
      </c>
      <c r="N22" s="383"/>
      <c r="O22" s="383"/>
      <c r="P22" s="383"/>
      <c r="Q22" s="383"/>
      <c r="R22" s="383"/>
      <c r="S22" s="383"/>
      <c r="T22" s="383"/>
      <c r="U22" s="383"/>
      <c r="V22" s="383"/>
      <c r="W22" s="383"/>
    </row>
    <row r="23" spans="2:23">
      <c r="C23" s="168"/>
      <c r="D23" s="168"/>
      <c r="E23" s="168"/>
      <c r="F23" s="168"/>
      <c r="G23" s="168"/>
      <c r="H23" s="168"/>
      <c r="I23" s="168"/>
      <c r="J23" s="168"/>
      <c r="K23" s="168"/>
      <c r="L23" s="168"/>
    </row>
    <row r="24" spans="2:23">
      <c r="B24" s="328" t="s">
        <v>130</v>
      </c>
      <c r="C24" s="254"/>
      <c r="D24" s="254"/>
      <c r="E24" s="254"/>
      <c r="F24" s="254"/>
      <c r="G24" s="254"/>
      <c r="H24" s="254"/>
      <c r="I24" s="254"/>
      <c r="J24" s="254"/>
      <c r="K24" s="254"/>
      <c r="L24" s="254"/>
    </row>
    <row r="25" spans="2:23">
      <c r="B25" t="str">
        <f>'Raw FS'!B63</f>
        <v>Fixed assets purchased</v>
      </c>
      <c r="C25" s="327">
        <f>IFERROR('Raw FS'!E63,0)</f>
        <v>-2469</v>
      </c>
      <c r="D25" s="327">
        <f>IFERROR('Raw FS'!F63,0)</f>
        <v>-3391</v>
      </c>
      <c r="E25" s="327">
        <f>IFERROR('Raw FS'!G63,0)</f>
        <v>-3912</v>
      </c>
      <c r="F25" s="327">
        <f>IFERROR('Raw FS'!H63,0)</f>
        <v>-4872</v>
      </c>
      <c r="G25" s="327">
        <f>IFERROR('Raw FS'!I63,0)</f>
        <v>-3437</v>
      </c>
      <c r="H25" s="327">
        <f>IFERROR('Raw FS'!J63,0)</f>
        <v>-2370</v>
      </c>
      <c r="I25" s="327">
        <f>IFERROR('Raw FS'!K63,0)</f>
        <v>-3459</v>
      </c>
      <c r="J25" s="327">
        <f>IFERROR('Raw FS'!L63,0)</f>
        <v>-8065</v>
      </c>
      <c r="K25" s="327">
        <f>IFERROR('Raw FS'!M63,0)</f>
        <v>-9200</v>
      </c>
      <c r="L25" s="327">
        <f>IFERROR('Raw FS'!N63,0)</f>
        <v>-10641</v>
      </c>
    </row>
    <row r="26" spans="2:23">
      <c r="B26" t="str">
        <f>'Raw FS'!B64</f>
        <v>Fixed assets sold</v>
      </c>
      <c r="C26" s="326">
        <f>IFERROR('Raw FS'!E64,0)</f>
        <v>12</v>
      </c>
      <c r="D26" s="326">
        <f>IFERROR('Raw FS'!F64,0)</f>
        <v>16</v>
      </c>
      <c r="E26" s="326">
        <f>IFERROR('Raw FS'!G64,0)</f>
        <v>26</v>
      </c>
      <c r="F26" s="326">
        <f>IFERROR('Raw FS'!H64,0)</f>
        <v>170</v>
      </c>
      <c r="G26" s="326">
        <f>IFERROR('Raw FS'!I64,0)</f>
        <v>37</v>
      </c>
      <c r="H26" s="326">
        <f>IFERROR('Raw FS'!J64,0)</f>
        <v>42</v>
      </c>
      <c r="I26" s="326">
        <f>IFERROR('Raw FS'!K64,0)</f>
        <v>136</v>
      </c>
      <c r="J26" s="326">
        <f>IFERROR('Raw FS'!L64,0)</f>
        <v>109</v>
      </c>
      <c r="K26" s="326">
        <f>IFERROR('Raw FS'!M64,0)</f>
        <v>45</v>
      </c>
      <c r="L26" s="326">
        <f>IFERROR('Raw FS'!N64,0)</f>
        <v>38</v>
      </c>
    </row>
    <row r="27" spans="2:23">
      <c r="B27" t="str">
        <f>'Raw FS'!B65</f>
        <v>Investments purchased</v>
      </c>
      <c r="C27" s="326">
        <f>IFERROR('Raw FS'!E65,0)</f>
        <v>-12044</v>
      </c>
      <c r="D27" s="326">
        <f>IFERROR('Raw FS'!F65,0)</f>
        <v>-17716</v>
      </c>
      <c r="E27" s="326">
        <f>IFERROR('Raw FS'!G65,0)</f>
        <v>-47069</v>
      </c>
      <c r="F27" s="326">
        <f>IFERROR('Raw FS'!H65,0)</f>
        <v>-52957</v>
      </c>
      <c r="G27" s="326">
        <f>IFERROR('Raw FS'!I65,0)</f>
        <v>-44205</v>
      </c>
      <c r="H27" s="326">
        <f>IFERROR('Raw FS'!J65,0)</f>
        <v>-44869</v>
      </c>
      <c r="I27" s="326">
        <f>IFERROR('Raw FS'!K65,0)</f>
        <v>-60525</v>
      </c>
      <c r="J27" s="326">
        <f>IFERROR('Raw FS'!L65,0)</f>
        <v>-66597</v>
      </c>
      <c r="K27" s="326">
        <f>IFERROR('Raw FS'!M65,0)</f>
        <v>-65736</v>
      </c>
      <c r="L27" s="326">
        <f>IFERROR('Raw FS'!N65,0)</f>
        <v>-73882</v>
      </c>
    </row>
    <row r="28" spans="2:23">
      <c r="B28" t="str">
        <f>'Raw FS'!B66</f>
        <v>Investments sold</v>
      </c>
      <c r="C28" s="326">
        <f>IFERROR('Raw FS'!E66,0)</f>
        <v>7378</v>
      </c>
      <c r="D28" s="326">
        <f>IFERROR('Raw FS'!F66,0)</f>
        <v>11839</v>
      </c>
      <c r="E28" s="326">
        <f>IFERROR('Raw FS'!G66,0)</f>
        <v>42564</v>
      </c>
      <c r="F28" s="326">
        <f>IFERROR('Raw FS'!H66,0)</f>
        <v>53986</v>
      </c>
      <c r="G28" s="326">
        <f>IFERROR('Raw FS'!I66,0)</f>
        <v>46969</v>
      </c>
      <c r="H28" s="326">
        <f>IFERROR('Raw FS'!J66,0)</f>
        <v>42920</v>
      </c>
      <c r="I28" s="326">
        <f>IFERROR('Raw FS'!K66,0)</f>
        <v>63579</v>
      </c>
      <c r="J28" s="326">
        <f>IFERROR('Raw FS'!L66,0)</f>
        <v>61605</v>
      </c>
      <c r="K28" s="326">
        <f>IFERROR('Raw FS'!M66,0)</f>
        <v>61933</v>
      </c>
      <c r="L28" s="326">
        <f>IFERROR('Raw FS'!N66,0)</f>
        <v>69795</v>
      </c>
    </row>
    <row r="29" spans="2:23">
      <c r="B29" t="str">
        <f>'Raw FS'!B67</f>
        <v>Interest received</v>
      </c>
      <c r="C29" s="326">
        <f>IFERROR('Raw FS'!E67,0)</f>
        <v>67</v>
      </c>
      <c r="D29" s="326">
        <f>IFERROR('Raw FS'!F67,0)</f>
        <v>36</v>
      </c>
      <c r="E29" s="326">
        <f>IFERROR('Raw FS'!G67,0)</f>
        <v>68</v>
      </c>
      <c r="F29" s="326">
        <f>IFERROR('Raw FS'!H67,0)</f>
        <v>124</v>
      </c>
      <c r="G29" s="326">
        <f>IFERROR('Raw FS'!I67,0)</f>
        <v>96</v>
      </c>
      <c r="H29" s="326">
        <f>IFERROR('Raw FS'!J67,0)</f>
        <v>67</v>
      </c>
      <c r="I29" s="326">
        <f>IFERROR('Raw FS'!K67,0)</f>
        <v>174</v>
      </c>
      <c r="J29" s="326">
        <f>IFERROR('Raw FS'!L67,0)</f>
        <v>313</v>
      </c>
      <c r="K29" s="326">
        <f>IFERROR('Raw FS'!M67,0)</f>
        <v>372</v>
      </c>
      <c r="L29" s="326">
        <f>IFERROR('Raw FS'!N67,0)</f>
        <v>444</v>
      </c>
    </row>
    <row r="30" spans="2:23">
      <c r="B30" t="str">
        <f>'Raw FS'!B68</f>
        <v>Dividends received</v>
      </c>
      <c r="C30" s="326">
        <f>IFERROR('Raw FS'!E68,0)</f>
        <v>11</v>
      </c>
      <c r="D30" s="326">
        <f>IFERROR('Raw FS'!F68,0)</f>
        <v>13</v>
      </c>
      <c r="E30" s="326">
        <f>IFERROR('Raw FS'!G68,0)</f>
        <v>20</v>
      </c>
      <c r="F30" s="326">
        <f>IFERROR('Raw FS'!H68,0)</f>
        <v>9</v>
      </c>
      <c r="G30" s="326">
        <f>IFERROR('Raw FS'!I68,0)</f>
        <v>4</v>
      </c>
      <c r="H30" s="326">
        <f>IFERROR('Raw FS'!J68,0)</f>
        <v>3</v>
      </c>
      <c r="I30" s="326">
        <f>IFERROR('Raw FS'!K68,0)</f>
        <v>3</v>
      </c>
      <c r="J30" s="326">
        <f>IFERROR('Raw FS'!L68,0)</f>
        <v>6</v>
      </c>
      <c r="K30" s="326">
        <f>IFERROR('Raw FS'!M68,0)</f>
        <v>6</v>
      </c>
      <c r="L30" s="326">
        <f>IFERROR('Raw FS'!N68,0)</f>
        <v>9</v>
      </c>
    </row>
    <row r="31" spans="2:23">
      <c r="B31" t="str">
        <f>'Raw FS'!B69</f>
        <v>Acquisition of companies</v>
      </c>
      <c r="C31" s="326">
        <f>IFERROR('Raw FS'!E69,0)</f>
        <v>0</v>
      </c>
      <c r="D31" s="326">
        <f>IFERROR('Raw FS'!F69,0)</f>
        <v>0</v>
      </c>
      <c r="E31" s="326">
        <f>IFERROR('Raw FS'!G69,0)</f>
        <v>0</v>
      </c>
      <c r="F31" s="326">
        <f>IFERROR('Raw FS'!H69,0)</f>
        <v>0</v>
      </c>
      <c r="G31" s="326">
        <f>IFERROR('Raw FS'!I69,0)</f>
        <v>-15</v>
      </c>
      <c r="H31" s="326">
        <f>IFERROR('Raw FS'!J69,0)</f>
        <v>-65</v>
      </c>
      <c r="I31" s="326">
        <f>IFERROR('Raw FS'!K69,0)</f>
        <v>-146</v>
      </c>
      <c r="J31" s="326">
        <f>IFERROR('Raw FS'!L69,0)</f>
        <v>0</v>
      </c>
      <c r="K31" s="326">
        <f>IFERROR('Raw FS'!M69,0)</f>
        <v>-80</v>
      </c>
      <c r="L31" s="326">
        <f>IFERROR('Raw FS'!N69,0)</f>
        <v>0</v>
      </c>
    </row>
    <row r="32" spans="2:23">
      <c r="B32" t="str">
        <f>'Raw FS'!B70</f>
        <v>Other investing items</v>
      </c>
      <c r="C32" s="326">
        <f>IFERROR('Raw FS'!E70,0)</f>
        <v>-186</v>
      </c>
      <c r="D32" s="326">
        <f>IFERROR('Raw FS'!F70,0)</f>
        <v>7</v>
      </c>
      <c r="E32" s="326">
        <f>IFERROR('Raw FS'!G70,0)</f>
        <v>0</v>
      </c>
      <c r="F32" s="326">
        <f>IFERROR('Raw FS'!H70,0)</f>
        <v>0</v>
      </c>
      <c r="G32" s="326">
        <f>IFERROR('Raw FS'!I70,0)</f>
        <v>-5</v>
      </c>
      <c r="H32" s="326">
        <f>IFERROR('Raw FS'!J70,0)</f>
        <v>-3019</v>
      </c>
      <c r="I32" s="326">
        <f>IFERROR('Raw FS'!K70,0)</f>
        <v>-1</v>
      </c>
      <c r="J32" s="326">
        <f>IFERROR('Raw FS'!L70,0)</f>
        <v>3808</v>
      </c>
      <c r="K32" s="326">
        <f>IFERROR('Raw FS'!M70,0)</f>
        <v>795</v>
      </c>
      <c r="L32" s="326">
        <f>IFERROR('Raw FS'!N70,0)</f>
        <v>-219</v>
      </c>
    </row>
    <row r="33" spans="2:12">
      <c r="B33" s="37" t="s">
        <v>131</v>
      </c>
      <c r="C33" s="38">
        <f t="shared" ref="C33:L33" si="2">SUM(C25:C32)</f>
        <v>-7231</v>
      </c>
      <c r="D33" s="38">
        <f t="shared" si="2"/>
        <v>-9196</v>
      </c>
      <c r="E33" s="38">
        <f t="shared" si="2"/>
        <v>-8303</v>
      </c>
      <c r="F33" s="38">
        <f t="shared" si="2"/>
        <v>-3540</v>
      </c>
      <c r="G33" s="38">
        <f t="shared" si="2"/>
        <v>-556</v>
      </c>
      <c r="H33" s="38">
        <f t="shared" si="2"/>
        <v>-7291</v>
      </c>
      <c r="I33" s="38">
        <f t="shared" si="2"/>
        <v>-239</v>
      </c>
      <c r="J33" s="38">
        <f t="shared" si="2"/>
        <v>-8821</v>
      </c>
      <c r="K33" s="38">
        <f t="shared" si="2"/>
        <v>-11865</v>
      </c>
      <c r="L33" s="38">
        <f t="shared" si="2"/>
        <v>-14456</v>
      </c>
    </row>
    <row r="34" spans="2:12">
      <c r="C34" s="168"/>
      <c r="D34" s="168"/>
      <c r="E34" s="168"/>
      <c r="F34" s="168"/>
      <c r="G34" s="168"/>
      <c r="H34" s="168"/>
      <c r="I34" s="168"/>
      <c r="J34" s="168"/>
      <c r="K34" s="168"/>
      <c r="L34" s="168"/>
    </row>
    <row r="35" spans="2:12">
      <c r="B35" s="328" t="s">
        <v>133</v>
      </c>
      <c r="C35" s="254"/>
      <c r="D35" s="254"/>
      <c r="E35" s="254"/>
      <c r="F35" s="254"/>
      <c r="G35" s="254"/>
      <c r="H35" s="254"/>
      <c r="I35" s="254"/>
      <c r="J35" s="254"/>
      <c r="K35" s="254"/>
      <c r="L35" s="254"/>
    </row>
    <row r="36" spans="2:12">
      <c r="B36" t="str">
        <f>'Raw FS'!B73</f>
        <v>Proceeds from borrowings</v>
      </c>
      <c r="C36" s="327">
        <f>IFERROR('Raw FS'!E73,0)</f>
        <v>77</v>
      </c>
      <c r="D36" s="327">
        <f>IFERROR('Raw FS'!F73,0)</f>
        <v>484</v>
      </c>
      <c r="E36" s="327">
        <f>IFERROR('Raw FS'!G73,0)</f>
        <v>10</v>
      </c>
      <c r="F36" s="327">
        <f>IFERROR('Raw FS'!H73,0)</f>
        <v>39</v>
      </c>
      <c r="G36" s="327">
        <f>IFERROR('Raw FS'!I73,0)</f>
        <v>0</v>
      </c>
      <c r="H36" s="327">
        <f>IFERROR('Raw FS'!J73,0)</f>
        <v>380</v>
      </c>
      <c r="I36" s="327">
        <f>IFERROR('Raw FS'!K73,0)</f>
        <v>0</v>
      </c>
      <c r="J36" s="327">
        <f>IFERROR('Raw FS'!L73,0)</f>
        <v>831</v>
      </c>
      <c r="K36" s="327">
        <f>IFERROR('Raw FS'!M73,0)</f>
        <v>0</v>
      </c>
      <c r="L36" s="327">
        <f>IFERROR('Raw FS'!N73,0)</f>
        <v>0</v>
      </c>
    </row>
    <row r="37" spans="2:12">
      <c r="B37" t="str">
        <f>'Raw FS'!B74</f>
        <v>Repayment of borrowings</v>
      </c>
      <c r="C37" s="326">
        <f>IFERROR('Raw FS'!E74,0)</f>
        <v>-313</v>
      </c>
      <c r="D37" s="326">
        <f>IFERROR('Raw FS'!F74,0)</f>
        <v>-231</v>
      </c>
      <c r="E37" s="326">
        <f>IFERROR('Raw FS'!G74,0)</f>
        <v>-373</v>
      </c>
      <c r="F37" s="326">
        <f>IFERROR('Raw FS'!H74,0)</f>
        <v>0</v>
      </c>
      <c r="G37" s="326">
        <f>IFERROR('Raw FS'!I74,0)</f>
        <v>-46</v>
      </c>
      <c r="H37" s="326">
        <f>IFERROR('Raw FS'!J74,0)</f>
        <v>0</v>
      </c>
      <c r="I37" s="326">
        <f>IFERROR('Raw FS'!K74,0)</f>
        <v>-110</v>
      </c>
      <c r="J37" s="326">
        <f>IFERROR('Raw FS'!L74,0)</f>
        <v>0</v>
      </c>
      <c r="K37" s="326">
        <f>IFERROR('Raw FS'!M74,0)</f>
        <v>-1183</v>
      </c>
      <c r="L37" s="326">
        <f>IFERROR('Raw FS'!N74,0)</f>
        <v>-33</v>
      </c>
    </row>
    <row r="38" spans="2:12">
      <c r="B38" t="str">
        <f>'Raw FS'!B75</f>
        <v>Interest paid fin</v>
      </c>
      <c r="C38" s="326">
        <f>IFERROR('Raw FS'!E75,0)</f>
        <v>-92</v>
      </c>
      <c r="D38" s="326">
        <f>IFERROR('Raw FS'!F75,0)</f>
        <v>-110</v>
      </c>
      <c r="E38" s="326">
        <f>IFERROR('Raw FS'!G75,0)</f>
        <v>-346</v>
      </c>
      <c r="F38" s="326">
        <f>IFERROR('Raw FS'!H75,0)</f>
        <v>-73</v>
      </c>
      <c r="G38" s="326">
        <f>IFERROR('Raw FS'!I75,0)</f>
        <v>-136</v>
      </c>
      <c r="H38" s="326">
        <f>IFERROR('Raw FS'!J75,0)</f>
        <v>-102</v>
      </c>
      <c r="I38" s="326">
        <f>IFERROR('Raw FS'!K75,0)</f>
        <v>-130</v>
      </c>
      <c r="J38" s="326">
        <f>IFERROR('Raw FS'!L75,0)</f>
        <v>-186</v>
      </c>
      <c r="K38" s="326">
        <f>IFERROR('Raw FS'!M75,0)</f>
        <v>-147</v>
      </c>
      <c r="L38" s="326">
        <f>IFERROR('Raw FS'!N75,0)</f>
        <v>-167</v>
      </c>
    </row>
    <row r="39" spans="2:12">
      <c r="B39" t="str">
        <f>'Raw FS'!B76</f>
        <v>Dividends paid</v>
      </c>
      <c r="C39" s="326">
        <f>IFERROR('Raw FS'!E76,0)</f>
        <v>-755</v>
      </c>
      <c r="D39" s="326">
        <f>IFERROR('Raw FS'!F76,0)</f>
        <v>-1057</v>
      </c>
      <c r="E39" s="326">
        <f>IFERROR('Raw FS'!G76,0)</f>
        <v>-2266</v>
      </c>
      <c r="F39" s="326">
        <f>IFERROR('Raw FS'!H76,0)</f>
        <v>-2417</v>
      </c>
      <c r="G39" s="326">
        <f>IFERROR('Raw FS'!I76,0)</f>
        <v>-2417</v>
      </c>
      <c r="H39" s="326">
        <f>IFERROR('Raw FS'!J76,0)</f>
        <v>-1812</v>
      </c>
      <c r="I39" s="326">
        <f>IFERROR('Raw FS'!K76,0)</f>
        <v>-1359</v>
      </c>
      <c r="J39" s="326">
        <f>IFERROR('Raw FS'!L76,0)</f>
        <v>-1812</v>
      </c>
      <c r="K39" s="326">
        <f>IFERROR('Raw FS'!M76,0)</f>
        <v>-2719</v>
      </c>
      <c r="L39" s="326">
        <f>IFERROR('Raw FS'!N76,0)</f>
        <v>-3930</v>
      </c>
    </row>
    <row r="40" spans="2:12">
      <c r="B40" t="str">
        <f>'Raw FS'!B77</f>
        <v>Financial liabilities</v>
      </c>
      <c r="C40" s="326">
        <f>IFERROR('Raw FS'!E77,0)</f>
        <v>0</v>
      </c>
      <c r="D40" s="326">
        <f>IFERROR('Raw FS'!F77,0)</f>
        <v>0</v>
      </c>
      <c r="E40" s="326">
        <f>IFERROR('Raw FS'!G77,0)</f>
        <v>0</v>
      </c>
      <c r="F40" s="326">
        <f>IFERROR('Raw FS'!H77,0)</f>
        <v>0</v>
      </c>
      <c r="G40" s="326">
        <f>IFERROR('Raw FS'!I77,0)</f>
        <v>-10</v>
      </c>
      <c r="H40" s="326">
        <f>IFERROR('Raw FS'!J77,0)</f>
        <v>-11</v>
      </c>
      <c r="I40" s="326">
        <f>IFERROR('Raw FS'!K77,0)</f>
        <v>-8</v>
      </c>
      <c r="J40" s="326">
        <f>IFERROR('Raw FS'!L77,0)</f>
        <v>-47</v>
      </c>
      <c r="K40" s="326">
        <f>IFERROR('Raw FS'!M77,0)</f>
        <v>-13</v>
      </c>
      <c r="L40" s="326">
        <f>IFERROR('Raw FS'!N77,0)</f>
        <v>-51</v>
      </c>
    </row>
    <row r="41" spans="2:12">
      <c r="B41" t="str">
        <f>'Raw FS'!B78</f>
        <v>Other financing items</v>
      </c>
      <c r="C41" s="326">
        <f>IFERROR('Raw FS'!E78,0)</f>
        <v>-154</v>
      </c>
      <c r="D41" s="326">
        <f>IFERROR('Raw FS'!F78,0)</f>
        <v>-215</v>
      </c>
      <c r="E41" s="326">
        <f>IFERROR('Raw FS'!G78,0)</f>
        <v>-461</v>
      </c>
      <c r="F41" s="326">
        <f>IFERROR('Raw FS'!H78,0)</f>
        <v>-497</v>
      </c>
      <c r="G41" s="326">
        <f>IFERROR('Raw FS'!I78,0)</f>
        <v>-497</v>
      </c>
      <c r="H41" s="326">
        <f>IFERROR('Raw FS'!J78,0)</f>
        <v>0</v>
      </c>
      <c r="I41" s="326">
        <f>IFERROR('Raw FS'!K78,0)</f>
        <v>0</v>
      </c>
      <c r="J41" s="326">
        <f>IFERROR('Raw FS'!L78,0)</f>
        <v>0</v>
      </c>
      <c r="K41" s="326">
        <f>IFERROR('Raw FS'!M78,0)</f>
        <v>0</v>
      </c>
      <c r="L41" s="326">
        <f>IFERROR('Raw FS'!N78,0)</f>
        <v>25</v>
      </c>
    </row>
    <row r="42" spans="2:12">
      <c r="B42" s="37" t="s">
        <v>132</v>
      </c>
      <c r="C42" s="38">
        <f t="shared" ref="C42:L42" si="3">SUM(C36:C41)</f>
        <v>-1237</v>
      </c>
      <c r="D42" s="38">
        <f t="shared" si="3"/>
        <v>-1129</v>
      </c>
      <c r="E42" s="38">
        <f t="shared" si="3"/>
        <v>-3436</v>
      </c>
      <c r="F42" s="38">
        <f t="shared" si="3"/>
        <v>-2948</v>
      </c>
      <c r="G42" s="38">
        <f t="shared" si="3"/>
        <v>-3106</v>
      </c>
      <c r="H42" s="38">
        <f t="shared" si="3"/>
        <v>-1545</v>
      </c>
      <c r="I42" s="38">
        <f t="shared" si="3"/>
        <v>-1607</v>
      </c>
      <c r="J42" s="38">
        <f t="shared" si="3"/>
        <v>-1214</v>
      </c>
      <c r="K42" s="38">
        <f t="shared" si="3"/>
        <v>-4062</v>
      </c>
      <c r="L42" s="38">
        <f t="shared" si="3"/>
        <v>-4156</v>
      </c>
    </row>
    <row r="43" spans="2:12">
      <c r="C43" s="141"/>
      <c r="D43" s="141"/>
      <c r="E43" s="141"/>
      <c r="F43" s="141"/>
      <c r="G43" s="141"/>
      <c r="H43" s="141"/>
      <c r="I43" s="141"/>
      <c r="J43" s="141"/>
      <c r="K43" s="141"/>
      <c r="L43" s="141"/>
    </row>
    <row r="44" spans="2:12">
      <c r="B44" s="37" t="s">
        <v>35</v>
      </c>
      <c r="C44" s="38">
        <f t="shared" ref="C44:K44" si="4">SUM(C42,C33,C22)</f>
        <v>14</v>
      </c>
      <c r="D44" s="38">
        <f t="shared" si="4"/>
        <v>-42</v>
      </c>
      <c r="E44" s="38">
        <f t="shared" si="4"/>
        <v>50</v>
      </c>
      <c r="F44" s="38">
        <f t="shared" si="4"/>
        <v>113</v>
      </c>
      <c r="G44" s="38">
        <f t="shared" si="4"/>
        <v>-167</v>
      </c>
      <c r="H44" s="38">
        <f t="shared" si="4"/>
        <v>20</v>
      </c>
      <c r="I44" s="38">
        <f t="shared" si="4"/>
        <v>-5</v>
      </c>
      <c r="J44" s="38">
        <f t="shared" si="4"/>
        <v>779</v>
      </c>
      <c r="K44" s="38">
        <f t="shared" si="4"/>
        <v>873</v>
      </c>
      <c r="L44" s="38">
        <f>SUM(L42,L33,L22)</f>
        <v>-2475</v>
      </c>
    </row>
  </sheetData>
  <printOptions horizontalCentered="1" verticalCentered="1"/>
  <pageMargins left="0.25" right="0.25" top="0.25" bottom="0.25" header="0" footer="0"/>
  <pageSetup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CD84-DC37-407E-8230-64B644CC99B0}">
  <sheetPr>
    <pageSetUpPr fitToPage="1"/>
  </sheetPr>
  <dimension ref="B1:M48"/>
  <sheetViews>
    <sheetView showGridLines="0" view="pageBreakPreview" zoomScale="60" zoomScaleNormal="66" workbookViewId="0">
      <selection activeCell="D47" sqref="D47"/>
    </sheetView>
  </sheetViews>
  <sheetFormatPr defaultRowHeight="14.5"/>
  <cols>
    <col min="1" max="1" width="1.81640625" customWidth="1"/>
    <col min="2" max="2" width="47.26953125" bestFit="1" customWidth="1"/>
    <col min="3" max="3" width="9.54296875" bestFit="1" customWidth="1"/>
    <col min="13" max="13" width="1.81640625" customWidth="1"/>
  </cols>
  <sheetData>
    <row r="1" spans="2:13">
      <c r="B1" s="46"/>
      <c r="C1" s="46"/>
      <c r="D1" s="46"/>
      <c r="E1" s="46"/>
      <c r="F1" s="46"/>
      <c r="G1" s="46"/>
      <c r="H1" s="46"/>
      <c r="I1" s="46"/>
      <c r="J1" s="46"/>
      <c r="K1" s="46"/>
      <c r="L1" s="46"/>
    </row>
    <row r="2" spans="2:13" ht="28.5">
      <c r="B2" s="84" t="str">
        <f>'Data Sheet'!B1</f>
        <v>MARUTI SUZUKI INDIA LTD</v>
      </c>
      <c r="C2" s="84"/>
      <c r="D2" s="84"/>
      <c r="E2" s="84"/>
      <c r="F2" s="84"/>
      <c r="G2" s="84"/>
    </row>
    <row r="3" spans="2:13" ht="15.5">
      <c r="B3" s="305" t="str">
        <f>CONCATENATE("( ",VLOOKUP(B2,'List of Stocks'!A2:C5442,3,1)," | ","BSE Code: ",VLOOKUP(B2,'List of Stocks'!A2:B5442,2,1)," )")</f>
        <v>( MARUTI | BSE Code: 532500 )</v>
      </c>
    </row>
    <row r="4" spans="2:13" ht="15.5">
      <c r="B4" s="306" t="str">
        <f>CONCATENATE("INR "&amp;'Data Sheet'!B8)</f>
        <v>INR 12612.85</v>
      </c>
      <c r="C4" s="2"/>
      <c r="D4" s="2"/>
      <c r="E4" s="2"/>
      <c r="F4" s="2"/>
      <c r="G4" s="2"/>
    </row>
    <row r="5" spans="2:13" ht="15.5">
      <c r="B5" s="305" t="s">
        <v>8400</v>
      </c>
    </row>
    <row r="6" spans="2:13" ht="3" customHeight="1" thickBot="1">
      <c r="B6" s="52"/>
      <c r="C6" s="52"/>
      <c r="D6" s="52"/>
      <c r="E6" s="53"/>
      <c r="F6" s="53"/>
      <c r="G6" s="53"/>
      <c r="H6" s="53"/>
      <c r="I6" s="53"/>
      <c r="J6" s="53"/>
      <c r="K6" s="53"/>
      <c r="L6" s="53"/>
    </row>
    <row r="7" spans="2:13" ht="3" customHeight="1" thickTop="1">
      <c r="B7" s="51"/>
      <c r="C7" s="51"/>
      <c r="D7" s="51"/>
    </row>
    <row r="8" spans="2:13" ht="18.5">
      <c r="B8" s="288" t="s">
        <v>8870</v>
      </c>
      <c r="C8" s="288"/>
      <c r="D8" s="288"/>
      <c r="E8" s="288"/>
      <c r="F8" s="288"/>
      <c r="G8" s="288"/>
      <c r="H8" s="288"/>
      <c r="I8" s="288"/>
      <c r="J8" s="288"/>
      <c r="K8" s="288"/>
      <c r="L8" s="288"/>
    </row>
    <row r="9" spans="2:13">
      <c r="B9" s="51"/>
      <c r="C9" s="51"/>
      <c r="D9" s="51"/>
    </row>
    <row r="10" spans="2:13" ht="15.5">
      <c r="B10" s="303" t="str">
        <f>"Common Size Income Statement - "&amp;'Data Sheet'!$B$1</f>
        <v>Common Size Income Statement - MARUTI SUZUKI INDIA LTD</v>
      </c>
      <c r="C10" s="303"/>
      <c r="D10" s="303"/>
      <c r="E10" s="303"/>
      <c r="F10" s="303"/>
      <c r="G10" s="303"/>
      <c r="H10" s="303"/>
      <c r="I10" s="303"/>
      <c r="J10" s="303"/>
      <c r="K10" s="303"/>
      <c r="L10" s="303"/>
    </row>
    <row r="11" spans="2:13" ht="15.5">
      <c r="B11" s="335" t="s">
        <v>8451</v>
      </c>
      <c r="C11" s="336">
        <f>'Data Sheet'!B16</f>
        <v>42460</v>
      </c>
      <c r="D11" s="336">
        <f>'Data Sheet'!C16</f>
        <v>42825</v>
      </c>
      <c r="E11" s="336">
        <f>'Data Sheet'!D16</f>
        <v>43190</v>
      </c>
      <c r="F11" s="336">
        <f>'Data Sheet'!E16</f>
        <v>43555</v>
      </c>
      <c r="G11" s="336">
        <f>'Data Sheet'!F16</f>
        <v>43921</v>
      </c>
      <c r="H11" s="336">
        <f>'Data Sheet'!G16</f>
        <v>44286</v>
      </c>
      <c r="I11" s="336">
        <f>'Data Sheet'!H16</f>
        <v>44651</v>
      </c>
      <c r="J11" s="336">
        <f>'Data Sheet'!I16</f>
        <v>45016</v>
      </c>
      <c r="K11" s="336">
        <f>'Data Sheet'!J16</f>
        <v>45382</v>
      </c>
      <c r="L11" s="336">
        <f>'Data Sheet'!K16</f>
        <v>45747</v>
      </c>
      <c r="M11" s="89"/>
    </row>
    <row r="12" spans="2:13" ht="3.5" customHeight="1"/>
    <row r="13" spans="2:13">
      <c r="B13" s="252" t="str">
        <f>'Data Sheet'!A17</f>
        <v>Sales</v>
      </c>
      <c r="C13" s="330">
        <f>'Data Sheet'!B17/'Data Sheet'!B$17</f>
        <v>1</v>
      </c>
      <c r="D13" s="330">
        <f>'Data Sheet'!C17/'Data Sheet'!C$17</f>
        <v>1</v>
      </c>
      <c r="E13" s="330">
        <f>'Data Sheet'!D17/'Data Sheet'!D$17</f>
        <v>1</v>
      </c>
      <c r="F13" s="330">
        <f>'Data Sheet'!E17/'Data Sheet'!E$17</f>
        <v>1</v>
      </c>
      <c r="G13" s="330">
        <f>'Data Sheet'!F17/'Data Sheet'!F$17</f>
        <v>1</v>
      </c>
      <c r="H13" s="330">
        <f>'Data Sheet'!G17/'Data Sheet'!G$17</f>
        <v>1</v>
      </c>
      <c r="I13" s="330">
        <f>'Data Sheet'!H17/'Data Sheet'!H$17</f>
        <v>1</v>
      </c>
      <c r="J13" s="330">
        <f>'Data Sheet'!I17/'Data Sheet'!I$17</f>
        <v>1</v>
      </c>
      <c r="K13" s="330">
        <f>'Data Sheet'!J17/'Data Sheet'!J$17</f>
        <v>1</v>
      </c>
      <c r="L13" s="330">
        <f>'Data Sheet'!K17/'Data Sheet'!K$17</f>
        <v>1</v>
      </c>
    </row>
    <row r="14" spans="2:13">
      <c r="B14" s="252" t="str">
        <f>'Data Sheet'!A18</f>
        <v>Raw Material Cost</v>
      </c>
      <c r="C14" s="330">
        <f>'Data Sheet'!B18/'Data Sheet'!B$17</f>
        <v>0.67202417128271019</v>
      </c>
      <c r="D14" s="330">
        <f>'Data Sheet'!C18/'Data Sheet'!C$17</f>
        <v>0.69209811265330101</v>
      </c>
      <c r="E14" s="330">
        <f>'Data Sheet'!D18/'Data Sheet'!D$17</f>
        <v>0.68845649760554528</v>
      </c>
      <c r="F14" s="330">
        <f>'Data Sheet'!E18/'Data Sheet'!E$17</f>
        <v>0.68952752749263668</v>
      </c>
      <c r="G14" s="330">
        <f>'Data Sheet'!F18/'Data Sheet'!F$17</f>
        <v>0.70581549035157287</v>
      </c>
      <c r="H14" s="330">
        <f>'Data Sheet'!G18/'Data Sheet'!G$17</f>
        <v>0.71833257545614737</v>
      </c>
      <c r="I14" s="330">
        <f>'Data Sheet'!H18/'Data Sheet'!H$17</f>
        <v>0.7487518368659275</v>
      </c>
      <c r="J14" s="330">
        <f>'Data Sheet'!I18/'Data Sheet'!I$17</f>
        <v>0.72685560920159542</v>
      </c>
      <c r="K14" s="330">
        <f>'Data Sheet'!J18/'Data Sheet'!J$17</f>
        <v>0.70577167904287519</v>
      </c>
      <c r="L14" s="330">
        <f>'Data Sheet'!K18/'Data Sheet'!K$17</f>
        <v>0.71098140772857765</v>
      </c>
    </row>
    <row r="15" spans="2:13">
      <c r="B15" s="252" t="str">
        <f>'Data Sheet'!A19</f>
        <v>Change in Inventory</v>
      </c>
      <c r="C15" s="330">
        <f>'Data Sheet'!B19/'Data Sheet'!B$17</f>
        <v>-8.3349250724964829E-5</v>
      </c>
      <c r="D15" s="330">
        <f>'Data Sheet'!C19/'Data Sheet'!C$17</f>
        <v>5.5709774546522728E-3</v>
      </c>
      <c r="E15" s="330">
        <f>'Data Sheet'!D19/'Data Sheet'!D$17</f>
        <v>-5.1121797682979696E-4</v>
      </c>
      <c r="F15" s="330">
        <f>'Data Sheet'!E19/'Data Sheet'!E$17</f>
        <v>-2.4585068869563196E-3</v>
      </c>
      <c r="G15" s="330">
        <f>'Data Sheet'!F19/'Data Sheet'!F$17</f>
        <v>3.154903515728258E-3</v>
      </c>
      <c r="H15" s="330">
        <f>'Data Sheet'!G19/'Data Sheet'!G$17</f>
        <v>-3.8879099641903033E-3</v>
      </c>
      <c r="I15" s="330">
        <f>'Data Sheet'!H19/'Data Sheet'!H$17</f>
        <v>1.0540044243279164E-3</v>
      </c>
      <c r="J15" s="330">
        <f>'Data Sheet'!I19/'Data Sheet'!I$17</f>
        <v>4.9024617029488245E-3</v>
      </c>
      <c r="K15" s="330">
        <f>'Data Sheet'!J19/'Data Sheet'!J$17</f>
        <v>2.6688622864240487E-3</v>
      </c>
      <c r="L15" s="330">
        <f>'Data Sheet'!K19/'Data Sheet'!K$17</f>
        <v>8.0274404399887523E-3</v>
      </c>
    </row>
    <row r="16" spans="2:13">
      <c r="B16" s="252" t="str">
        <f>'Data Sheet'!A20</f>
        <v>Power and Fuel</v>
      </c>
      <c r="C16" s="330">
        <f>'Data Sheet'!B20/'Data Sheet'!B$17</f>
        <v>1.2052648943374603E-2</v>
      </c>
      <c r="D16" s="330">
        <f>'Data Sheet'!C20/'Data Sheet'!C$17</f>
        <v>7.6169494014834398E-3</v>
      </c>
      <c r="E16" s="330">
        <f>'Data Sheet'!D20/'Data Sheet'!D$17</f>
        <v>8.4376025881663062E-3</v>
      </c>
      <c r="F16" s="330">
        <f>'Data Sheet'!E20/'Data Sheet'!E$17</f>
        <v>1.0030382776509408E-2</v>
      </c>
      <c r="G16" s="330">
        <f>'Data Sheet'!F20/'Data Sheet'!F$17</f>
        <v>9.2453079566481629E-3</v>
      </c>
      <c r="H16" s="330">
        <f>'Data Sheet'!G20/'Data Sheet'!G$17</f>
        <v>6.7725800034104475E-3</v>
      </c>
      <c r="I16" s="330">
        <f>'Data Sheet'!H20/'Data Sheet'!H$17</f>
        <v>7.1425498529375129E-3</v>
      </c>
      <c r="J16" s="330">
        <f>'Data Sheet'!I20/'Data Sheet'!I$17</f>
        <v>9.221357335830873E-3</v>
      </c>
      <c r="K16" s="330">
        <f>'Data Sheet'!J20/'Data Sheet'!J$17</f>
        <v>7.2847392678040464E-3</v>
      </c>
      <c r="L16" s="330">
        <f>'Data Sheet'!K20/'Data Sheet'!K$17</f>
        <v>0</v>
      </c>
    </row>
    <row r="17" spans="2:12">
      <c r="B17" s="252" t="str">
        <f>'Data Sheet'!A21</f>
        <v>Other Mfr. Exp</v>
      </c>
      <c r="C17" s="330">
        <f>'Data Sheet'!B21/'Data Sheet'!B$17</f>
        <v>7.4285019708624916E-3</v>
      </c>
      <c r="D17" s="330">
        <f>'Data Sheet'!C21/'Data Sheet'!C$17</f>
        <v>5.6238525372695894E-3</v>
      </c>
      <c r="E17" s="330">
        <f>'Data Sheet'!D21/'Data Sheet'!D$17</f>
        <v>5.790044781692383E-3</v>
      </c>
      <c r="F17" s="330">
        <f>'Data Sheet'!E21/'Data Sheet'!E$17</f>
        <v>5.5269930346177757E-3</v>
      </c>
      <c r="G17" s="330">
        <f>'Data Sheet'!F21/'Data Sheet'!F$17</f>
        <v>4.9973565952947403E-3</v>
      </c>
      <c r="H17" s="330">
        <f>'Data Sheet'!G21/'Data Sheet'!G$17</f>
        <v>9.7098277724094809E-3</v>
      </c>
      <c r="I17" s="330">
        <f>'Data Sheet'!H21/'Data Sheet'!H$17</f>
        <v>9.6513294494043906E-3</v>
      </c>
      <c r="J17" s="330">
        <f>'Data Sheet'!I21/'Data Sheet'!I$17</f>
        <v>7.1260933418573957E-3</v>
      </c>
      <c r="K17" s="330">
        <f>'Data Sheet'!J21/'Data Sheet'!J$17</f>
        <v>6.6214008072850205E-3</v>
      </c>
      <c r="L17" s="330">
        <f>'Data Sheet'!K21/'Data Sheet'!K$17</f>
        <v>0</v>
      </c>
    </row>
    <row r="18" spans="2:12">
      <c r="B18" s="252" t="str">
        <f>'Data Sheet'!A22</f>
        <v>Employee Cost</v>
      </c>
      <c r="C18" s="330">
        <f>'Data Sheet'!B22/'Data Sheet'!B$17</f>
        <v>3.4734063796905655E-2</v>
      </c>
      <c r="D18" s="330">
        <f>'Data Sheet'!C22/'Data Sheet'!C$17</f>
        <v>3.4666960417125657E-2</v>
      </c>
      <c r="E18" s="330">
        <f>'Data Sheet'!D22/'Data Sheet'!D$17</f>
        <v>3.5877979285648058E-2</v>
      </c>
      <c r="F18" s="330">
        <f>'Data Sheet'!E22/'Data Sheet'!E$17</f>
        <v>3.8167273741264225E-2</v>
      </c>
      <c r="G18" s="330">
        <f>'Data Sheet'!F22/'Data Sheet'!F$17</f>
        <v>4.5151995770552469E-2</v>
      </c>
      <c r="H18" s="330">
        <f>'Data Sheet'!G22/'Data Sheet'!G$17</f>
        <v>4.876371284033422E-2</v>
      </c>
      <c r="I18" s="330">
        <f>'Data Sheet'!H22/'Data Sheet'!H$17</f>
        <v>4.5866740329990559E-2</v>
      </c>
      <c r="J18" s="330">
        <f>'Data Sheet'!I22/'Data Sheet'!I$17</f>
        <v>4.4831555469601783E-2</v>
      </c>
      <c r="K18" s="330">
        <f>'Data Sheet'!J22/'Data Sheet'!J$17</f>
        <v>4.4421824046829858E-2</v>
      </c>
      <c r="L18" s="330">
        <f>'Data Sheet'!K22/'Data Sheet'!K$17</f>
        <v>4.594769574856291E-2</v>
      </c>
    </row>
    <row r="19" spans="2:12">
      <c r="B19" s="252" t="str">
        <f>'Data Sheet'!A23</f>
        <v>Selling and admin</v>
      </c>
      <c r="C19" s="330">
        <f>'Data Sheet'!B23/'Data Sheet'!B$17</f>
        <v>9.3200090295021618E-2</v>
      </c>
      <c r="D19" s="330">
        <f>'Data Sheet'!C23/'Data Sheet'!C$17</f>
        <v>8.9759858999779688E-2</v>
      </c>
      <c r="E19" s="330">
        <f>'Data Sheet'!D23/'Data Sheet'!D$17</f>
        <v>8.4642911737213916E-2</v>
      </c>
      <c r="F19" s="330">
        <f>'Data Sheet'!E23/'Data Sheet'!E$17</f>
        <v>9.7483980782748614E-2</v>
      </c>
      <c r="G19" s="330">
        <f>'Data Sheet'!F23/'Data Sheet'!F$17</f>
        <v>0.11176711604546655</v>
      </c>
      <c r="H19" s="330">
        <f>'Data Sheet'!G23/'Data Sheet'!G$17</f>
        <v>0.1126016029102484</v>
      </c>
      <c r="I19" s="330">
        <f>'Data Sheet'!H23/'Data Sheet'!H$17</f>
        <v>0.10323922390857898</v>
      </c>
      <c r="J19" s="330">
        <f>'Data Sheet'!I23/'Data Sheet'!I$17</f>
        <v>8.7123627331836276E-2</v>
      </c>
      <c r="K19" s="330">
        <f>'Data Sheet'!J23/'Data Sheet'!J$17</f>
        <v>8.5173786217504516E-2</v>
      </c>
      <c r="L19" s="330">
        <f>'Data Sheet'!K23/'Data Sheet'!K$17</f>
        <v>0</v>
      </c>
    </row>
    <row r="20" spans="2:12">
      <c r="B20" s="252" t="str">
        <f>'Data Sheet'!A24</f>
        <v>Other Expenses</v>
      </c>
      <c r="C20" s="330">
        <f>'Data Sheet'!B24/'Data Sheet'!B$17</f>
        <v>2.3778846654743096E-2</v>
      </c>
      <c r="D20" s="330">
        <f>'Data Sheet'!C24/'Data Sheet'!C$17</f>
        <v>2.2742160534625838E-2</v>
      </c>
      <c r="E20" s="330">
        <f>'Data Sheet'!D24/'Data Sheet'!D$17</f>
        <v>2.4448247950742647E-2</v>
      </c>
      <c r="F20" s="330">
        <f>'Data Sheet'!E24/'Data Sheet'!E$17</f>
        <v>2.834602671128229E-2</v>
      </c>
      <c r="G20" s="330">
        <f>'Data Sheet'!F24/'Data Sheet'!F$17</f>
        <v>2.8966428760243194E-2</v>
      </c>
      <c r="H20" s="330">
        <f>'Data Sheet'!G24/'Data Sheet'!G$17</f>
        <v>2.3046097879838572E-2</v>
      </c>
      <c r="I20" s="330">
        <f>'Data Sheet'!H24/'Data Sheet'!H$17</f>
        <v>2.1282738101976909E-2</v>
      </c>
      <c r="J20" s="330">
        <f>'Data Sheet'!I24/'Data Sheet'!I$17</f>
        <v>1.89300050080272E-2</v>
      </c>
      <c r="K20" s="330">
        <f>'Data Sheet'!J24/'Data Sheet'!J$17</f>
        <v>2.2093188832228237E-2</v>
      </c>
      <c r="L20" s="330">
        <f>'Data Sheet'!K24/'Data Sheet'!K$17</f>
        <v>0.1192828601884732</v>
      </c>
    </row>
    <row r="21" spans="2:12">
      <c r="B21" s="252" t="str">
        <f>'Data Sheet'!A25</f>
        <v>Other Income</v>
      </c>
      <c r="C21" s="330">
        <f>'Data Sheet'!B25/'Data Sheet'!B$17</f>
        <v>2.5423257913837712E-2</v>
      </c>
      <c r="D21" s="330">
        <f>'Data Sheet'!C25/'Data Sheet'!C$17</f>
        <v>3.5238305059851656E-2</v>
      </c>
      <c r="E21" s="330">
        <f>'Data Sheet'!D25/'Data Sheet'!D$17</f>
        <v>2.6996819923467662E-2</v>
      </c>
      <c r="F21" s="330">
        <f>'Data Sheet'!E25/'Data Sheet'!E$17</f>
        <v>3.0954414216583299E-2</v>
      </c>
      <c r="G21" s="330">
        <f>'Data Sheet'!F25/'Data Sheet'!F$17</f>
        <v>4.5075337034099924E-2</v>
      </c>
      <c r="H21" s="330">
        <f>'Data Sheet'!G25/'Data Sheet'!G$17</f>
        <v>4.328852384471097E-2</v>
      </c>
      <c r="I21" s="330">
        <f>'Data Sheet'!H25/'Data Sheet'!H$17</f>
        <v>2.1066503037479988E-2</v>
      </c>
      <c r="J21" s="330">
        <f>'Data Sheet'!I25/'Data Sheet'!I$17</f>
        <v>2.0395254113042913E-2</v>
      </c>
      <c r="K21" s="330">
        <f>'Data Sheet'!J25/'Data Sheet'!J$17</f>
        <v>2.994257646015528E-2</v>
      </c>
      <c r="L21" s="330">
        <f>'Data Sheet'!K25/'Data Sheet'!K$17</f>
        <v>3.4438536945845026E-2</v>
      </c>
    </row>
    <row r="22" spans="2:12">
      <c r="B22" s="252" t="str">
        <f>'Data Sheet'!A26</f>
        <v>Depreciation</v>
      </c>
      <c r="C22" s="330">
        <f>'Data Sheet'!B26/'Data Sheet'!B$17</f>
        <v>4.8998940769938708E-2</v>
      </c>
      <c r="D22" s="330">
        <f>'Data Sheet'!C26/'Data Sheet'!C$17</f>
        <v>3.8244841007564076E-2</v>
      </c>
      <c r="E22" s="330">
        <f>'Data Sheet'!D26/'Data Sheet'!D$17</f>
        <v>3.4579886579776321E-2</v>
      </c>
      <c r="F22" s="330">
        <f>'Data Sheet'!E26/'Data Sheet'!E$17</f>
        <v>3.5097625728344288E-2</v>
      </c>
      <c r="G22" s="330">
        <f>'Data Sheet'!F26/'Data Sheet'!F$17</f>
        <v>4.663494581020354E-2</v>
      </c>
      <c r="H22" s="330">
        <f>'Data Sheet'!G26/'Data Sheet'!G$17</f>
        <v>4.3115159438413E-2</v>
      </c>
      <c r="I22" s="330">
        <f>'Data Sheet'!H26/'Data Sheet'!H$17</f>
        <v>3.1574847899576361E-2</v>
      </c>
      <c r="J22" s="330">
        <f>'Data Sheet'!I26/'Data Sheet'!I$17</f>
        <v>4.092563206285961E-2</v>
      </c>
      <c r="K22" s="330">
        <f>'Data Sheet'!J26/'Data Sheet'!J$17</f>
        <v>3.7049673547246476E-2</v>
      </c>
      <c r="L22" s="330">
        <f>'Data Sheet'!K26/'Data Sheet'!K$17</f>
        <v>3.6675756802887913E-2</v>
      </c>
    </row>
    <row r="23" spans="2:12">
      <c r="B23" s="252" t="str">
        <f>'Data Sheet'!A27</f>
        <v>Interest</v>
      </c>
      <c r="C23" s="330">
        <f>'Data Sheet'!B27/'Data Sheet'!B$17</f>
        <v>1.418673705047839E-3</v>
      </c>
      <c r="D23" s="330">
        <f>'Data Sheet'!C27/'Data Sheet'!C$17</f>
        <v>1.313064551663362E-3</v>
      </c>
      <c r="E23" s="330">
        <f>'Data Sheet'!D27/'Data Sheet'!D$17</f>
        <v>4.3328229506799957E-3</v>
      </c>
      <c r="F23" s="330">
        <f>'Data Sheet'!E27/'Data Sheet'!E$17</f>
        <v>8.8185573119085381E-4</v>
      </c>
      <c r="G23" s="330">
        <f>'Data Sheet'!F27/'Data Sheet'!F$17</f>
        <v>1.7737245572297118E-3</v>
      </c>
      <c r="H23" s="330">
        <f>'Data Sheet'!G27/'Data Sheet'!G$17</f>
        <v>1.4465980787813333E-3</v>
      </c>
      <c r="I23" s="330">
        <f>'Data Sheet'!H27/'Data Sheet'!H$17</f>
        <v>1.4332648777649218E-3</v>
      </c>
      <c r="J23" s="330">
        <f>'Data Sheet'!I27/'Data Sheet'!I$17</f>
        <v>2.1307340011265954E-3</v>
      </c>
      <c r="K23" s="330">
        <f>'Data Sheet'!J27/'Data Sheet'!J$17</f>
        <v>1.3647431026193762E-3</v>
      </c>
      <c r="L23" s="330">
        <f>'Data Sheet'!K27/'Data Sheet'!K$17</f>
        <v>1.2700032044365096E-3</v>
      </c>
    </row>
    <row r="24" spans="2:12">
      <c r="B24" s="252" t="str">
        <f>'Data Sheet'!A28</f>
        <v>Profit before tax</v>
      </c>
      <c r="C24" s="330">
        <f>'Data Sheet'!B28/'Data Sheet'!B$17</f>
        <v>0.1317039712445085</v>
      </c>
      <c r="D24" s="330">
        <f>'Data Sheet'!C28/'Data Sheet'!C$17</f>
        <v>0.14874348241169127</v>
      </c>
      <c r="E24" s="330">
        <f>'Data Sheet'!D28/'Data Sheet'!D$17</f>
        <v>0.13991960846717305</v>
      </c>
      <c r="F24" s="330">
        <f>'Data Sheet'!E28/'Data Sheet'!E$17</f>
        <v>0.12343424133103283</v>
      </c>
      <c r="G24" s="330">
        <f>'Data Sheet'!F28/'Data Sheet'!F$17</f>
        <v>9.3877874702616979E-2</v>
      </c>
      <c r="H24" s="330">
        <f>'Data Sheet'!G28/'Data Sheet'!G$17</f>
        <v>7.5612459500937867E-2</v>
      </c>
      <c r="I24" s="330">
        <f>'Data Sheet'!H28/'Data Sheet'!H$17</f>
        <v>5.3177976175650794E-2</v>
      </c>
      <c r="J24" s="330">
        <f>'Data Sheet'!I28/'Data Sheet'!I$17</f>
        <v>8.815310206325655E-2</v>
      </c>
      <c r="K24" s="330">
        <f>'Data Sheet'!J28/'Data Sheet'!J$17</f>
        <v>0.12283040388218656</v>
      </c>
      <c r="L24" s="330">
        <f>'Data Sheet'!K28/'Data Sheet'!K$17</f>
        <v>0.12830825371289556</v>
      </c>
    </row>
    <row r="25" spans="2:12">
      <c r="B25" s="252" t="str">
        <f>'Data Sheet'!A29</f>
        <v>Tax</v>
      </c>
      <c r="C25" s="330">
        <f>'Data Sheet'!B29/'Data Sheet'!B$17</f>
        <v>3.6248241851742517E-2</v>
      </c>
      <c r="D25" s="330">
        <f>'Data Sheet'!C29/'Data Sheet'!C$17</f>
        <v>3.8425497539839905E-2</v>
      </c>
      <c r="E25" s="330">
        <f>'Data Sheet'!D29/'Data Sheet'!D$17</f>
        <v>4.1175600869070558E-2</v>
      </c>
      <c r="F25" s="330">
        <f>'Data Sheet'!E29/'Data Sheet'!E$17</f>
        <v>3.454457786530496E-2</v>
      </c>
      <c r="G25" s="330">
        <f>'Data Sheet'!F29/'Data Sheet'!F$17</f>
        <v>1.8836901929685436E-2</v>
      </c>
      <c r="H25" s="330">
        <f>'Data Sheet'!G29/'Data Sheet'!G$17</f>
        <v>1.3242482805661343E-2</v>
      </c>
      <c r="I25" s="330">
        <f>'Data Sheet'!H29/'Data Sheet'!H$17</f>
        <v>9.2573514261325169E-3</v>
      </c>
      <c r="J25" s="330">
        <f>'Data Sheet'!I29/'Data Sheet'!I$17</f>
        <v>1.8364173941536985E-2</v>
      </c>
      <c r="K25" s="330">
        <f>'Data Sheet'!J29/'Data Sheet'!J$17</f>
        <v>2.7748131584920715E-2</v>
      </c>
      <c r="L25" s="330">
        <f>'Data Sheet'!K29/'Data Sheet'!K$17</f>
        <v>3.3481783759392598E-2</v>
      </c>
    </row>
    <row r="26" spans="2:12">
      <c r="B26" s="252" t="str">
        <f>'Data Sheet'!A30</f>
        <v>Net profit</v>
      </c>
      <c r="C26" s="330">
        <f>'Data Sheet'!B30/'Data Sheet'!B$17</f>
        <v>9.5455729392765976E-2</v>
      </c>
      <c r="D26" s="330">
        <f>'Data Sheet'!C30/'Data Sheet'!C$17</f>
        <v>0.11030182859660717</v>
      </c>
      <c r="E26" s="330">
        <f>'Data Sheet'!D30/'Data Sheet'!D$17</f>
        <v>9.8735236701441187E-2</v>
      </c>
      <c r="F26" s="330">
        <f>'Data Sheet'!E30/'Data Sheet'!E$17</f>
        <v>8.8872235486850595E-2</v>
      </c>
      <c r="G26" s="330">
        <f>'Data Sheet'!F30/'Data Sheet'!F$17</f>
        <v>7.501982553528945E-2</v>
      </c>
      <c r="H26" s="330">
        <f>'Data Sheet'!G30/'Data Sheet'!G$17</f>
        <v>6.2369976695276538E-2</v>
      </c>
      <c r="I26" s="330">
        <f>'Data Sheet'!H30/'Data Sheet'!H$17</f>
        <v>4.3920624749518279E-2</v>
      </c>
      <c r="J26" s="330">
        <f>'Data Sheet'!I30/'Data Sheet'!I$17</f>
        <v>6.9788928121719565E-2</v>
      </c>
      <c r="K26" s="330">
        <f>'Data Sheet'!J30/'Data Sheet'!J$17</f>
        <v>9.508227229726586E-2</v>
      </c>
      <c r="L26" s="330">
        <f>'Data Sheet'!K30/'Data Sheet'!K$17</f>
        <v>9.4826469953502981E-2</v>
      </c>
    </row>
    <row r="27" spans="2:12">
      <c r="B27" s="252" t="str">
        <f>'Data Sheet'!A31</f>
        <v>Dividend Amount</v>
      </c>
      <c r="C27" s="330">
        <f>'Data Sheet'!B31/'Data Sheet'!B$17</f>
        <v>1.8354199586726631E-2</v>
      </c>
      <c r="D27" s="330">
        <f>'Data Sheet'!C31/'Data Sheet'!C$17</f>
        <v>3.3267239480061689E-2</v>
      </c>
      <c r="E27" s="330">
        <f>'Data Sheet'!D31/'Data Sheet'!D$17</f>
        <v>3.0272123333842882E-2</v>
      </c>
      <c r="F27" s="330">
        <f>'Data Sheet'!E31/'Data Sheet'!E$17</f>
        <v>2.8070664645021118E-2</v>
      </c>
      <c r="G27" s="330">
        <f>'Data Sheet'!F31/'Data Sheet'!F$17</f>
        <v>2.3949246629659002E-2</v>
      </c>
      <c r="H27" s="330">
        <f>'Data Sheet'!G31/'Data Sheet'!G$17</f>
        <v>1.9311658045813675E-2</v>
      </c>
      <c r="I27" s="330">
        <f>'Data Sheet'!H31/'Data Sheet'!H$17</f>
        <v>2.0514028108294141E-2</v>
      </c>
      <c r="J27" s="330">
        <f>'Data Sheet'!I31/'Data Sheet'!I$17</f>
        <v>2.3896650533443572E-2</v>
      </c>
      <c r="K27" s="330">
        <f>'Data Sheet'!J31/'Data Sheet'!J$17</f>
        <v>2.7703721039742502E-2</v>
      </c>
      <c r="L27" s="330">
        <f>'Data Sheet'!K31/'Data Sheet'!K$17</f>
        <v>2.7756959839908966E-2</v>
      </c>
    </row>
    <row r="28" spans="2:12" ht="15" thickBot="1">
      <c r="B28" s="253" t="s">
        <v>88</v>
      </c>
      <c r="C28" s="331">
        <f>(HistoricalFS!C25)/'Data Sheet'!B$17</f>
        <v>0.15669832780565723</v>
      </c>
      <c r="D28" s="331">
        <f>(HistoricalFS!D25)/'Data Sheet'!C$17</f>
        <v>0.15306308291106704</v>
      </c>
      <c r="E28" s="331">
        <f>(HistoricalFS!E25)/'Data Sheet'!D$17</f>
        <v>0.15183549807416152</v>
      </c>
      <c r="F28" s="331">
        <f>(HistoricalFS!F25)/'Data Sheet'!E$17</f>
        <v>0.12845930857398472</v>
      </c>
      <c r="G28" s="331">
        <f>(HistoricalFS!G25)/'Data Sheet'!F$17</f>
        <v>9.7211208035950333E-2</v>
      </c>
      <c r="H28" s="331">
        <f>(HistoricalFS!H25)/'Data Sheet'!G$17</f>
        <v>7.6885693173421282E-2</v>
      </c>
      <c r="I28" s="331">
        <f>(HistoricalFS!I25)/'Data Sheet'!H$17</f>
        <v>6.5119585915512257E-2</v>
      </c>
      <c r="J28" s="331">
        <f>(HistoricalFS!J25)/'Data Sheet'!I$17</f>
        <v>0.11081421401419986</v>
      </c>
      <c r="K28" s="331">
        <f>(HistoricalFS!K25)/'Data Sheet'!J$17</f>
        <v>0.13130224407189722</v>
      </c>
      <c r="L28" s="331">
        <f>(HistoricalFS!L25)/'Data Sheet'!K$17</f>
        <v>0.13181547677437494</v>
      </c>
    </row>
    <row r="30" spans="2:12" ht="15.5">
      <c r="B30" s="303" t="str">
        <f>"Common Size Balance Sheet - "&amp;'Data Sheet'!$B$1</f>
        <v>Common Size Balance Sheet - MARUTI SUZUKI INDIA LTD</v>
      </c>
      <c r="C30" s="303"/>
      <c r="D30" s="303"/>
      <c r="E30" s="303"/>
      <c r="F30" s="303"/>
      <c r="G30" s="303"/>
      <c r="H30" s="303"/>
      <c r="I30" s="303"/>
      <c r="J30" s="303"/>
      <c r="K30" s="303"/>
      <c r="L30" s="303"/>
    </row>
    <row r="31" spans="2:12" ht="15.5">
      <c r="B31" s="335" t="s">
        <v>8451</v>
      </c>
      <c r="C31" s="336">
        <f>'Data Sheet'!B56</f>
        <v>42460</v>
      </c>
      <c r="D31" s="336">
        <f>'Data Sheet'!C56</f>
        <v>42825</v>
      </c>
      <c r="E31" s="336">
        <f>'Data Sheet'!D56</f>
        <v>43190</v>
      </c>
      <c r="F31" s="336">
        <f>'Data Sheet'!E56</f>
        <v>43555</v>
      </c>
      <c r="G31" s="336">
        <f>'Data Sheet'!F56</f>
        <v>43921</v>
      </c>
      <c r="H31" s="336">
        <f>'Data Sheet'!G56</f>
        <v>44286</v>
      </c>
      <c r="I31" s="336">
        <f>'Data Sheet'!H56</f>
        <v>44651</v>
      </c>
      <c r="J31" s="336">
        <f>'Data Sheet'!I56</f>
        <v>45016</v>
      </c>
      <c r="K31" s="336">
        <f>'Data Sheet'!J56</f>
        <v>45382</v>
      </c>
      <c r="L31" s="336">
        <f>'Data Sheet'!K56</f>
        <v>45747</v>
      </c>
    </row>
    <row r="33" spans="2:12">
      <c r="B33" s="90" t="str">
        <f>HistoricalFS!B64</f>
        <v>Total Liabilities</v>
      </c>
      <c r="C33" s="332">
        <f>HistoricalFS!C64/HistoricalFS!C$64</f>
        <v>1</v>
      </c>
      <c r="D33" s="332">
        <f>HistoricalFS!D64/HistoricalFS!D$64</f>
        <v>1</v>
      </c>
      <c r="E33" s="332">
        <f>HistoricalFS!E64/HistoricalFS!E$64</f>
        <v>1</v>
      </c>
      <c r="F33" s="332">
        <f>HistoricalFS!F64/HistoricalFS!F$64</f>
        <v>1</v>
      </c>
      <c r="G33" s="332">
        <f>HistoricalFS!G64/HistoricalFS!G$64</f>
        <v>1</v>
      </c>
      <c r="H33" s="332">
        <f>HistoricalFS!H64/HistoricalFS!H$64</f>
        <v>1</v>
      </c>
      <c r="I33" s="332">
        <f>HistoricalFS!I64/HistoricalFS!I$64</f>
        <v>1</v>
      </c>
      <c r="J33" s="332">
        <f>HistoricalFS!J64/HistoricalFS!J$64</f>
        <v>1</v>
      </c>
      <c r="K33" s="332">
        <f>HistoricalFS!K64/HistoricalFS!K$64</f>
        <v>1</v>
      </c>
      <c r="L33" s="332">
        <f>HistoricalFS!L64/HistoricalFS!L$64</f>
        <v>1</v>
      </c>
    </row>
    <row r="34" spans="2:12">
      <c r="B34" s="254" t="str">
        <f>HistoricalFS!B59</f>
        <v>Equity Share Capital</v>
      </c>
      <c r="C34" s="333">
        <f>HistoricalFS!C59/HistoricalFS!C$64</f>
        <v>3.5341891844448865E-3</v>
      </c>
      <c r="D34" s="333">
        <f>HistoricalFS!D59/HistoricalFS!D$64</f>
        <v>2.9060536368972585E-3</v>
      </c>
      <c r="E34" s="333">
        <f>HistoricalFS!E59/HistoricalFS!E$64</f>
        <v>2.5062906234854365E-3</v>
      </c>
      <c r="F34" s="333">
        <f>HistoricalFS!F59/HistoricalFS!F$64</f>
        <v>2.3605294464323959E-3</v>
      </c>
      <c r="G34" s="333">
        <f>HistoricalFS!G59/HistoricalFS!G$64</f>
        <v>2.3731802343947683E-3</v>
      </c>
      <c r="H34" s="333">
        <f>HistoricalFS!H59/HistoricalFS!H$64</f>
        <v>2.1155540860315985E-3</v>
      </c>
      <c r="I34" s="333">
        <f>HistoricalFS!I59/HistoricalFS!I$64</f>
        <v>2.0226239192022021E-3</v>
      </c>
      <c r="J34" s="333">
        <f>HistoricalFS!J59/HistoricalFS!J$64</f>
        <v>1.5703354444289053E-3</v>
      </c>
      <c r="K34" s="333">
        <f>HistoricalFS!K59/HistoricalFS!K$64</f>
        <v>1.3633513465696361E-3</v>
      </c>
      <c r="L34" s="333">
        <f>HistoricalFS!L59/HistoricalFS!L$64</f>
        <v>1.1911635667619901E-3</v>
      </c>
    </row>
    <row r="35" spans="2:12">
      <c r="B35" s="252" t="str">
        <f>HistoricalFS!B60</f>
        <v>Reserves</v>
      </c>
      <c r="C35" s="330">
        <f>HistoricalFS!C60/HistoricalFS!C$64</f>
        <v>0.71304022188154614</v>
      </c>
      <c r="D35" s="330">
        <f>HistoricalFS!D60/HistoricalFS!D$64</f>
        <v>0.7106186430076693</v>
      </c>
      <c r="E35" s="330">
        <f>HistoricalFS!E60/HistoricalFS!E$64</f>
        <v>0.70389255150344232</v>
      </c>
      <c r="F35" s="330">
        <f>HistoricalFS!F60/HistoricalFS!F$64</f>
        <v>0.73381356819819699</v>
      </c>
      <c r="G35" s="330">
        <f>HistoricalFS!G60/HistoricalFS!G$64</f>
        <v>0.77422254772685484</v>
      </c>
      <c r="H35" s="330">
        <f>HistoricalFS!H60/HistoricalFS!H$64</f>
        <v>0.73343318001403823</v>
      </c>
      <c r="I35" s="330">
        <f>HistoricalFS!I60/HistoricalFS!I$64</f>
        <v>0.73916188358526835</v>
      </c>
      <c r="J35" s="330">
        <f>HistoricalFS!J60/HistoricalFS!J$64</f>
        <v>0.74364173975585879</v>
      </c>
      <c r="K35" s="330">
        <f>HistoricalFS!K60/HistoricalFS!K$64</f>
        <v>0.74133356923127625</v>
      </c>
      <c r="L35" s="330">
        <f>HistoricalFS!L60/HistoricalFS!L$64</f>
        <v>0.72805478140026891</v>
      </c>
    </row>
    <row r="36" spans="2:12">
      <c r="B36" s="252" t="str">
        <f>HistoricalFS!B61</f>
        <v>Borrowings</v>
      </c>
      <c r="C36" s="330">
        <f>HistoricalFS!C61/HistoricalFS!C$64</f>
        <v>5.4042667727703594E-3</v>
      </c>
      <c r="D36" s="330">
        <f>HistoricalFS!D61/HistoricalFS!D$64</f>
        <v>9.307069793400756E-3</v>
      </c>
      <c r="E36" s="330">
        <f>HistoricalFS!E61/HistoricalFS!E$64</f>
        <v>2.0050324987883491E-3</v>
      </c>
      <c r="F36" s="330">
        <f>HistoricalFS!F61/HistoricalFS!F$64</f>
        <v>2.4949701963616583E-3</v>
      </c>
      <c r="G36" s="330">
        <f>HistoricalFS!G61/HistoricalFS!G$64</f>
        <v>2.8933939149144161E-3</v>
      </c>
      <c r="H36" s="330">
        <f>HistoricalFS!H61/HistoricalFS!H$64</f>
        <v>7.5781669214204745E-3</v>
      </c>
      <c r="I36" s="330">
        <f>HistoricalFS!I61/HistoricalFS!I$64</f>
        <v>5.6995130968247485E-3</v>
      </c>
      <c r="J36" s="330">
        <f>HistoricalFS!J61/HistoricalFS!J$64</f>
        <v>1.2462789443190217E-2</v>
      </c>
      <c r="K36" s="330">
        <f>HistoricalFS!K61/HistoricalFS!K$64</f>
        <v>1.0285844128699673E-3</v>
      </c>
      <c r="L36" s="330">
        <f>HistoricalFS!L61/HistoricalFS!L$64</f>
        <v>6.5923174496369688E-4</v>
      </c>
    </row>
    <row r="37" spans="2:12">
      <c r="B37" s="252" t="str">
        <f>HistoricalFS!B62</f>
        <v>Other Liabilities</v>
      </c>
      <c r="C37" s="330">
        <f>HistoricalFS!C62/HistoricalFS!C$64</f>
        <v>0.27802132216123859</v>
      </c>
      <c r="D37" s="330">
        <f>HistoricalFS!D62/HistoricalFS!D$64</f>
        <v>0.27716823356203268</v>
      </c>
      <c r="E37" s="330">
        <f>HistoricalFS!E62/HistoricalFS!E$64</f>
        <v>0.29159612537428375</v>
      </c>
      <c r="F37" s="330">
        <f>HistoricalFS!F62/HistoricalFS!F$64</f>
        <v>0.26133093215900904</v>
      </c>
      <c r="G37" s="330">
        <f>HistoricalFS!G62/HistoricalFS!G$64</f>
        <v>0.22051087812383602</v>
      </c>
      <c r="H37" s="330">
        <f>HistoricalFS!H62/HistoricalFS!H$64</f>
        <v>0.25687309897850957</v>
      </c>
      <c r="I37" s="330">
        <f>HistoricalFS!I62/HistoricalFS!I$64</f>
        <v>0.25311597939870473</v>
      </c>
      <c r="J37" s="330">
        <f>HistoricalFS!J62/HistoricalFS!J$64</f>
        <v>0.24232513535652209</v>
      </c>
      <c r="K37" s="330">
        <f>HistoricalFS!K62/HistoricalFS!K$64</f>
        <v>0.25627449500928412</v>
      </c>
      <c r="L37" s="330">
        <f>HistoricalFS!L62/HistoricalFS!L$64</f>
        <v>0.27009482328800549</v>
      </c>
    </row>
    <row r="38" spans="2:12">
      <c r="C38" s="334"/>
      <c r="D38" s="334"/>
      <c r="E38" s="334"/>
      <c r="F38" s="334"/>
      <c r="G38" s="334"/>
      <c r="H38" s="334"/>
      <c r="I38" s="334"/>
      <c r="J38" s="334"/>
      <c r="K38" s="334"/>
      <c r="L38" s="334"/>
    </row>
    <row r="39" spans="2:12">
      <c r="B39" s="90" t="str">
        <f>HistoricalFS!B77</f>
        <v>Total Assets</v>
      </c>
      <c r="C39" s="332">
        <f>HistoricalFS!C77/HistoricalFS!C$77</f>
        <v>1</v>
      </c>
      <c r="D39" s="332">
        <f>HistoricalFS!D77/HistoricalFS!D$77</f>
        <v>1</v>
      </c>
      <c r="E39" s="332">
        <f>HistoricalFS!E77/HistoricalFS!E$77</f>
        <v>1</v>
      </c>
      <c r="F39" s="332">
        <f>HistoricalFS!F77/HistoricalFS!F$77</f>
        <v>1</v>
      </c>
      <c r="G39" s="332">
        <f>HistoricalFS!G77/HistoricalFS!G$77</f>
        <v>1</v>
      </c>
      <c r="H39" s="332">
        <f>HistoricalFS!H77/HistoricalFS!H$77</f>
        <v>1</v>
      </c>
      <c r="I39" s="332">
        <f>HistoricalFS!I77/HistoricalFS!I$77</f>
        <v>1</v>
      </c>
      <c r="J39" s="332">
        <f>HistoricalFS!J77/HistoricalFS!J$77</f>
        <v>1</v>
      </c>
      <c r="K39" s="332">
        <f>HistoricalFS!K77/HistoricalFS!K$77</f>
        <v>1</v>
      </c>
      <c r="L39" s="332">
        <f>HistoricalFS!L77/HistoricalFS!L$77</f>
        <v>1</v>
      </c>
    </row>
    <row r="40" spans="2:12">
      <c r="B40" s="254" t="str">
        <f>HistoricalFS!B66</f>
        <v>Fixed Assets Net Block</v>
      </c>
      <c r="C40" s="333">
        <f>HistoricalFS!C66/HistoricalFS!C$77</f>
        <v>0.29325812453920963</v>
      </c>
      <c r="D40" s="333">
        <f>HistoricalFS!D66/HistoricalFS!D$77</f>
        <v>0.25616959036190956</v>
      </c>
      <c r="E40" s="333">
        <f>HistoricalFS!E66/HistoricalFS!E$77</f>
        <v>0.22222664834252859</v>
      </c>
      <c r="F40" s="333">
        <f>HistoricalFS!F66/HistoricalFS!F$77</f>
        <v>0.24132583591662798</v>
      </c>
      <c r="G40" s="333">
        <f>HistoricalFS!G66/HistoricalFS!G$77</f>
        <v>0.24744568796294697</v>
      </c>
      <c r="H40" s="333">
        <f>HistoricalFS!H66/HistoricalFS!H$77</f>
        <v>0.2099960631079591</v>
      </c>
      <c r="I40" s="333">
        <f>HistoricalFS!I66/HistoricalFS!I$77</f>
        <v>0.18414182478183122</v>
      </c>
      <c r="J40" s="333">
        <f>HistoricalFS!J66/HistoricalFS!J$77</f>
        <v>0.27911813477713621</v>
      </c>
      <c r="K40" s="333">
        <f>HistoricalFS!K66/HistoricalFS!K$77</f>
        <v>0.24166356616980661</v>
      </c>
      <c r="L40" s="333">
        <f>HistoricalFS!L66/HistoricalFS!L$77</f>
        <v>0.25296692172115559</v>
      </c>
    </row>
    <row r="41" spans="2:12">
      <c r="B41" s="252" t="str">
        <f>HistoricalFS!B67</f>
        <v>Capital Work in Progress</v>
      </c>
      <c r="C41" s="330">
        <f>HistoricalFS!C67/HistoricalFS!C$77</f>
        <v>2.356672244912289E-2</v>
      </c>
      <c r="D41" s="330">
        <f>HistoricalFS!D67/HistoricalFS!D$77</f>
        <v>2.4100999797923423E-2</v>
      </c>
      <c r="E41" s="330">
        <f>HistoricalFS!E67/HistoricalFS!E$77</f>
        <v>3.5388491644591388E-2</v>
      </c>
      <c r="F41" s="330">
        <f>HistoricalFS!F67/HistoricalFS!F$77</f>
        <v>2.5120097797829255E-2</v>
      </c>
      <c r="G41" s="330">
        <f>HistoricalFS!G67/HistoricalFS!G$77</f>
        <v>2.2241885216658784E-2</v>
      </c>
      <c r="H41" s="330">
        <f>HistoricalFS!H67/HistoricalFS!H$77</f>
        <v>2.0970605006437725E-2</v>
      </c>
      <c r="I41" s="330">
        <f>HistoricalFS!I67/HistoricalFS!I$77</f>
        <v>3.93340075413064E-2</v>
      </c>
      <c r="J41" s="330">
        <f>HistoricalFS!J67/HistoricalFS!J$77</f>
        <v>4.1386130701456449E-2</v>
      </c>
      <c r="K41" s="330">
        <f>HistoricalFS!K67/HistoricalFS!K$77</f>
        <v>6.7081742973580299E-2</v>
      </c>
      <c r="L41" s="330">
        <f>HistoricalFS!L67/HistoricalFS!L$77</f>
        <v>5.7036427479203892E-2</v>
      </c>
    </row>
    <row r="42" spans="2:12">
      <c r="B42" s="252" t="str">
        <f>HistoricalFS!B68</f>
        <v>Investments</v>
      </c>
      <c r="C42" s="330">
        <f>HistoricalFS!C68/HistoricalFS!C$77</f>
        <v>0.48392177973341444</v>
      </c>
      <c r="D42" s="330">
        <f>HistoricalFS!D68/HistoricalFS!D$77</f>
        <v>0.56101461687243193</v>
      </c>
      <c r="E42" s="330">
        <f>HistoricalFS!E68/HistoricalFS!E$77</f>
        <v>0.59956944914719723</v>
      </c>
      <c r="F42" s="330">
        <f>HistoricalFS!F68/HistoricalFS!F$77</f>
        <v>0.58628047779617221</v>
      </c>
      <c r="G42" s="330">
        <f>HistoricalFS!G68/HistoricalFS!G$77</f>
        <v>0.58917735514563629</v>
      </c>
      <c r="H42" s="330">
        <f>HistoricalFS!H68/HistoricalFS!H$77</f>
        <v>0.60166918618417087</v>
      </c>
      <c r="I42" s="330">
        <f>HistoricalFS!I68/HistoricalFS!I$77</f>
        <v>0.56304893812244239</v>
      </c>
      <c r="J42" s="330">
        <f>HistoricalFS!J68/HistoricalFS!J$77</f>
        <v>0.49132219846962216</v>
      </c>
      <c r="K42" s="330">
        <f>HistoricalFS!K68/HistoricalFS!K$77</f>
        <v>0.49691207858176767</v>
      </c>
      <c r="L42" s="330">
        <f>HistoricalFS!L68/HistoricalFS!L$77</f>
        <v>0.50211787669790064</v>
      </c>
    </row>
    <row r="43" spans="2:12">
      <c r="B43" s="252" t="str">
        <f>HistoricalFS!B69</f>
        <v>Other Assets</v>
      </c>
      <c r="C43" s="330">
        <f>HistoricalFS!C69/HistoricalFS!C$77</f>
        <v>9.377303951972478E-2</v>
      </c>
      <c r="D43" s="330">
        <f>HistoricalFS!D69/HistoricalFS!D$77</f>
        <v>7.2306848471435037E-2</v>
      </c>
      <c r="E43" s="330">
        <f>HistoricalFS!E69/HistoricalFS!E$77</f>
        <v>6.4811679646264456E-2</v>
      </c>
      <c r="F43" s="330">
        <f>HistoricalFS!F69/HistoricalFS!F$77</f>
        <v>5.6241568141919406E-2</v>
      </c>
      <c r="G43" s="330">
        <f>HistoricalFS!G69/HistoricalFS!G$77</f>
        <v>5.9085901266272396E-2</v>
      </c>
      <c r="H43" s="330">
        <f>HistoricalFS!H69/HistoricalFS!H$77</f>
        <v>6.402423220097482E-2</v>
      </c>
      <c r="I43" s="330">
        <f>HistoricalFS!I69/HistoricalFS!I$77</f>
        <v>9.8158876439110324E-2</v>
      </c>
      <c r="J43" s="330">
        <f>HistoricalFS!J69/HistoricalFS!J$77</f>
        <v>7.3527061315006081E-2</v>
      </c>
      <c r="K43" s="330">
        <f>HistoricalFS!K69/HistoricalFS!K$77</f>
        <v>8.3832231464449208E-2</v>
      </c>
      <c r="L43" s="330">
        <f>HistoricalFS!L69/HistoricalFS!L$77</f>
        <v>8.1751556014239418E-2</v>
      </c>
    </row>
    <row r="44" spans="2:12">
      <c r="B44" s="252" t="str">
        <f>HistoricalFS!B72</f>
        <v>Receivables</v>
      </c>
      <c r="C44" s="330">
        <f>HistoricalFS!C72/HistoricalFS!C$77</f>
        <v>3.0974476600624922E-2</v>
      </c>
      <c r="D44" s="330">
        <f>HistoricalFS!D72/HistoricalFS!D$77</f>
        <v>2.3144503998229423E-2</v>
      </c>
      <c r="E44" s="330">
        <f>HistoricalFS!E72/HistoricalFS!E$77</f>
        <v>2.4322637613612978E-2</v>
      </c>
      <c r="F44" s="330">
        <f>HistoricalFS!F72/HistoricalFS!F$77</f>
        <v>3.6155182143767194E-2</v>
      </c>
      <c r="G44" s="330">
        <f>HistoricalFS!G72/HistoricalFS!G$77</f>
        <v>3.108237450041413E-2</v>
      </c>
      <c r="H44" s="330">
        <f>HistoricalFS!H72/HistoricalFS!H$77</f>
        <v>1.7931772680210883E-2</v>
      </c>
      <c r="I44" s="330">
        <f>HistoricalFS!I72/HistoricalFS!I$77</f>
        <v>2.7251843467661459E-2</v>
      </c>
      <c r="J44" s="330">
        <f>HistoricalFS!J72/HistoricalFS!J$77</f>
        <v>3.2813217988931727E-2</v>
      </c>
      <c r="K44" s="330">
        <f>HistoricalFS!K72/HistoricalFS!K$77</f>
        <v>3.9866752353125347E-2</v>
      </c>
      <c r="L44" s="330">
        <f>HistoricalFS!L72/HistoricalFS!L$77</f>
        <v>4.9553768305046993E-2</v>
      </c>
    </row>
    <row r="45" spans="2:12">
      <c r="B45" s="252" t="str">
        <f>HistoricalFS!B73</f>
        <v>Inventory</v>
      </c>
      <c r="C45" s="330">
        <f>HistoricalFS!C73/HistoricalFS!C$77</f>
        <v>7.3319212180079807E-2</v>
      </c>
      <c r="D45" s="330">
        <f>HistoricalFS!D73/HistoricalFS!D$77</f>
        <v>6.281117387246081E-2</v>
      </c>
      <c r="E45" s="330">
        <f>HistoricalFS!E73/HistoricalFS!E$77</f>
        <v>5.2452845220785943E-2</v>
      </c>
      <c r="F45" s="330">
        <f>HistoricalFS!F73/HistoricalFS!F$77</f>
        <v>5.1941027408717075E-2</v>
      </c>
      <c r="G45" s="330">
        <f>HistoricalFS!G73/HistoricalFS!G$77</f>
        <v>5.0511019571664546E-2</v>
      </c>
      <c r="H45" s="330">
        <f>HistoricalFS!H73/HistoricalFS!H$77</f>
        <v>4.2717380187485721E-2</v>
      </c>
      <c r="I45" s="330">
        <f>HistoricalFS!I73/HistoricalFS!I$77</f>
        <v>4.7314665362900257E-2</v>
      </c>
      <c r="J45" s="330">
        <f>HistoricalFS!J73/HistoricalFS!J$77</f>
        <v>5.4377359998401688E-2</v>
      </c>
      <c r="K45" s="330">
        <f>HistoricalFS!K73/HistoricalFS!K$77</f>
        <v>4.6122384199694548E-2</v>
      </c>
      <c r="L45" s="330">
        <f>HistoricalFS!L73/HistoricalFS!L$77</f>
        <v>5.2383918382563552E-2</v>
      </c>
    </row>
    <row r="46" spans="2:12">
      <c r="B46" s="252" t="str">
        <f>HistoricalFS!B74</f>
        <v>Cash &amp; Bank</v>
      </c>
      <c r="C46" s="330">
        <f>HistoricalFS!C74/HistoricalFS!C$77</f>
        <v>1.186644977823548E-3</v>
      </c>
      <c r="D46" s="330">
        <f>HistoricalFS!D74/HistoricalFS!D$77</f>
        <v>4.5226662560983824E-4</v>
      </c>
      <c r="E46" s="330">
        <f>HistoricalFS!E74/HistoricalFS!E$77</f>
        <v>1.2282483850193531E-3</v>
      </c>
      <c r="F46" s="330">
        <f>HistoricalFS!F74/HistoricalFS!F$77</f>
        <v>2.935810794966914E-3</v>
      </c>
      <c r="G46" s="330">
        <f>HistoricalFS!G74/HistoricalFS!G$77</f>
        <v>4.5577633640694226E-4</v>
      </c>
      <c r="H46" s="330">
        <f>HistoricalFS!H74/HistoricalFS!H$77</f>
        <v>4.2690760632760824E-2</v>
      </c>
      <c r="I46" s="330">
        <f>HistoricalFS!I74/HistoricalFS!I$77</f>
        <v>4.0749844284747941E-2</v>
      </c>
      <c r="J46" s="330">
        <f>HistoricalFS!J74/HistoricalFS!J$77</f>
        <v>2.7455896749445582E-2</v>
      </c>
      <c r="K46" s="330">
        <f>HistoricalFS!K74/HistoricalFS!K$77</f>
        <v>2.452124425757627E-2</v>
      </c>
      <c r="L46" s="330">
        <f>HistoricalFS!L74/HistoricalFS!L$77</f>
        <v>4.1895313998899768E-3</v>
      </c>
    </row>
    <row r="48" spans="2:12">
      <c r="C48" s="5"/>
    </row>
  </sheetData>
  <printOptions horizontalCentered="1" verticalCentered="1"/>
  <pageMargins left="0.25" right="0.25" top="0.25" bottom="0.25" header="0" footer="0"/>
  <pageSetup scale="7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F626-FB3B-4B73-A075-BF3676A7D944}">
  <sheetPr>
    <pageSetUpPr fitToPage="1"/>
  </sheetPr>
  <dimension ref="B1:O55"/>
  <sheetViews>
    <sheetView showGridLines="0" view="pageBreakPreview" zoomScale="60" zoomScaleNormal="98" workbookViewId="0">
      <selection activeCell="C36" sqref="C36"/>
    </sheetView>
  </sheetViews>
  <sheetFormatPr defaultRowHeight="14.5"/>
  <cols>
    <col min="1" max="1" width="1.81640625" style="27" customWidth="1"/>
    <col min="2" max="2" width="29.26953125" style="27" bestFit="1" customWidth="1"/>
    <col min="3" max="3" width="12.7265625" style="27" bestFit="1" customWidth="1"/>
    <col min="4" max="8" width="9" style="27" bestFit="1" customWidth="1"/>
    <col min="9" max="9" width="8" style="27" bestFit="1" customWidth="1"/>
    <col min="10" max="10" width="8.7265625" style="27"/>
    <col min="11" max="12" width="10" style="27" bestFit="1" customWidth="1"/>
    <col min="13" max="13" width="12.81640625" style="27" customWidth="1"/>
    <col min="14" max="14" width="8.81640625" style="27" bestFit="1" customWidth="1"/>
    <col min="15" max="15" width="9" style="27" bestFit="1" customWidth="1"/>
    <col min="16" max="16" width="1.81640625" style="27" customWidth="1"/>
    <col min="17" max="16384" width="8.7265625" style="27"/>
  </cols>
  <sheetData>
    <row r="1" spans="2:15">
      <c r="B1" s="46"/>
      <c r="C1" s="46"/>
      <c r="D1" s="46"/>
      <c r="E1" s="46"/>
      <c r="F1" s="46"/>
      <c r="G1" s="46"/>
      <c r="H1" s="46"/>
      <c r="I1" s="46"/>
      <c r="J1" s="46"/>
      <c r="K1" s="46"/>
      <c r="L1" s="46"/>
      <c r="M1" s="46"/>
      <c r="N1" s="46"/>
      <c r="O1" s="46"/>
    </row>
    <row r="2" spans="2:15" ht="28.5">
      <c r="B2" s="84" t="str">
        <f>'Data Sheet'!B1</f>
        <v>MARUTI SUZUKI INDIA LTD</v>
      </c>
      <c r="C2" s="84"/>
      <c r="D2" s="84"/>
      <c r="E2" s="49"/>
      <c r="F2"/>
      <c r="G2"/>
      <c r="H2"/>
      <c r="I2"/>
      <c r="J2"/>
      <c r="K2"/>
      <c r="L2"/>
    </row>
    <row r="3" spans="2:15">
      <c r="B3" t="str">
        <f>CONCATENATE("( ",VLOOKUP(B2,'List of Stocks'!A2:C5442,3,1)," | ","BSE Code: ",VLOOKUP(B2,'List of Stocks'!A2:B5442,2,1)," )")</f>
        <v>( MARUTI | BSE Code: 532500 )</v>
      </c>
      <c r="C3"/>
      <c r="D3"/>
      <c r="E3"/>
      <c r="F3"/>
      <c r="G3"/>
      <c r="H3"/>
      <c r="I3"/>
      <c r="J3"/>
      <c r="K3"/>
      <c r="L3"/>
    </row>
    <row r="4" spans="2:15">
      <c r="B4" s="2" t="str">
        <f>CONCATENATE("INR "&amp;'Data Sheet'!B8)</f>
        <v>INR 12612.85</v>
      </c>
      <c r="C4" s="2"/>
      <c r="D4" s="2"/>
      <c r="E4"/>
      <c r="F4"/>
      <c r="G4"/>
      <c r="H4"/>
      <c r="I4"/>
      <c r="J4"/>
      <c r="K4"/>
      <c r="L4"/>
    </row>
    <row r="5" spans="2:15">
      <c r="B5" t="s">
        <v>8400</v>
      </c>
      <c r="C5"/>
      <c r="D5"/>
      <c r="E5"/>
      <c r="F5"/>
      <c r="G5"/>
      <c r="H5"/>
      <c r="I5"/>
      <c r="J5"/>
      <c r="K5"/>
      <c r="L5"/>
    </row>
    <row r="6" spans="2:15" ht="3.5" customHeight="1" thickBot="1">
      <c r="B6" s="52"/>
      <c r="C6" s="52"/>
      <c r="D6" s="52"/>
      <c r="E6" s="53"/>
      <c r="F6" s="53"/>
      <c r="G6" s="53"/>
      <c r="H6" s="53"/>
      <c r="I6" s="53"/>
      <c r="J6" s="53"/>
      <c r="K6" s="53"/>
      <c r="L6" s="53"/>
      <c r="M6" s="53"/>
      <c r="N6" s="53"/>
      <c r="O6" s="53"/>
    </row>
    <row r="7" spans="2:15" ht="4" customHeight="1" thickTop="1">
      <c r="B7" s="51"/>
      <c r="C7" s="51"/>
      <c r="D7" s="51"/>
      <c r="E7"/>
      <c r="F7"/>
      <c r="G7"/>
      <c r="H7"/>
      <c r="I7"/>
      <c r="J7"/>
      <c r="K7"/>
      <c r="L7"/>
    </row>
    <row r="8" spans="2:15">
      <c r="B8" s="477" t="s">
        <v>8402</v>
      </c>
      <c r="C8" s="477"/>
      <c r="D8" s="477"/>
      <c r="E8" s="477"/>
      <c r="F8" s="477"/>
      <c r="G8" s="477"/>
      <c r="H8" s="477"/>
      <c r="I8" s="477"/>
      <c r="J8" s="477"/>
      <c r="K8" s="477"/>
      <c r="L8" s="477"/>
      <c r="M8" s="477"/>
      <c r="N8" s="477"/>
      <c r="O8" s="477"/>
    </row>
    <row r="10" spans="2:15">
      <c r="B10" s="476" t="str">
        <f>"Ratio Analysis of - "&amp;'Data Sheet'!B1</f>
        <v>Ratio Analysis of - MARUTI SUZUKI INDIA LTD</v>
      </c>
      <c r="C10" s="476"/>
      <c r="D10" s="476"/>
      <c r="E10" s="476"/>
      <c r="F10" s="476"/>
      <c r="G10" s="476"/>
      <c r="H10" s="476"/>
      <c r="I10" s="476"/>
      <c r="J10" s="476"/>
      <c r="K10" s="476"/>
      <c r="L10" s="476"/>
      <c r="M10" s="476"/>
      <c r="N10" s="476"/>
      <c r="O10" s="476"/>
    </row>
    <row r="11" spans="2:15">
      <c r="B11" s="54" t="s">
        <v>81</v>
      </c>
      <c r="C11" s="55">
        <f>'Data Sheet'!B56</f>
        <v>42460</v>
      </c>
      <c r="D11" s="55">
        <f>'Data Sheet'!C56</f>
        <v>42825</v>
      </c>
      <c r="E11" s="55">
        <f>'Data Sheet'!D56</f>
        <v>43190</v>
      </c>
      <c r="F11" s="55">
        <f>'Data Sheet'!E56</f>
        <v>43555</v>
      </c>
      <c r="G11" s="55">
        <f>'Data Sheet'!F56</f>
        <v>43921</v>
      </c>
      <c r="H11" s="55">
        <f>'Data Sheet'!G56</f>
        <v>44286</v>
      </c>
      <c r="I11" s="55">
        <f>'Data Sheet'!H56</f>
        <v>44651</v>
      </c>
      <c r="J11" s="55">
        <f>'Data Sheet'!I56</f>
        <v>45016</v>
      </c>
      <c r="K11" s="55">
        <f>'Data Sheet'!J56</f>
        <v>45382</v>
      </c>
      <c r="L11" s="55">
        <f>'Data Sheet'!K56</f>
        <v>45747</v>
      </c>
      <c r="M11" s="56" t="s">
        <v>141</v>
      </c>
      <c r="N11" s="57" t="s">
        <v>142</v>
      </c>
      <c r="O11" s="57" t="s">
        <v>143</v>
      </c>
    </row>
    <row r="13" spans="2:15">
      <c r="B13" s="58" t="s">
        <v>144</v>
      </c>
      <c r="C13" s="39" t="str">
        <f>IFERROR(HistoricalFS!C14,0)</f>
        <v>-</v>
      </c>
      <c r="D13" s="29">
        <f>IFERROR(HistoricalFS!D14,0)</f>
        <v>0.18225702825192314</v>
      </c>
      <c r="E13" s="29">
        <f>IFERROR(HistoricalFS!E14,0)</f>
        <v>0.17220239406624072</v>
      </c>
      <c r="F13" s="29">
        <f>IFERROR(HistoricalFS!F14,0)</f>
        <v>7.8425598989592782E-2</v>
      </c>
      <c r="G13" s="29">
        <f>IFERROR(HistoricalFS!G14,0)</f>
        <v>-0.12093274542951249</v>
      </c>
      <c r="H13" s="29">
        <f>IFERROR(HistoricalFS!H14,0)</f>
        <v>-6.9891620407084298E-2</v>
      </c>
      <c r="I13" s="29">
        <f>IFERROR(HistoricalFS!I14,0)</f>
        <v>0.25518387995225389</v>
      </c>
      <c r="J13" s="29">
        <f>IFERROR(HistoricalFS!J14,0)</f>
        <v>0.3405430556844915</v>
      </c>
      <c r="K13" s="29">
        <f>IFERROR(HistoricalFS!K14,0)</f>
        <v>0.19802651636391899</v>
      </c>
      <c r="L13" s="29">
        <f>IFERROR(HistoricalFS!L14,0)</f>
        <v>7.7928522989858751E-2</v>
      </c>
      <c r="M13" s="28"/>
      <c r="N13" s="29">
        <f>IFERROR(AVERAGE(D13:L13),0)</f>
        <v>0.12374918116240921</v>
      </c>
      <c r="O13" s="29">
        <f>IFERROR(MEDIAN(C13:L13),0)</f>
        <v>0.17220239406624072</v>
      </c>
    </row>
    <row r="14" spans="2:15">
      <c r="B14" s="59" t="s">
        <v>145</v>
      </c>
      <c r="C14" s="40" t="s">
        <v>83</v>
      </c>
      <c r="D14" s="30">
        <f>IFERROR((HistoricalFS!D25/HistoricalFS!C25)-1,0)</f>
        <v>0.15482984452743276</v>
      </c>
      <c r="E14" s="30">
        <f>IFERROR((HistoricalFS!E25/HistoricalFS!D25)-1,0)</f>
        <v>0.16280118603245164</v>
      </c>
      <c r="F14" s="30">
        <f>IFERROR((HistoricalFS!F25/HistoricalFS!E25)-1,0)</f>
        <v>-8.7605938322645405E-2</v>
      </c>
      <c r="G14" s="30">
        <f>IFERROR((HistoricalFS!G25/HistoricalFS!F25)-1,0)</f>
        <v>-0.33476841257925349</v>
      </c>
      <c r="H14" s="30">
        <f>IFERROR((HistoricalFS!H25/HistoricalFS!G25)-1,0)</f>
        <v>-0.26436437797416712</v>
      </c>
      <c r="I14" s="30">
        <f>IFERROR((HistoricalFS!I25/HistoricalFS!H25)-1,0)</f>
        <v>6.3098362473665182E-2</v>
      </c>
      <c r="J14" s="30">
        <f>IFERROR((HistoricalFS!J25/HistoricalFS!I25)-1,0)</f>
        <v>1.2812065368567405</v>
      </c>
      <c r="K14" s="30">
        <f>IFERROR((HistoricalFS!K25/HistoricalFS!J25)-1,0)</f>
        <v>0.41952520672179316</v>
      </c>
      <c r="L14" s="30">
        <f>IFERROR((HistoricalFS!L25/HistoricalFS!K25)-1,0)</f>
        <v>8.2141917611118664E-2</v>
      </c>
      <c r="N14" s="30">
        <f t="shared" ref="N14:N17" si="0">IFERROR(AVERAGE(D14:L14),0)</f>
        <v>0.16409603614968177</v>
      </c>
      <c r="O14" s="30">
        <f t="shared" ref="O14:O17" si="1">IFERROR(MEDIAN(C14:L14),0)</f>
        <v>8.2141917611118664E-2</v>
      </c>
    </row>
    <row r="15" spans="2:15">
      <c r="B15" s="59" t="s">
        <v>146</v>
      </c>
      <c r="C15" s="40" t="s">
        <v>83</v>
      </c>
      <c r="D15" s="30">
        <f>IFERROR((HistoricalFS!D31/HistoricalFS!C31)-1,0)</f>
        <v>0.2604033987391785</v>
      </c>
      <c r="E15" s="30">
        <f>IFERROR((HistoricalFS!E31/HistoricalFS!D31)-1,0)</f>
        <v>0.19708598766853269</v>
      </c>
      <c r="F15" s="30">
        <f>IFERROR((HistoricalFS!F31/HistoricalFS!E31)-1,0)</f>
        <v>-0.14133210801337737</v>
      </c>
      <c r="G15" s="30">
        <f>IFERROR((HistoricalFS!G31/HistoricalFS!F31)-1,0)</f>
        <v>-0.52378818990728637</v>
      </c>
      <c r="H15" s="30">
        <f>IFERROR((HistoricalFS!H31/HistoricalFS!G31)-1,0)</f>
        <v>-0.37895259499294376</v>
      </c>
      <c r="I15" s="30">
        <f>IFERROR((HistoricalFS!I31/HistoricalFS!H31)-1,0)</f>
        <v>0.24679150010520168</v>
      </c>
      <c r="J15" s="30">
        <f>IFERROR((HistoricalFS!J31/HistoricalFS!I31)-1,0)</f>
        <v>1.7929463381707604</v>
      </c>
      <c r="K15" s="30">
        <f>IFERROR((HistoricalFS!K31/HistoricalFS!J31)-1,0)</f>
        <v>0.61567276901697898</v>
      </c>
      <c r="L15" s="30">
        <f>IFERROR((HistoricalFS!L31/HistoricalFS!K31)-1,0)</f>
        <v>8.8074492352565592E-2</v>
      </c>
      <c r="N15" s="30">
        <f t="shared" si="0"/>
        <v>0.23965573257106781</v>
      </c>
      <c r="O15" s="30">
        <f t="shared" si="1"/>
        <v>0.19708598766853269</v>
      </c>
    </row>
    <row r="16" spans="2:15">
      <c r="B16" s="59" t="s">
        <v>147</v>
      </c>
      <c r="C16" s="40" t="s">
        <v>83</v>
      </c>
      <c r="D16" s="30">
        <f>IFERROR((HistoricalFS!D43/HistoricalFS!C43)-1,0)</f>
        <v>0.26746175398576932</v>
      </c>
      <c r="E16" s="30">
        <f>IFERROR((HistoricalFS!E43/HistoricalFS!D43)-1,0)</f>
        <v>0.12017293321334721</v>
      </c>
      <c r="F16" s="30">
        <f>IFERROR((HistoricalFS!F43/HistoricalFS!E43)-1,0)</f>
        <v>-0.12918041948271719</v>
      </c>
      <c r="G16" s="30">
        <f>IFERROR((HistoricalFS!G43/HistoricalFS!F43)-1,0)</f>
        <v>-0.54532327931974967</v>
      </c>
      <c r="H16" s="30">
        <f>IFERROR((HistoricalFS!H43/HistoricalFS!G43)-1,0)</f>
        <v>-0.40772759350740961</v>
      </c>
      <c r="I16" s="30">
        <f>IFERROR((HistoricalFS!I43/HistoricalFS!H43)-1,0)</f>
        <v>0.50335120643432507</v>
      </c>
      <c r="J16" s="30">
        <f>IFERROR((HistoricalFS!J43/HistoricalFS!I43)-1,0)</f>
        <v>1.897260613265944</v>
      </c>
      <c r="K16" s="30">
        <f>IFERROR((HistoricalFS!K43/HistoricalFS!J43)-1,0)</f>
        <v>0.57994084155453485</v>
      </c>
      <c r="L16" s="30">
        <f>IFERROR((HistoricalFS!L43/HistoricalFS!K43)-1,0)</f>
        <v>-7.0341752700242566E-4</v>
      </c>
      <c r="N16" s="30">
        <f t="shared" si="0"/>
        <v>0.25391695984633794</v>
      </c>
      <c r="O16" s="30">
        <f t="shared" si="1"/>
        <v>0.12017293321334721</v>
      </c>
    </row>
    <row r="17" spans="2:15">
      <c r="B17" s="60" t="s">
        <v>148</v>
      </c>
      <c r="C17" s="41" t="s">
        <v>83</v>
      </c>
      <c r="D17" s="32">
        <f>IFERROR((HistoricalFS!D51/HistoricalFS!C51)-1,0)</f>
        <v>1.1428571428571428</v>
      </c>
      <c r="E17" s="32">
        <f>IFERROR((HistoricalFS!E51/HistoricalFS!D51)-1,0)</f>
        <v>6.6666666666666652E-2</v>
      </c>
      <c r="F17" s="32">
        <f>IFERROR((HistoricalFS!F51/HistoricalFS!E51)-1,0)</f>
        <v>0</v>
      </c>
      <c r="G17" s="32">
        <f>IFERROR((HistoricalFS!G51/HistoricalFS!F51)-1,0)</f>
        <v>-0.25</v>
      </c>
      <c r="H17" s="32">
        <f>IFERROR((HistoricalFS!H51/HistoricalFS!G51)-1,0)</f>
        <v>-0.25</v>
      </c>
      <c r="I17" s="32">
        <f>IFERROR((HistoricalFS!I51/HistoricalFS!H51)-1,0)</f>
        <v>0.33333333333333326</v>
      </c>
      <c r="J17" s="32">
        <f>IFERROR((HistoricalFS!J51/HistoricalFS!I51)-1,0)</f>
        <v>0.56158940397350987</v>
      </c>
      <c r="K17" s="32">
        <f>IFERROR((HistoricalFS!K51/HistoricalFS!J51)-1,0)</f>
        <v>0.33455258693808321</v>
      </c>
      <c r="L17" s="32">
        <f>IFERROR((HistoricalFS!L51/HistoricalFS!K51)-1,0)</f>
        <v>7.9999999999999849E-2</v>
      </c>
      <c r="M17" s="31"/>
      <c r="N17" s="32">
        <f t="shared" si="0"/>
        <v>0.22433323708541508</v>
      </c>
      <c r="O17" s="32">
        <f t="shared" si="1"/>
        <v>7.9999999999999849E-2</v>
      </c>
    </row>
    <row r="19" spans="2:15">
      <c r="B19" s="58" t="s">
        <v>149</v>
      </c>
      <c r="C19" s="29">
        <f>IFERROR(HistoricalFS!C20,0)</f>
        <v>0.27367726475542198</v>
      </c>
      <c r="D19" s="29">
        <f>IFERROR(HistoricalFS!D20,0)</f>
        <v>0.26556510244547255</v>
      </c>
      <c r="E19" s="29">
        <f>IFERROR(HistoricalFS!E20,0)</f>
        <v>0.2609266577621181</v>
      </c>
      <c r="F19" s="29">
        <f>IFERROR(HistoricalFS!F20,0)</f>
        <v>0.25428931606801564</v>
      </c>
      <c r="G19" s="29">
        <f>IFERROR(HistoricalFS!G20,0)</f>
        <v>0.23794475284166008</v>
      </c>
      <c r="H19" s="29">
        <f>IFERROR(HistoricalFS!H20,0)</f>
        <v>0.21253339396350823</v>
      </c>
      <c r="I19" s="29">
        <f>IFERROR(HistoricalFS!I20,0)</f>
        <v>0.18964154792606813</v>
      </c>
      <c r="J19" s="29">
        <f>IFERROR(HistoricalFS!J20,0)</f>
        <v>0.21686784635406334</v>
      </c>
      <c r="K19" s="29">
        <f>IFERROR(HistoricalFS!K20,0)</f>
        <v>0.23856921912162998</v>
      </c>
      <c r="L19" s="29">
        <f>IFERROR(HistoricalFS!L20,0)</f>
        <v>0.25109833696284811</v>
      </c>
      <c r="M19" s="28"/>
      <c r="N19" s="29">
        <f>IFERROR(AVERAGE(C19:L19),0)</f>
        <v>0.24011134382008065</v>
      </c>
      <c r="O19" s="29">
        <f t="shared" ref="O19:O23" si="2">IFERROR(MEDIAN(C19:L19),0)</f>
        <v>0.24483377804223905</v>
      </c>
    </row>
    <row r="20" spans="2:15">
      <c r="B20" s="59" t="s">
        <v>150</v>
      </c>
      <c r="C20" s="30">
        <f>IFERROR(HistoricalFS!C26,0)</f>
        <v>0.15669832780565723</v>
      </c>
      <c r="D20" s="30">
        <f>IFERROR(HistoricalFS!D26,0)</f>
        <v>0.15306308291106704</v>
      </c>
      <c r="E20" s="30">
        <f>IFERROR(HistoricalFS!E26,0)</f>
        <v>0.15183549807416152</v>
      </c>
      <c r="F20" s="30">
        <f>IFERROR(HistoricalFS!F26,0)</f>
        <v>0.12845930857398472</v>
      </c>
      <c r="G20" s="30">
        <f>IFERROR(HistoricalFS!G26,0)</f>
        <v>9.7211208035950333E-2</v>
      </c>
      <c r="H20" s="30">
        <f>IFERROR(HistoricalFS!H26,0)</f>
        <v>7.6885693173421282E-2</v>
      </c>
      <c r="I20" s="30">
        <f>IFERROR(HistoricalFS!I26,0)</f>
        <v>6.5119585915512257E-2</v>
      </c>
      <c r="J20" s="30">
        <f>IFERROR(HistoricalFS!J26,0)</f>
        <v>0.11081421401419986</v>
      </c>
      <c r="K20" s="30">
        <f>IFERROR(HistoricalFS!K26,0)</f>
        <v>0.13130224407189722</v>
      </c>
      <c r="L20" s="30">
        <f>IFERROR(HistoricalFS!L26,0)</f>
        <v>0.13181547677437494</v>
      </c>
      <c r="N20" s="30">
        <f t="shared" ref="N20:N49" si="3">IFERROR(AVERAGE(C20:L20),0)</f>
        <v>0.12032046393502263</v>
      </c>
      <c r="O20" s="30">
        <f t="shared" si="2"/>
        <v>0.12988077632294098</v>
      </c>
    </row>
    <row r="21" spans="2:15">
      <c r="B21" s="59" t="s">
        <v>151</v>
      </c>
      <c r="C21" s="30">
        <f>IFERROR(HistoricalFS!C32,0)</f>
        <v>0.10769938703571853</v>
      </c>
      <c r="D21" s="30">
        <f>IFERROR(HistoricalFS!D32,0)</f>
        <v>0.11481824190350297</v>
      </c>
      <c r="E21" s="30">
        <f>IFERROR(HistoricalFS!E32,0)</f>
        <v>0.11725561149438522</v>
      </c>
      <c r="F21" s="30">
        <f>IFERROR(HistoricalFS!F32,0)</f>
        <v>9.336168284564042E-2</v>
      </c>
      <c r="G21" s="30">
        <f>IFERROR(HistoricalFS!G32,0)</f>
        <v>5.0576262225746786E-2</v>
      </c>
      <c r="H21" s="30">
        <f>IFERROR(HistoricalFS!H32,0)</f>
        <v>3.3770533735008275E-2</v>
      </c>
      <c r="I21" s="30">
        <f>IFERROR(HistoricalFS!I32,0)</f>
        <v>3.3544738015935896E-2</v>
      </c>
      <c r="J21" s="30">
        <f>IFERROR(HistoricalFS!J32,0)</f>
        <v>6.9888581951340248E-2</v>
      </c>
      <c r="K21" s="30">
        <f>IFERROR(HistoricalFS!K32,0)</f>
        <v>9.4252570524650761E-2</v>
      </c>
      <c r="L21" s="30">
        <f>IFERROR(HistoricalFS!L32,0)</f>
        <v>9.5139719971487027E-2</v>
      </c>
      <c r="N21" s="30">
        <f t="shared" si="3"/>
        <v>8.1030732970341635E-2</v>
      </c>
      <c r="O21" s="30">
        <f t="shared" si="2"/>
        <v>9.3807126685145598E-2</v>
      </c>
    </row>
    <row r="22" spans="2:15">
      <c r="B22" s="59" t="s">
        <v>152</v>
      </c>
      <c r="C22" s="30">
        <f>IFERROR(HistoricalFS!C38,0)</f>
        <v>0.1062807133306707</v>
      </c>
      <c r="D22" s="30">
        <f>IFERROR(HistoricalFS!D38,0)</f>
        <v>0.11350517735183961</v>
      </c>
      <c r="E22" s="30">
        <f>IFERROR(HistoricalFS!E38,0)</f>
        <v>0.11292278854370524</v>
      </c>
      <c r="F22" s="30">
        <f>IFERROR(HistoricalFS!F38,0)</f>
        <v>9.2479827114449575E-2</v>
      </c>
      <c r="G22" s="30">
        <f>IFERROR(HistoricalFS!G38,0)</f>
        <v>4.8802537668517075E-2</v>
      </c>
      <c r="H22" s="30">
        <f>IFERROR(HistoricalFS!H38,0)</f>
        <v>3.2323935656226939E-2</v>
      </c>
      <c r="I22" s="30">
        <f>IFERROR(HistoricalFS!I38,0)</f>
        <v>3.2111473138170976E-2</v>
      </c>
      <c r="J22" s="30">
        <f>IFERROR(HistoricalFS!J38,0)</f>
        <v>6.7757847950213654E-2</v>
      </c>
      <c r="K22" s="30">
        <f>IFERROR(HistoricalFS!K38,0)</f>
        <v>9.2887827422031388E-2</v>
      </c>
      <c r="L22" s="30">
        <f>IFERROR(HistoricalFS!L38,0)</f>
        <v>9.3869716767050512E-2</v>
      </c>
      <c r="N22" s="30">
        <f t="shared" si="3"/>
        <v>7.9294184494287573E-2</v>
      </c>
      <c r="O22" s="30">
        <f t="shared" si="2"/>
        <v>9.2683827268240482E-2</v>
      </c>
    </row>
    <row r="23" spans="2:15">
      <c r="B23" s="60" t="s">
        <v>153</v>
      </c>
      <c r="C23" s="32">
        <f>IFERROR(HistoricalFS!C44,0)</f>
        <v>7.0032471478928174E-2</v>
      </c>
      <c r="D23" s="32">
        <f>IFERROR(HistoricalFS!D44,0)</f>
        <v>7.5079679811999714E-2</v>
      </c>
      <c r="E23" s="32">
        <f>IFERROR(HistoricalFS!E44,0)</f>
        <v>7.1747187674634685E-2</v>
      </c>
      <c r="F23" s="32">
        <f>IFERROR(HistoricalFS!F44,0)</f>
        <v>5.7935249249144616E-2</v>
      </c>
      <c r="G23" s="32">
        <f>IFERROR(HistoricalFS!G44,0)</f>
        <v>2.9965635738831636E-2</v>
      </c>
      <c r="H23" s="32">
        <f>IFERROR(HistoricalFS!H44,0)</f>
        <v>1.9081452850565596E-2</v>
      </c>
      <c r="I23" s="32">
        <f>IFERROR(HistoricalFS!I44,0)</f>
        <v>2.2854121712038458E-2</v>
      </c>
      <c r="J23" s="32">
        <f>IFERROR(HistoricalFS!J44,0)</f>
        <v>4.9393674008676669E-2</v>
      </c>
      <c r="K23" s="32">
        <f>IFERROR(HistoricalFS!K44,0)</f>
        <v>6.513969583711067E-2</v>
      </c>
      <c r="L23" s="32">
        <f>IFERROR(HistoricalFS!L44,0)</f>
        <v>6.0387933007657914E-2</v>
      </c>
      <c r="M23" s="31"/>
      <c r="N23" s="32">
        <f t="shared" si="3"/>
        <v>5.2161710136958819E-2</v>
      </c>
      <c r="O23" s="32">
        <f t="shared" si="2"/>
        <v>5.9161591128401261E-2</v>
      </c>
    </row>
    <row r="25" spans="2:15">
      <c r="B25" s="58" t="s">
        <v>154</v>
      </c>
      <c r="C25" s="29">
        <f>IFERROR(HistoricalFS!C23,0)</f>
        <v>0.11697893694976473</v>
      </c>
      <c r="D25" s="29">
        <f>IFERROR(HistoricalFS!D23,0)</f>
        <v>0.11250201953440553</v>
      </c>
      <c r="E25" s="29">
        <f>IFERROR(HistoricalFS!E23,0)</f>
        <v>0.10909115968795656</v>
      </c>
      <c r="F25" s="29">
        <f>IFERROR(HistoricalFS!F23,0)</f>
        <v>0.12583000749403092</v>
      </c>
      <c r="G25" s="29">
        <f>IFERROR(HistoricalFS!G23,0)</f>
        <v>0.14073354480570974</v>
      </c>
      <c r="H25" s="29">
        <f>IFERROR(HistoricalFS!H23,0)</f>
        <v>0.13564770079008695</v>
      </c>
      <c r="I25" s="29">
        <f>IFERROR(HistoricalFS!I23,0)</f>
        <v>0.12452196201055589</v>
      </c>
      <c r="J25" s="29">
        <f>IFERROR(HistoricalFS!J23,0)</f>
        <v>0.10605363233986348</v>
      </c>
      <c r="K25" s="29">
        <f>IFERROR(HistoricalFS!K23,0)</f>
        <v>0.10726697504973276</v>
      </c>
      <c r="L25" s="29">
        <f>IFERROR(HistoricalFS!L23,0)</f>
        <v>0.1192828601884732</v>
      </c>
      <c r="M25" s="28"/>
      <c r="N25" s="29">
        <f t="shared" si="3"/>
        <v>0.11979087988505799</v>
      </c>
      <c r="O25" s="29">
        <f t="shared" ref="O25:O27" si="4">IFERROR(MEDIAN(C25:L25),0)</f>
        <v>0.11813089856911896</v>
      </c>
    </row>
    <row r="26" spans="2:15">
      <c r="B26" s="59" t="s">
        <v>155</v>
      </c>
      <c r="C26" s="30">
        <f>IFERROR(HistoricalFS!C29,0)</f>
        <v>4.8998940769938708E-2</v>
      </c>
      <c r="D26" s="30">
        <f>IFERROR(HistoricalFS!D29,0)</f>
        <v>3.8244841007564076E-2</v>
      </c>
      <c r="E26" s="30">
        <f>IFERROR(HistoricalFS!E29,0)</f>
        <v>3.4579886579776321E-2</v>
      </c>
      <c r="F26" s="30">
        <f>IFERROR(HistoricalFS!F29,0)</f>
        <v>3.5097625728344288E-2</v>
      </c>
      <c r="G26" s="30">
        <f>IFERROR(HistoricalFS!G29,0)</f>
        <v>4.663494581020354E-2</v>
      </c>
      <c r="H26" s="30">
        <f>IFERROR(HistoricalFS!H29,0)</f>
        <v>4.3115159438413E-2</v>
      </c>
      <c r="I26" s="30">
        <f>IFERROR(HistoricalFS!I29,0)</f>
        <v>3.1574847899576361E-2</v>
      </c>
      <c r="J26" s="30">
        <f>IFERROR(HistoricalFS!J29,0)</f>
        <v>4.092563206285961E-2</v>
      </c>
      <c r="K26" s="30">
        <f>IFERROR(HistoricalFS!K29,0)</f>
        <v>3.7049673547246476E-2</v>
      </c>
      <c r="L26" s="30">
        <f>IFERROR(HistoricalFS!L29,0)</f>
        <v>3.6675756802887913E-2</v>
      </c>
      <c r="N26" s="30">
        <f t="shared" si="3"/>
        <v>3.9289730964681031E-2</v>
      </c>
      <c r="O26" s="30">
        <f t="shared" si="4"/>
        <v>3.7647257277405276E-2</v>
      </c>
    </row>
    <row r="27" spans="2:15">
      <c r="B27" s="60" t="s">
        <v>156</v>
      </c>
      <c r="C27" s="33">
        <f>C21</f>
        <v>0.10769938703571853</v>
      </c>
      <c r="D27" s="33">
        <f t="shared" ref="D27:L27" si="5">D21</f>
        <v>0.11481824190350297</v>
      </c>
      <c r="E27" s="33">
        <f t="shared" si="5"/>
        <v>0.11725561149438522</v>
      </c>
      <c r="F27" s="33">
        <f t="shared" si="5"/>
        <v>9.336168284564042E-2</v>
      </c>
      <c r="G27" s="33">
        <f t="shared" si="5"/>
        <v>5.0576262225746786E-2</v>
      </c>
      <c r="H27" s="33">
        <f t="shared" si="5"/>
        <v>3.3770533735008275E-2</v>
      </c>
      <c r="I27" s="33">
        <f t="shared" si="5"/>
        <v>3.3544738015935896E-2</v>
      </c>
      <c r="J27" s="33">
        <f t="shared" si="5"/>
        <v>6.9888581951340248E-2</v>
      </c>
      <c r="K27" s="33">
        <f t="shared" si="5"/>
        <v>9.4252570524650761E-2</v>
      </c>
      <c r="L27" s="33">
        <f t="shared" si="5"/>
        <v>9.5139719971487027E-2</v>
      </c>
      <c r="M27" s="31"/>
      <c r="N27" s="32">
        <f t="shared" si="3"/>
        <v>8.1030732970341635E-2</v>
      </c>
      <c r="O27" s="32">
        <f t="shared" si="4"/>
        <v>9.3807126685145598E-2</v>
      </c>
    </row>
    <row r="29" spans="2:15">
      <c r="B29" s="58" t="s">
        <v>157</v>
      </c>
      <c r="C29" s="29">
        <f>IFERROR(HistoricalFS!C31/SUM(HistoricalFS!C59:C61),0)</f>
        <v>0.20106720610498929</v>
      </c>
      <c r="D29" s="29">
        <f>IFERROR(HistoricalFS!D31/SUM(HistoricalFS!D59:D61),0)</f>
        <v>0.2081381943464497</v>
      </c>
      <c r="E29" s="29">
        <f>IFERROR(HistoricalFS!E31/SUM(HistoricalFS!E59:E61),0)</f>
        <v>0.21926092192632618</v>
      </c>
      <c r="F29" s="29">
        <f>IFERROR(HistoricalFS!F31/SUM(HistoricalFS!F59:F61),0)</f>
        <v>0.17005737359714049</v>
      </c>
      <c r="G29" s="29">
        <f>IFERROR(HistoricalFS!G31/SUM(HistoricalFS!G59:G61),0)</f>
        <v>7.715370455127421E-2</v>
      </c>
      <c r="H29" s="29">
        <f>IFERROR(HistoricalFS!H31/SUM(HistoricalFS!H59:H61),0)</f>
        <v>4.4804539841444946E-2</v>
      </c>
      <c r="I29" s="29">
        <f>IFERROR(HistoricalFS!I31/SUM(HistoricalFS!I59:I61),0)</f>
        <v>5.3139403504367272E-2</v>
      </c>
      <c r="J29" s="29">
        <f>IFERROR(HistoricalFS!J31/SUM(HistoricalFS!J59:J61),0)</f>
        <v>0.10910665833419035</v>
      </c>
      <c r="K29" s="29">
        <f>IFERROR(HistoricalFS!K31/SUM(HistoricalFS!K59:K61),0)</f>
        <v>0.15591583425262334</v>
      </c>
      <c r="L29" s="29">
        <f>IFERROR(HistoricalFS!L31/SUM(HistoricalFS!L59:L61),0)</f>
        <v>0.15102842508167497</v>
      </c>
      <c r="M29" s="28"/>
      <c r="N29" s="29">
        <f t="shared" si="3"/>
        <v>0.13896722615404808</v>
      </c>
      <c r="O29" s="29">
        <f t="shared" ref="O29:O33" si="6">IFERROR(MEDIAN(C29:L29),0)</f>
        <v>0.15347212966714915</v>
      </c>
    </row>
    <row r="30" spans="2:15">
      <c r="B30" s="59" t="s">
        <v>158</v>
      </c>
      <c r="C30" s="30">
        <f>IFERROR(HistoricalFS!C54,0)</f>
        <v>0.80772029396783818</v>
      </c>
      <c r="D30" s="30">
        <f>IFERROR(HistoricalFS!D54,0)</f>
        <v>0.69839811448887468</v>
      </c>
      <c r="E30" s="30">
        <f>IFERROR(HistoricalFS!E54,0)</f>
        <v>0.69340101522842645</v>
      </c>
      <c r="F30" s="30">
        <f>IFERROR(HistoricalFS!F54,0)</f>
        <v>0.68414584722385641</v>
      </c>
      <c r="G30" s="30">
        <f>IFERROR(HistoricalFS!G54,0)</f>
        <v>0.68076109936575047</v>
      </c>
      <c r="H30" s="30">
        <f>IFERROR(HistoricalFS!H54,0)</f>
        <v>0.69036932400719975</v>
      </c>
      <c r="I30" s="30">
        <f>IFERROR(HistoricalFS!I54,0)</f>
        <v>0.53292950122438454</v>
      </c>
      <c r="J30" s="30">
        <f>IFERROR(HistoricalFS!J54,0)</f>
        <v>0.65758679526120267</v>
      </c>
      <c r="K30" s="30">
        <f>IFERROR(HistoricalFS!K54,0)</f>
        <v>0.70863421360893231</v>
      </c>
      <c r="L30" s="30">
        <f>IFERROR(HistoricalFS!L54,0)</f>
        <v>0.54035585492901284</v>
      </c>
      <c r="N30" s="30">
        <f t="shared" si="3"/>
        <v>0.66943020593054781</v>
      </c>
      <c r="O30" s="30">
        <f t="shared" si="6"/>
        <v>0.68725758561552808</v>
      </c>
    </row>
    <row r="31" spans="2:15">
      <c r="B31" s="59" t="s">
        <v>159</v>
      </c>
      <c r="C31" s="30">
        <f>IFERROR(HistoricalFS!C43/SUM(HistoricalFS!C59:C60),0)</f>
        <v>0.1317317742356936</v>
      </c>
      <c r="D31" s="30">
        <f>IFERROR(HistoricalFS!D43/SUM(HistoricalFS!D59:D60),0)</f>
        <v>0.13787690390585597</v>
      </c>
      <c r="E31" s="30">
        <f>IFERROR(HistoricalFS!E43/SUM(HistoricalFS!E59:E60),0)</f>
        <v>0.13454372007124132</v>
      </c>
      <c r="F31" s="30">
        <f>IFERROR(HistoricalFS!F43/SUM(HistoricalFS!F59:F60),0)</f>
        <v>0.10588612527366593</v>
      </c>
      <c r="G31" s="30">
        <f>IFERROR(HistoricalFS!G43/SUM(HistoricalFS!G59:G60),0)</f>
        <v>4.5882662457248126E-2</v>
      </c>
      <c r="H31" s="30">
        <f>IFERROR(HistoricalFS!H43/SUM(HistoricalFS!H59:H60),0)</f>
        <v>2.5576850550279463E-2</v>
      </c>
      <c r="I31" s="30">
        <f>IFERROR(HistoricalFS!I43/SUM(HistoricalFS!I59:I60),0)</f>
        <v>3.6482420233674262E-2</v>
      </c>
      <c r="J31" s="30">
        <f>IFERROR(HistoricalFS!J43/SUM(HistoricalFS!J59:J60),0)</f>
        <v>7.8400594100283966E-2</v>
      </c>
      <c r="K31" s="30">
        <f>IFERROR(HistoricalFS!K43/SUM(HistoricalFS!K59:K60),0)</f>
        <v>0.10790555373908185</v>
      </c>
      <c r="L31" s="30">
        <f>IFERROR(HistoricalFS!L43/SUM(HistoricalFS!L59:L60),0)</f>
        <v>9.5948769689079019E-2</v>
      </c>
      <c r="N31" s="30">
        <f t="shared" si="3"/>
        <v>9.0023537425610367E-2</v>
      </c>
      <c r="O31" s="30">
        <f t="shared" si="6"/>
        <v>0.10091744748137248</v>
      </c>
    </row>
    <row r="32" spans="2:15">
      <c r="B32" s="59" t="s">
        <v>160</v>
      </c>
      <c r="C32" s="30">
        <f>IFERROR(C30*C31,0)</f>
        <v>0.10640242741055933</v>
      </c>
      <c r="D32" s="30">
        <f t="shared" ref="D32:L32" si="7">IFERROR(D30*D31,0)</f>
        <v>9.6292969719413563E-2</v>
      </c>
      <c r="E32" s="30">
        <f t="shared" si="7"/>
        <v>9.3292752090007952E-2</v>
      </c>
      <c r="F32" s="30">
        <f t="shared" si="7"/>
        <v>7.2441552884603577E-2</v>
      </c>
      <c r="G32" s="30">
        <f t="shared" si="7"/>
        <v>3.123513173622388E-2</v>
      </c>
      <c r="H32" s="30">
        <f t="shared" si="7"/>
        <v>1.7657473024629607E-2</v>
      </c>
      <c r="I32" s="30">
        <f>IFERROR(I30*I31,0)</f>
        <v>1.944255801859042E-2</v>
      </c>
      <c r="J32" s="30">
        <f t="shared" si="7"/>
        <v>5.1555195420980089E-2</v>
      </c>
      <c r="K32" s="30">
        <f t="shared" si="7"/>
        <v>7.6465567217930658E-2</v>
      </c>
      <c r="L32" s="30">
        <f t="shared" si="7"/>
        <v>5.184647947472925E-2</v>
      </c>
      <c r="N32" s="30">
        <f t="shared" si="3"/>
        <v>6.1663210699766824E-2</v>
      </c>
      <c r="O32" s="30">
        <f t="shared" si="6"/>
        <v>6.2144016179666417E-2</v>
      </c>
    </row>
    <row r="33" spans="2:15">
      <c r="B33" s="60" t="s">
        <v>161</v>
      </c>
      <c r="C33" s="34">
        <f>IFERROR(HistoricalFS!C31/HistoricalFS!C34,0)</f>
        <v>75.915544675642522</v>
      </c>
      <c r="D33" s="34">
        <f>IFERROR(HistoricalFS!D31/HistoricalFS!D34,0)</f>
        <v>87.442953020134212</v>
      </c>
      <c r="E33" s="34">
        <f>IFERROR(HistoricalFS!E31/HistoricalFS!E34,0)</f>
        <v>27.062174667437787</v>
      </c>
      <c r="F33" s="34">
        <f>IFERROR(HistoricalFS!F31/HistoricalFS!F34,0)</f>
        <v>105.86956521739133</v>
      </c>
      <c r="G33" s="34">
        <f>IFERROR(HistoricalFS!G31/HistoricalFS!G34,0)</f>
        <v>28.514157973174381</v>
      </c>
      <c r="H33" s="34">
        <f>IFERROR(HistoricalFS!H31/HistoricalFS!H34,0)</f>
        <v>23.344793713163089</v>
      </c>
      <c r="I33" s="34">
        <f>IFERROR(HistoricalFS!I31/HistoricalFS!I34,0)</f>
        <v>23.404423380726815</v>
      </c>
      <c r="J33" s="34">
        <f>IFERROR(HistoricalFS!J31/HistoricalFS!J34,0)</f>
        <v>32.800237812128429</v>
      </c>
      <c r="K33" s="34">
        <f>IFERROR(HistoricalFS!K31/HistoricalFS!K34,0)</f>
        <v>69.062500000000071</v>
      </c>
      <c r="L33" s="34">
        <f>IFERROR(HistoricalFS!L31/HistoricalFS!L34,0)</f>
        <v>74.912976313079284</v>
      </c>
      <c r="M33" s="31"/>
      <c r="N33" s="34">
        <f t="shared" si="3"/>
        <v>54.832932677287793</v>
      </c>
      <c r="O33" s="34">
        <f t="shared" si="6"/>
        <v>50.93136890606425</v>
      </c>
    </row>
    <row r="35" spans="2:15">
      <c r="B35" s="58" t="s">
        <v>162</v>
      </c>
      <c r="C35" s="35">
        <f>IFERROR(HistoricalFS!C13/HistoricalFS!C72,0)</f>
        <v>43.51594378116971</v>
      </c>
      <c r="D35" s="35">
        <f>IFERROR(HistoricalFS!D13/HistoricalFS!D72,0)</f>
        <v>56.614834525195413</v>
      </c>
      <c r="E35" s="35">
        <f>IFERROR(HistoricalFS!E13/HistoricalFS!E72,0)</f>
        <v>54.462535826395516</v>
      </c>
      <c r="F35" s="35">
        <f>IFERROR(HistoricalFS!F13/HistoricalFS!F72,0)</f>
        <v>37.213983050847453</v>
      </c>
      <c r="G35" s="35">
        <f>IFERROR(HistoricalFS!G13/HistoricalFS!G72,0)</f>
        <v>38.256560651261566</v>
      </c>
      <c r="H35" s="35">
        <f>IFERROR(HistoricalFS!H13/HistoricalFS!H72,0)</f>
        <v>54.98242050160168</v>
      </c>
      <c r="I35" s="35">
        <f>IFERROR(HistoricalFS!I13/HistoricalFS!I72,0)</f>
        <v>43.415974440894573</v>
      </c>
      <c r="J35" s="35">
        <f>IFERROR(HistoricalFS!J13/HistoricalFS!J72,0)</f>
        <v>36.047826351680463</v>
      </c>
      <c r="K35" s="35">
        <f>IFERROR(HistoricalFS!K13/HistoricalFS!K72,0)</f>
        <v>30.860207100591719</v>
      </c>
      <c r="L35" s="35">
        <f>IFERROR(HistoricalFS!L13/HistoricalFS!L72,0)</f>
        <v>23.382265241524841</v>
      </c>
      <c r="M35" s="28"/>
      <c r="N35" s="35">
        <f t="shared" si="3"/>
        <v>41.875255147116292</v>
      </c>
      <c r="O35" s="35">
        <f t="shared" ref="O35:O39" si="8">IFERROR(MEDIAN(C35:L35),0)</f>
        <v>40.836267546078069</v>
      </c>
    </row>
    <row r="36" spans="2:15">
      <c r="B36" s="59" t="s">
        <v>163</v>
      </c>
      <c r="C36" s="36">
        <f>IFERROR('Data Sheet'!B18/'Data Sheet'!B60,0)</f>
        <v>3.2580607142255817</v>
      </c>
      <c r="D36" s="36">
        <f>IFERROR('Data Sheet'!C18/'Data Sheet'!C60,0)</f>
        <v>3.2719173992139874</v>
      </c>
      <c r="E36" s="36">
        <f>IFERROR('Data Sheet'!D18/'Data Sheet'!D60,0)</f>
        <v>3.1275429469154497</v>
      </c>
      <c r="F36" s="36">
        <f>IFERROR('Data Sheet'!E18/'Data Sheet'!E60,0)</f>
        <v>3.5500747741819705</v>
      </c>
      <c r="G36" s="36">
        <f>IFERROR('Data Sheet'!F18/'Data Sheet'!F60,0)</f>
        <v>3.8061095035137482</v>
      </c>
      <c r="H36" s="36">
        <f>IFERROR('Data Sheet'!G18/'Data Sheet'!G60,0)</f>
        <v>2.7571095087975741</v>
      </c>
      <c r="I36" s="36">
        <f>IFERROR('Data Sheet'!H18/'Data Sheet'!H60,0)</f>
        <v>3.4999656020956267</v>
      </c>
      <c r="J36" s="36">
        <f>IFERROR('Data Sheet'!I18/'Data Sheet'!I60,0)</f>
        <v>3.54795079601949</v>
      </c>
      <c r="K36" s="36">
        <f>IFERROR('Data Sheet'!J18/'Data Sheet'!J60,0)</f>
        <v>3.3881960777678133</v>
      </c>
      <c r="L36" s="36">
        <f>IFERROR('Data Sheet'!K18/'Data Sheet'!K60,0)</f>
        <v>3.0500380138533143</v>
      </c>
      <c r="N36" s="36">
        <f t="shared" si="3"/>
        <v>3.3256965336584559</v>
      </c>
      <c r="O36" s="36">
        <f t="shared" si="8"/>
        <v>3.3300567384909003</v>
      </c>
    </row>
    <row r="37" spans="2:15">
      <c r="B37" s="59" t="s">
        <v>47</v>
      </c>
      <c r="C37" s="36">
        <f>IFERROR(HistoricalFS!C16/HistoricalFS!C73,0)</f>
        <v>13.352550596948223</v>
      </c>
      <c r="D37" s="36">
        <f>IFERROR(HistoricalFS!D16/HistoricalFS!D73,0)</f>
        <v>15.321261145325858</v>
      </c>
      <c r="E37" s="36">
        <f>IFERROR(HistoricalFS!E16/HistoricalFS!E73,0)</f>
        <v>18.664957914056075</v>
      </c>
      <c r="F37" s="36">
        <f>IFERROR(HistoricalFS!F16/HistoricalFS!F73,0)</f>
        <v>19.316860290134233</v>
      </c>
      <c r="G37" s="36">
        <f>IFERROR(HistoricalFS!G16/HistoricalFS!G73,0)</f>
        <v>17.939917234512585</v>
      </c>
      <c r="H37" s="36">
        <f>IFERROR(HistoricalFS!H16/HistoricalFS!H73,0)</f>
        <v>18.175008199409643</v>
      </c>
      <c r="I37" s="36">
        <f>IFERROR(HistoricalFS!I16/HistoricalFS!I73,0)</f>
        <v>20.264077230133335</v>
      </c>
      <c r="J37" s="36">
        <f>IFERROR(HistoricalFS!J16/HistoricalFS!J73,0)</f>
        <v>17.03510608983191</v>
      </c>
      <c r="K37" s="36">
        <f>IFERROR(HistoricalFS!K16/HistoricalFS!K73,0)</f>
        <v>20.310862902164306</v>
      </c>
      <c r="L37" s="36">
        <f>IFERROR(HistoricalFS!L16/HistoricalFS!L73,0)</f>
        <v>16.564948215008968</v>
      </c>
      <c r="N37" s="36">
        <f t="shared" si="3"/>
        <v>17.694554981752514</v>
      </c>
      <c r="O37" s="36">
        <f t="shared" si="8"/>
        <v>18.057462716961112</v>
      </c>
    </row>
    <row r="38" spans="2:15">
      <c r="B38" s="59" t="s">
        <v>164</v>
      </c>
      <c r="C38" s="36">
        <f>IFERROR(HistoricalFS!C13/HistoricalFS!C66,0)</f>
        <v>4.5962361128846894</v>
      </c>
      <c r="D38" s="36">
        <f>IFERROR(HistoricalFS!D13/HistoricalFS!D66,0)</f>
        <v>5.1150578106335498</v>
      </c>
      <c r="E38" s="36">
        <f>IFERROR(HistoricalFS!E13/HistoricalFS!E66,0)</f>
        <v>5.9609076242829824</v>
      </c>
      <c r="F38" s="36">
        <f>IFERROR(HistoricalFS!F13/HistoricalFS!F66,0)</f>
        <v>5.5753596807731922</v>
      </c>
      <c r="G38" s="36">
        <f>IFERROR(HistoricalFS!G13/HistoricalFS!G66,0)</f>
        <v>4.8055181524859636</v>
      </c>
      <c r="H38" s="36">
        <f>IFERROR(HistoricalFS!H13/HistoricalFS!H66,0)</f>
        <v>4.6950035693555812</v>
      </c>
      <c r="I38" s="36">
        <f>IFERROR(HistoricalFS!I13/HistoricalFS!I66,0)</f>
        <v>6.4252938780260704</v>
      </c>
      <c r="J38" s="36">
        <f>IFERROR(HistoricalFS!J13/HistoricalFS!J66,0)</f>
        <v>4.2377940976472184</v>
      </c>
      <c r="K38" s="36">
        <f>IFERROR(HistoricalFS!K13/HistoricalFS!K66,0)</f>
        <v>5.0909462834831043</v>
      </c>
      <c r="L38" s="36">
        <f>IFERROR(HistoricalFS!L13/HistoricalFS!L66,0)</f>
        <v>4.5803591487067354</v>
      </c>
      <c r="N38" s="36">
        <f t="shared" si="3"/>
        <v>5.108247635827909</v>
      </c>
      <c r="O38" s="36">
        <f t="shared" si="8"/>
        <v>4.9482322179845344</v>
      </c>
    </row>
    <row r="39" spans="2:15">
      <c r="B39" s="60" t="s">
        <v>165</v>
      </c>
      <c r="C39" s="34">
        <f>IFERROR(HistoricalFS!C16/SUM(HistoricalFS!C59:C60),0)</f>
        <v>1.3662202769793574</v>
      </c>
      <c r="D39" s="34">
        <f>IFERROR(HistoricalFS!D16/SUM(HistoricalFS!D59:D60),0)</f>
        <v>1.3487219184843737</v>
      </c>
      <c r="E39" s="34">
        <f>IFERROR(HistoricalFS!E16/SUM(HistoricalFS!E59:E60),0)</f>
        <v>1.3859452905821041</v>
      </c>
      <c r="F39" s="34">
        <f>IFERROR(HistoricalFS!F16/SUM(HistoricalFS!F59:F60),0)</f>
        <v>1.3629080036778993</v>
      </c>
      <c r="G39" s="34">
        <f>IFERROR(HistoricalFS!G16/SUM(HistoricalFS!G59:G60),0)</f>
        <v>1.1668407099346325</v>
      </c>
      <c r="H39" s="34">
        <f>IFERROR(HistoricalFS!H16/SUM(HistoricalFS!H59:H60),0)</f>
        <v>1.0555231749732383</v>
      </c>
      <c r="I39" s="34">
        <f>IFERROR(HistoricalFS!I16/SUM(HistoricalFS!I59:I60),0)</f>
        <v>1.2935888747323048</v>
      </c>
      <c r="J39" s="34">
        <f>IFERROR(HistoricalFS!J16/SUM(HistoricalFS!J59:J60),0)</f>
        <v>1.2430342009806943</v>
      </c>
      <c r="K39" s="34">
        <f>IFERROR(HistoricalFS!K16/SUM(HistoricalFS!K59:K60),0)</f>
        <v>1.2613293474706899</v>
      </c>
      <c r="L39" s="34">
        <f>IFERROR(HistoricalFS!L16/SUM(HistoricalFS!L59:L60),0)</f>
        <v>1.1899097983268894</v>
      </c>
      <c r="M39" s="31"/>
      <c r="N39" s="34">
        <f t="shared" si="3"/>
        <v>1.2674021596142184</v>
      </c>
      <c r="O39" s="34">
        <f t="shared" si="8"/>
        <v>1.2774591111014972</v>
      </c>
    </row>
    <row r="41" spans="2:15">
      <c r="B41" s="58" t="s">
        <v>46</v>
      </c>
      <c r="C41" s="43">
        <f>IFERROR('Raw FS'!E84,0)</f>
        <v>8</v>
      </c>
      <c r="D41" s="43">
        <f>IFERROR('Raw FS'!F84,0)</f>
        <v>6</v>
      </c>
      <c r="E41" s="43">
        <f>IFERROR('Raw FS'!G84,0)</f>
        <v>7</v>
      </c>
      <c r="F41" s="43">
        <f>IFERROR('Raw FS'!H84,0)</f>
        <v>10</v>
      </c>
      <c r="G41" s="43">
        <f>IFERROR('Raw FS'!I84,0)</f>
        <v>10</v>
      </c>
      <c r="H41" s="43">
        <f>IFERROR('Raw FS'!J84,0)</f>
        <v>7</v>
      </c>
      <c r="I41" s="43">
        <f>IFERROR('Raw FS'!K84,0)</f>
        <v>8</v>
      </c>
      <c r="J41" s="43">
        <f>IFERROR('Raw FS'!L84,0)</f>
        <v>10</v>
      </c>
      <c r="K41" s="43">
        <f>IFERROR('Raw FS'!M84,0)</f>
        <v>12</v>
      </c>
      <c r="L41" s="43">
        <f>IFERROR('Raw FS'!N84,0)</f>
        <v>16</v>
      </c>
      <c r="M41" s="28"/>
      <c r="N41" s="43">
        <f t="shared" si="3"/>
        <v>9.4</v>
      </c>
      <c r="O41" s="43">
        <f t="shared" ref="O41:O49" si="9">IFERROR(MEDIAN(C41:L41),0)</f>
        <v>9</v>
      </c>
    </row>
    <row r="42" spans="2:15">
      <c r="B42" s="59" t="s">
        <v>166</v>
      </c>
      <c r="C42" s="44">
        <f>IFERROR('Raw FS'!E86,0)</f>
        <v>70</v>
      </c>
      <c r="D42" s="44">
        <f>IFERROR('Raw FS'!F86,0)</f>
        <v>65</v>
      </c>
      <c r="E42" s="44">
        <f>IFERROR('Raw FS'!G86,0)</f>
        <v>70</v>
      </c>
      <c r="F42" s="44">
        <f>IFERROR('Raw FS'!H86,0)</f>
        <v>59</v>
      </c>
      <c r="G42" s="44">
        <f>IFERROR('Raw FS'!I86,0)</f>
        <v>51</v>
      </c>
      <c r="H42" s="44">
        <f>IFERROR('Raw FS'!J86,0)</f>
        <v>73</v>
      </c>
      <c r="I42" s="44">
        <f>IFERROR('Raw FS'!K86,0)</f>
        <v>54</v>
      </c>
      <c r="J42" s="44">
        <f>IFERROR('Raw FS'!L86,0)</f>
        <v>50</v>
      </c>
      <c r="K42" s="44">
        <f>IFERROR('Raw FS'!M86,0)</f>
        <v>53</v>
      </c>
      <c r="L42" s="44">
        <f>IFERROR('Raw FS'!N86,0)</f>
        <v>59</v>
      </c>
      <c r="N42" s="44">
        <f t="shared" si="3"/>
        <v>60.4</v>
      </c>
      <c r="O42" s="44">
        <f t="shared" si="9"/>
        <v>59</v>
      </c>
    </row>
    <row r="43" spans="2:15">
      <c r="B43" s="59" t="s">
        <v>167</v>
      </c>
      <c r="C43" s="44">
        <f>IFERROR('Raw FS'!E85,0)</f>
        <v>30</v>
      </c>
      <c r="D43" s="44">
        <f>IFERROR('Raw FS'!F85,0)</f>
        <v>25</v>
      </c>
      <c r="E43" s="44">
        <f>IFERROR('Raw FS'!G85,0)</f>
        <v>21</v>
      </c>
      <c r="F43" s="44">
        <f>IFERROR('Raw FS'!H85,0)</f>
        <v>20</v>
      </c>
      <c r="G43" s="44">
        <f>IFERROR('Raw FS'!I85,0)</f>
        <v>22</v>
      </c>
      <c r="H43" s="44">
        <f>IFERROR('Raw FS'!J85,0)</f>
        <v>22</v>
      </c>
      <c r="I43" s="44">
        <f>IFERROR('Raw FS'!K85,0)</f>
        <v>20</v>
      </c>
      <c r="J43" s="44">
        <f>IFERROR('Raw FS'!L85,0)</f>
        <v>18</v>
      </c>
      <c r="K43" s="44">
        <f>IFERROR('Raw FS'!M85,0)</f>
        <v>15</v>
      </c>
      <c r="L43" s="44">
        <f>IFERROR('Raw FS'!N85,0)</f>
        <v>17</v>
      </c>
      <c r="N43" s="44">
        <f t="shared" si="3"/>
        <v>21</v>
      </c>
      <c r="O43" s="44">
        <f t="shared" si="9"/>
        <v>20.5</v>
      </c>
    </row>
    <row r="44" spans="2:15">
      <c r="B44" s="60" t="s">
        <v>168</v>
      </c>
      <c r="C44" s="45">
        <f>SUM(C41,C43)-C42</f>
        <v>-32</v>
      </c>
      <c r="D44" s="45">
        <f t="shared" ref="D44:L44" si="10">SUM(D41,D43)-D42</f>
        <v>-34</v>
      </c>
      <c r="E44" s="45">
        <f t="shared" si="10"/>
        <v>-42</v>
      </c>
      <c r="F44" s="45">
        <f t="shared" si="10"/>
        <v>-29</v>
      </c>
      <c r="G44" s="45">
        <f t="shared" si="10"/>
        <v>-19</v>
      </c>
      <c r="H44" s="45">
        <f t="shared" si="10"/>
        <v>-44</v>
      </c>
      <c r="I44" s="45">
        <f t="shared" si="10"/>
        <v>-26</v>
      </c>
      <c r="J44" s="45">
        <f t="shared" si="10"/>
        <v>-22</v>
      </c>
      <c r="K44" s="45">
        <f t="shared" si="10"/>
        <v>-26</v>
      </c>
      <c r="L44" s="45">
        <f t="shared" si="10"/>
        <v>-26</v>
      </c>
      <c r="M44" s="31"/>
      <c r="N44" s="45">
        <f t="shared" si="3"/>
        <v>-30</v>
      </c>
      <c r="O44" s="45">
        <f t="shared" si="9"/>
        <v>-27.5</v>
      </c>
    </row>
    <row r="46" spans="2:15">
      <c r="B46" s="58" t="s">
        <v>169</v>
      </c>
      <c r="C46" s="29">
        <f>IFERROR('Cash Flow Statement'!C22/HistoricalFS!C13,0)</f>
        <v>0.14728507180190661</v>
      </c>
      <c r="D46" s="29">
        <f>IFERROR('Cash Flow Statement'!D22/HistoricalFS!D13,0)</f>
        <v>0.15103179848718515</v>
      </c>
      <c r="E46" s="29">
        <f>IFERROR('Cash Flow Statement'!E22/HistoricalFS!E13,0)</f>
        <v>0.14771442962859013</v>
      </c>
      <c r="F46" s="29">
        <f>IFERROR('Cash Flow Statement'!F22/HistoricalFS!F13,0)</f>
        <v>7.6694725712659104E-2</v>
      </c>
      <c r="G46" s="29">
        <f>IFERROR('Cash Flow Statement'!G22/HistoricalFS!G13,0)</f>
        <v>4.6193497224425062E-2</v>
      </c>
      <c r="H46" s="29">
        <f>IFERROR('Cash Flow Statement'!H22/HistoricalFS!H13,0)</f>
        <v>0.12584550673563349</v>
      </c>
      <c r="I46" s="29">
        <f>IFERROR('Cash Flow Statement'!I22/HistoricalFS!I13,0)</f>
        <v>2.084234312768737E-2</v>
      </c>
      <c r="J46" s="29">
        <f>IFERROR('Cash Flow Statement'!J22/HistoricalFS!J13,0)</f>
        <v>9.1326823179480779E-2</v>
      </c>
      <c r="K46" s="29">
        <f>IFERROR('Cash Flow Statement'!K22/HistoricalFS!K13,0)</f>
        <v>0.11842812047523511</v>
      </c>
      <c r="L46" s="29">
        <f>IFERROR('Cash Flow Statement'!L22/HistoricalFS!L13,0)</f>
        <v>0.1055305958290008</v>
      </c>
      <c r="M46" s="28"/>
      <c r="N46" s="29">
        <f t="shared" si="3"/>
        <v>0.10308929122018036</v>
      </c>
      <c r="O46" s="29">
        <f t="shared" si="9"/>
        <v>0.11197935815211796</v>
      </c>
    </row>
    <row r="47" spans="2:15">
      <c r="B47" s="59" t="s">
        <v>170</v>
      </c>
      <c r="C47" s="30">
        <f>IFERROR('Cash Flow Statement'!C22/HistoricalFS!C77,0)</f>
        <v>0.198523130214977</v>
      </c>
      <c r="D47" s="30">
        <f>IFERROR('Cash Flow Statement'!D22/HistoricalFS!D77,0)</f>
        <v>0.19790032813387093</v>
      </c>
      <c r="E47" s="30">
        <f>IFERROR('Cash Flow Statement'!E22/HistoricalFS!E77,0)</f>
        <v>0.1956732460945021</v>
      </c>
      <c r="F47" s="30">
        <f>IFERROR('Cash Flow Statement'!F22/HistoricalFS!F77,0)</f>
        <v>0.10319109189337911</v>
      </c>
      <c r="G47" s="30">
        <f>IFERROR('Cash Flow Statement'!G22/HistoricalFS!G77,0)</f>
        <v>5.492890674973322E-2</v>
      </c>
      <c r="H47" s="30">
        <f>IFERROR('Cash Flow Statement'!H22/HistoricalFS!H77,0)</f>
        <v>0.12407514560195919</v>
      </c>
      <c r="I47" s="30">
        <f>IFERROR('Cash Flow Statement'!I22/HistoricalFS!I77,0)</f>
        <v>2.4659937981796384E-2</v>
      </c>
      <c r="J47" s="30">
        <f>IFERROR('Cash Flow Statement'!J22/HistoricalFS!J77,0)</f>
        <v>0.10802549297744389</v>
      </c>
      <c r="K47" s="30">
        <f>IFERROR('Cash Flow Statement'!K22/HistoricalFS!K77,0)</f>
        <v>0.14570167062576264</v>
      </c>
      <c r="L47" s="30">
        <f>IFERROR('Cash Flow Statement'!L22/HistoricalFS!L77,0)</f>
        <v>0.12227612262619743</v>
      </c>
      <c r="N47" s="30">
        <f t="shared" si="3"/>
        <v>0.12749550728996217</v>
      </c>
      <c r="O47" s="30">
        <f t="shared" si="9"/>
        <v>0.12317563411407831</v>
      </c>
    </row>
    <row r="48" spans="2:15">
      <c r="B48" s="59" t="s">
        <v>8877</v>
      </c>
      <c r="C48" s="30">
        <f>HistoricalFS!C61/HistoricalFS!C25</f>
        <v>2.5587039150718645E-2</v>
      </c>
      <c r="D48" s="30">
        <f>HistoricalFS!D61/HistoricalFS!D25</f>
        <v>4.6404959074203798E-2</v>
      </c>
      <c r="E48" s="30">
        <f>HistoricalFS!E61/HistoricalFS!E25</f>
        <v>9.9687239538203912E-3</v>
      </c>
      <c r="F48" s="30">
        <f>HistoricalFS!F61/HistoricalFS!F25</f>
        <v>1.4435208885431832E-2</v>
      </c>
      <c r="G48" s="30">
        <f>HistoricalFS!G61/HistoricalFS!G25</f>
        <v>2.5030591434398362E-2</v>
      </c>
      <c r="H48" s="30">
        <f>HistoricalFS!H61/HistoricalFS!H25</f>
        <v>9.9970428418289972E-2</v>
      </c>
      <c r="I48" s="30">
        <f>HistoricalFS!I61/HistoricalFS!I25</f>
        <v>7.3974269819193139E-2</v>
      </c>
      <c r="J48" s="30">
        <f>HistoricalFS!J61/HistoricalFS!J25</f>
        <v>9.5080592920016735E-2</v>
      </c>
      <c r="K48" s="30">
        <f>HistoricalFS!K61/HistoricalFS!K25</f>
        <v>6.3673408030580367E-3</v>
      </c>
      <c r="L48" s="30">
        <f>HistoricalFS!L61/HistoricalFS!L25</f>
        <v>4.316268362745148E-3</v>
      </c>
      <c r="N48" s="30">
        <f t="shared" ref="N48" si="11">IFERROR(AVERAGE(C48:L48),0)</f>
        <v>4.0113542282187609E-2</v>
      </c>
      <c r="O48" s="30">
        <f t="shared" ref="O48" si="12">IFERROR(MEDIAN(C48:L48),0)</f>
        <v>2.5308815292558504E-2</v>
      </c>
    </row>
    <row r="49" spans="2:15">
      <c r="B49" s="60" t="s">
        <v>171</v>
      </c>
      <c r="C49" s="34">
        <f>IFERROR('Cash Flow Statement'!C22/HistoricalFS!C61,0)</f>
        <v>36.734517106972717</v>
      </c>
      <c r="D49" s="34">
        <f>IFERROR('Cash Flow Statement'!D22/HistoricalFS!D61,0)</f>
        <v>21.263440860215052</v>
      </c>
      <c r="E49" s="34">
        <f>IFERROR('Cash Flow Statement'!E22/HistoricalFS!E61,0)</f>
        <v>97.591059602649011</v>
      </c>
      <c r="F49" s="34">
        <f>IFERROR('Cash Flow Statement'!F22/HistoricalFS!F61,0)</f>
        <v>41.359649122807021</v>
      </c>
      <c r="G49" s="34">
        <f>IFERROR('Cash Flow Statement'!G22/HistoricalFS!G61,0)</f>
        <v>18.984247691472028</v>
      </c>
      <c r="H49" s="34">
        <f>IFERROR('Cash Flow Statement'!H22/HistoricalFS!H61,0)</f>
        <v>16.372712146422629</v>
      </c>
      <c r="I49" s="34">
        <f>IFERROR('Cash Flow Statement'!I22/HistoricalFS!I61,0)</f>
        <v>4.3266745005875444</v>
      </c>
      <c r="J49" s="34">
        <f>IFERROR('Cash Flow Statement'!J22/HistoricalFS!J61,0)</f>
        <v>8.6678422571336977</v>
      </c>
      <c r="K49" s="34">
        <f>IFERROR('Cash Flow Statement'!K22/HistoricalFS!K61,0)</f>
        <v>141.65261382799326</v>
      </c>
      <c r="L49" s="34">
        <f>IFERROR('Cash Flow Statement'!L22/HistoricalFS!L61,0)</f>
        <v>185.48275862068965</v>
      </c>
      <c r="M49" s="31"/>
      <c r="N49" s="34">
        <f t="shared" si="3"/>
        <v>57.243551573694262</v>
      </c>
      <c r="O49" s="34">
        <f t="shared" si="9"/>
        <v>28.998978983593886</v>
      </c>
    </row>
    <row r="50" spans="2:15">
      <c r="C50" s="30"/>
      <c r="D50" s="30"/>
      <c r="E50" s="30"/>
      <c r="F50" s="30"/>
      <c r="G50" s="30"/>
      <c r="H50" s="30"/>
      <c r="I50" s="30"/>
      <c r="J50" s="30"/>
      <c r="K50" s="30"/>
      <c r="L50" s="30"/>
      <c r="N50" s="30"/>
      <c r="O50" s="30"/>
    </row>
    <row r="53" spans="2:15">
      <c r="C53"/>
      <c r="D53"/>
      <c r="E53"/>
      <c r="F53"/>
      <c r="G53"/>
      <c r="H53"/>
      <c r="I53"/>
      <c r="J53"/>
      <c r="K53"/>
      <c r="L53"/>
    </row>
    <row r="54" spans="2:15">
      <c r="C54"/>
      <c r="D54"/>
      <c r="E54"/>
      <c r="F54"/>
      <c r="G54"/>
      <c r="H54"/>
      <c r="I54"/>
      <c r="J54"/>
      <c r="K54"/>
      <c r="L54"/>
    </row>
    <row r="55" spans="2:15">
      <c r="C55"/>
      <c r="D55"/>
      <c r="E55"/>
      <c r="F55"/>
      <c r="G55"/>
      <c r="H55"/>
      <c r="I55"/>
      <c r="J55"/>
      <c r="K55"/>
      <c r="L55"/>
    </row>
  </sheetData>
  <mergeCells count="2">
    <mergeCell ref="B10:O10"/>
    <mergeCell ref="B8:O8"/>
  </mergeCells>
  <printOptions horizontalCentered="1" verticalCentered="1"/>
  <pageMargins left="0.25" right="0.25" top="0.25" bottom="0.25" header="0" footer="0"/>
  <pageSetup scale="64" orientation="portrait" r:id="rId1"/>
  <drawing r:id="rId2"/>
  <extLst>
    <ext xmlns:x14="http://schemas.microsoft.com/office/spreadsheetml/2009/9/main" uri="{05C60535-1F16-4fd2-B633-F4F36F0B64E0}">
      <x14:sparklineGroups xmlns:xm="http://schemas.microsoft.com/office/excel/2006/main">
        <x14:sparklineGroup lineWeight="1" displayEmptyCellsAs="gap" markers="1" xr2:uid="{04E8C630-7FDC-4A63-A533-8CC0E4C50E0F}">
          <x14:colorSeries rgb="FF00509E"/>
          <x14:colorNegative rgb="FFD00000"/>
          <x14:colorAxis rgb="FF000000"/>
          <x14:colorMarkers rgb="FFE30016"/>
          <x14:colorFirst rgb="FFD00000"/>
          <x14:colorLast rgb="FFD00000"/>
          <x14:colorHigh rgb="FFD00000"/>
          <x14:colorLow rgb="FFD00000"/>
          <x14:sparklines>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
              <xm:f>'Ratio Analysis'!C47:L47</xm:f>
              <xm:sqref>M47</xm:sqref>
            </x14:sparkline>
            <x14:sparkline>
              <xm:f>'Ratio Analysis'!C48:L48</xm:f>
              <xm:sqref>M48</xm:sqref>
            </x14:sparkline>
            <x14:sparkline>
              <xm:f>'Ratio Analysis'!C49:L49</xm:f>
              <xm:sqref>M49</xm:sqref>
            </x14:sparkline>
            <x14:sparkline>
              <xm:f>'Ratio Analysis'!C50:L50</xm:f>
              <xm:sqref>M50</xm:sqref>
            </x14:sparkline>
          </x14:sparklines>
        </x14:sparklineGroup>
        <x14:sparklineGroup lineWeight="1" displayEmptyCellsAs="gap" markers="1" xr2:uid="{29A6C7F6-25B4-45B7-999D-3E26D0003DA8}">
          <x14:colorSeries rgb="FF00509E"/>
          <x14:colorNegative rgb="FFD00000"/>
          <x14:colorAxis rgb="FF000000"/>
          <x14:colorMarkers rgb="FFE30016"/>
          <x14:colorFirst rgb="FFD00000"/>
          <x14:colorLast rgb="FFD00000"/>
          <x14:colorHigh rgb="FFD00000"/>
          <x14:colorLow rgb="FFD00000"/>
          <x14:sparklines>
            <x14:sparkline>
              <xm:f>'Ratio Analysis'!D13:L13</xm:f>
              <xm:sqref>M13</xm:sqref>
            </x14:sparkline>
            <x14:sparkline>
              <xm:f>'Ratio Analysis'!D14:L14</xm:f>
              <xm:sqref>M14</xm:sqref>
            </x14:sparkline>
            <x14:sparkline>
              <xm:f>'Ratio Analysis'!D15:L15</xm:f>
              <xm:sqref>M15</xm:sqref>
            </x14:sparkline>
            <x14:sparkline>
              <xm:f>'Ratio Analysis'!D16:L16</xm:f>
              <xm:sqref>M16</xm:sqref>
            </x14:sparkline>
            <x14:sparkline>
              <xm:f>'Ratio Analysis'!D17:L17</xm:f>
              <xm:sqref>M17</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466A3-EE15-40ED-B441-0ACAEF863CCD}">
  <sheetPr>
    <pageSetUpPr fitToPage="1"/>
  </sheetPr>
  <dimension ref="B1:P77"/>
  <sheetViews>
    <sheetView showGridLines="0" view="pageBreakPreview" zoomScale="60" zoomScaleNormal="75" workbookViewId="0">
      <selection activeCell="D2" sqref="D2"/>
    </sheetView>
  </sheetViews>
  <sheetFormatPr defaultRowHeight="14.5"/>
  <cols>
    <col min="1" max="1" width="1.81640625" style="272" customWidth="1"/>
    <col min="2" max="2" width="36.6328125" style="272" customWidth="1"/>
    <col min="3" max="9" width="9.6328125" style="272" customWidth="1"/>
    <col min="10" max="10" width="1.81640625" style="272" customWidth="1"/>
    <col min="11" max="16384" width="8.7265625" style="272"/>
  </cols>
  <sheetData>
    <row r="1" spans="2:16">
      <c r="B1" s="46"/>
      <c r="C1" s="46"/>
      <c r="D1" s="46"/>
      <c r="E1" s="46"/>
      <c r="F1" s="46"/>
      <c r="G1" s="46"/>
      <c r="H1" s="46"/>
      <c r="I1" s="46"/>
    </row>
    <row r="2" spans="2:16" ht="28.5">
      <c r="B2" s="84" t="str">
        <f>'Data Sheet'!B1</f>
        <v>MARUTI SUZUKI INDIA LTD</v>
      </c>
      <c r="C2" s="84"/>
      <c r="D2" s="84"/>
      <c r="E2" s="49"/>
      <c r="F2"/>
      <c r="G2"/>
      <c r="H2"/>
      <c r="I2"/>
    </row>
    <row r="3" spans="2:16">
      <c r="B3" t="str">
        <f>CONCATENATE("( ",VLOOKUP(B2,'List of Stocks'!A2:C5442,3,1)," | ","BSE Code: ",VLOOKUP(B2,'List of Stocks'!A2:B5442,2,1)," )")</f>
        <v>( MARUTI | BSE Code: 532500 )</v>
      </c>
      <c r="C3"/>
      <c r="D3"/>
      <c r="E3"/>
      <c r="F3"/>
      <c r="G3"/>
      <c r="H3"/>
      <c r="I3"/>
    </row>
    <row r="4" spans="2:16">
      <c r="B4" s="2" t="str">
        <f>CONCATENATE("INR "&amp;'Data Sheet'!B8)</f>
        <v>INR 12612.85</v>
      </c>
      <c r="C4" s="2"/>
      <c r="D4" s="2"/>
      <c r="E4"/>
      <c r="F4"/>
      <c r="G4"/>
      <c r="H4"/>
      <c r="I4"/>
    </row>
    <row r="5" spans="2:16">
      <c r="B5" t="s">
        <v>8400</v>
      </c>
      <c r="C5"/>
      <c r="D5"/>
      <c r="E5"/>
      <c r="F5"/>
      <c r="G5"/>
      <c r="H5"/>
      <c r="I5"/>
    </row>
    <row r="6" spans="2:16" ht="2.5" customHeight="1" thickBot="1">
      <c r="B6" s="52"/>
      <c r="C6" s="52"/>
      <c r="D6" s="52"/>
      <c r="E6" s="53"/>
      <c r="F6" s="53"/>
      <c r="G6" s="53"/>
      <c r="H6" s="53"/>
      <c r="I6" s="53"/>
    </row>
    <row r="7" spans="2:16" ht="4" customHeight="1" thickTop="1">
      <c r="B7" s="341"/>
      <c r="C7" s="341"/>
      <c r="D7" s="341"/>
      <c r="E7" s="341"/>
      <c r="F7" s="341"/>
      <c r="G7" s="341"/>
      <c r="H7" s="341"/>
      <c r="I7" s="341"/>
    </row>
    <row r="8" spans="2:16" ht="18.5">
      <c r="B8" s="310" t="s">
        <v>8868</v>
      </c>
      <c r="C8" s="310"/>
      <c r="D8" s="310"/>
      <c r="E8" s="310"/>
      <c r="F8" s="310"/>
      <c r="G8" s="310"/>
      <c r="H8" s="310"/>
      <c r="I8" s="310"/>
      <c r="P8" s="274"/>
    </row>
    <row r="9" spans="2:16">
      <c r="B9" s="341"/>
      <c r="C9" s="341"/>
      <c r="D9" s="341"/>
      <c r="E9" s="341"/>
      <c r="F9" s="341"/>
      <c r="G9" s="341"/>
      <c r="H9" s="341"/>
      <c r="I9" s="341"/>
    </row>
    <row r="10" spans="2:16" ht="3" customHeight="1"/>
    <row r="36" spans="2:9">
      <c r="B36" s="396" t="s">
        <v>8876</v>
      </c>
    </row>
    <row r="37" spans="2:9" ht="15.5">
      <c r="B37" s="338" t="s">
        <v>8739</v>
      </c>
      <c r="C37" s="275"/>
      <c r="D37" s="275"/>
      <c r="E37" s="275"/>
      <c r="F37" s="275"/>
      <c r="G37" s="275"/>
      <c r="H37" s="275"/>
      <c r="I37" s="275"/>
    </row>
    <row r="38" spans="2:9">
      <c r="C38" s="339">
        <f>'Data Sheet'!E16</f>
        <v>43555</v>
      </c>
      <c r="D38" s="339">
        <f>'Data Sheet'!F16</f>
        <v>43921</v>
      </c>
      <c r="E38" s="339">
        <f>'Data Sheet'!G16</f>
        <v>44286</v>
      </c>
      <c r="F38" s="339">
        <f>'Data Sheet'!H16</f>
        <v>44651</v>
      </c>
      <c r="G38" s="339">
        <f>'Data Sheet'!I16</f>
        <v>45016</v>
      </c>
      <c r="H38" s="339">
        <f>'Data Sheet'!J16</f>
        <v>45382</v>
      </c>
      <c r="I38" s="339">
        <f>'Data Sheet'!K16</f>
        <v>45747</v>
      </c>
    </row>
    <row r="39" spans="2:9">
      <c r="B39" s="272" t="s">
        <v>95</v>
      </c>
      <c r="C39" s="273">
        <f>'Data Sheet'!E30</f>
        <v>7649.1</v>
      </c>
      <c r="D39" s="273">
        <f>'Data Sheet'!F30</f>
        <v>5676</v>
      </c>
      <c r="E39" s="273">
        <f>'Data Sheet'!G30</f>
        <v>4389.1000000000004</v>
      </c>
      <c r="F39" s="273">
        <f>'Data Sheet'!H30</f>
        <v>3879.5</v>
      </c>
      <c r="G39" s="273">
        <f>'Data Sheet'!I30</f>
        <v>8263.7000000000007</v>
      </c>
      <c r="H39" s="273">
        <f>'Data Sheet'!J30</f>
        <v>13488.2</v>
      </c>
      <c r="I39" s="273">
        <f>'Data Sheet'!K30</f>
        <v>14500.2</v>
      </c>
    </row>
    <row r="40" spans="2:9">
      <c r="B40" s="272" t="s">
        <v>8740</v>
      </c>
      <c r="C40" s="273">
        <f>(('Data Sheet'!D57+'Data Sheet'!D58)+('Data Sheet'!E57+'Data Sheet'!E58))/2</f>
        <v>44825.75</v>
      </c>
      <c r="D40" s="273">
        <f>(('Data Sheet'!E57+'Data Sheet'!E58)+('Data Sheet'!F57+'Data Sheet'!F58))/2</f>
        <v>48252.55</v>
      </c>
      <c r="E40" s="273">
        <f>(('Data Sheet'!F57+'Data Sheet'!F58)+('Data Sheet'!G57+'Data Sheet'!G58))/2</f>
        <v>50956.800000000003</v>
      </c>
      <c r="F40" s="273">
        <f>(('Data Sheet'!G57+'Data Sheet'!G58)+('Data Sheet'!H57+'Data Sheet'!H58))/2</f>
        <v>53917.05</v>
      </c>
      <c r="G40" s="273">
        <f>(('Data Sheet'!H57+'Data Sheet'!H58)+('Data Sheet'!I57+'Data Sheet'!I58))/2</f>
        <v>64966.85</v>
      </c>
      <c r="H40" s="273">
        <f>(('Data Sheet'!I57+'Data Sheet'!I58)+('Data Sheet'!J57+'Data Sheet'!J58))/2</f>
        <v>80118.100000000006</v>
      </c>
      <c r="I40" s="273">
        <f>(('Data Sheet'!J57+'Data Sheet'!J58)+('Data Sheet'!K57+'Data Sheet'!K58))/2</f>
        <v>90937.95</v>
      </c>
    </row>
    <row r="41" spans="2:9">
      <c r="B41" s="276" t="s">
        <v>8739</v>
      </c>
      <c r="C41" s="277">
        <f>C39/C40</f>
        <v>0.17064075893877961</v>
      </c>
      <c r="D41" s="277">
        <f t="shared" ref="D41:I41" si="0">D39/D40</f>
        <v>0.11763108892690645</v>
      </c>
      <c r="E41" s="277">
        <f t="shared" si="0"/>
        <v>8.6133744662145198E-2</v>
      </c>
      <c r="F41" s="277">
        <f t="shared" si="0"/>
        <v>7.1953120580595553E-2</v>
      </c>
      <c r="G41" s="277">
        <f t="shared" si="0"/>
        <v>0.12719871749977105</v>
      </c>
      <c r="H41" s="277">
        <f t="shared" si="0"/>
        <v>0.16835396745554376</v>
      </c>
      <c r="I41" s="277">
        <f t="shared" si="0"/>
        <v>0.15945158209526386</v>
      </c>
    </row>
    <row r="43" spans="2:9" ht="15.5">
      <c r="B43" s="338" t="s">
        <v>8741</v>
      </c>
      <c r="C43" s="275"/>
      <c r="D43" s="275"/>
      <c r="E43" s="275"/>
      <c r="F43" s="275"/>
      <c r="G43" s="275"/>
      <c r="H43" s="275"/>
      <c r="I43" s="275"/>
    </row>
    <row r="44" spans="2:9" ht="15.5">
      <c r="C44" s="340">
        <f t="shared" ref="C44:I45" si="1">C38</f>
        <v>43555</v>
      </c>
      <c r="D44" s="340">
        <f t="shared" si="1"/>
        <v>43921</v>
      </c>
      <c r="E44" s="340">
        <f t="shared" si="1"/>
        <v>44286</v>
      </c>
      <c r="F44" s="340">
        <f t="shared" si="1"/>
        <v>44651</v>
      </c>
      <c r="G44" s="340">
        <f t="shared" si="1"/>
        <v>45016</v>
      </c>
      <c r="H44" s="340">
        <f t="shared" si="1"/>
        <v>45382</v>
      </c>
      <c r="I44" s="340">
        <f>I38</f>
        <v>45747</v>
      </c>
    </row>
    <row r="45" spans="2:9">
      <c r="B45" s="272" t="str">
        <f>B39</f>
        <v>Net Profit</v>
      </c>
      <c r="C45" s="273">
        <f t="shared" si="1"/>
        <v>7649.1</v>
      </c>
      <c r="D45" s="273">
        <f t="shared" si="1"/>
        <v>5676</v>
      </c>
      <c r="E45" s="273">
        <f t="shared" si="1"/>
        <v>4389.1000000000004</v>
      </c>
      <c r="F45" s="273">
        <f t="shared" si="1"/>
        <v>3879.5</v>
      </c>
      <c r="G45" s="273">
        <f t="shared" si="1"/>
        <v>8263.7000000000007</v>
      </c>
      <c r="H45" s="273">
        <f t="shared" si="1"/>
        <v>13488.2</v>
      </c>
      <c r="I45" s="273">
        <f t="shared" si="1"/>
        <v>14500.2</v>
      </c>
    </row>
    <row r="46" spans="2:9">
      <c r="B46" s="272" t="s">
        <v>8742</v>
      </c>
      <c r="C46" s="273">
        <f>'Data Sheet'!E17</f>
        <v>86068.5</v>
      </c>
      <c r="D46" s="273">
        <f>'Data Sheet'!F17</f>
        <v>75660</v>
      </c>
      <c r="E46" s="273">
        <f>'Data Sheet'!G17</f>
        <v>70372</v>
      </c>
      <c r="F46" s="273">
        <f>'Data Sheet'!H17</f>
        <v>88329.8</v>
      </c>
      <c r="G46" s="273">
        <f>'Data Sheet'!I17</f>
        <v>118409.9</v>
      </c>
      <c r="H46" s="273">
        <f>'Data Sheet'!J17</f>
        <v>141858.20000000001</v>
      </c>
      <c r="I46" s="273">
        <f>'Data Sheet'!K17</f>
        <v>152913</v>
      </c>
    </row>
    <row r="47" spans="2:9">
      <c r="B47" s="276" t="s">
        <v>8743</v>
      </c>
      <c r="C47" s="277">
        <f t="shared" ref="C47:H47" si="2">C45/C46</f>
        <v>8.8872235486850595E-2</v>
      </c>
      <c r="D47" s="277">
        <f t="shared" si="2"/>
        <v>7.501982553528945E-2</v>
      </c>
      <c r="E47" s="277">
        <f t="shared" si="2"/>
        <v>6.2369976695276538E-2</v>
      </c>
      <c r="F47" s="277">
        <f t="shared" si="2"/>
        <v>4.3920624749518279E-2</v>
      </c>
      <c r="G47" s="277">
        <f t="shared" si="2"/>
        <v>6.9788928121719565E-2</v>
      </c>
      <c r="H47" s="277">
        <f t="shared" si="2"/>
        <v>9.508227229726586E-2</v>
      </c>
      <c r="I47" s="277">
        <f>I45/I46</f>
        <v>9.4826469953502981E-2</v>
      </c>
    </row>
    <row r="49" spans="2:9">
      <c r="B49" s="272" t="s">
        <v>8742</v>
      </c>
      <c r="C49" s="273">
        <f>C46</f>
        <v>86068.5</v>
      </c>
      <c r="D49" s="273">
        <f t="shared" ref="D49:I49" si="3">D46</f>
        <v>75660</v>
      </c>
      <c r="E49" s="273">
        <f t="shared" si="3"/>
        <v>70372</v>
      </c>
      <c r="F49" s="273">
        <f t="shared" si="3"/>
        <v>88329.8</v>
      </c>
      <c r="G49" s="273">
        <f t="shared" si="3"/>
        <v>118409.9</v>
      </c>
      <c r="H49" s="273">
        <f t="shared" si="3"/>
        <v>141858.20000000001</v>
      </c>
      <c r="I49" s="273">
        <f t="shared" si="3"/>
        <v>152913</v>
      </c>
    </row>
    <row r="50" spans="2:9">
      <c r="B50" s="272" t="s">
        <v>8744</v>
      </c>
      <c r="C50" s="273">
        <f>('Data Sheet'!E66+'Data Sheet'!D66)/2</f>
        <v>62108.55</v>
      </c>
      <c r="D50" s="273">
        <f>('Data Sheet'!F66+'Data Sheet'!E66)/2</f>
        <v>63798.2</v>
      </c>
      <c r="E50" s="273">
        <f>('Data Sheet'!G66+'Data Sheet'!F66)/2</f>
        <v>67501.899999999994</v>
      </c>
      <c r="F50" s="273">
        <f>('Data Sheet'!H66+'Data Sheet'!G66)/2</f>
        <v>73015.8</v>
      </c>
      <c r="G50" s="273">
        <f>('Data Sheet'!I66+'Data Sheet'!H66)/2</f>
        <v>87380.75</v>
      </c>
      <c r="H50" s="273">
        <f>('Data Sheet'!J66+'Data Sheet'!I66)/2</f>
        <v>107705.05</v>
      </c>
      <c r="I50" s="273">
        <f>('Data Sheet'!K66+'Data Sheet'!J66)/2</f>
        <v>123637.95</v>
      </c>
    </row>
    <row r="51" spans="2:9">
      <c r="B51" s="276" t="s">
        <v>8745</v>
      </c>
      <c r="C51" s="278">
        <f>C49/C50</f>
        <v>1.3857753884127064</v>
      </c>
      <c r="D51" s="278">
        <f t="shared" ref="D51:H51" si="4">D49/D50</f>
        <v>1.1859268756798782</v>
      </c>
      <c r="E51" s="278">
        <f t="shared" si="4"/>
        <v>1.0425188031744292</v>
      </c>
      <c r="F51" s="278">
        <f t="shared" si="4"/>
        <v>1.2097354271267315</v>
      </c>
      <c r="G51" s="278">
        <f t="shared" si="4"/>
        <v>1.3551028115460213</v>
      </c>
      <c r="H51" s="278">
        <f t="shared" si="4"/>
        <v>1.3170988732654598</v>
      </c>
      <c r="I51" s="278">
        <f>I49/I50</f>
        <v>1.236780454544903</v>
      </c>
    </row>
    <row r="53" spans="2:9">
      <c r="B53" s="272" t="str">
        <f>B50</f>
        <v>Average Total Asset</v>
      </c>
      <c r="C53" s="273">
        <f>C50</f>
        <v>62108.55</v>
      </c>
      <c r="D53" s="273">
        <f t="shared" ref="D53:I53" si="5">D50</f>
        <v>63798.2</v>
      </c>
      <c r="E53" s="273">
        <f t="shared" si="5"/>
        <v>67501.899999999994</v>
      </c>
      <c r="F53" s="273">
        <f t="shared" si="5"/>
        <v>73015.8</v>
      </c>
      <c r="G53" s="273">
        <f t="shared" si="5"/>
        <v>87380.75</v>
      </c>
      <c r="H53" s="273">
        <f t="shared" si="5"/>
        <v>107705.05</v>
      </c>
      <c r="I53" s="273">
        <f t="shared" si="5"/>
        <v>123637.95</v>
      </c>
    </row>
    <row r="54" spans="2:9">
      <c r="B54" s="272" t="str">
        <f>B40</f>
        <v>Average Shareholder Equity</v>
      </c>
      <c r="C54" s="273">
        <f>C40</f>
        <v>44825.75</v>
      </c>
      <c r="D54" s="273">
        <f t="shared" ref="D54:I54" si="6">D40</f>
        <v>48252.55</v>
      </c>
      <c r="E54" s="273">
        <f t="shared" si="6"/>
        <v>50956.800000000003</v>
      </c>
      <c r="F54" s="273">
        <f t="shared" si="6"/>
        <v>53917.05</v>
      </c>
      <c r="G54" s="273">
        <f t="shared" si="6"/>
        <v>64966.85</v>
      </c>
      <c r="H54" s="273">
        <f t="shared" si="6"/>
        <v>80118.100000000006</v>
      </c>
      <c r="I54" s="273">
        <f t="shared" si="6"/>
        <v>90937.95</v>
      </c>
    </row>
    <row r="55" spans="2:9">
      <c r="B55" s="276" t="s">
        <v>8746</v>
      </c>
      <c r="C55" s="278">
        <f>C53/C54</f>
        <v>1.3855551775486188</v>
      </c>
      <c r="D55" s="278">
        <f t="shared" ref="D55:H55" si="7">D53/D54</f>
        <v>1.3221726105666953</v>
      </c>
      <c r="E55" s="278">
        <f t="shared" si="7"/>
        <v>1.3246887559658376</v>
      </c>
      <c r="F55" s="278">
        <f t="shared" si="7"/>
        <v>1.3542246840285215</v>
      </c>
      <c r="G55" s="278">
        <f t="shared" si="7"/>
        <v>1.3450051834127714</v>
      </c>
      <c r="H55" s="278">
        <f t="shared" si="7"/>
        <v>1.3443285599633541</v>
      </c>
      <c r="I55" s="278">
        <f>I53/I54</f>
        <v>1.3595858494720852</v>
      </c>
    </row>
    <row r="57" spans="2:9">
      <c r="B57" s="276" t="s">
        <v>8747</v>
      </c>
      <c r="C57" s="277">
        <f>C55*C51*C47</f>
        <v>0.17064075893877961</v>
      </c>
      <c r="D57" s="277">
        <f t="shared" ref="D57:I57" si="8">D55*D51*D47</f>
        <v>0.11763108892690645</v>
      </c>
      <c r="E57" s="277">
        <f t="shared" si="8"/>
        <v>8.6133744662145198E-2</v>
      </c>
      <c r="F57" s="277">
        <f t="shared" si="8"/>
        <v>7.1953120580595553E-2</v>
      </c>
      <c r="G57" s="277">
        <f t="shared" si="8"/>
        <v>0.12719871749977107</v>
      </c>
      <c r="H57" s="277">
        <f t="shared" si="8"/>
        <v>0.16835396745554376</v>
      </c>
      <c r="I57" s="277">
        <f t="shared" si="8"/>
        <v>0.15945158209526389</v>
      </c>
    </row>
    <row r="59" spans="2:9" ht="15.5">
      <c r="B59" s="338" t="s">
        <v>8748</v>
      </c>
      <c r="C59" s="275"/>
      <c r="D59" s="275"/>
      <c r="E59" s="275"/>
      <c r="F59" s="275"/>
      <c r="G59" s="275"/>
      <c r="H59" s="275"/>
      <c r="I59" s="275"/>
    </row>
    <row r="60" spans="2:9" ht="15.5">
      <c r="C60" s="340">
        <f>C44</f>
        <v>43555</v>
      </c>
      <c r="D60" s="340">
        <f t="shared" ref="D60:I61" si="9">D44</f>
        <v>43921</v>
      </c>
      <c r="E60" s="340">
        <f t="shared" si="9"/>
        <v>44286</v>
      </c>
      <c r="F60" s="340">
        <f t="shared" si="9"/>
        <v>44651</v>
      </c>
      <c r="G60" s="340">
        <f t="shared" si="9"/>
        <v>45016</v>
      </c>
      <c r="H60" s="340">
        <f t="shared" si="9"/>
        <v>45382</v>
      </c>
      <c r="I60" s="340">
        <f t="shared" si="9"/>
        <v>45747</v>
      </c>
    </row>
    <row r="61" spans="2:9">
      <c r="B61" s="272" t="s">
        <v>95</v>
      </c>
      <c r="C61" s="273">
        <f>C45</f>
        <v>7649.1</v>
      </c>
      <c r="D61" s="273">
        <f t="shared" si="9"/>
        <v>5676</v>
      </c>
      <c r="E61" s="273">
        <f t="shared" si="9"/>
        <v>4389.1000000000004</v>
      </c>
      <c r="F61" s="273">
        <f t="shared" si="9"/>
        <v>3879.5</v>
      </c>
      <c r="G61" s="273">
        <f t="shared" si="9"/>
        <v>8263.7000000000007</v>
      </c>
      <c r="H61" s="273">
        <f t="shared" si="9"/>
        <v>13488.2</v>
      </c>
      <c r="I61" s="273">
        <f t="shared" si="9"/>
        <v>14500.2</v>
      </c>
    </row>
    <row r="62" spans="2:9">
      <c r="B62" s="272" t="str">
        <f>B50</f>
        <v>Average Total Asset</v>
      </c>
      <c r="C62" s="273">
        <f>C50</f>
        <v>62108.55</v>
      </c>
      <c r="D62" s="273">
        <f t="shared" ref="D62:I62" si="10">D50</f>
        <v>63798.2</v>
      </c>
      <c r="E62" s="273">
        <f t="shared" si="10"/>
        <v>67501.899999999994</v>
      </c>
      <c r="F62" s="273">
        <f t="shared" si="10"/>
        <v>73015.8</v>
      </c>
      <c r="G62" s="273">
        <f t="shared" si="10"/>
        <v>87380.75</v>
      </c>
      <c r="H62" s="273">
        <f t="shared" si="10"/>
        <v>107705.05</v>
      </c>
      <c r="I62" s="273">
        <f t="shared" si="10"/>
        <v>123637.95</v>
      </c>
    </row>
    <row r="63" spans="2:9">
      <c r="B63" s="276" t="s">
        <v>8748</v>
      </c>
      <c r="C63" s="277">
        <f>C61/C62</f>
        <v>0.12315695665089589</v>
      </c>
      <c r="D63" s="277">
        <f t="shared" ref="D63:I63" si="11">D61/D62</f>
        <v>8.8968027311115361E-2</v>
      </c>
      <c r="E63" s="277">
        <f t="shared" si="11"/>
        <v>6.5021873458376733E-2</v>
      </c>
      <c r="F63" s="277">
        <f t="shared" si="11"/>
        <v>5.3132335741031392E-2</v>
      </c>
      <c r="G63" s="277">
        <f t="shared" si="11"/>
        <v>9.4571172712525367E-2</v>
      </c>
      <c r="H63" s="277">
        <f t="shared" si="11"/>
        <v>0.1252327537102485</v>
      </c>
      <c r="I63" s="277">
        <f t="shared" si="11"/>
        <v>0.117279524611982</v>
      </c>
    </row>
    <row r="65" spans="2:9" ht="15.5">
      <c r="B65" s="338" t="s">
        <v>8749</v>
      </c>
      <c r="C65" s="275"/>
      <c r="D65" s="275"/>
      <c r="E65" s="275"/>
      <c r="F65" s="275"/>
      <c r="G65" s="275"/>
      <c r="H65" s="275"/>
      <c r="I65" s="275"/>
    </row>
    <row r="66" spans="2:9" ht="15.5">
      <c r="C66" s="340">
        <f t="shared" ref="C66:I67" si="12">C60</f>
        <v>43555</v>
      </c>
      <c r="D66" s="340">
        <f t="shared" si="12"/>
        <v>43921</v>
      </c>
      <c r="E66" s="340">
        <f t="shared" si="12"/>
        <v>44286</v>
      </c>
      <c r="F66" s="340">
        <f t="shared" si="12"/>
        <v>44651</v>
      </c>
      <c r="G66" s="340">
        <f t="shared" si="12"/>
        <v>45016</v>
      </c>
      <c r="H66" s="340">
        <f t="shared" si="12"/>
        <v>45382</v>
      </c>
      <c r="I66" s="340">
        <f>I60</f>
        <v>45747</v>
      </c>
    </row>
    <row r="67" spans="2:9">
      <c r="B67" s="272" t="str">
        <f>B61</f>
        <v>Net Profit</v>
      </c>
      <c r="C67" s="273">
        <f t="shared" si="12"/>
        <v>7649.1</v>
      </c>
      <c r="D67" s="273">
        <f t="shared" si="12"/>
        <v>5676</v>
      </c>
      <c r="E67" s="273">
        <f t="shared" si="12"/>
        <v>4389.1000000000004</v>
      </c>
      <c r="F67" s="273">
        <f t="shared" si="12"/>
        <v>3879.5</v>
      </c>
      <c r="G67" s="273">
        <f t="shared" si="12"/>
        <v>8263.7000000000007</v>
      </c>
      <c r="H67" s="273">
        <f t="shared" si="12"/>
        <v>13488.2</v>
      </c>
      <c r="I67" s="273">
        <f t="shared" si="12"/>
        <v>14500.2</v>
      </c>
    </row>
    <row r="68" spans="2:9">
      <c r="B68" s="272" t="s">
        <v>8742</v>
      </c>
      <c r="C68" s="273">
        <f>C49</f>
        <v>86068.5</v>
      </c>
      <c r="D68" s="273">
        <f t="shared" ref="D68:I68" si="13">D49</f>
        <v>75660</v>
      </c>
      <c r="E68" s="273">
        <f t="shared" si="13"/>
        <v>70372</v>
      </c>
      <c r="F68" s="273">
        <f t="shared" si="13"/>
        <v>88329.8</v>
      </c>
      <c r="G68" s="273">
        <f t="shared" si="13"/>
        <v>118409.9</v>
      </c>
      <c r="H68" s="273">
        <f t="shared" si="13"/>
        <v>141858.20000000001</v>
      </c>
      <c r="I68" s="273">
        <f t="shared" si="13"/>
        <v>152913</v>
      </c>
    </row>
    <row r="69" spans="2:9">
      <c r="B69" s="276" t="s">
        <v>8743</v>
      </c>
      <c r="C69" s="277">
        <f t="shared" ref="C69:H69" si="14">C67/C68</f>
        <v>8.8872235486850595E-2</v>
      </c>
      <c r="D69" s="277">
        <f t="shared" si="14"/>
        <v>7.501982553528945E-2</v>
      </c>
      <c r="E69" s="277">
        <f t="shared" si="14"/>
        <v>6.2369976695276538E-2</v>
      </c>
      <c r="F69" s="277">
        <f t="shared" si="14"/>
        <v>4.3920624749518279E-2</v>
      </c>
      <c r="G69" s="277">
        <f t="shared" si="14"/>
        <v>6.9788928121719565E-2</v>
      </c>
      <c r="H69" s="277">
        <f t="shared" si="14"/>
        <v>9.508227229726586E-2</v>
      </c>
      <c r="I69" s="277">
        <f>I67/I68</f>
        <v>9.4826469953502981E-2</v>
      </c>
    </row>
    <row r="71" spans="2:9">
      <c r="B71" s="272" t="str">
        <f>B68</f>
        <v>Revenues</v>
      </c>
      <c r="C71" s="273">
        <f>C68</f>
        <v>86068.5</v>
      </c>
      <c r="D71" s="273">
        <f t="shared" ref="D71:I71" si="15">D68</f>
        <v>75660</v>
      </c>
      <c r="E71" s="273">
        <f t="shared" si="15"/>
        <v>70372</v>
      </c>
      <c r="F71" s="273">
        <f t="shared" si="15"/>
        <v>88329.8</v>
      </c>
      <c r="G71" s="273">
        <f t="shared" si="15"/>
        <v>118409.9</v>
      </c>
      <c r="H71" s="273">
        <f t="shared" si="15"/>
        <v>141858.20000000001</v>
      </c>
      <c r="I71" s="273">
        <f t="shared" si="15"/>
        <v>152913</v>
      </c>
    </row>
    <row r="72" spans="2:9">
      <c r="B72" s="272" t="s">
        <v>8744</v>
      </c>
      <c r="C72" s="273">
        <f>C62</f>
        <v>62108.55</v>
      </c>
      <c r="D72" s="273">
        <f t="shared" ref="D72:I72" si="16">D62</f>
        <v>63798.2</v>
      </c>
      <c r="E72" s="273">
        <f t="shared" si="16"/>
        <v>67501.899999999994</v>
      </c>
      <c r="F72" s="273">
        <f t="shared" si="16"/>
        <v>73015.8</v>
      </c>
      <c r="G72" s="273">
        <f t="shared" si="16"/>
        <v>87380.75</v>
      </c>
      <c r="H72" s="273">
        <f t="shared" si="16"/>
        <v>107705.05</v>
      </c>
      <c r="I72" s="273">
        <f t="shared" si="16"/>
        <v>123637.95</v>
      </c>
    </row>
    <row r="73" spans="2:9">
      <c r="B73" s="276" t="s">
        <v>8745</v>
      </c>
      <c r="C73" s="278">
        <f>C71/C72</f>
        <v>1.3857753884127064</v>
      </c>
      <c r="D73" s="278">
        <f t="shared" ref="D73:H73" si="17">D71/D72</f>
        <v>1.1859268756798782</v>
      </c>
      <c r="E73" s="278">
        <f t="shared" si="17"/>
        <v>1.0425188031744292</v>
      </c>
      <c r="F73" s="278">
        <f t="shared" si="17"/>
        <v>1.2097354271267315</v>
      </c>
      <c r="G73" s="278">
        <f t="shared" si="17"/>
        <v>1.3551028115460213</v>
      </c>
      <c r="H73" s="278">
        <f t="shared" si="17"/>
        <v>1.3170988732654598</v>
      </c>
      <c r="I73" s="278">
        <f>I71/I72</f>
        <v>1.236780454544903</v>
      </c>
    </row>
    <row r="75" spans="2:9">
      <c r="B75" s="276" t="s">
        <v>8750</v>
      </c>
      <c r="C75" s="277">
        <f>C73*C69</f>
        <v>0.12315695665089589</v>
      </c>
      <c r="D75" s="277">
        <f t="shared" ref="D75:I75" si="18">D73*D69</f>
        <v>8.8968027311115361E-2</v>
      </c>
      <c r="E75" s="277">
        <f t="shared" si="18"/>
        <v>6.5021873458376747E-2</v>
      </c>
      <c r="F75" s="277">
        <f t="shared" si="18"/>
        <v>5.3132335741031392E-2</v>
      </c>
      <c r="G75" s="277">
        <f t="shared" si="18"/>
        <v>9.4571172712525381E-2</v>
      </c>
      <c r="H75" s="277">
        <f t="shared" si="18"/>
        <v>0.1252327537102485</v>
      </c>
      <c r="I75" s="277">
        <f t="shared" si="18"/>
        <v>0.117279524611982</v>
      </c>
    </row>
    <row r="77" spans="2:9" ht="15.5">
      <c r="B77" s="338" t="s">
        <v>8871</v>
      </c>
      <c r="C77" s="275"/>
      <c r="D77" s="275"/>
      <c r="E77" s="275"/>
      <c r="F77" s="275"/>
      <c r="G77" s="275"/>
      <c r="H77" s="275"/>
      <c r="I77" s="275"/>
    </row>
  </sheetData>
  <printOptions horizontalCentered="1" verticalCentered="1"/>
  <pageMargins left="0.25" right="0.25" top="0.25" bottom="0.25" header="0" footer="0"/>
  <pageSetup paperSize="9" scale="62"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16C9-DCFF-4DE5-9925-66575DFE9FF6}">
  <sheetPr>
    <tabColor rgb="FF002060"/>
  </sheetPr>
  <dimension ref="A1"/>
  <sheetViews>
    <sheetView workbookViewId="0">
      <selection activeCell="O19" sqref="O19"/>
    </sheetView>
  </sheetViews>
  <sheetFormatPr defaultRowHeight="14.5"/>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5BE5C-8436-450F-84DB-DDEAD48B1962}">
  <sheetPr>
    <pageSetUpPr fitToPage="1"/>
  </sheetPr>
  <dimension ref="B1:T29"/>
  <sheetViews>
    <sheetView showGridLines="0" view="pageBreakPreview" zoomScale="60" zoomScaleNormal="75" workbookViewId="0">
      <selection activeCell="K3" sqref="K3"/>
    </sheetView>
  </sheetViews>
  <sheetFormatPr defaultRowHeight="14.5"/>
  <cols>
    <col min="1" max="1" width="1.81640625" customWidth="1"/>
    <col min="2" max="2" width="10.7265625" customWidth="1"/>
    <col min="3" max="3" width="7" customWidth="1"/>
    <col min="4" max="4" width="10.7265625" customWidth="1"/>
    <col min="5" max="5" width="13.1796875" bestFit="1" customWidth="1"/>
    <col min="6" max="9" width="10.7265625" customWidth="1"/>
    <col min="10" max="10" width="13.81640625" bestFit="1" customWidth="1"/>
    <col min="11" max="13" width="10.7265625" customWidth="1"/>
    <col min="14" max="14" width="10.81640625" customWidth="1"/>
    <col min="15" max="15" width="10.6328125" bestFit="1" customWidth="1"/>
    <col min="16" max="16" width="1.81640625" customWidth="1"/>
  </cols>
  <sheetData>
    <row r="1" spans="2:20">
      <c r="B1" s="46"/>
      <c r="C1" s="46"/>
      <c r="D1" s="46"/>
      <c r="E1" s="46"/>
      <c r="F1" s="46"/>
      <c r="G1" s="46"/>
      <c r="H1" s="46"/>
      <c r="I1" s="46"/>
      <c r="J1" s="46"/>
      <c r="K1" s="46"/>
      <c r="L1" s="46"/>
      <c r="M1" s="46"/>
      <c r="N1" s="46"/>
      <c r="O1" s="46"/>
    </row>
    <row r="2" spans="2:20" ht="28.5">
      <c r="B2" s="84" t="str">
        <f>'Data Sheet'!B1</f>
        <v>MARUTI SUZUKI INDIA LTD</v>
      </c>
      <c r="C2" s="84"/>
      <c r="D2" s="84"/>
      <c r="E2" s="84"/>
      <c r="F2" s="84"/>
      <c r="G2" s="84"/>
      <c r="M2" s="27"/>
      <c r="N2" s="27"/>
      <c r="O2" s="27"/>
    </row>
    <row r="3" spans="2:20" ht="15.5">
      <c r="B3" s="305" t="str">
        <f>CONCATENATE("( ",VLOOKUP(B2,'List of Stocks'!A2:C5442,3,1)," | ","BSE Code: ",VLOOKUP(B2,'List of Stocks'!A2:B5442,2,1)," )")</f>
        <v>( MARUTI | BSE Code: 532500 )</v>
      </c>
      <c r="M3" s="27"/>
      <c r="N3" s="27"/>
      <c r="O3" s="27"/>
    </row>
    <row r="4" spans="2:20" ht="15.5">
      <c r="B4" s="306" t="str">
        <f>CONCATENATE("INR "&amp;'Data Sheet'!B8)</f>
        <v>INR 12612.85</v>
      </c>
      <c r="C4" s="2"/>
      <c r="D4" s="2"/>
      <c r="E4" s="2"/>
      <c r="F4" s="2"/>
      <c r="G4" s="2"/>
      <c r="M4" s="27"/>
      <c r="N4" s="27"/>
      <c r="O4" s="27"/>
    </row>
    <row r="5" spans="2:20" ht="15.5">
      <c r="B5" s="305" t="s">
        <v>8400</v>
      </c>
      <c r="M5" s="27"/>
      <c r="N5" s="27"/>
      <c r="O5" s="27"/>
    </row>
    <row r="6" spans="2:20" ht="3" customHeight="1" thickBot="1">
      <c r="B6" s="52"/>
      <c r="C6" s="52"/>
      <c r="D6" s="52"/>
      <c r="E6" s="53"/>
      <c r="F6" s="53"/>
      <c r="G6" s="53"/>
      <c r="H6" s="53"/>
      <c r="I6" s="53"/>
      <c r="J6" s="53"/>
      <c r="K6" s="53"/>
      <c r="L6" s="53"/>
      <c r="M6" s="53"/>
      <c r="N6" s="53"/>
      <c r="O6" s="53"/>
    </row>
    <row r="7" spans="2:20" ht="4" customHeight="1" thickTop="1">
      <c r="B7" s="51"/>
      <c r="C7" s="51"/>
      <c r="D7" s="51"/>
      <c r="M7" s="27"/>
      <c r="N7" s="27"/>
      <c r="O7" s="27"/>
    </row>
    <row r="8" spans="2:20" ht="18.5">
      <c r="B8" s="288" t="s">
        <v>8405</v>
      </c>
      <c r="C8" s="87"/>
      <c r="D8" s="87"/>
      <c r="E8" s="87"/>
      <c r="F8" s="87"/>
      <c r="G8" s="87"/>
      <c r="H8" s="87"/>
      <c r="I8" s="87"/>
      <c r="J8" s="87"/>
      <c r="K8" s="87"/>
      <c r="L8" s="87"/>
      <c r="M8" s="87"/>
      <c r="N8" s="87"/>
      <c r="O8" s="87"/>
    </row>
    <row r="9" spans="2:20">
      <c r="B9" s="396" t="s">
        <v>8876</v>
      </c>
    </row>
    <row r="10" spans="2:20" ht="15.5">
      <c r="B10" s="303" t="str">
        <f>'Data Sheet'!B1 &amp;" - "&amp;'Data Sheet'!A17 &amp;" Forecasting"</f>
        <v>MARUTI SUZUKI INDIA LTD - Sales Forecasting</v>
      </c>
      <c r="C10" s="303"/>
      <c r="D10" s="303"/>
      <c r="E10" s="303"/>
      <c r="F10" s="305"/>
      <c r="G10" s="303" t="str">
        <f>'Data Sheet'!B1 &amp;" - "&amp;I11 &amp;" Forecasting"</f>
        <v>MARUTI SUZUKI INDIA LTD - EBITDA Forecasting</v>
      </c>
      <c r="H10" s="303"/>
      <c r="I10" s="303"/>
      <c r="J10" s="303"/>
      <c r="K10" s="305"/>
      <c r="L10" s="303" t="str">
        <f>'Data Sheet'!B1 &amp;" - "&amp;N11 &amp;" Forecasting"</f>
        <v>MARUTI SUZUKI INDIA LTD - EPS Forecasting</v>
      </c>
      <c r="M10" s="303"/>
      <c r="N10" s="303"/>
      <c r="O10" s="303"/>
    </row>
    <row r="11" spans="2:20">
      <c r="B11" s="65" t="s">
        <v>8403</v>
      </c>
      <c r="C11" s="66" t="s">
        <v>8404</v>
      </c>
      <c r="D11" s="66" t="str">
        <f>'Data Sheet'!A17</f>
        <v>Sales</v>
      </c>
      <c r="E11" s="66" t="str">
        <f>D11&amp; " Growth"</f>
        <v>Sales Growth</v>
      </c>
      <c r="G11" s="65" t="s">
        <v>8403</v>
      </c>
      <c r="H11" s="66" t="s">
        <v>8404</v>
      </c>
      <c r="I11" s="66" t="s">
        <v>88</v>
      </c>
      <c r="J11" s="66" t="str">
        <f>I11&amp; " Growth"</f>
        <v>EBITDA Growth</v>
      </c>
      <c r="K11" s="42"/>
      <c r="L11" s="65" t="s">
        <v>8403</v>
      </c>
      <c r="M11" s="66" t="s">
        <v>8404</v>
      </c>
      <c r="N11" s="66" t="str">
        <f>'Profit &amp; Loss'!A13</f>
        <v>EPS</v>
      </c>
      <c r="O11" s="66" t="str">
        <f>N11&amp; " Growth"</f>
        <v>EPS Growth</v>
      </c>
      <c r="P11" s="42"/>
      <c r="Q11" s="42"/>
      <c r="R11" s="42"/>
      <c r="S11" s="42"/>
      <c r="T11" s="61"/>
    </row>
    <row r="12" spans="2:20">
      <c r="B12" s="404"/>
      <c r="C12" s="405"/>
      <c r="D12" s="405"/>
      <c r="E12" s="405"/>
      <c r="G12" s="404"/>
      <c r="H12" s="405"/>
      <c r="I12" s="405"/>
      <c r="J12" s="405"/>
      <c r="K12" s="406"/>
      <c r="L12" s="404"/>
      <c r="M12" s="405"/>
      <c r="N12" s="405"/>
      <c r="O12" s="405"/>
      <c r="P12" s="406"/>
      <c r="Q12" s="406"/>
      <c r="R12" s="406"/>
      <c r="S12" s="406"/>
      <c r="T12" s="407"/>
    </row>
    <row r="13" spans="2:20">
      <c r="B13" s="408">
        <v>1</v>
      </c>
      <c r="C13" s="409">
        <f>'Data Sheet'!$B$16</f>
        <v>42460</v>
      </c>
      <c r="D13" s="410" cm="1">
        <f t="array" ref="D13:D22">TRANSPOSE(HistoricalFS!C13:L13)</f>
        <v>57589</v>
      </c>
      <c r="E13" s="411" t="s">
        <v>83</v>
      </c>
      <c r="G13" s="408">
        <v>1</v>
      </c>
      <c r="H13" s="409">
        <f>C13</f>
        <v>42460</v>
      </c>
      <c r="I13" s="410" cm="1">
        <f t="array" ref="I13:I22">TRANSPOSE(HistoricalFS!C25:L25)</f>
        <v>9024.0999999999949</v>
      </c>
      <c r="J13" s="411" t="s">
        <v>83</v>
      </c>
      <c r="K13" s="63"/>
      <c r="L13" s="408">
        <v>1</v>
      </c>
      <c r="M13" s="409">
        <f>C13</f>
        <v>42460</v>
      </c>
      <c r="N13" s="410" cm="1">
        <f t="array" ref="N13:N22">TRANSPOSE(HistoricalFS!C48:L48)</f>
        <v>181.96623634558091</v>
      </c>
      <c r="O13" s="411" t="s">
        <v>83</v>
      </c>
      <c r="P13" s="63"/>
      <c r="Q13" s="63"/>
      <c r="R13" s="63"/>
      <c r="S13" s="63"/>
      <c r="T13" s="63"/>
    </row>
    <row r="14" spans="2:20">
      <c r="B14" s="408">
        <f>B13+1</f>
        <v>2</v>
      </c>
      <c r="C14" s="409">
        <f>C13+365</f>
        <v>42825</v>
      </c>
      <c r="D14" s="410">
        <v>68085</v>
      </c>
      <c r="E14" s="251">
        <f>D14/D13-1</f>
        <v>0.18225702825192314</v>
      </c>
      <c r="G14" s="408">
        <f>G13+1</f>
        <v>2</v>
      </c>
      <c r="H14" s="409">
        <f>H13+365</f>
        <v>42825</v>
      </c>
      <c r="I14" s="410">
        <v>10421.299999999999</v>
      </c>
      <c r="J14" s="251">
        <f>I14/I13-1</f>
        <v>0.15482984452743276</v>
      </c>
      <c r="L14" s="408">
        <f>L13+1</f>
        <v>2</v>
      </c>
      <c r="M14" s="409">
        <f>M13+365</f>
        <v>42825</v>
      </c>
      <c r="N14" s="410">
        <v>248.58987090367427</v>
      </c>
      <c r="O14" s="251">
        <f>N14/N13-1</f>
        <v>0.36613184894127926</v>
      </c>
    </row>
    <row r="15" spans="2:20">
      <c r="B15" s="408">
        <f t="shared" ref="B15:B27" si="0">B14+1</f>
        <v>3</v>
      </c>
      <c r="C15" s="409">
        <f t="shared" ref="C15:C27" si="1">C14+365</f>
        <v>43190</v>
      </c>
      <c r="D15" s="410">
        <v>79809.399999999994</v>
      </c>
      <c r="E15" s="251">
        <f t="shared" ref="E15:E27" si="2">D15/D14-1</f>
        <v>0.17220239406624072</v>
      </c>
      <c r="G15" s="408">
        <f t="shared" ref="G15:G27" si="3">G14+1</f>
        <v>3</v>
      </c>
      <c r="H15" s="409">
        <f t="shared" ref="H15:H27" si="4">H14+365</f>
        <v>43190</v>
      </c>
      <c r="I15" s="410">
        <v>12117.899999999987</v>
      </c>
      <c r="J15" s="251">
        <f t="shared" ref="J15:J27" si="5">I15/I14-1</f>
        <v>0.16280118603245164</v>
      </c>
      <c r="L15" s="408">
        <f t="shared" ref="L15:L27" si="6">L14+1</f>
        <v>3</v>
      </c>
      <c r="M15" s="409">
        <f t="shared" ref="M15:M27" si="7">M14+365</f>
        <v>43190</v>
      </c>
      <c r="N15" s="410">
        <v>260.84078119827871</v>
      </c>
      <c r="O15" s="251">
        <f t="shared" ref="O15:O27" si="8">N15/N14-1</f>
        <v>4.9281614934952644E-2</v>
      </c>
    </row>
    <row r="16" spans="2:20">
      <c r="B16" s="408">
        <f t="shared" si="0"/>
        <v>4</v>
      </c>
      <c r="C16" s="409">
        <f t="shared" si="1"/>
        <v>43555</v>
      </c>
      <c r="D16" s="410">
        <v>86068.5</v>
      </c>
      <c r="E16" s="251">
        <f t="shared" si="2"/>
        <v>7.8425598989592782E-2</v>
      </c>
      <c r="G16" s="408">
        <f t="shared" si="3"/>
        <v>4</v>
      </c>
      <c r="H16" s="409">
        <f t="shared" si="4"/>
        <v>43555</v>
      </c>
      <c r="I16" s="410">
        <v>11056.300000000003</v>
      </c>
      <c r="J16" s="251">
        <f t="shared" si="5"/>
        <v>-8.7605938322645405E-2</v>
      </c>
      <c r="L16" s="408">
        <f t="shared" si="6"/>
        <v>4</v>
      </c>
      <c r="M16" s="409">
        <f t="shared" si="7"/>
        <v>43555</v>
      </c>
      <c r="N16" s="410">
        <v>253.19761668321749</v>
      </c>
      <c r="O16" s="251">
        <f t="shared" si="8"/>
        <v>-2.9302030456852757E-2</v>
      </c>
    </row>
    <row r="17" spans="2:15">
      <c r="B17" s="408">
        <f t="shared" si="0"/>
        <v>5</v>
      </c>
      <c r="C17" s="409">
        <f t="shared" si="1"/>
        <v>43920</v>
      </c>
      <c r="D17" s="410">
        <v>75660</v>
      </c>
      <c r="E17" s="251">
        <f t="shared" si="2"/>
        <v>-0.12093274542951249</v>
      </c>
      <c r="G17" s="408">
        <f t="shared" si="3"/>
        <v>5</v>
      </c>
      <c r="H17" s="409">
        <f t="shared" si="4"/>
        <v>43920</v>
      </c>
      <c r="I17" s="410">
        <v>7355.0000000000018</v>
      </c>
      <c r="J17" s="251">
        <f t="shared" si="5"/>
        <v>-0.33476841257925349</v>
      </c>
      <c r="L17" s="408">
        <f t="shared" si="6"/>
        <v>5</v>
      </c>
      <c r="M17" s="409">
        <f t="shared" si="7"/>
        <v>43920</v>
      </c>
      <c r="N17" s="410">
        <v>187.88480635551142</v>
      </c>
      <c r="O17" s="251">
        <f t="shared" si="8"/>
        <v>-0.25795191591167599</v>
      </c>
    </row>
    <row r="18" spans="2:15">
      <c r="B18" s="408">
        <f t="shared" si="0"/>
        <v>6</v>
      </c>
      <c r="C18" s="409">
        <f t="shared" si="1"/>
        <v>44285</v>
      </c>
      <c r="D18" s="410">
        <v>70372</v>
      </c>
      <c r="E18" s="251">
        <f t="shared" si="2"/>
        <v>-6.9891620407084298E-2</v>
      </c>
      <c r="G18" s="408">
        <f t="shared" si="3"/>
        <v>6</v>
      </c>
      <c r="H18" s="409">
        <f t="shared" si="4"/>
        <v>44285</v>
      </c>
      <c r="I18" s="410">
        <v>5410.6000000000022</v>
      </c>
      <c r="J18" s="251">
        <f t="shared" si="5"/>
        <v>-0.26436437797416712</v>
      </c>
      <c r="L18" s="408">
        <f t="shared" si="6"/>
        <v>6</v>
      </c>
      <c r="M18" s="409">
        <f t="shared" si="7"/>
        <v>44285</v>
      </c>
      <c r="N18" s="410">
        <v>145.28632903012249</v>
      </c>
      <c r="O18" s="251">
        <f t="shared" si="8"/>
        <v>-0.22672656800563773</v>
      </c>
    </row>
    <row r="19" spans="2:15">
      <c r="B19" s="408">
        <f t="shared" si="0"/>
        <v>7</v>
      </c>
      <c r="C19" s="409">
        <f t="shared" si="1"/>
        <v>44650</v>
      </c>
      <c r="D19" s="410">
        <v>88329.8</v>
      </c>
      <c r="E19" s="251">
        <f t="shared" si="2"/>
        <v>0.25518387995225389</v>
      </c>
      <c r="G19" s="408">
        <f t="shared" si="3"/>
        <v>7</v>
      </c>
      <c r="H19" s="409">
        <f t="shared" si="4"/>
        <v>44650</v>
      </c>
      <c r="I19" s="410">
        <v>5752.0000000000146</v>
      </c>
      <c r="J19" s="251">
        <f t="shared" si="5"/>
        <v>6.3098362473665182E-2</v>
      </c>
      <c r="L19" s="408">
        <f t="shared" si="6"/>
        <v>7</v>
      </c>
      <c r="M19" s="409">
        <f t="shared" si="7"/>
        <v>44650</v>
      </c>
      <c r="N19" s="410">
        <v>128.41774246938098</v>
      </c>
      <c r="O19" s="251">
        <f t="shared" si="8"/>
        <v>-0.11610580756875</v>
      </c>
    </row>
    <row r="20" spans="2:15">
      <c r="B20" s="408">
        <f t="shared" si="0"/>
        <v>8</v>
      </c>
      <c r="C20" s="409">
        <f t="shared" si="1"/>
        <v>45015</v>
      </c>
      <c r="D20" s="410">
        <v>118409.9</v>
      </c>
      <c r="E20" s="251">
        <f t="shared" si="2"/>
        <v>0.3405430556844915</v>
      </c>
      <c r="G20" s="408">
        <f t="shared" si="3"/>
        <v>8</v>
      </c>
      <c r="H20" s="409">
        <f t="shared" si="4"/>
        <v>45015</v>
      </c>
      <c r="I20" s="410">
        <v>13121.500000000004</v>
      </c>
      <c r="J20" s="251">
        <f t="shared" si="5"/>
        <v>1.2812065368567405</v>
      </c>
      <c r="L20" s="408">
        <f t="shared" si="6"/>
        <v>8</v>
      </c>
      <c r="M20" s="409">
        <f t="shared" si="7"/>
        <v>45015</v>
      </c>
      <c r="N20" s="410">
        <v>273.54187355180403</v>
      </c>
      <c r="O20" s="251">
        <f t="shared" si="8"/>
        <v>1.1300940842892127</v>
      </c>
    </row>
    <row r="21" spans="2:15">
      <c r="B21" s="408">
        <f t="shared" si="0"/>
        <v>9</v>
      </c>
      <c r="C21" s="409">
        <f t="shared" si="1"/>
        <v>45380</v>
      </c>
      <c r="D21" s="410">
        <v>141858.20000000001</v>
      </c>
      <c r="E21" s="251">
        <f t="shared" si="2"/>
        <v>0.19802651636391899</v>
      </c>
      <c r="G21" s="408">
        <f t="shared" si="3"/>
        <v>9</v>
      </c>
      <c r="H21" s="409">
        <f t="shared" si="4"/>
        <v>45380</v>
      </c>
      <c r="I21" s="410">
        <v>18626.300000000014</v>
      </c>
      <c r="J21" s="251">
        <f t="shared" si="5"/>
        <v>0.41952520672179316</v>
      </c>
      <c r="L21" s="408">
        <f t="shared" si="6"/>
        <v>9</v>
      </c>
      <c r="M21" s="409">
        <f t="shared" si="7"/>
        <v>45380</v>
      </c>
      <c r="N21" s="410">
        <v>429.01399491094151</v>
      </c>
      <c r="O21" s="251">
        <f t="shared" si="8"/>
        <v>0.56836680739372714</v>
      </c>
    </row>
    <row r="22" spans="2:15">
      <c r="B22" s="408">
        <f t="shared" si="0"/>
        <v>10</v>
      </c>
      <c r="C22" s="409">
        <f t="shared" si="1"/>
        <v>45745</v>
      </c>
      <c r="D22" s="410">
        <v>152913</v>
      </c>
      <c r="E22" s="251">
        <f t="shared" si="2"/>
        <v>7.7928522989858751E-2</v>
      </c>
      <c r="G22" s="408">
        <f t="shared" si="3"/>
        <v>10</v>
      </c>
      <c r="H22" s="409">
        <f t="shared" si="4"/>
        <v>45745</v>
      </c>
      <c r="I22" s="410">
        <v>20156.299999999996</v>
      </c>
      <c r="J22" s="251">
        <f t="shared" si="5"/>
        <v>8.2141917611118664E-2</v>
      </c>
      <c r="L22" s="408">
        <f t="shared" si="6"/>
        <v>10</v>
      </c>
      <c r="M22" s="409">
        <f t="shared" si="7"/>
        <v>45745</v>
      </c>
      <c r="N22" s="410">
        <v>293.70547073791329</v>
      </c>
      <c r="O22" s="251">
        <f t="shared" si="8"/>
        <v>-0.31539419640871336</v>
      </c>
    </row>
    <row r="23" spans="2:15">
      <c r="B23" s="412">
        <f t="shared" si="0"/>
        <v>11</v>
      </c>
      <c r="C23" s="413">
        <f t="shared" si="1"/>
        <v>46110</v>
      </c>
      <c r="D23" s="414">
        <f>FORECAST(B23,$D$13:$D$22,$B$13:$B$22)</f>
        <v>146203.70666666669</v>
      </c>
      <c r="E23" s="415">
        <f t="shared" si="2"/>
        <v>-4.3876539818938243E-2</v>
      </c>
      <c r="G23" s="412">
        <f t="shared" si="3"/>
        <v>11</v>
      </c>
      <c r="H23" s="413">
        <f t="shared" si="4"/>
        <v>46110</v>
      </c>
      <c r="I23" s="414">
        <f>FORECAST(G23,$I$13:$I$22,$G$13:$G$22)</f>
        <v>16130.313333333343</v>
      </c>
      <c r="J23" s="415">
        <f t="shared" si="5"/>
        <v>-0.19973837790996629</v>
      </c>
      <c r="L23" s="412">
        <f t="shared" si="6"/>
        <v>11</v>
      </c>
      <c r="M23" s="413">
        <f t="shared" si="7"/>
        <v>46110</v>
      </c>
      <c r="N23" s="414">
        <f>FORECAST(L23,$N$13:$N$22,$L$14:$L$23)</f>
        <v>292.47690874725862</v>
      </c>
      <c r="O23" s="415">
        <f t="shared" si="8"/>
        <v>-4.1829727841568021E-3</v>
      </c>
    </row>
    <row r="24" spans="2:15">
      <c r="B24" s="412">
        <f t="shared" si="0"/>
        <v>12</v>
      </c>
      <c r="C24" s="413">
        <f t="shared" si="1"/>
        <v>46475</v>
      </c>
      <c r="D24" s="414">
        <f t="shared" ref="D24:D27" si="9">FORECAST(B24,$D$13:$D$22,$B$13:$B$22)</f>
        <v>155711.74787878789</v>
      </c>
      <c r="E24" s="415">
        <f t="shared" si="2"/>
        <v>6.5032832811816599E-2</v>
      </c>
      <c r="G24" s="412">
        <f t="shared" si="3"/>
        <v>12</v>
      </c>
      <c r="H24" s="413">
        <f t="shared" si="4"/>
        <v>46475</v>
      </c>
      <c r="I24" s="414">
        <f t="shared" ref="I24:I27" si="10">FORECAST(G24,$I$13:$I$22,$G$13:$G$22)</f>
        <v>17007.801212121223</v>
      </c>
      <c r="J24" s="415">
        <f t="shared" si="5"/>
        <v>5.4399927679926074E-2</v>
      </c>
      <c r="L24" s="412">
        <f t="shared" si="6"/>
        <v>12</v>
      </c>
      <c r="M24" s="413">
        <f t="shared" si="7"/>
        <v>46475</v>
      </c>
      <c r="N24" s="414">
        <f t="shared" ref="N24:N27" si="11">FORECAST(L24,$N$13:$N$22,$L$14:$L$23)</f>
        <v>304.08411686472891</v>
      </c>
      <c r="O24" s="415">
        <f t="shared" si="8"/>
        <v>3.968589577613657E-2</v>
      </c>
    </row>
    <row r="25" spans="2:15">
      <c r="B25" s="412">
        <f t="shared" si="0"/>
        <v>13</v>
      </c>
      <c r="C25" s="413">
        <f t="shared" si="1"/>
        <v>46840</v>
      </c>
      <c r="D25" s="414">
        <f t="shared" si="9"/>
        <v>165219.78909090912</v>
      </c>
      <c r="E25" s="415">
        <f t="shared" si="2"/>
        <v>6.1061810310694575E-2</v>
      </c>
      <c r="G25" s="412">
        <f t="shared" si="3"/>
        <v>13</v>
      </c>
      <c r="H25" s="413">
        <f t="shared" si="4"/>
        <v>46840</v>
      </c>
      <c r="I25" s="414">
        <f t="shared" si="10"/>
        <v>17885.289090909104</v>
      </c>
      <c r="J25" s="415">
        <f t="shared" si="5"/>
        <v>5.1593258166876321E-2</v>
      </c>
      <c r="L25" s="412">
        <f t="shared" si="6"/>
        <v>13</v>
      </c>
      <c r="M25" s="413">
        <f t="shared" si="7"/>
        <v>46840</v>
      </c>
      <c r="N25" s="414">
        <f t="shared" si="11"/>
        <v>315.69132498219915</v>
      </c>
      <c r="O25" s="415">
        <f t="shared" si="8"/>
        <v>3.8171043713649988E-2</v>
      </c>
    </row>
    <row r="26" spans="2:15">
      <c r="B26" s="412">
        <f t="shared" si="0"/>
        <v>14</v>
      </c>
      <c r="C26" s="413">
        <f t="shared" si="1"/>
        <v>47205</v>
      </c>
      <c r="D26" s="414">
        <f t="shared" si="9"/>
        <v>174727.83030303032</v>
      </c>
      <c r="E26" s="415">
        <f t="shared" si="2"/>
        <v>5.7547835307364847E-2</v>
      </c>
      <c r="G26" s="412">
        <f t="shared" si="3"/>
        <v>14</v>
      </c>
      <c r="H26" s="413">
        <f t="shared" si="4"/>
        <v>47205</v>
      </c>
      <c r="I26" s="414">
        <f t="shared" si="10"/>
        <v>18762.776969696981</v>
      </c>
      <c r="J26" s="415">
        <f t="shared" si="5"/>
        <v>4.9061990238329134E-2</v>
      </c>
      <c r="L26" s="412">
        <f t="shared" si="6"/>
        <v>14</v>
      </c>
      <c r="M26" s="413">
        <f t="shared" si="7"/>
        <v>47205</v>
      </c>
      <c r="N26" s="414">
        <f t="shared" si="11"/>
        <v>327.29853309966938</v>
      </c>
      <c r="O26" s="415">
        <f t="shared" si="8"/>
        <v>3.6767586559829368E-2</v>
      </c>
    </row>
    <row r="27" spans="2:15">
      <c r="B27" s="412">
        <f t="shared" si="0"/>
        <v>15</v>
      </c>
      <c r="C27" s="413">
        <f t="shared" si="1"/>
        <v>47570</v>
      </c>
      <c r="D27" s="414">
        <f t="shared" si="9"/>
        <v>184235.87151515155</v>
      </c>
      <c r="E27" s="415">
        <f t="shared" si="2"/>
        <v>5.4416295307000873E-2</v>
      </c>
      <c r="G27" s="412">
        <f t="shared" si="3"/>
        <v>15</v>
      </c>
      <c r="H27" s="413">
        <f t="shared" si="4"/>
        <v>47570</v>
      </c>
      <c r="I27" s="414">
        <f t="shared" si="10"/>
        <v>19640.264848484861</v>
      </c>
      <c r="J27" s="415">
        <f t="shared" si="5"/>
        <v>4.6767484376383894E-2</v>
      </c>
      <c r="L27" s="412">
        <f t="shared" si="6"/>
        <v>15</v>
      </c>
      <c r="M27" s="413">
        <f t="shared" si="7"/>
        <v>47570</v>
      </c>
      <c r="N27" s="414">
        <f t="shared" si="11"/>
        <v>338.90574121713962</v>
      </c>
      <c r="O27" s="415">
        <f t="shared" si="8"/>
        <v>3.5463672896864473E-2</v>
      </c>
    </row>
    <row r="28" spans="2:15">
      <c r="B28" s="62"/>
      <c r="C28" s="64"/>
    </row>
    <row r="29" spans="2:15">
      <c r="B29" s="62"/>
      <c r="C29" s="64"/>
    </row>
  </sheetData>
  <printOptions horizontalCentered="1" verticalCentered="1"/>
  <pageMargins left="0.25" right="0.25" top="0.25" bottom="0.25" header="0" footer="0"/>
  <pageSetup scale="65" orientation="portrait" r:id="rId1"/>
  <colBreaks count="1" manualBreakCount="1">
    <brk id="16"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F07B-BF5A-4812-9830-D8C056455503}">
  <dimension ref="B1:AD165"/>
  <sheetViews>
    <sheetView showGridLines="0" view="pageBreakPreview" topLeftCell="A104" zoomScale="60" zoomScaleNormal="77" workbookViewId="0">
      <selection sqref="A1:AE128"/>
    </sheetView>
  </sheetViews>
  <sheetFormatPr defaultRowHeight="14.5"/>
  <cols>
    <col min="1" max="1" width="1.81640625" customWidth="1"/>
    <col min="2" max="2" width="12.90625" customWidth="1"/>
    <col min="3" max="3" width="5.6328125" customWidth="1"/>
    <col min="4" max="5" width="8.6328125" customWidth="1"/>
    <col min="6" max="7" width="5.6328125" customWidth="1"/>
    <col min="8" max="9" width="8.6328125" customWidth="1"/>
    <col min="10" max="10" width="7.1796875" bestFit="1" customWidth="1"/>
    <col min="11" max="12" width="5.6328125" customWidth="1"/>
    <col min="13" max="14" width="8.6328125" customWidth="1"/>
    <col min="15" max="15" width="7.1796875" bestFit="1" customWidth="1"/>
    <col min="16" max="17" width="5.6328125" customWidth="1"/>
    <col min="18" max="19" width="8.6328125" customWidth="1"/>
    <col min="20" max="20" width="7.1796875" bestFit="1" customWidth="1"/>
    <col min="21" max="22" width="5.6328125" customWidth="1"/>
    <col min="23" max="24" width="8.6328125" customWidth="1"/>
    <col min="25" max="25" width="7.1796875" bestFit="1" customWidth="1"/>
    <col min="26" max="27" width="5.6328125" customWidth="1"/>
    <col min="28" max="29" width="8.6328125" customWidth="1"/>
    <col min="30" max="30" width="7.1796875" bestFit="1" customWidth="1"/>
    <col min="31" max="31" width="1.81640625" customWidth="1"/>
  </cols>
  <sheetData>
    <row r="1" spans="2:30">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row>
    <row r="2" spans="2:30" ht="28.5">
      <c r="B2" s="84" t="str">
        <f>'Data Sheet'!B1</f>
        <v>MARUTI SUZUKI INDIA LTD</v>
      </c>
      <c r="C2" s="84"/>
      <c r="D2" s="84"/>
      <c r="E2" s="84"/>
      <c r="F2" s="84"/>
      <c r="M2" s="27"/>
      <c r="N2" s="27"/>
      <c r="O2" s="27"/>
      <c r="P2" s="27"/>
      <c r="Q2" s="27"/>
      <c r="R2" s="27"/>
      <c r="S2" s="27"/>
      <c r="T2" s="27"/>
      <c r="U2" s="27"/>
      <c r="V2" s="27"/>
      <c r="W2" s="27"/>
      <c r="X2" s="27"/>
      <c r="Y2" s="27"/>
      <c r="Z2" s="27"/>
      <c r="AA2" s="27"/>
      <c r="AB2" s="27"/>
      <c r="AC2" s="27"/>
      <c r="AD2" s="27"/>
    </row>
    <row r="3" spans="2:30" ht="15.5">
      <c r="B3" s="305" t="str">
        <f>CONCATENATE("( ",VLOOKUP(B2,'List of Stocks'!A2:C5442,3,1)," | ","BSE Code: ",VLOOKUP(B2,'List of Stocks'!A2:B5442,2,1)," )")</f>
        <v>( MARUTI | BSE Code: 532500 )</v>
      </c>
      <c r="M3" s="27"/>
      <c r="N3" s="27"/>
      <c r="O3" s="27"/>
      <c r="P3" s="27"/>
      <c r="Q3" s="27"/>
      <c r="R3" s="27"/>
      <c r="S3" s="27"/>
      <c r="T3" s="27"/>
      <c r="U3" s="27"/>
      <c r="V3" s="27"/>
      <c r="W3" s="27"/>
      <c r="X3" s="27"/>
      <c r="Y3" s="27"/>
      <c r="Z3" s="27"/>
      <c r="AA3" s="27"/>
      <c r="AB3" s="27"/>
      <c r="AC3" s="27"/>
      <c r="AD3" s="27"/>
    </row>
    <row r="4" spans="2:30" ht="15.5">
      <c r="B4" s="306" t="str">
        <f>CONCATENATE("INR "&amp;'Data Sheet'!B8)</f>
        <v>INR 12612.85</v>
      </c>
      <c r="C4" s="2"/>
      <c r="D4" s="2"/>
      <c r="E4" s="2"/>
      <c r="F4" s="2"/>
      <c r="M4" s="27"/>
      <c r="N4" s="27"/>
      <c r="O4" s="27"/>
      <c r="P4" s="27"/>
      <c r="Q4" s="27"/>
      <c r="R4" s="27"/>
      <c r="S4" s="27"/>
      <c r="T4" s="27"/>
      <c r="U4" s="27"/>
      <c r="V4" s="27"/>
      <c r="W4" s="27"/>
      <c r="X4" s="27"/>
      <c r="Y4" s="27"/>
      <c r="Z4" s="27"/>
      <c r="AA4" s="27"/>
      <c r="AB4" s="27"/>
      <c r="AC4" s="27"/>
      <c r="AD4" s="27"/>
    </row>
    <row r="5" spans="2:30" ht="15.5">
      <c r="B5" s="344" t="s">
        <v>8400</v>
      </c>
      <c r="C5" s="88"/>
      <c r="D5" s="88"/>
      <c r="E5" s="88"/>
      <c r="F5" s="88"/>
      <c r="G5" s="88"/>
      <c r="M5" s="27"/>
      <c r="N5" s="27"/>
      <c r="O5" s="27"/>
      <c r="P5" s="27"/>
      <c r="Q5" s="27"/>
      <c r="R5" s="27"/>
      <c r="S5" s="27"/>
      <c r="T5" s="27"/>
      <c r="U5" s="27"/>
      <c r="V5" s="27"/>
      <c r="W5" s="27"/>
      <c r="X5" s="27"/>
      <c r="Y5" s="27"/>
      <c r="Z5" s="27"/>
      <c r="AA5" s="27"/>
      <c r="AB5" s="27"/>
      <c r="AC5" s="27"/>
      <c r="AD5" s="27"/>
    </row>
    <row r="6" spans="2:30" ht="3.5" customHeight="1" thickBot="1">
      <c r="B6" s="52"/>
      <c r="C6" s="52"/>
      <c r="D6" s="52"/>
      <c r="E6" s="53"/>
      <c r="F6" s="53"/>
      <c r="G6" s="53"/>
      <c r="H6" s="53"/>
      <c r="I6" s="53"/>
      <c r="J6" s="53"/>
      <c r="K6" s="53"/>
      <c r="L6" s="53"/>
      <c r="M6" s="53"/>
      <c r="N6" s="53"/>
      <c r="O6" s="53"/>
      <c r="P6" s="53"/>
      <c r="Q6" s="53"/>
      <c r="R6" s="53"/>
      <c r="S6" s="53"/>
      <c r="T6" s="53"/>
      <c r="U6" s="53"/>
      <c r="V6" s="53"/>
      <c r="W6" s="53"/>
      <c r="X6" s="53"/>
      <c r="Y6" s="53"/>
      <c r="Z6" s="53"/>
      <c r="AA6" s="53"/>
      <c r="AB6" s="53"/>
      <c r="AC6" s="53"/>
      <c r="AD6" s="53"/>
    </row>
    <row r="7" spans="2:30" ht="3.5" customHeight="1" thickTop="1">
      <c r="B7" s="51"/>
      <c r="C7" s="51"/>
      <c r="D7" s="51"/>
      <c r="M7" s="27"/>
      <c r="N7" s="27"/>
      <c r="O7" s="27"/>
      <c r="P7" s="27"/>
      <c r="Q7" s="27"/>
      <c r="R7" s="27"/>
      <c r="S7" s="27"/>
      <c r="T7" s="27"/>
      <c r="U7" s="27"/>
      <c r="V7" s="27"/>
      <c r="W7" s="27"/>
      <c r="X7" s="27"/>
      <c r="Y7" s="27"/>
      <c r="Z7" s="27"/>
      <c r="AA7" s="27"/>
      <c r="AB7" s="27"/>
      <c r="AC7" s="27"/>
      <c r="AD7" s="27"/>
    </row>
    <row r="8" spans="2:30" ht="18.5">
      <c r="B8" s="288" t="s">
        <v>8714</v>
      </c>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row>
    <row r="9" spans="2:30">
      <c r="B9" s="69"/>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row>
    <row r="10" spans="2:30" s="305" customFormat="1" ht="15.5">
      <c r="B10" s="345"/>
      <c r="C10" s="345"/>
      <c r="D10" s="478" t="s">
        <v>8436</v>
      </c>
      <c r="E10" s="478"/>
      <c r="F10" s="346"/>
      <c r="G10" s="86" t="str">
        <f>WACC!B13 &amp; " Weekly Returns"</f>
        <v>Maruti Suzuki Weekly Returns</v>
      </c>
      <c r="H10" s="86"/>
      <c r="I10" s="86"/>
      <c r="J10" s="86"/>
      <c r="K10" s="346"/>
      <c r="L10" s="86" t="str">
        <f>WACC!B14 &amp; " Weekly Returns"</f>
        <v>M &amp; M Weekly Returns</v>
      </c>
      <c r="M10" s="86"/>
      <c r="N10" s="86"/>
      <c r="O10" s="86"/>
      <c r="P10" s="346"/>
      <c r="Q10" s="478" t="str">
        <f>WACC!B15 &amp; " Weekly Returns"</f>
        <v>Tata Motors Weekly Returns</v>
      </c>
      <c r="R10" s="478"/>
      <c r="S10" s="478"/>
      <c r="T10" s="478"/>
      <c r="U10" s="346"/>
      <c r="V10" s="86" t="str">
        <f>WACC!B16 &amp; " Weekly Returns"</f>
        <v>Bajaj Auto Weekly Returns</v>
      </c>
      <c r="W10" s="86"/>
      <c r="X10" s="86"/>
      <c r="Y10" s="86"/>
      <c r="Z10" s="346"/>
      <c r="AA10" s="86" t="str">
        <f>WACC!B17 &amp; " Weekly Returns"</f>
        <v>Eicher Motors Weekly Returns</v>
      </c>
      <c r="AB10" s="86"/>
      <c r="AC10" s="86"/>
      <c r="AD10" s="86"/>
    </row>
    <row r="11" spans="2:30" ht="5.5" customHeight="1">
      <c r="B11" s="69"/>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row>
    <row r="12" spans="2:30">
      <c r="B12" s="131" t="s">
        <v>8442</v>
      </c>
      <c r="C12" s="131"/>
      <c r="D12" s="132" t="s">
        <v>8437</v>
      </c>
      <c r="E12" s="132" t="s">
        <v>8438</v>
      </c>
      <c r="F12" s="81"/>
      <c r="G12" s="347"/>
      <c r="H12" s="132" t="s">
        <v>8437</v>
      </c>
      <c r="I12" s="132" t="s">
        <v>8438</v>
      </c>
      <c r="J12" s="132"/>
      <c r="K12" s="81"/>
      <c r="L12" s="347"/>
      <c r="M12" s="132" t="s">
        <v>8437</v>
      </c>
      <c r="N12" s="132" t="s">
        <v>8438</v>
      </c>
      <c r="O12" s="132"/>
      <c r="P12" s="81"/>
      <c r="Q12" s="347"/>
      <c r="R12" s="132" t="s">
        <v>8437</v>
      </c>
      <c r="S12" s="132" t="s">
        <v>8438</v>
      </c>
      <c r="T12" s="132"/>
      <c r="U12" s="81"/>
      <c r="V12" s="347"/>
      <c r="W12" s="132" t="s">
        <v>8437</v>
      </c>
      <c r="X12" s="132" t="s">
        <v>8438</v>
      </c>
      <c r="Y12" s="132"/>
      <c r="Z12" s="81"/>
      <c r="AA12" s="347"/>
      <c r="AB12" s="132" t="s">
        <v>8437</v>
      </c>
      <c r="AC12" s="132" t="s">
        <v>8438</v>
      </c>
      <c r="AD12" s="132"/>
    </row>
    <row r="13" spans="2:30">
      <c r="B13" s="83" t="s">
        <v>8561</v>
      </c>
      <c r="C13" s="82"/>
      <c r="D13" s="85">
        <v>18203.400000000001</v>
      </c>
      <c r="E13" s="125" t="s">
        <v>83</v>
      </c>
      <c r="F13" s="81"/>
      <c r="G13" s="69"/>
      <c r="H13" s="85">
        <v>9105.9500000000007</v>
      </c>
      <c r="I13" s="125" t="s">
        <v>83</v>
      </c>
      <c r="J13" s="81"/>
      <c r="K13" s="81"/>
      <c r="L13" s="69"/>
      <c r="M13" s="85">
        <v>1260.4000000000001</v>
      </c>
      <c r="N13" s="125" t="s">
        <v>83</v>
      </c>
      <c r="O13" s="81"/>
      <c r="P13" s="81"/>
      <c r="Q13" s="69"/>
      <c r="R13" s="85">
        <v>523.34</v>
      </c>
      <c r="S13" s="125" t="s">
        <v>83</v>
      </c>
      <c r="T13" s="81"/>
      <c r="U13" s="81"/>
      <c r="V13" s="69"/>
      <c r="W13" s="85">
        <v>4483.2</v>
      </c>
      <c r="X13" s="125" t="s">
        <v>83</v>
      </c>
      <c r="Y13" s="81"/>
      <c r="Z13" s="81"/>
      <c r="AA13" s="69"/>
      <c r="AB13" s="85">
        <v>3570.9</v>
      </c>
      <c r="AC13" s="125" t="s">
        <v>83</v>
      </c>
      <c r="AD13" s="81"/>
    </row>
    <row r="14" spans="2:30">
      <c r="B14" s="83">
        <v>45067</v>
      </c>
      <c r="C14" s="77"/>
      <c r="D14" s="85">
        <v>18499.349999999999</v>
      </c>
      <c r="E14" s="126">
        <f t="shared" ref="E14:E78" si="0">D14/D13-1</f>
        <v>1.6257951811200044E-2</v>
      </c>
      <c r="F14" s="67"/>
      <c r="G14" s="67"/>
      <c r="H14" s="85">
        <v>9399.9500000000007</v>
      </c>
      <c r="I14" s="126">
        <f t="shared" ref="I14:I78" si="1">H14/H13-1</f>
        <v>3.2286581850328622E-2</v>
      </c>
      <c r="J14" s="67"/>
      <c r="K14" s="67"/>
      <c r="L14" s="67"/>
      <c r="M14" s="85">
        <v>1281.8499999999999</v>
      </c>
      <c r="N14" s="126">
        <f t="shared" ref="N14:N78" si="2">M14/M13-1</f>
        <v>1.7018406854966583E-2</v>
      </c>
      <c r="O14" s="67"/>
      <c r="P14" s="67"/>
      <c r="Q14" s="67"/>
      <c r="R14" s="85">
        <v>516.85</v>
      </c>
      <c r="S14" s="126">
        <f t="shared" ref="S14:S78" si="3">R14/R13-1</f>
        <v>-1.2401115909351446E-2</v>
      </c>
      <c r="T14" s="67"/>
      <c r="U14" s="67"/>
      <c r="V14" s="67"/>
      <c r="W14" s="85">
        <v>4615.95</v>
      </c>
      <c r="X14" s="126">
        <f t="shared" ref="X14:X78" si="4">W14/W13-1</f>
        <v>2.961054603854385E-2</v>
      </c>
      <c r="Y14" s="67"/>
      <c r="Z14" s="67"/>
      <c r="AA14" s="67"/>
      <c r="AB14" s="85">
        <v>3690.35</v>
      </c>
      <c r="AC14" s="126">
        <f t="shared" ref="AC14:AC78" si="5">AB14/AB13-1</f>
        <v>3.3450950740709473E-2</v>
      </c>
    </row>
    <row r="15" spans="2:30">
      <c r="B15" s="83">
        <v>45074</v>
      </c>
      <c r="C15" s="77"/>
      <c r="D15" s="85">
        <v>18534.099999999999</v>
      </c>
      <c r="E15" s="126">
        <f t="shared" si="0"/>
        <v>1.8784443777755122E-3</v>
      </c>
      <c r="F15" s="67"/>
      <c r="G15" s="67"/>
      <c r="H15" s="85">
        <v>9485.35</v>
      </c>
      <c r="I15" s="126">
        <f t="shared" si="1"/>
        <v>9.0851547082697603E-3</v>
      </c>
      <c r="J15" s="67"/>
      <c r="K15" s="67"/>
      <c r="L15" s="67"/>
      <c r="M15" s="85">
        <v>1341.4</v>
      </c>
      <c r="N15" s="126">
        <f t="shared" si="2"/>
        <v>4.645629363810122E-2</v>
      </c>
      <c r="O15" s="67"/>
      <c r="P15" s="67"/>
      <c r="Q15" s="67"/>
      <c r="R15" s="85">
        <v>534.25</v>
      </c>
      <c r="S15" s="126">
        <f t="shared" si="3"/>
        <v>3.3665473541646396E-2</v>
      </c>
      <c r="T15" s="67"/>
      <c r="U15" s="67"/>
      <c r="V15" s="67"/>
      <c r="W15" s="85">
        <v>4669.1000000000004</v>
      </c>
      <c r="X15" s="126">
        <f t="shared" si="4"/>
        <v>1.1514422816538472E-2</v>
      </c>
      <c r="Y15" s="67"/>
      <c r="Z15" s="67"/>
      <c r="AA15" s="67"/>
      <c r="AB15" s="85">
        <v>3699.4</v>
      </c>
      <c r="AC15" s="126">
        <f t="shared" si="5"/>
        <v>2.4523419187882922E-3</v>
      </c>
    </row>
    <row r="16" spans="2:30">
      <c r="B16" s="83">
        <v>45081</v>
      </c>
      <c r="C16" s="77"/>
      <c r="D16" s="85">
        <v>18563.400000000001</v>
      </c>
      <c r="E16" s="126">
        <f t="shared" si="0"/>
        <v>1.5808698561032841E-3</v>
      </c>
      <c r="F16" s="67"/>
      <c r="G16" s="67"/>
      <c r="H16" s="85">
        <v>9627.7999999999993</v>
      </c>
      <c r="I16" s="126">
        <f t="shared" si="1"/>
        <v>1.5017896018596932E-2</v>
      </c>
      <c r="J16" s="67"/>
      <c r="K16" s="67"/>
      <c r="L16" s="67"/>
      <c r="M16" s="85">
        <v>1370.65</v>
      </c>
      <c r="N16" s="126">
        <f t="shared" si="2"/>
        <v>2.1805576263605131E-2</v>
      </c>
      <c r="O16" s="67"/>
      <c r="P16" s="67"/>
      <c r="Q16" s="67"/>
      <c r="R16" s="85">
        <v>560.57000000000005</v>
      </c>
      <c r="S16" s="126">
        <f t="shared" si="3"/>
        <v>4.9265325222274337E-2</v>
      </c>
      <c r="T16" s="67"/>
      <c r="U16" s="67"/>
      <c r="V16" s="67"/>
      <c r="W16" s="85">
        <v>4743.3999999999996</v>
      </c>
      <c r="X16" s="126">
        <f t="shared" si="4"/>
        <v>1.5913131010258708E-2</v>
      </c>
      <c r="Y16" s="67"/>
      <c r="Z16" s="67"/>
      <c r="AA16" s="67"/>
      <c r="AB16" s="85">
        <v>3581.3</v>
      </c>
      <c r="AC16" s="126">
        <f t="shared" si="5"/>
        <v>-3.1924095799318764E-2</v>
      </c>
    </row>
    <row r="17" spans="2:29">
      <c r="B17" s="83">
        <v>45088</v>
      </c>
      <c r="C17" s="77"/>
      <c r="D17" s="85">
        <v>18826</v>
      </c>
      <c r="E17" s="126">
        <f t="shared" si="0"/>
        <v>1.4146115474535925E-2</v>
      </c>
      <c r="F17" s="67"/>
      <c r="G17" s="67"/>
      <c r="H17" s="85">
        <v>9603.7000000000007</v>
      </c>
      <c r="I17" s="126">
        <f t="shared" si="1"/>
        <v>-2.5031679095949277E-3</v>
      </c>
      <c r="J17" s="67"/>
      <c r="K17" s="67"/>
      <c r="L17" s="67"/>
      <c r="M17" s="85">
        <v>1403.85</v>
      </c>
      <c r="N17" s="126">
        <f t="shared" si="2"/>
        <v>2.4222084412504952E-2</v>
      </c>
      <c r="O17" s="67"/>
      <c r="P17" s="67"/>
      <c r="Q17" s="67"/>
      <c r="R17" s="85">
        <v>568.04999999999995</v>
      </c>
      <c r="S17" s="126">
        <f t="shared" si="3"/>
        <v>1.3343561018249073E-2</v>
      </c>
      <c r="T17" s="67"/>
      <c r="U17" s="67"/>
      <c r="V17" s="67"/>
      <c r="W17" s="85">
        <v>4641.95</v>
      </c>
      <c r="X17" s="126">
        <f t="shared" si="4"/>
        <v>-2.1387612261247191E-2</v>
      </c>
      <c r="Y17" s="67"/>
      <c r="Z17" s="67"/>
      <c r="AA17" s="67"/>
      <c r="AB17" s="85">
        <v>3538.9</v>
      </c>
      <c r="AC17" s="126">
        <f t="shared" si="5"/>
        <v>-1.1839276240471319E-2</v>
      </c>
    </row>
    <row r="18" spans="2:29">
      <c r="B18" s="83">
        <v>45095</v>
      </c>
      <c r="C18" s="77"/>
      <c r="D18" s="85">
        <v>18665.5</v>
      </c>
      <c r="E18" s="126">
        <f t="shared" si="0"/>
        <v>-8.5254435355359703E-3</v>
      </c>
      <c r="F18" s="67"/>
      <c r="G18" s="67"/>
      <c r="H18" s="85">
        <v>9327.2999999999993</v>
      </c>
      <c r="I18" s="126">
        <f t="shared" si="1"/>
        <v>-2.8780574153711713E-2</v>
      </c>
      <c r="J18" s="67"/>
      <c r="K18" s="67"/>
      <c r="L18" s="67"/>
      <c r="M18" s="85">
        <v>1373.25</v>
      </c>
      <c r="N18" s="126">
        <f t="shared" si="2"/>
        <v>-2.1797200555614848E-2</v>
      </c>
      <c r="O18" s="67"/>
      <c r="P18" s="67"/>
      <c r="Q18" s="67"/>
      <c r="R18" s="85">
        <v>557.92999999999995</v>
      </c>
      <c r="S18" s="126">
        <f t="shared" si="3"/>
        <v>-1.7815333157292557E-2</v>
      </c>
      <c r="T18" s="67"/>
      <c r="U18" s="67"/>
      <c r="V18" s="67"/>
      <c r="W18" s="85">
        <v>4622.6000000000004</v>
      </c>
      <c r="X18" s="126">
        <f t="shared" si="4"/>
        <v>-4.1685067697840861E-3</v>
      </c>
      <c r="Y18" s="67"/>
      <c r="Z18" s="67"/>
      <c r="AA18" s="67"/>
      <c r="AB18" s="85">
        <v>3539.2</v>
      </c>
      <c r="AC18" s="126">
        <f t="shared" si="5"/>
        <v>8.4772104326225062E-5</v>
      </c>
    </row>
    <row r="19" spans="2:29">
      <c r="B19" s="83">
        <v>45102</v>
      </c>
      <c r="C19" s="77"/>
      <c r="D19" s="85">
        <v>19189.05</v>
      </c>
      <c r="E19" s="126">
        <f t="shared" si="0"/>
        <v>2.8049074495727355E-2</v>
      </c>
      <c r="F19" s="67"/>
      <c r="G19" s="67"/>
      <c r="H19" s="85">
        <v>9789.0499999999993</v>
      </c>
      <c r="I19" s="126">
        <f t="shared" si="1"/>
        <v>4.9505215871688435E-2</v>
      </c>
      <c r="J19" s="67"/>
      <c r="K19" s="67"/>
      <c r="L19" s="67"/>
      <c r="M19" s="85">
        <v>1453.6</v>
      </c>
      <c r="N19" s="126">
        <f t="shared" si="2"/>
        <v>5.8510831967959254E-2</v>
      </c>
      <c r="O19" s="67"/>
      <c r="P19" s="67"/>
      <c r="Q19" s="67"/>
      <c r="R19" s="85">
        <v>593.72</v>
      </c>
      <c r="S19" s="126">
        <f t="shared" si="3"/>
        <v>6.4147832165325491E-2</v>
      </c>
      <c r="T19" s="67"/>
      <c r="U19" s="67"/>
      <c r="V19" s="67"/>
      <c r="W19" s="85">
        <v>4691.55</v>
      </c>
      <c r="X19" s="126">
        <f t="shared" si="4"/>
        <v>1.4915848223943096E-2</v>
      </c>
      <c r="Y19" s="67"/>
      <c r="Z19" s="67"/>
      <c r="AA19" s="67"/>
      <c r="AB19" s="85">
        <v>3580.1</v>
      </c>
      <c r="AC19" s="126">
        <f t="shared" si="5"/>
        <v>1.1556283905967524E-2</v>
      </c>
    </row>
    <row r="20" spans="2:29">
      <c r="B20" s="83">
        <v>45109</v>
      </c>
      <c r="C20" s="77"/>
      <c r="D20" s="85">
        <v>19331.8</v>
      </c>
      <c r="E20" s="126">
        <f t="shared" si="0"/>
        <v>7.4391384669902916E-3</v>
      </c>
      <c r="F20" s="67"/>
      <c r="G20" s="67"/>
      <c r="H20" s="85">
        <v>9850.25</v>
      </c>
      <c r="I20" s="126">
        <f t="shared" si="1"/>
        <v>6.2518834820539659E-3</v>
      </c>
      <c r="J20" s="67"/>
      <c r="K20" s="67"/>
      <c r="L20" s="67"/>
      <c r="M20" s="85">
        <v>1564.15</v>
      </c>
      <c r="N20" s="126">
        <f t="shared" si="2"/>
        <v>7.6052559163456435E-2</v>
      </c>
      <c r="O20" s="67"/>
      <c r="P20" s="67"/>
      <c r="Q20" s="67"/>
      <c r="R20" s="85">
        <v>616.29999999999995</v>
      </c>
      <c r="S20" s="126">
        <f t="shared" si="3"/>
        <v>3.8031395270497814E-2</v>
      </c>
      <c r="T20" s="67"/>
      <c r="U20" s="67"/>
      <c r="V20" s="67"/>
      <c r="W20" s="85">
        <v>4834</v>
      </c>
      <c r="X20" s="126">
        <f t="shared" si="4"/>
        <v>3.0363099615265732E-2</v>
      </c>
      <c r="Y20" s="67"/>
      <c r="Z20" s="67"/>
      <c r="AA20" s="67"/>
      <c r="AB20" s="85">
        <v>3184.8</v>
      </c>
      <c r="AC20" s="126">
        <f t="shared" si="5"/>
        <v>-0.11041591017010688</v>
      </c>
    </row>
    <row r="21" spans="2:29">
      <c r="B21" s="83">
        <v>45116</v>
      </c>
      <c r="C21" s="77"/>
      <c r="D21" s="85">
        <v>19564.5</v>
      </c>
      <c r="E21" s="126">
        <f t="shared" si="0"/>
        <v>1.2037161567986399E-2</v>
      </c>
      <c r="F21" s="67"/>
      <c r="G21" s="67"/>
      <c r="H21" s="85">
        <v>9603.65</v>
      </c>
      <c r="I21" s="126">
        <f t="shared" si="1"/>
        <v>-2.5034897591431737E-2</v>
      </c>
      <c r="J21" s="67"/>
      <c r="K21" s="67"/>
      <c r="L21" s="67"/>
      <c r="M21" s="85">
        <v>1546.55</v>
      </c>
      <c r="N21" s="126">
        <f t="shared" si="2"/>
        <v>-1.1252117763641656E-2</v>
      </c>
      <c r="O21" s="67"/>
      <c r="P21" s="67"/>
      <c r="Q21" s="67"/>
      <c r="R21" s="85">
        <v>622.98</v>
      </c>
      <c r="S21" s="126">
        <f t="shared" si="3"/>
        <v>1.0838877170209482E-2</v>
      </c>
      <c r="T21" s="67"/>
      <c r="U21" s="67"/>
      <c r="V21" s="67"/>
      <c r="W21" s="85">
        <v>4859.6000000000004</v>
      </c>
      <c r="X21" s="126">
        <f t="shared" si="4"/>
        <v>5.2958212660323412E-3</v>
      </c>
      <c r="Y21" s="67"/>
      <c r="Z21" s="67"/>
      <c r="AA21" s="67"/>
      <c r="AB21" s="85">
        <v>3347.1</v>
      </c>
      <c r="AC21" s="126">
        <f t="shared" si="5"/>
        <v>5.096081386586282E-2</v>
      </c>
    </row>
    <row r="22" spans="2:29">
      <c r="B22" s="83">
        <v>45123</v>
      </c>
      <c r="C22" s="77"/>
      <c r="D22" s="85">
        <v>19745</v>
      </c>
      <c r="E22" s="126">
        <f t="shared" si="0"/>
        <v>9.225893838329613E-3</v>
      </c>
      <c r="F22" s="67"/>
      <c r="G22" s="67"/>
      <c r="H22" s="85">
        <v>9770.0499999999993</v>
      </c>
      <c r="I22" s="126">
        <f t="shared" si="1"/>
        <v>1.7326745560281687E-2</v>
      </c>
      <c r="J22" s="67"/>
      <c r="K22" s="67"/>
      <c r="L22" s="67"/>
      <c r="M22" s="85">
        <v>1523.5</v>
      </c>
      <c r="N22" s="126">
        <f t="shared" si="2"/>
        <v>-1.4904141476188904E-2</v>
      </c>
      <c r="O22" s="67"/>
      <c r="P22" s="67"/>
      <c r="Q22" s="67"/>
      <c r="R22" s="85">
        <v>623.83000000000004</v>
      </c>
      <c r="S22" s="126">
        <f t="shared" si="3"/>
        <v>1.3644097723843895E-3</v>
      </c>
      <c r="T22" s="67"/>
      <c r="U22" s="67"/>
      <c r="V22" s="67"/>
      <c r="W22" s="85">
        <v>4862.7</v>
      </c>
      <c r="X22" s="126">
        <f t="shared" si="4"/>
        <v>6.3791258539791507E-4</v>
      </c>
      <c r="Y22" s="67"/>
      <c r="Z22" s="67"/>
      <c r="AA22" s="67"/>
      <c r="AB22" s="85">
        <v>3315.5</v>
      </c>
      <c r="AC22" s="126">
        <f t="shared" si="5"/>
        <v>-9.4410086343401645E-3</v>
      </c>
    </row>
    <row r="23" spans="2:29">
      <c r="B23" s="83">
        <v>45130</v>
      </c>
      <c r="C23" s="77"/>
      <c r="D23" s="85">
        <v>19646.05</v>
      </c>
      <c r="E23" s="126">
        <f t="shared" si="0"/>
        <v>-5.0113952899468739E-3</v>
      </c>
      <c r="F23" s="67"/>
      <c r="G23" s="67"/>
      <c r="H23" s="85">
        <v>9670.2999999999993</v>
      </c>
      <c r="I23" s="126">
        <f t="shared" si="1"/>
        <v>-1.0209773747319573E-2</v>
      </c>
      <c r="J23" s="67"/>
      <c r="K23" s="67"/>
      <c r="L23" s="67"/>
      <c r="M23" s="85">
        <v>1467.8</v>
      </c>
      <c r="N23" s="126">
        <f t="shared" si="2"/>
        <v>-3.656055136199543E-2</v>
      </c>
      <c r="O23" s="67"/>
      <c r="P23" s="67"/>
      <c r="Q23" s="67"/>
      <c r="R23" s="85">
        <v>633.35</v>
      </c>
      <c r="S23" s="126">
        <f t="shared" si="3"/>
        <v>1.5260567782889645E-2</v>
      </c>
      <c r="T23" s="67"/>
      <c r="U23" s="67"/>
      <c r="V23" s="67"/>
      <c r="W23" s="85">
        <v>4892.5</v>
      </c>
      <c r="X23" s="126">
        <f t="shared" si="4"/>
        <v>6.1282826413309177E-3</v>
      </c>
      <c r="Y23" s="67"/>
      <c r="Z23" s="67"/>
      <c r="AA23" s="67"/>
      <c r="AB23" s="85">
        <v>3355.2</v>
      </c>
      <c r="AC23" s="126">
        <f t="shared" si="5"/>
        <v>1.197406122756739E-2</v>
      </c>
    </row>
    <row r="24" spans="2:29">
      <c r="B24" s="83">
        <v>45137</v>
      </c>
      <c r="C24" s="77"/>
      <c r="D24" s="85">
        <v>19517</v>
      </c>
      <c r="E24" s="126">
        <f t="shared" si="0"/>
        <v>-6.568750461288575E-3</v>
      </c>
      <c r="F24" s="67"/>
      <c r="G24" s="67"/>
      <c r="H24" s="85">
        <v>9470.4</v>
      </c>
      <c r="I24" s="126">
        <f t="shared" si="1"/>
        <v>-2.0671540696772572E-2</v>
      </c>
      <c r="J24" s="67"/>
      <c r="K24" s="67"/>
      <c r="L24" s="67"/>
      <c r="M24" s="85">
        <v>1464.65</v>
      </c>
      <c r="N24" s="126">
        <f t="shared" si="2"/>
        <v>-2.1460689467228677E-3</v>
      </c>
      <c r="O24" s="67"/>
      <c r="P24" s="67"/>
      <c r="Q24" s="67"/>
      <c r="R24" s="85">
        <v>613.11</v>
      </c>
      <c r="S24" s="126">
        <f t="shared" si="3"/>
        <v>-3.1957053761743071E-2</v>
      </c>
      <c r="T24" s="67"/>
      <c r="U24" s="67"/>
      <c r="V24" s="67"/>
      <c r="W24" s="85">
        <v>4712</v>
      </c>
      <c r="X24" s="126">
        <f t="shared" si="4"/>
        <v>-3.6893203883495151E-2</v>
      </c>
      <c r="Y24" s="67"/>
      <c r="Z24" s="67"/>
      <c r="AA24" s="67"/>
      <c r="AB24" s="85">
        <v>3359.55</v>
      </c>
      <c r="AC24" s="126">
        <f t="shared" si="5"/>
        <v>1.2964949928471192E-3</v>
      </c>
    </row>
    <row r="25" spans="2:29">
      <c r="B25" s="83">
        <v>45144</v>
      </c>
      <c r="C25" s="77"/>
      <c r="D25" s="85">
        <v>19428.3</v>
      </c>
      <c r="E25" s="126">
        <f t="shared" si="0"/>
        <v>-4.5447558538710409E-3</v>
      </c>
      <c r="F25" s="67"/>
      <c r="G25" s="67"/>
      <c r="H25" s="85">
        <v>9356.85</v>
      </c>
      <c r="I25" s="126">
        <f t="shared" si="1"/>
        <v>-1.1989989863152473E-2</v>
      </c>
      <c r="J25" s="67"/>
      <c r="K25" s="67"/>
      <c r="L25" s="67"/>
      <c r="M25" s="85">
        <v>1546.45</v>
      </c>
      <c r="N25" s="126">
        <f t="shared" si="2"/>
        <v>5.5849520363226768E-2</v>
      </c>
      <c r="O25" s="67"/>
      <c r="P25" s="67"/>
      <c r="Q25" s="67"/>
      <c r="R25" s="85">
        <v>609.91999999999996</v>
      </c>
      <c r="S25" s="126">
        <f t="shared" si="3"/>
        <v>-5.2029815204450713E-3</v>
      </c>
      <c r="T25" s="67"/>
      <c r="U25" s="67"/>
      <c r="V25" s="67"/>
      <c r="W25" s="85">
        <v>4599.05</v>
      </c>
      <c r="X25" s="126">
        <f t="shared" si="4"/>
        <v>-2.3970713073005023E-2</v>
      </c>
      <c r="Y25" s="67"/>
      <c r="Z25" s="67"/>
      <c r="AA25" s="67"/>
      <c r="AB25" s="85">
        <v>3389.2</v>
      </c>
      <c r="AC25" s="126">
        <f t="shared" si="5"/>
        <v>8.8255867601314542E-3</v>
      </c>
    </row>
    <row r="26" spans="2:29">
      <c r="B26" s="83">
        <v>45151</v>
      </c>
      <c r="C26" s="77"/>
      <c r="D26" s="85">
        <v>19310.150000000001</v>
      </c>
      <c r="E26" s="126">
        <f t="shared" si="0"/>
        <v>-6.0813349598265454E-3</v>
      </c>
      <c r="F26" s="67"/>
      <c r="G26" s="67"/>
      <c r="H26" s="85">
        <v>9456.0499999999993</v>
      </c>
      <c r="I26" s="126">
        <f t="shared" si="1"/>
        <v>1.0601858531450015E-2</v>
      </c>
      <c r="J26" s="67"/>
      <c r="K26" s="67"/>
      <c r="L26" s="67"/>
      <c r="M26" s="85">
        <v>1552.65</v>
      </c>
      <c r="N26" s="126">
        <f t="shared" si="2"/>
        <v>4.0091823207992761E-3</v>
      </c>
      <c r="O26" s="67"/>
      <c r="P26" s="67"/>
      <c r="Q26" s="67"/>
      <c r="R26" s="85">
        <v>613.91</v>
      </c>
      <c r="S26" s="126">
        <f t="shared" si="3"/>
        <v>6.5418415529905349E-3</v>
      </c>
      <c r="T26" s="67"/>
      <c r="U26" s="67"/>
      <c r="V26" s="67"/>
      <c r="W26" s="85">
        <v>4615.55</v>
      </c>
      <c r="X26" s="126">
        <f t="shared" si="4"/>
        <v>3.5876974592579103E-3</v>
      </c>
      <c r="Y26" s="67"/>
      <c r="Z26" s="67"/>
      <c r="AA26" s="67"/>
      <c r="AB26" s="85">
        <v>3349.6</v>
      </c>
      <c r="AC26" s="126">
        <f t="shared" si="5"/>
        <v>-1.1684173256225616E-2</v>
      </c>
    </row>
    <row r="27" spans="2:29">
      <c r="B27" s="83">
        <v>45158</v>
      </c>
      <c r="C27" s="77"/>
      <c r="D27" s="85">
        <v>19265.8</v>
      </c>
      <c r="E27" s="126">
        <f t="shared" si="0"/>
        <v>-2.2967196008317758E-3</v>
      </c>
      <c r="F27" s="67"/>
      <c r="G27" s="67"/>
      <c r="H27" s="85">
        <v>9505.7000000000007</v>
      </c>
      <c r="I27" s="126">
        <f t="shared" si="1"/>
        <v>5.2506067544060286E-3</v>
      </c>
      <c r="J27" s="67"/>
      <c r="K27" s="67"/>
      <c r="L27" s="67"/>
      <c r="M27" s="85">
        <v>1520.05</v>
      </c>
      <c r="N27" s="126">
        <f t="shared" si="2"/>
        <v>-2.0996361060123148E-2</v>
      </c>
      <c r="O27" s="67"/>
      <c r="P27" s="67"/>
      <c r="Q27" s="67"/>
      <c r="R27" s="85">
        <v>603.24</v>
      </c>
      <c r="S27" s="126">
        <f t="shared" si="3"/>
        <v>-1.7380397778175904E-2</v>
      </c>
      <c r="T27" s="67"/>
      <c r="U27" s="67"/>
      <c r="V27" s="67"/>
      <c r="W27" s="85">
        <v>4584.05</v>
      </c>
      <c r="X27" s="126">
        <f t="shared" si="4"/>
        <v>-6.8247554462631532E-3</v>
      </c>
      <c r="Y27" s="67"/>
      <c r="Z27" s="67"/>
      <c r="AA27" s="67"/>
      <c r="AB27" s="85">
        <v>3341.15</v>
      </c>
      <c r="AC27" s="126">
        <f t="shared" si="5"/>
        <v>-2.5226892763314801E-3</v>
      </c>
    </row>
    <row r="28" spans="2:29">
      <c r="B28" s="83">
        <v>45165</v>
      </c>
      <c r="C28" s="77"/>
      <c r="D28" s="85">
        <v>19435.3</v>
      </c>
      <c r="E28" s="126">
        <f t="shared" si="0"/>
        <v>8.7979736112697715E-3</v>
      </c>
      <c r="F28" s="67"/>
      <c r="G28" s="67"/>
      <c r="H28" s="85">
        <v>10331.25</v>
      </c>
      <c r="I28" s="126">
        <f t="shared" si="1"/>
        <v>8.684789126524084E-2</v>
      </c>
      <c r="J28" s="67"/>
      <c r="K28" s="67"/>
      <c r="L28" s="67"/>
      <c r="M28" s="85">
        <v>1591.95</v>
      </c>
      <c r="N28" s="126">
        <f t="shared" si="2"/>
        <v>4.7301075622512512E-2</v>
      </c>
      <c r="O28" s="67"/>
      <c r="P28" s="67"/>
      <c r="Q28" s="67"/>
      <c r="R28" s="85">
        <v>609.32000000000005</v>
      </c>
      <c r="S28" s="126">
        <f t="shared" si="3"/>
        <v>1.0078907234268408E-2</v>
      </c>
      <c r="T28" s="67"/>
      <c r="U28" s="67"/>
      <c r="V28" s="67"/>
      <c r="W28" s="85">
        <v>4668.45</v>
      </c>
      <c r="X28" s="126">
        <f t="shared" si="4"/>
        <v>1.841166653941384E-2</v>
      </c>
      <c r="Y28" s="67"/>
      <c r="Z28" s="67"/>
      <c r="AA28" s="67"/>
      <c r="AB28" s="85">
        <v>3400.4</v>
      </c>
      <c r="AC28" s="126">
        <f t="shared" si="5"/>
        <v>1.7733415141493181E-2</v>
      </c>
    </row>
    <row r="29" spans="2:29">
      <c r="B29" s="83">
        <v>45172</v>
      </c>
      <c r="C29" s="77"/>
      <c r="D29" s="85">
        <v>19819.95</v>
      </c>
      <c r="E29" s="126">
        <f t="shared" si="0"/>
        <v>1.9791307569216876E-2</v>
      </c>
      <c r="F29" s="67"/>
      <c r="G29" s="67"/>
      <c r="H29" s="85">
        <v>10332</v>
      </c>
      <c r="I29" s="126">
        <f t="shared" si="1"/>
        <v>7.2595281306764292E-5</v>
      </c>
      <c r="J29" s="67"/>
      <c r="K29" s="67"/>
      <c r="L29" s="67"/>
      <c r="M29" s="85">
        <v>1567.55</v>
      </c>
      <c r="N29" s="126">
        <f t="shared" si="2"/>
        <v>-1.5327114545054865E-2</v>
      </c>
      <c r="O29" s="67"/>
      <c r="P29" s="67"/>
      <c r="Q29" s="67"/>
      <c r="R29" s="85">
        <v>625.32000000000005</v>
      </c>
      <c r="S29" s="126">
        <f t="shared" si="3"/>
        <v>2.6258780279656113E-2</v>
      </c>
      <c r="T29" s="67"/>
      <c r="U29" s="67"/>
      <c r="V29" s="67"/>
      <c r="W29" s="85">
        <v>4759.55</v>
      </c>
      <c r="X29" s="126">
        <f t="shared" si="4"/>
        <v>1.9513971446625922E-2</v>
      </c>
      <c r="Y29" s="67"/>
      <c r="Z29" s="67"/>
      <c r="AA29" s="67"/>
      <c r="AB29" s="85">
        <v>3370.9</v>
      </c>
      <c r="AC29" s="126">
        <f t="shared" si="5"/>
        <v>-8.6754499470650392E-3</v>
      </c>
    </row>
    <row r="30" spans="2:29">
      <c r="B30" s="83">
        <v>45179</v>
      </c>
      <c r="C30" s="77"/>
      <c r="D30" s="85">
        <v>20192.349999999999</v>
      </c>
      <c r="E30" s="126">
        <f t="shared" si="0"/>
        <v>1.8789149316723597E-2</v>
      </c>
      <c r="F30" s="67"/>
      <c r="G30" s="67"/>
      <c r="H30" s="85">
        <v>10525.25</v>
      </c>
      <c r="I30" s="126">
        <f t="shared" si="1"/>
        <v>1.8704026325977452E-2</v>
      </c>
      <c r="J30" s="67"/>
      <c r="K30" s="67"/>
      <c r="L30" s="67"/>
      <c r="M30" s="85">
        <v>1601.1</v>
      </c>
      <c r="N30" s="126">
        <f t="shared" si="2"/>
        <v>2.1402826066154068E-2</v>
      </c>
      <c r="O30" s="67"/>
      <c r="P30" s="67"/>
      <c r="Q30" s="67"/>
      <c r="R30" s="85">
        <v>632.29999999999995</v>
      </c>
      <c r="S30" s="126">
        <f t="shared" si="3"/>
        <v>1.116228491012583E-2</v>
      </c>
      <c r="T30" s="67"/>
      <c r="U30" s="67"/>
      <c r="V30" s="67"/>
      <c r="W30" s="85">
        <v>5130.5</v>
      </c>
      <c r="X30" s="126">
        <f t="shared" si="4"/>
        <v>7.7938040360958416E-2</v>
      </c>
      <c r="Y30" s="67"/>
      <c r="Z30" s="67"/>
      <c r="AA30" s="67"/>
      <c r="AB30" s="85">
        <v>3427.2</v>
      </c>
      <c r="AC30" s="126">
        <f t="shared" si="5"/>
        <v>1.6701771040374958E-2</v>
      </c>
    </row>
    <row r="31" spans="2:29">
      <c r="B31" s="83">
        <v>45186</v>
      </c>
      <c r="C31" s="77"/>
      <c r="D31" s="85">
        <v>19674.25</v>
      </c>
      <c r="E31" s="126">
        <f t="shared" si="0"/>
        <v>-2.5658231954180599E-2</v>
      </c>
      <c r="F31" s="67"/>
      <c r="G31" s="67"/>
      <c r="H31" s="85">
        <v>10535.15</v>
      </c>
      <c r="I31" s="126">
        <f t="shared" si="1"/>
        <v>9.4059523526746069E-4</v>
      </c>
      <c r="J31" s="67"/>
      <c r="K31" s="67"/>
      <c r="L31" s="67"/>
      <c r="M31" s="85">
        <v>1607.15</v>
      </c>
      <c r="N31" s="126">
        <f t="shared" si="2"/>
        <v>3.7786521766287606E-3</v>
      </c>
      <c r="O31" s="67"/>
      <c r="P31" s="67"/>
      <c r="Q31" s="67"/>
      <c r="R31" s="85">
        <v>618.54</v>
      </c>
      <c r="S31" s="126">
        <f t="shared" si="3"/>
        <v>-2.1761821919974667E-2</v>
      </c>
      <c r="T31" s="67"/>
      <c r="U31" s="67"/>
      <c r="V31" s="67"/>
      <c r="W31" s="85">
        <v>5001.05</v>
      </c>
      <c r="X31" s="126">
        <f t="shared" si="4"/>
        <v>-2.5231458922132299E-2</v>
      </c>
      <c r="Y31" s="67"/>
      <c r="Z31" s="67"/>
      <c r="AA31" s="67"/>
      <c r="AB31" s="85">
        <v>3409.45</v>
      </c>
      <c r="AC31" s="126">
        <f t="shared" si="5"/>
        <v>-5.179154995331503E-3</v>
      </c>
    </row>
    <row r="32" spans="2:29">
      <c r="B32" s="83">
        <v>45193</v>
      </c>
      <c r="C32" s="77"/>
      <c r="D32" s="85">
        <v>19638.3</v>
      </c>
      <c r="E32" s="126">
        <f t="shared" si="0"/>
        <v>-1.8272615220402688E-3</v>
      </c>
      <c r="F32" s="67"/>
      <c r="G32" s="67"/>
      <c r="H32" s="85">
        <v>10610.6</v>
      </c>
      <c r="I32" s="126">
        <f t="shared" si="1"/>
        <v>7.1617395101162273E-3</v>
      </c>
      <c r="J32" s="67"/>
      <c r="K32" s="67"/>
      <c r="L32" s="67"/>
      <c r="M32" s="85">
        <v>1554.25</v>
      </c>
      <c r="N32" s="126">
        <f t="shared" si="2"/>
        <v>-3.2915409264847817E-2</v>
      </c>
      <c r="O32" s="67"/>
      <c r="P32" s="67"/>
      <c r="Q32" s="67"/>
      <c r="R32" s="85">
        <v>628.26</v>
      </c>
      <c r="S32" s="126">
        <f t="shared" si="3"/>
        <v>1.5714424289455797E-2</v>
      </c>
      <c r="T32" s="67"/>
      <c r="U32" s="67"/>
      <c r="V32" s="67"/>
      <c r="W32" s="85">
        <v>5063.7</v>
      </c>
      <c r="X32" s="126">
        <f t="shared" si="4"/>
        <v>1.252736925245701E-2</v>
      </c>
      <c r="Y32" s="67"/>
      <c r="Z32" s="67"/>
      <c r="AA32" s="67"/>
      <c r="AB32" s="85">
        <v>3446.95</v>
      </c>
      <c r="AC32" s="126">
        <f t="shared" si="5"/>
        <v>1.0998841455366781E-2</v>
      </c>
    </row>
    <row r="33" spans="2:29">
      <c r="B33" s="83">
        <v>45200</v>
      </c>
      <c r="C33" s="77"/>
      <c r="D33" s="85">
        <v>19653.5</v>
      </c>
      <c r="E33" s="126">
        <f t="shared" si="0"/>
        <v>7.7399774929598486E-4</v>
      </c>
      <c r="F33" s="67"/>
      <c r="G33" s="67"/>
      <c r="H33" s="85">
        <v>10302.049999999999</v>
      </c>
      <c r="I33" s="126">
        <f t="shared" si="1"/>
        <v>-2.9079411154882995E-2</v>
      </c>
      <c r="J33" s="67"/>
      <c r="K33" s="67"/>
      <c r="L33" s="67"/>
      <c r="M33" s="85">
        <v>1548.85</v>
      </c>
      <c r="N33" s="126">
        <f t="shared" si="2"/>
        <v>-3.4743445391668404E-3</v>
      </c>
      <c r="O33" s="67"/>
      <c r="P33" s="67"/>
      <c r="Q33" s="67"/>
      <c r="R33" s="85">
        <v>620.53</v>
      </c>
      <c r="S33" s="126">
        <f t="shared" si="3"/>
        <v>-1.2303823257886926E-2</v>
      </c>
      <c r="T33" s="67"/>
      <c r="U33" s="67"/>
      <c r="V33" s="67"/>
      <c r="W33" s="85">
        <v>5014.6000000000004</v>
      </c>
      <c r="X33" s="126">
        <f t="shared" si="4"/>
        <v>-9.6964670102888117E-3</v>
      </c>
      <c r="Y33" s="67"/>
      <c r="Z33" s="67"/>
      <c r="AA33" s="67"/>
      <c r="AB33" s="85">
        <v>3450.4</v>
      </c>
      <c r="AC33" s="126">
        <f t="shared" si="5"/>
        <v>1.0008848402212056E-3</v>
      </c>
    </row>
    <row r="34" spans="2:29">
      <c r="B34" s="83">
        <v>45207</v>
      </c>
      <c r="C34" s="77"/>
      <c r="D34" s="85">
        <v>19751.05</v>
      </c>
      <c r="E34" s="126">
        <f t="shared" si="0"/>
        <v>4.9634925076957881E-3</v>
      </c>
      <c r="F34" s="67"/>
      <c r="G34" s="67"/>
      <c r="H34" s="85">
        <v>10727.55</v>
      </c>
      <c r="I34" s="126">
        <f t="shared" si="1"/>
        <v>4.1302459219281662E-2</v>
      </c>
      <c r="J34" s="67"/>
      <c r="K34" s="67"/>
      <c r="L34" s="67"/>
      <c r="M34" s="85">
        <v>1562.45</v>
      </c>
      <c r="N34" s="126">
        <f t="shared" si="2"/>
        <v>8.7807082674242753E-3</v>
      </c>
      <c r="O34" s="67"/>
      <c r="P34" s="67"/>
      <c r="Q34" s="67"/>
      <c r="R34" s="85">
        <v>665.05</v>
      </c>
      <c r="S34" s="126">
        <f t="shared" si="3"/>
        <v>7.1745121106151277E-2</v>
      </c>
      <c r="T34" s="67"/>
      <c r="U34" s="67"/>
      <c r="V34" s="67"/>
      <c r="W34" s="85">
        <v>5052.3999999999996</v>
      </c>
      <c r="X34" s="126">
        <f t="shared" si="4"/>
        <v>7.5379890719098341E-3</v>
      </c>
      <c r="Y34" s="67"/>
      <c r="Z34" s="67"/>
      <c r="AA34" s="67"/>
      <c r="AB34" s="85">
        <v>3476.4</v>
      </c>
      <c r="AC34" s="126">
        <f t="shared" si="5"/>
        <v>7.5353582193369295E-3</v>
      </c>
    </row>
    <row r="35" spans="2:29">
      <c r="B35" s="83">
        <v>45214</v>
      </c>
      <c r="C35" s="77"/>
      <c r="D35" s="85">
        <v>19542.650000000001</v>
      </c>
      <c r="E35" s="126">
        <f t="shared" si="0"/>
        <v>-1.0551337776978809E-2</v>
      </c>
      <c r="F35" s="67"/>
      <c r="G35" s="67"/>
      <c r="H35" s="85">
        <v>10725.65</v>
      </c>
      <c r="I35" s="126">
        <f t="shared" si="1"/>
        <v>-1.7711406611942149E-4</v>
      </c>
      <c r="J35" s="67"/>
      <c r="K35" s="67"/>
      <c r="L35" s="67"/>
      <c r="M35" s="85">
        <v>1558.25</v>
      </c>
      <c r="N35" s="126">
        <f t="shared" si="2"/>
        <v>-2.688086018752589E-3</v>
      </c>
      <c r="O35" s="67"/>
      <c r="P35" s="67"/>
      <c r="Q35" s="67"/>
      <c r="R35" s="85">
        <v>661.16</v>
      </c>
      <c r="S35" s="126">
        <f t="shared" si="3"/>
        <v>-5.8491842718592091E-3</v>
      </c>
      <c r="T35" s="67"/>
      <c r="U35" s="67"/>
      <c r="V35" s="67"/>
      <c r="W35" s="85">
        <v>5489.3</v>
      </c>
      <c r="X35" s="126">
        <f t="shared" si="4"/>
        <v>8.6473755047106415E-2</v>
      </c>
      <c r="Y35" s="67"/>
      <c r="Z35" s="67"/>
      <c r="AA35" s="67"/>
      <c r="AB35" s="85">
        <v>3480.9</v>
      </c>
      <c r="AC35" s="126">
        <f t="shared" si="5"/>
        <v>1.2944425267518156E-3</v>
      </c>
    </row>
    <row r="36" spans="2:29">
      <c r="B36" s="83">
        <v>45221</v>
      </c>
      <c r="C36" s="77"/>
      <c r="D36" s="85">
        <v>19047.25</v>
      </c>
      <c r="E36" s="126">
        <f t="shared" si="0"/>
        <v>-2.5349683896503383E-2</v>
      </c>
      <c r="F36" s="67"/>
      <c r="G36" s="67"/>
      <c r="H36" s="85">
        <v>10560.7</v>
      </c>
      <c r="I36" s="126">
        <f t="shared" si="1"/>
        <v>-1.5379021318055242E-2</v>
      </c>
      <c r="J36" s="67"/>
      <c r="K36" s="67"/>
      <c r="L36" s="67"/>
      <c r="M36" s="85">
        <v>1510.8</v>
      </c>
      <c r="N36" s="126">
        <f t="shared" si="2"/>
        <v>-3.0450826247392926E-2</v>
      </c>
      <c r="O36" s="67"/>
      <c r="P36" s="67"/>
      <c r="Q36" s="67"/>
      <c r="R36" s="85">
        <v>639.08000000000004</v>
      </c>
      <c r="S36" s="126">
        <f t="shared" si="3"/>
        <v>-3.3395849718676152E-2</v>
      </c>
      <c r="T36" s="67"/>
      <c r="U36" s="67"/>
      <c r="V36" s="67"/>
      <c r="W36" s="85">
        <v>5373.55</v>
      </c>
      <c r="X36" s="126">
        <f t="shared" si="4"/>
        <v>-2.1086477328621123E-2</v>
      </c>
      <c r="Y36" s="67"/>
      <c r="Z36" s="67"/>
      <c r="AA36" s="67"/>
      <c r="AB36" s="85">
        <v>3394.85</v>
      </c>
      <c r="AC36" s="126">
        <f t="shared" si="5"/>
        <v>-2.4720618230917313E-2</v>
      </c>
    </row>
    <row r="37" spans="2:29">
      <c r="B37" s="83">
        <v>45228</v>
      </c>
      <c r="C37" s="77"/>
      <c r="D37" s="85">
        <v>19230.599999999999</v>
      </c>
      <c r="E37" s="126">
        <f t="shared" si="0"/>
        <v>9.6260615049414966E-3</v>
      </c>
      <c r="F37" s="67"/>
      <c r="G37" s="67"/>
      <c r="H37" s="85">
        <v>10276.299999999999</v>
      </c>
      <c r="I37" s="126">
        <f t="shared" si="1"/>
        <v>-2.6930033047051993E-2</v>
      </c>
      <c r="J37" s="67"/>
      <c r="K37" s="67"/>
      <c r="L37" s="67"/>
      <c r="M37" s="85">
        <v>1469</v>
      </c>
      <c r="N37" s="126">
        <f t="shared" si="2"/>
        <v>-2.7667460947842226E-2</v>
      </c>
      <c r="O37" s="67"/>
      <c r="P37" s="67"/>
      <c r="Q37" s="67"/>
      <c r="R37" s="85">
        <v>645.51</v>
      </c>
      <c r="S37" s="126">
        <f t="shared" si="3"/>
        <v>1.0061338173624534E-2</v>
      </c>
      <c r="T37" s="67"/>
      <c r="U37" s="67"/>
      <c r="V37" s="67"/>
      <c r="W37" s="85">
        <v>5368.95</v>
      </c>
      <c r="X37" s="126">
        <f t="shared" si="4"/>
        <v>-8.5604488652757382E-4</v>
      </c>
      <c r="Y37" s="67"/>
      <c r="Z37" s="67"/>
      <c r="AA37" s="67"/>
      <c r="AB37" s="85">
        <v>3428</v>
      </c>
      <c r="AC37" s="126">
        <f t="shared" si="5"/>
        <v>9.7647907860436423E-3</v>
      </c>
    </row>
    <row r="38" spans="2:29">
      <c r="B38" s="83">
        <v>45235</v>
      </c>
      <c r="C38" s="77"/>
      <c r="D38" s="85">
        <v>19425.349999999999</v>
      </c>
      <c r="E38" s="126">
        <f t="shared" si="0"/>
        <v>1.0127089118384225E-2</v>
      </c>
      <c r="F38" s="67"/>
      <c r="G38" s="67"/>
      <c r="H38" s="85">
        <v>10388.799999999999</v>
      </c>
      <c r="I38" s="126">
        <f t="shared" si="1"/>
        <v>1.0947520021797663E-2</v>
      </c>
      <c r="J38" s="67"/>
      <c r="K38" s="67"/>
      <c r="L38" s="67"/>
      <c r="M38" s="85">
        <v>1524.1</v>
      </c>
      <c r="N38" s="126">
        <f t="shared" si="2"/>
        <v>3.7508509189924988E-2</v>
      </c>
      <c r="O38" s="67"/>
      <c r="P38" s="67"/>
      <c r="Q38" s="67"/>
      <c r="R38" s="85">
        <v>649.04999999999995</v>
      </c>
      <c r="S38" s="126">
        <f t="shared" si="3"/>
        <v>5.4840358786074628E-3</v>
      </c>
      <c r="T38" s="67"/>
      <c r="U38" s="67"/>
      <c r="V38" s="67"/>
      <c r="W38" s="85">
        <v>5392.05</v>
      </c>
      <c r="X38" s="126">
        <f t="shared" si="4"/>
        <v>4.3025172519766119E-3</v>
      </c>
      <c r="Y38" s="67"/>
      <c r="Z38" s="67"/>
      <c r="AA38" s="67"/>
      <c r="AB38" s="85">
        <v>3540.75</v>
      </c>
      <c r="AC38" s="126">
        <f t="shared" si="5"/>
        <v>3.2890898483080466E-2</v>
      </c>
    </row>
    <row r="39" spans="2:29">
      <c r="B39" s="83">
        <v>45242</v>
      </c>
      <c r="C39" s="77"/>
      <c r="D39" s="85">
        <v>19731.8</v>
      </c>
      <c r="E39" s="126">
        <f t="shared" si="0"/>
        <v>1.5775777527818002E-2</v>
      </c>
      <c r="F39" s="67"/>
      <c r="G39" s="67"/>
      <c r="H39" s="85">
        <v>10523.5</v>
      </c>
      <c r="I39" s="126">
        <f t="shared" si="1"/>
        <v>1.2965886339134425E-2</v>
      </c>
      <c r="J39" s="67"/>
      <c r="K39" s="67"/>
      <c r="L39" s="67"/>
      <c r="M39" s="85">
        <v>1584.55</v>
      </c>
      <c r="N39" s="126">
        <f t="shared" si="2"/>
        <v>3.9662751787940431E-2</v>
      </c>
      <c r="O39" s="67"/>
      <c r="P39" s="67"/>
      <c r="Q39" s="67"/>
      <c r="R39" s="85">
        <v>679.45</v>
      </c>
      <c r="S39" s="126">
        <f t="shared" si="3"/>
        <v>4.6837685848547972E-2</v>
      </c>
      <c r="T39" s="67"/>
      <c r="U39" s="67"/>
      <c r="V39" s="67"/>
      <c r="W39" s="85">
        <v>5631.5</v>
      </c>
      <c r="X39" s="126">
        <f t="shared" si="4"/>
        <v>4.4407970994334134E-2</v>
      </c>
      <c r="Y39" s="67"/>
      <c r="Z39" s="67"/>
      <c r="AA39" s="67"/>
      <c r="AB39" s="85">
        <v>3865.3</v>
      </c>
      <c r="AC39" s="126">
        <f t="shared" si="5"/>
        <v>9.1661371178422657E-2</v>
      </c>
    </row>
    <row r="40" spans="2:29">
      <c r="B40" s="83">
        <v>45249</v>
      </c>
      <c r="C40" s="77"/>
      <c r="D40" s="85">
        <v>19794.7</v>
      </c>
      <c r="E40" s="126">
        <f t="shared" si="0"/>
        <v>3.1877476966115648E-3</v>
      </c>
      <c r="F40" s="67"/>
      <c r="G40" s="67"/>
      <c r="H40" s="85">
        <v>10515.65</v>
      </c>
      <c r="I40" s="126">
        <f t="shared" si="1"/>
        <v>-7.4594954150242199E-4</v>
      </c>
      <c r="J40" s="67"/>
      <c r="K40" s="67"/>
      <c r="L40" s="67"/>
      <c r="M40" s="85">
        <v>1553.2</v>
      </c>
      <c r="N40" s="126">
        <f t="shared" si="2"/>
        <v>-1.9784796945504945E-2</v>
      </c>
      <c r="O40" s="67"/>
      <c r="P40" s="67"/>
      <c r="Q40" s="67"/>
      <c r="R40" s="85">
        <v>671.63</v>
      </c>
      <c r="S40" s="126">
        <f t="shared" si="3"/>
        <v>-1.1509308999926526E-2</v>
      </c>
      <c r="T40" s="67"/>
      <c r="U40" s="67"/>
      <c r="V40" s="67"/>
      <c r="W40" s="85">
        <v>5930.3</v>
      </c>
      <c r="X40" s="126">
        <f t="shared" si="4"/>
        <v>5.3058687738613219E-2</v>
      </c>
      <c r="Y40" s="67"/>
      <c r="Z40" s="67"/>
      <c r="AA40" s="67"/>
      <c r="AB40" s="85">
        <v>3849.05</v>
      </c>
      <c r="AC40" s="126">
        <f t="shared" si="5"/>
        <v>-4.2040721289421379E-3</v>
      </c>
    </row>
    <row r="41" spans="2:29">
      <c r="B41" s="83">
        <v>45256</v>
      </c>
      <c r="C41" s="77"/>
      <c r="D41" s="85">
        <v>20267.900000000001</v>
      </c>
      <c r="E41" s="126">
        <f t="shared" si="0"/>
        <v>2.3905388816198414E-2</v>
      </c>
      <c r="F41" s="67"/>
      <c r="G41" s="67"/>
      <c r="H41" s="85">
        <v>10585.7</v>
      </c>
      <c r="I41" s="126">
        <f t="shared" si="1"/>
        <v>6.6614997646365914E-3</v>
      </c>
      <c r="J41" s="67"/>
      <c r="K41" s="67"/>
      <c r="L41" s="67"/>
      <c r="M41" s="85">
        <v>1625.5</v>
      </c>
      <c r="N41" s="126">
        <f t="shared" si="2"/>
        <v>4.6549060005150578E-2</v>
      </c>
      <c r="O41" s="67"/>
      <c r="P41" s="67"/>
      <c r="Q41" s="67"/>
      <c r="R41" s="85">
        <v>703.28</v>
      </c>
      <c r="S41" s="126">
        <f t="shared" si="3"/>
        <v>4.7124160624153255E-2</v>
      </c>
      <c r="T41" s="67"/>
      <c r="U41" s="67"/>
      <c r="V41" s="67"/>
      <c r="W41" s="85">
        <v>6046.05</v>
      </c>
      <c r="X41" s="126">
        <f t="shared" si="4"/>
        <v>1.9518405476957268E-2</v>
      </c>
      <c r="Y41" s="67"/>
      <c r="Z41" s="67"/>
      <c r="AA41" s="67"/>
      <c r="AB41" s="85">
        <v>3891.2</v>
      </c>
      <c r="AC41" s="126">
        <f t="shared" si="5"/>
        <v>1.0950754082176051E-2</v>
      </c>
    </row>
    <row r="42" spans="2:29">
      <c r="B42" s="83">
        <v>45263</v>
      </c>
      <c r="C42" s="77"/>
      <c r="D42" s="85">
        <v>20969.400000000001</v>
      </c>
      <c r="E42" s="126">
        <f t="shared" si="0"/>
        <v>3.4611380557433069E-2</v>
      </c>
      <c r="F42" s="67"/>
      <c r="G42" s="67"/>
      <c r="H42" s="85">
        <v>10618.55</v>
      </c>
      <c r="I42" s="126">
        <f t="shared" si="1"/>
        <v>3.1032430543089795E-3</v>
      </c>
      <c r="J42" s="67"/>
      <c r="K42" s="67"/>
      <c r="L42" s="67"/>
      <c r="M42" s="85">
        <v>1668.55</v>
      </c>
      <c r="N42" s="126">
        <f t="shared" si="2"/>
        <v>2.6484158720393669E-2</v>
      </c>
      <c r="O42" s="67"/>
      <c r="P42" s="67"/>
      <c r="Q42" s="67"/>
      <c r="R42" s="85">
        <v>712.35</v>
      </c>
      <c r="S42" s="126">
        <f t="shared" si="3"/>
        <v>1.2896712546923039E-2</v>
      </c>
      <c r="T42" s="67"/>
      <c r="U42" s="67"/>
      <c r="V42" s="67"/>
      <c r="W42" s="85">
        <v>6075.7</v>
      </c>
      <c r="X42" s="126">
        <f t="shared" si="4"/>
        <v>4.904028249848924E-3</v>
      </c>
      <c r="Y42" s="67"/>
      <c r="Z42" s="67"/>
      <c r="AA42" s="67"/>
      <c r="AB42" s="85">
        <v>4055</v>
      </c>
      <c r="AC42" s="126">
        <f t="shared" si="5"/>
        <v>4.2094983552631637E-2</v>
      </c>
    </row>
    <row r="43" spans="2:29">
      <c r="B43" s="83">
        <v>45270</v>
      </c>
      <c r="C43" s="77"/>
      <c r="D43" s="85">
        <v>21456.65</v>
      </c>
      <c r="E43" s="126">
        <f t="shared" si="0"/>
        <v>2.3236239472755438E-2</v>
      </c>
      <c r="F43" s="67"/>
      <c r="G43" s="67"/>
      <c r="H43" s="85">
        <v>10286.4</v>
      </c>
      <c r="I43" s="126">
        <f t="shared" si="1"/>
        <v>-3.1280165370978108E-2</v>
      </c>
      <c r="J43" s="67"/>
      <c r="K43" s="67"/>
      <c r="L43" s="67"/>
      <c r="M43" s="85">
        <v>1724.95</v>
      </c>
      <c r="N43" s="126">
        <f t="shared" si="2"/>
        <v>3.3801803961523547E-2</v>
      </c>
      <c r="O43" s="67"/>
      <c r="P43" s="67"/>
      <c r="Q43" s="67"/>
      <c r="R43" s="85">
        <v>730.15</v>
      </c>
      <c r="S43" s="126">
        <f t="shared" si="3"/>
        <v>2.4987716712290275E-2</v>
      </c>
      <c r="T43" s="67"/>
      <c r="U43" s="67"/>
      <c r="V43" s="67"/>
      <c r="W43" s="85">
        <v>6275.2</v>
      </c>
      <c r="X43" s="126">
        <f t="shared" si="4"/>
        <v>3.2835722632783115E-2</v>
      </c>
      <c r="Y43" s="67"/>
      <c r="Z43" s="67"/>
      <c r="AA43" s="67"/>
      <c r="AB43" s="85">
        <v>4059.9</v>
      </c>
      <c r="AC43" s="126">
        <f t="shared" si="5"/>
        <v>1.2083847102342116E-3</v>
      </c>
    </row>
    <row r="44" spans="2:29">
      <c r="B44" s="83">
        <v>45277</v>
      </c>
      <c r="C44" s="77"/>
      <c r="D44" s="85">
        <v>21349.4</v>
      </c>
      <c r="E44" s="126">
        <f t="shared" si="0"/>
        <v>-4.9984503638732525E-3</v>
      </c>
      <c r="F44" s="67"/>
      <c r="G44" s="67"/>
      <c r="H44" s="85">
        <v>10217.15</v>
      </c>
      <c r="I44" s="126">
        <f t="shared" si="1"/>
        <v>-6.7321900762171705E-3</v>
      </c>
      <c r="J44" s="67"/>
      <c r="K44" s="67"/>
      <c r="L44" s="67"/>
      <c r="M44" s="85">
        <v>1634.25</v>
      </c>
      <c r="N44" s="126">
        <f t="shared" si="2"/>
        <v>-5.2581234238673558E-2</v>
      </c>
      <c r="O44" s="67"/>
      <c r="P44" s="67"/>
      <c r="Q44" s="67"/>
      <c r="R44" s="85">
        <v>722.47</v>
      </c>
      <c r="S44" s="126">
        <f t="shared" si="3"/>
        <v>-1.0518386632883625E-2</v>
      </c>
      <c r="T44" s="67"/>
      <c r="U44" s="67"/>
      <c r="V44" s="67"/>
      <c r="W44" s="85">
        <v>6372.1</v>
      </c>
      <c r="X44" s="126">
        <f t="shared" si="4"/>
        <v>1.5441738908720026E-2</v>
      </c>
      <c r="Y44" s="67"/>
      <c r="Z44" s="67"/>
      <c r="AA44" s="67"/>
      <c r="AB44" s="85">
        <v>4006.05</v>
      </c>
      <c r="AC44" s="126">
        <f t="shared" si="5"/>
        <v>-1.3263873494421041E-2</v>
      </c>
    </row>
    <row r="45" spans="2:29">
      <c r="B45" s="83">
        <v>45284</v>
      </c>
      <c r="C45" s="77"/>
      <c r="D45" s="85">
        <v>21731.4</v>
      </c>
      <c r="E45" s="126">
        <f t="shared" si="0"/>
        <v>1.7892774504201459E-2</v>
      </c>
      <c r="F45" s="67"/>
      <c r="G45" s="67"/>
      <c r="H45" s="85">
        <v>10302.35</v>
      </c>
      <c r="I45" s="126">
        <f t="shared" si="1"/>
        <v>8.3389203447146176E-3</v>
      </c>
      <c r="J45" s="67"/>
      <c r="K45" s="67"/>
      <c r="L45" s="67"/>
      <c r="M45" s="85">
        <v>1729.4</v>
      </c>
      <c r="N45" s="126">
        <f t="shared" si="2"/>
        <v>5.8222426189383558E-2</v>
      </c>
      <c r="O45" s="67"/>
      <c r="P45" s="67"/>
      <c r="Q45" s="67"/>
      <c r="R45" s="85">
        <v>777.55</v>
      </c>
      <c r="S45" s="126">
        <f t="shared" si="3"/>
        <v>7.6238459728431573E-2</v>
      </c>
      <c r="T45" s="67"/>
      <c r="U45" s="67"/>
      <c r="V45" s="67"/>
      <c r="W45" s="85">
        <v>6797.25</v>
      </c>
      <c r="X45" s="126">
        <f t="shared" si="4"/>
        <v>6.6720547386261986E-2</v>
      </c>
      <c r="Y45" s="67"/>
      <c r="Z45" s="67"/>
      <c r="AA45" s="67"/>
      <c r="AB45" s="85">
        <v>4143.5</v>
      </c>
      <c r="AC45" s="126">
        <f t="shared" si="5"/>
        <v>3.4310605209620482E-2</v>
      </c>
    </row>
    <row r="46" spans="2:29">
      <c r="B46" s="83">
        <v>45291</v>
      </c>
      <c r="C46" s="77"/>
      <c r="D46" s="85">
        <v>21710.799999999999</v>
      </c>
      <c r="E46" s="126">
        <f t="shared" si="0"/>
        <v>-9.479370864280412E-4</v>
      </c>
      <c r="F46" s="67"/>
      <c r="G46" s="67"/>
      <c r="H46" s="85">
        <v>10017</v>
      </c>
      <c r="I46" s="126">
        <f t="shared" si="1"/>
        <v>-2.7697564147985743E-2</v>
      </c>
      <c r="J46" s="67"/>
      <c r="K46" s="67"/>
      <c r="L46" s="67"/>
      <c r="M46" s="85">
        <v>1642</v>
      </c>
      <c r="N46" s="126">
        <f t="shared" si="2"/>
        <v>-5.0537758760263674E-2</v>
      </c>
      <c r="O46" s="67"/>
      <c r="P46" s="67"/>
      <c r="Q46" s="67"/>
      <c r="R46" s="85">
        <v>788.52</v>
      </c>
      <c r="S46" s="126">
        <f t="shared" si="3"/>
        <v>1.4108417465114709E-2</v>
      </c>
      <c r="T46" s="67"/>
      <c r="U46" s="67"/>
      <c r="V46" s="67"/>
      <c r="W46" s="85">
        <v>6978.5</v>
      </c>
      <c r="X46" s="126">
        <f t="shared" si="4"/>
        <v>2.6665195483467574E-2</v>
      </c>
      <c r="Y46" s="67"/>
      <c r="Z46" s="67"/>
      <c r="AA46" s="67"/>
      <c r="AB46" s="85">
        <v>3877.05</v>
      </c>
      <c r="AC46" s="126">
        <f t="shared" si="5"/>
        <v>-6.4305538795704109E-2</v>
      </c>
    </row>
    <row r="47" spans="2:29">
      <c r="B47" s="83">
        <v>45298</v>
      </c>
      <c r="C47" s="77"/>
      <c r="D47" s="85">
        <v>21894.55</v>
      </c>
      <c r="E47" s="126">
        <f t="shared" si="0"/>
        <v>8.4635296718684749E-3</v>
      </c>
      <c r="F47" s="67"/>
      <c r="G47" s="67"/>
      <c r="H47" s="85">
        <v>9965.65</v>
      </c>
      <c r="I47" s="126">
        <f t="shared" si="1"/>
        <v>-5.1262853149646181E-3</v>
      </c>
      <c r="J47" s="67"/>
      <c r="K47" s="67"/>
      <c r="L47" s="67"/>
      <c r="M47" s="85">
        <v>1624.45</v>
      </c>
      <c r="N47" s="126">
        <f t="shared" si="2"/>
        <v>-1.0688185140073081E-2</v>
      </c>
      <c r="O47" s="67"/>
      <c r="P47" s="67"/>
      <c r="Q47" s="67"/>
      <c r="R47" s="85">
        <v>813.94</v>
      </c>
      <c r="S47" s="126">
        <f t="shared" si="3"/>
        <v>3.2237609699183434E-2</v>
      </c>
      <c r="T47" s="67"/>
      <c r="U47" s="67"/>
      <c r="V47" s="67"/>
      <c r="W47" s="85">
        <v>7301.95</v>
      </c>
      <c r="X47" s="126">
        <f t="shared" si="4"/>
        <v>4.6349502041986179E-2</v>
      </c>
      <c r="Y47" s="67"/>
      <c r="Z47" s="67"/>
      <c r="AA47" s="67"/>
      <c r="AB47" s="85">
        <v>3870.85</v>
      </c>
      <c r="AC47" s="126">
        <f t="shared" si="5"/>
        <v>-1.5991539959505641E-3</v>
      </c>
    </row>
    <row r="48" spans="2:29">
      <c r="B48" s="83">
        <v>45305</v>
      </c>
      <c r="C48" s="77"/>
      <c r="D48" s="85">
        <v>21622.400000000001</v>
      </c>
      <c r="E48" s="126">
        <f t="shared" si="0"/>
        <v>-1.2430033958222397E-2</v>
      </c>
      <c r="F48" s="67"/>
      <c r="G48" s="67"/>
      <c r="H48" s="85">
        <v>10037.700000000001</v>
      </c>
      <c r="I48" s="126">
        <f t="shared" si="1"/>
        <v>7.2298344814438753E-3</v>
      </c>
      <c r="J48" s="67"/>
      <c r="K48" s="67"/>
      <c r="L48" s="67"/>
      <c r="M48" s="85">
        <v>1655.55</v>
      </c>
      <c r="N48" s="126">
        <f t="shared" si="2"/>
        <v>1.9144941364769519E-2</v>
      </c>
      <c r="O48" s="67"/>
      <c r="P48" s="67"/>
      <c r="Q48" s="67"/>
      <c r="R48" s="85">
        <v>821.02</v>
      </c>
      <c r="S48" s="126">
        <f t="shared" si="3"/>
        <v>8.6984298596948229E-3</v>
      </c>
      <c r="T48" s="67"/>
      <c r="U48" s="67"/>
      <c r="V48" s="67"/>
      <c r="W48" s="85">
        <v>7136.55</v>
      </c>
      <c r="X48" s="126">
        <f t="shared" si="4"/>
        <v>-2.2651483507830084E-2</v>
      </c>
      <c r="Y48" s="67"/>
      <c r="Z48" s="67"/>
      <c r="AA48" s="67"/>
      <c r="AB48" s="85">
        <v>3699.45</v>
      </c>
      <c r="AC48" s="126">
        <f t="shared" si="5"/>
        <v>-4.4279680173605285E-2</v>
      </c>
    </row>
    <row r="49" spans="2:29">
      <c r="B49" s="83">
        <v>45312</v>
      </c>
      <c r="C49" s="77"/>
      <c r="D49" s="85">
        <v>21352.6</v>
      </c>
      <c r="E49" s="126">
        <f t="shared" si="0"/>
        <v>-1.2477800799171379E-2</v>
      </c>
      <c r="F49" s="67"/>
      <c r="G49" s="67"/>
      <c r="H49" s="85">
        <v>9881</v>
      </c>
      <c r="I49" s="126">
        <f t="shared" si="1"/>
        <v>-1.5611145979656738E-2</v>
      </c>
      <c r="J49" s="67"/>
      <c r="K49" s="67"/>
      <c r="L49" s="67"/>
      <c r="M49" s="85">
        <v>1635.5</v>
      </c>
      <c r="N49" s="126">
        <f t="shared" si="2"/>
        <v>-1.2110778895231156E-2</v>
      </c>
      <c r="O49" s="67"/>
      <c r="P49" s="67"/>
      <c r="Q49" s="67"/>
      <c r="R49" s="85">
        <v>809.35</v>
      </c>
      <c r="S49" s="126">
        <f t="shared" si="3"/>
        <v>-1.4214026454897555E-2</v>
      </c>
      <c r="T49" s="67"/>
      <c r="U49" s="67"/>
      <c r="V49" s="67"/>
      <c r="W49" s="85">
        <v>7597.5</v>
      </c>
      <c r="X49" s="126">
        <f t="shared" si="4"/>
        <v>6.4590032999138236E-2</v>
      </c>
      <c r="Y49" s="67"/>
      <c r="Z49" s="67"/>
      <c r="AA49" s="67"/>
      <c r="AB49" s="85">
        <v>3616.45</v>
      </c>
      <c r="AC49" s="126">
        <f t="shared" si="5"/>
        <v>-2.2435767478949598E-2</v>
      </c>
    </row>
    <row r="50" spans="2:29">
      <c r="B50" s="83">
        <v>45319</v>
      </c>
      <c r="C50" s="77"/>
      <c r="D50" s="85">
        <v>21853.8</v>
      </c>
      <c r="E50" s="126">
        <f t="shared" si="0"/>
        <v>2.3472551352060167E-2</v>
      </c>
      <c r="F50" s="67"/>
      <c r="G50" s="67"/>
      <c r="H50" s="85">
        <v>10655.45</v>
      </c>
      <c r="I50" s="126">
        <f t="shared" si="1"/>
        <v>7.8377694565327394E-2</v>
      </c>
      <c r="J50" s="67"/>
      <c r="K50" s="67"/>
      <c r="L50" s="67"/>
      <c r="M50" s="85">
        <v>1660.75</v>
      </c>
      <c r="N50" s="126">
        <f t="shared" si="2"/>
        <v>1.5438703760317862E-2</v>
      </c>
      <c r="O50" s="67"/>
      <c r="P50" s="67"/>
      <c r="Q50" s="67"/>
      <c r="R50" s="85">
        <v>876.05</v>
      </c>
      <c r="S50" s="126">
        <f t="shared" si="3"/>
        <v>8.2411811947859404E-2</v>
      </c>
      <c r="T50" s="67"/>
      <c r="U50" s="67"/>
      <c r="V50" s="67"/>
      <c r="W50" s="85">
        <v>7738.2</v>
      </c>
      <c r="X50" s="126">
        <f t="shared" si="4"/>
        <v>1.8519249753208289E-2</v>
      </c>
      <c r="Y50" s="67"/>
      <c r="Z50" s="67"/>
      <c r="AA50" s="67"/>
      <c r="AB50" s="85">
        <v>3825.55</v>
      </c>
      <c r="AC50" s="126">
        <f t="shared" si="5"/>
        <v>5.7819132021734054E-2</v>
      </c>
    </row>
    <row r="51" spans="2:29">
      <c r="B51" s="83">
        <v>45326</v>
      </c>
      <c r="C51" s="77"/>
      <c r="D51" s="85">
        <v>21782.5</v>
      </c>
      <c r="E51" s="126">
        <f t="shared" si="0"/>
        <v>-3.2625904876955047E-3</v>
      </c>
      <c r="F51" s="67"/>
      <c r="G51" s="67"/>
      <c r="H51" s="85">
        <v>10732.85</v>
      </c>
      <c r="I51" s="126">
        <f t="shared" si="1"/>
        <v>7.263888432679888E-3</v>
      </c>
      <c r="J51" s="67"/>
      <c r="K51" s="67"/>
      <c r="L51" s="67"/>
      <c r="M51" s="85">
        <v>1646.4</v>
      </c>
      <c r="N51" s="126">
        <f t="shared" si="2"/>
        <v>-8.6406743940989905E-3</v>
      </c>
      <c r="O51" s="67"/>
      <c r="P51" s="67"/>
      <c r="Q51" s="67"/>
      <c r="R51" s="85">
        <v>912.18</v>
      </c>
      <c r="S51" s="126">
        <f t="shared" si="3"/>
        <v>4.1241938245534016E-2</v>
      </c>
      <c r="T51" s="67"/>
      <c r="U51" s="67"/>
      <c r="V51" s="67"/>
      <c r="W51" s="85">
        <v>7784.85</v>
      </c>
      <c r="X51" s="126">
        <f t="shared" si="4"/>
        <v>6.0285337675429762E-3</v>
      </c>
      <c r="Y51" s="67"/>
      <c r="Z51" s="67"/>
      <c r="AA51" s="67"/>
      <c r="AB51" s="85">
        <v>3840.95</v>
      </c>
      <c r="AC51" s="126">
        <f t="shared" si="5"/>
        <v>4.0255649514449043E-3</v>
      </c>
    </row>
    <row r="52" spans="2:29">
      <c r="B52" s="83">
        <v>45333</v>
      </c>
      <c r="C52" s="77"/>
      <c r="D52" s="85">
        <v>22040.7</v>
      </c>
      <c r="E52" s="126">
        <f t="shared" si="0"/>
        <v>1.1853552163433978E-2</v>
      </c>
      <c r="F52" s="67"/>
      <c r="G52" s="67"/>
      <c r="H52" s="85">
        <v>11380.4</v>
      </c>
      <c r="I52" s="126">
        <f t="shared" si="1"/>
        <v>6.0333462221124901E-2</v>
      </c>
      <c r="J52" s="67"/>
      <c r="K52" s="67"/>
      <c r="L52" s="67"/>
      <c r="M52" s="85">
        <v>1835.55</v>
      </c>
      <c r="N52" s="126">
        <f t="shared" si="2"/>
        <v>0.11488702623906688</v>
      </c>
      <c r="O52" s="67"/>
      <c r="P52" s="67"/>
      <c r="Q52" s="67"/>
      <c r="R52" s="85">
        <v>935.71</v>
      </c>
      <c r="S52" s="126">
        <f t="shared" si="3"/>
        <v>2.5795347409502511E-2</v>
      </c>
      <c r="T52" s="67"/>
      <c r="U52" s="67"/>
      <c r="V52" s="67"/>
      <c r="W52" s="85">
        <v>8325.0499999999993</v>
      </c>
      <c r="X52" s="126">
        <f t="shared" si="4"/>
        <v>6.9391189297160372E-2</v>
      </c>
      <c r="Y52" s="67"/>
      <c r="Z52" s="67"/>
      <c r="AA52" s="67"/>
      <c r="AB52" s="85">
        <v>3928.65</v>
      </c>
      <c r="AC52" s="126">
        <f t="shared" si="5"/>
        <v>2.2832892904099289E-2</v>
      </c>
    </row>
    <row r="53" spans="2:29">
      <c r="B53" s="83">
        <v>45340</v>
      </c>
      <c r="C53" s="77"/>
      <c r="D53" s="85">
        <v>22212.7</v>
      </c>
      <c r="E53" s="126">
        <f t="shared" si="0"/>
        <v>7.8037448901351336E-3</v>
      </c>
      <c r="F53" s="67"/>
      <c r="G53" s="67"/>
      <c r="H53" s="85">
        <v>11535.6</v>
      </c>
      <c r="I53" s="126">
        <f t="shared" si="1"/>
        <v>1.3637481986573441E-2</v>
      </c>
      <c r="J53" s="67"/>
      <c r="K53" s="67"/>
      <c r="L53" s="67"/>
      <c r="M53" s="85">
        <v>1929.95</v>
      </c>
      <c r="N53" s="126">
        <f t="shared" si="2"/>
        <v>5.1428727084525061E-2</v>
      </c>
      <c r="O53" s="67"/>
      <c r="P53" s="67"/>
      <c r="Q53" s="67"/>
      <c r="R53" s="85">
        <v>934.52</v>
      </c>
      <c r="S53" s="126">
        <f t="shared" si="3"/>
        <v>-1.27176155005293E-3</v>
      </c>
      <c r="T53" s="67"/>
      <c r="U53" s="67"/>
      <c r="V53" s="67"/>
      <c r="W53" s="85">
        <v>8436.9500000000007</v>
      </c>
      <c r="X53" s="126">
        <f t="shared" si="4"/>
        <v>1.3441360712548533E-2</v>
      </c>
      <c r="Y53" s="67"/>
      <c r="Z53" s="67"/>
      <c r="AA53" s="67"/>
      <c r="AB53" s="85">
        <v>3927.05</v>
      </c>
      <c r="AC53" s="126">
        <f t="shared" si="5"/>
        <v>-4.0726458198103721E-4</v>
      </c>
    </row>
    <row r="54" spans="2:29">
      <c r="B54" s="83">
        <v>45347</v>
      </c>
      <c r="C54" s="77"/>
      <c r="D54" s="85">
        <v>22338.75</v>
      </c>
      <c r="E54" s="126">
        <f t="shared" si="0"/>
        <v>5.6746816010659895E-3</v>
      </c>
      <c r="F54" s="67"/>
      <c r="G54" s="67"/>
      <c r="H54" s="85">
        <v>11620.95</v>
      </c>
      <c r="I54" s="126">
        <f t="shared" si="1"/>
        <v>7.3988349110580831E-3</v>
      </c>
      <c r="J54" s="67"/>
      <c r="K54" s="67"/>
      <c r="L54" s="67"/>
      <c r="M54" s="85">
        <v>1972.95</v>
      </c>
      <c r="N54" s="126">
        <f t="shared" si="2"/>
        <v>2.228036995777094E-2</v>
      </c>
      <c r="O54" s="67"/>
      <c r="P54" s="67"/>
      <c r="Q54" s="67"/>
      <c r="R54" s="85">
        <v>974.39</v>
      </c>
      <c r="S54" s="126">
        <f t="shared" si="3"/>
        <v>4.2663613405812706E-2</v>
      </c>
      <c r="T54" s="67"/>
      <c r="U54" s="67"/>
      <c r="V54" s="67"/>
      <c r="W54" s="85">
        <v>8040.05</v>
      </c>
      <c r="X54" s="126">
        <f t="shared" si="4"/>
        <v>-4.7043066511002207E-2</v>
      </c>
      <c r="Y54" s="67"/>
      <c r="Z54" s="67"/>
      <c r="AA54" s="67"/>
      <c r="AB54" s="85">
        <v>3843.55</v>
      </c>
      <c r="AC54" s="126">
        <f t="shared" si="5"/>
        <v>-2.1262779949325794E-2</v>
      </c>
    </row>
    <row r="55" spans="2:29">
      <c r="B55" s="83">
        <v>45354</v>
      </c>
      <c r="C55" s="77"/>
      <c r="D55" s="85">
        <v>22493.55</v>
      </c>
      <c r="E55" s="126">
        <f t="shared" si="0"/>
        <v>6.929662581836471E-3</v>
      </c>
      <c r="F55" s="67"/>
      <c r="G55" s="67"/>
      <c r="H55" s="85">
        <v>11510.05</v>
      </c>
      <c r="I55" s="126">
        <f t="shared" si="1"/>
        <v>-9.5431096424992701E-3</v>
      </c>
      <c r="J55" s="67"/>
      <c r="K55" s="67"/>
      <c r="L55" s="67"/>
      <c r="M55" s="85">
        <v>1897.55</v>
      </c>
      <c r="N55" s="126">
        <f t="shared" si="2"/>
        <v>-3.8216883347271913E-2</v>
      </c>
      <c r="O55" s="67"/>
      <c r="P55" s="67"/>
      <c r="Q55" s="67"/>
      <c r="R55" s="85">
        <v>1036.0999999999999</v>
      </c>
      <c r="S55" s="126">
        <f t="shared" si="3"/>
        <v>6.3331930746415521E-2</v>
      </c>
      <c r="T55" s="67"/>
      <c r="U55" s="67"/>
      <c r="V55" s="67"/>
      <c r="W55" s="85">
        <v>8879.0499999999993</v>
      </c>
      <c r="X55" s="126">
        <f t="shared" si="4"/>
        <v>0.10435258487198462</v>
      </c>
      <c r="Y55" s="67"/>
      <c r="Z55" s="67"/>
      <c r="AA55" s="67"/>
      <c r="AB55" s="85">
        <v>3785.25</v>
      </c>
      <c r="AC55" s="126">
        <f t="shared" si="5"/>
        <v>-1.5168268918057559E-2</v>
      </c>
    </row>
    <row r="56" spans="2:29">
      <c r="B56" s="83">
        <v>45361</v>
      </c>
      <c r="C56" s="77"/>
      <c r="D56" s="85">
        <v>22023.35</v>
      </c>
      <c r="E56" s="126">
        <f t="shared" si="0"/>
        <v>-2.0903770191899484E-2</v>
      </c>
      <c r="F56" s="67"/>
      <c r="G56" s="67"/>
      <c r="H56" s="85">
        <v>11476.65</v>
      </c>
      <c r="I56" s="126">
        <f t="shared" si="1"/>
        <v>-2.9018118948223037E-3</v>
      </c>
      <c r="J56" s="67"/>
      <c r="K56" s="67"/>
      <c r="L56" s="67"/>
      <c r="M56" s="85">
        <v>1799.5</v>
      </c>
      <c r="N56" s="126">
        <f t="shared" si="2"/>
        <v>-5.16718927037495E-2</v>
      </c>
      <c r="O56" s="67"/>
      <c r="P56" s="67"/>
      <c r="Q56" s="67"/>
      <c r="R56" s="85">
        <v>942.94</v>
      </c>
      <c r="S56" s="126">
        <f t="shared" si="3"/>
        <v>-8.9914100955506115E-2</v>
      </c>
      <c r="T56" s="67"/>
      <c r="U56" s="67"/>
      <c r="V56" s="67"/>
      <c r="W56" s="85">
        <v>8350.7000000000007</v>
      </c>
      <c r="X56" s="126">
        <f t="shared" si="4"/>
        <v>-5.950523986237255E-2</v>
      </c>
      <c r="Y56" s="67"/>
      <c r="Z56" s="67"/>
      <c r="AA56" s="67"/>
      <c r="AB56" s="85">
        <v>3745.65</v>
      </c>
      <c r="AC56" s="126">
        <f t="shared" si="5"/>
        <v>-1.0461660392312222E-2</v>
      </c>
    </row>
    <row r="57" spans="2:29">
      <c r="B57" s="83">
        <v>45368</v>
      </c>
      <c r="C57" s="77"/>
      <c r="D57" s="85">
        <v>22096.75</v>
      </c>
      <c r="E57" s="126">
        <f t="shared" si="0"/>
        <v>3.3328262957270649E-3</v>
      </c>
      <c r="F57" s="67"/>
      <c r="G57" s="67"/>
      <c r="H57" s="85">
        <v>12337.7</v>
      </c>
      <c r="I57" s="126">
        <f t="shared" si="1"/>
        <v>7.5026248948953045E-2</v>
      </c>
      <c r="J57" s="67"/>
      <c r="K57" s="67"/>
      <c r="L57" s="67"/>
      <c r="M57" s="85">
        <v>1878.8</v>
      </c>
      <c r="N57" s="126">
        <f t="shared" si="2"/>
        <v>4.4067796610169463E-2</v>
      </c>
      <c r="O57" s="67"/>
      <c r="P57" s="67"/>
      <c r="Q57" s="67"/>
      <c r="R57" s="85">
        <v>976.79</v>
      </c>
      <c r="S57" s="126">
        <f t="shared" si="3"/>
        <v>3.5898360447112143E-2</v>
      </c>
      <c r="T57" s="67"/>
      <c r="U57" s="67"/>
      <c r="V57" s="67"/>
      <c r="W57" s="85">
        <v>8945.25</v>
      </c>
      <c r="X57" s="126">
        <f t="shared" si="4"/>
        <v>7.1197624151268624E-2</v>
      </c>
      <c r="Y57" s="67"/>
      <c r="Z57" s="67"/>
      <c r="AA57" s="67"/>
      <c r="AB57" s="85">
        <v>3988.4</v>
      </c>
      <c r="AC57" s="126">
        <f t="shared" si="5"/>
        <v>6.4808511206332575E-2</v>
      </c>
    </row>
    <row r="58" spans="2:29">
      <c r="B58" s="83">
        <v>45375</v>
      </c>
      <c r="C58" s="77"/>
      <c r="D58" s="85">
        <v>22326.9</v>
      </c>
      <c r="E58" s="126">
        <f t="shared" si="0"/>
        <v>1.0415558849152129E-2</v>
      </c>
      <c r="F58" s="67"/>
      <c r="G58" s="67"/>
      <c r="H58" s="85">
        <v>12600.35</v>
      </c>
      <c r="I58" s="126">
        <f t="shared" si="1"/>
        <v>2.1288408698541872E-2</v>
      </c>
      <c r="J58" s="67"/>
      <c r="K58" s="67"/>
      <c r="L58" s="67"/>
      <c r="M58" s="85">
        <v>1921.35</v>
      </c>
      <c r="N58" s="126">
        <f t="shared" si="2"/>
        <v>2.2647434532680366E-2</v>
      </c>
      <c r="O58" s="67"/>
      <c r="P58" s="67"/>
      <c r="Q58" s="67"/>
      <c r="R58" s="85">
        <v>989.75</v>
      </c>
      <c r="S58" s="126">
        <f t="shared" si="3"/>
        <v>1.3267949098578091E-2</v>
      </c>
      <c r="T58" s="67"/>
      <c r="U58" s="67"/>
      <c r="V58" s="67"/>
      <c r="W58" s="85">
        <v>9148.15</v>
      </c>
      <c r="X58" s="126">
        <f t="shared" si="4"/>
        <v>2.2682429222212974E-2</v>
      </c>
      <c r="Y58" s="67"/>
      <c r="Z58" s="67"/>
      <c r="AA58" s="67"/>
      <c r="AB58" s="85">
        <v>4019.3</v>
      </c>
      <c r="AC58" s="126">
        <f t="shared" si="5"/>
        <v>7.7474676562030442E-3</v>
      </c>
    </row>
    <row r="59" spans="2:29">
      <c r="B59" s="83">
        <v>45382</v>
      </c>
      <c r="C59" s="77"/>
      <c r="D59" s="85">
        <v>22513.7</v>
      </c>
      <c r="E59" s="126">
        <f t="shared" si="0"/>
        <v>8.3665891816597782E-3</v>
      </c>
      <c r="F59" s="67"/>
      <c r="G59" s="67"/>
      <c r="H59" s="85">
        <v>12421.6</v>
      </c>
      <c r="I59" s="126">
        <f t="shared" si="1"/>
        <v>-1.4186113877789119E-2</v>
      </c>
      <c r="J59" s="67"/>
      <c r="K59" s="67"/>
      <c r="L59" s="67"/>
      <c r="M59" s="85">
        <v>2013.3</v>
      </c>
      <c r="N59" s="126">
        <f t="shared" si="2"/>
        <v>4.7856975564056548E-2</v>
      </c>
      <c r="O59" s="67"/>
      <c r="P59" s="67"/>
      <c r="Q59" s="67"/>
      <c r="R59" s="85">
        <v>1004</v>
      </c>
      <c r="S59" s="126">
        <f t="shared" si="3"/>
        <v>1.4397575145238761E-2</v>
      </c>
      <c r="T59" s="67"/>
      <c r="U59" s="67"/>
      <c r="V59" s="67"/>
      <c r="W59" s="85">
        <v>9009.5</v>
      </c>
      <c r="X59" s="126">
        <f t="shared" si="4"/>
        <v>-1.5156069806463557E-2</v>
      </c>
      <c r="Y59" s="67"/>
      <c r="Z59" s="67"/>
      <c r="AA59" s="67"/>
      <c r="AB59" s="85">
        <v>4031.25</v>
      </c>
      <c r="AC59" s="126">
        <f t="shared" si="5"/>
        <v>2.9731545293956163E-3</v>
      </c>
    </row>
    <row r="60" spans="2:29">
      <c r="B60" s="83">
        <v>45389</v>
      </c>
      <c r="C60" s="77"/>
      <c r="D60" s="85">
        <v>22519.4</v>
      </c>
      <c r="E60" s="126">
        <f t="shared" si="0"/>
        <v>2.5317917534661838E-4</v>
      </c>
      <c r="F60" s="67"/>
      <c r="G60" s="67"/>
      <c r="H60" s="85">
        <v>12266.55</v>
      </c>
      <c r="I60" s="126">
        <f t="shared" si="1"/>
        <v>-1.2482288916081719E-2</v>
      </c>
      <c r="J60" s="67"/>
      <c r="K60" s="67"/>
      <c r="L60" s="67"/>
      <c r="M60" s="85">
        <v>2070.9499999999998</v>
      </c>
      <c r="N60" s="126">
        <f t="shared" si="2"/>
        <v>2.8634580042715907E-2</v>
      </c>
      <c r="O60" s="67"/>
      <c r="P60" s="67"/>
      <c r="Q60" s="67"/>
      <c r="R60" s="85">
        <v>1015.37</v>
      </c>
      <c r="S60" s="126">
        <f t="shared" si="3"/>
        <v>1.1324701195219111E-2</v>
      </c>
      <c r="T60" s="67"/>
      <c r="U60" s="67"/>
      <c r="V60" s="67"/>
      <c r="W60" s="85">
        <v>9064.85</v>
      </c>
      <c r="X60" s="126">
        <f t="shared" si="4"/>
        <v>6.1435151784228204E-3</v>
      </c>
      <c r="Y60" s="67"/>
      <c r="Z60" s="67"/>
      <c r="AA60" s="67"/>
      <c r="AB60" s="85">
        <v>4302.25</v>
      </c>
      <c r="AC60" s="126">
        <f t="shared" si="5"/>
        <v>6.7224806201550358E-2</v>
      </c>
    </row>
    <row r="61" spans="2:29">
      <c r="B61" s="83">
        <v>45396</v>
      </c>
      <c r="C61" s="77"/>
      <c r="D61" s="85">
        <v>22147</v>
      </c>
      <c r="E61" s="126">
        <f t="shared" si="0"/>
        <v>-1.6536852669254087E-2</v>
      </c>
      <c r="F61" s="67"/>
      <c r="G61" s="67"/>
      <c r="H61" s="85">
        <v>12710.95</v>
      </c>
      <c r="I61" s="126">
        <f t="shared" si="1"/>
        <v>3.6228605435106198E-2</v>
      </c>
      <c r="J61" s="67"/>
      <c r="K61" s="67"/>
      <c r="L61" s="67"/>
      <c r="M61" s="85">
        <v>2082.9</v>
      </c>
      <c r="N61" s="126">
        <f t="shared" si="2"/>
        <v>5.7702986552066182E-3</v>
      </c>
      <c r="O61" s="67"/>
      <c r="P61" s="67"/>
      <c r="Q61" s="67"/>
      <c r="R61" s="85">
        <v>960.24</v>
      </c>
      <c r="S61" s="126">
        <f t="shared" si="3"/>
        <v>-5.4295478495523741E-2</v>
      </c>
      <c r="T61" s="67"/>
      <c r="U61" s="67"/>
      <c r="V61" s="67"/>
      <c r="W61" s="85">
        <v>8804.5</v>
      </c>
      <c r="X61" s="126">
        <f t="shared" si="4"/>
        <v>-2.8720828254190645E-2</v>
      </c>
      <c r="Y61" s="67"/>
      <c r="Z61" s="67"/>
      <c r="AA61" s="67"/>
      <c r="AB61" s="85">
        <v>4344.1499999999996</v>
      </c>
      <c r="AC61" s="126">
        <f t="shared" si="5"/>
        <v>9.7390900110405632E-3</v>
      </c>
    </row>
    <row r="62" spans="2:29">
      <c r="B62" s="83">
        <v>45403</v>
      </c>
      <c r="C62" s="77"/>
      <c r="D62" s="85">
        <v>22419.95</v>
      </c>
      <c r="E62" s="126">
        <f t="shared" si="0"/>
        <v>1.2324468325281002E-2</v>
      </c>
      <c r="F62" s="67"/>
      <c r="G62" s="67"/>
      <c r="H62" s="85">
        <v>12703.35</v>
      </c>
      <c r="I62" s="126">
        <f t="shared" si="1"/>
        <v>-5.9790967630279912E-4</v>
      </c>
      <c r="J62" s="67"/>
      <c r="K62" s="67"/>
      <c r="L62" s="67"/>
      <c r="M62" s="85">
        <v>2044.9</v>
      </c>
      <c r="N62" s="126">
        <f t="shared" si="2"/>
        <v>-1.8243794709299488E-2</v>
      </c>
      <c r="O62" s="67"/>
      <c r="P62" s="67"/>
      <c r="Q62" s="67"/>
      <c r="R62" s="85">
        <v>996.43</v>
      </c>
      <c r="S62" s="126">
        <f t="shared" si="3"/>
        <v>3.7688494543030915E-2</v>
      </c>
      <c r="T62" s="67"/>
      <c r="U62" s="67"/>
      <c r="V62" s="67"/>
      <c r="W62" s="85">
        <v>8974.2999999999993</v>
      </c>
      <c r="X62" s="126">
        <f t="shared" si="4"/>
        <v>1.9285592594695755E-2</v>
      </c>
      <c r="Y62" s="67"/>
      <c r="Z62" s="67"/>
      <c r="AA62" s="67"/>
      <c r="AB62" s="85">
        <v>4601</v>
      </c>
      <c r="AC62" s="126">
        <f t="shared" si="5"/>
        <v>5.9125490602304431E-2</v>
      </c>
    </row>
    <row r="63" spans="2:29">
      <c r="B63" s="83">
        <v>45410</v>
      </c>
      <c r="C63" s="77"/>
      <c r="D63" s="85">
        <v>22475.85</v>
      </c>
      <c r="E63" s="126">
        <f t="shared" si="0"/>
        <v>2.4933151055197555E-3</v>
      </c>
      <c r="F63" s="67"/>
      <c r="G63" s="67"/>
      <c r="H63" s="85">
        <v>12492.15</v>
      </c>
      <c r="I63" s="126">
        <f t="shared" si="1"/>
        <v>-1.6625535783868051E-2</v>
      </c>
      <c r="J63" s="67"/>
      <c r="K63" s="67"/>
      <c r="L63" s="67"/>
      <c r="M63" s="85">
        <v>2193</v>
      </c>
      <c r="N63" s="126">
        <f t="shared" si="2"/>
        <v>7.2424079417086284E-2</v>
      </c>
      <c r="O63" s="67"/>
      <c r="P63" s="67"/>
      <c r="Q63" s="67"/>
      <c r="R63" s="85">
        <v>1010.28</v>
      </c>
      <c r="S63" s="126">
        <f t="shared" si="3"/>
        <v>1.389962164928793E-2</v>
      </c>
      <c r="T63" s="67"/>
      <c r="U63" s="67"/>
      <c r="V63" s="67"/>
      <c r="W63" s="85">
        <v>9105.6</v>
      </c>
      <c r="X63" s="126">
        <f t="shared" si="4"/>
        <v>1.4630667572958389E-2</v>
      </c>
      <c r="Y63" s="67"/>
      <c r="Z63" s="67"/>
      <c r="AA63" s="67"/>
      <c r="AB63" s="85">
        <v>4599.25</v>
      </c>
      <c r="AC63" s="126">
        <f t="shared" si="5"/>
        <v>-3.8035209737008469E-4</v>
      </c>
    </row>
    <row r="64" spans="2:29">
      <c r="B64" s="83">
        <v>45417</v>
      </c>
      <c r="C64" s="77"/>
      <c r="D64" s="85">
        <v>22055.200000000001</v>
      </c>
      <c r="E64" s="126">
        <f t="shared" si="0"/>
        <v>-1.8715643679771743E-2</v>
      </c>
      <c r="F64" s="67"/>
      <c r="G64" s="67"/>
      <c r="H64" s="85">
        <v>12675.5</v>
      </c>
      <c r="I64" s="126">
        <f t="shared" si="1"/>
        <v>1.4677217292459632E-2</v>
      </c>
      <c r="J64" s="67"/>
      <c r="K64" s="67"/>
      <c r="L64" s="67"/>
      <c r="M64" s="85">
        <v>2193.0500000000002</v>
      </c>
      <c r="N64" s="126">
        <f t="shared" si="2"/>
        <v>2.279981760144878E-5</v>
      </c>
      <c r="O64" s="67"/>
      <c r="P64" s="67"/>
      <c r="Q64" s="67"/>
      <c r="R64" s="85">
        <v>1043.43</v>
      </c>
      <c r="S64" s="126">
        <f t="shared" si="3"/>
        <v>3.2812685592113144E-2</v>
      </c>
      <c r="T64" s="67"/>
      <c r="U64" s="67"/>
      <c r="V64" s="67"/>
      <c r="W64" s="85">
        <v>8981.7999999999993</v>
      </c>
      <c r="X64" s="126">
        <f t="shared" si="4"/>
        <v>-1.3596028817431161E-2</v>
      </c>
      <c r="Y64" s="67"/>
      <c r="Z64" s="67"/>
      <c r="AA64" s="67"/>
      <c r="AB64" s="85">
        <v>4657.8500000000004</v>
      </c>
      <c r="AC64" s="126">
        <f t="shared" si="5"/>
        <v>1.2741207805620602E-2</v>
      </c>
    </row>
    <row r="65" spans="2:29">
      <c r="B65" s="83">
        <v>45424</v>
      </c>
      <c r="C65" s="77"/>
      <c r="D65" s="85">
        <v>22466.1</v>
      </c>
      <c r="E65" s="126">
        <f t="shared" si="0"/>
        <v>1.8630527041241907E-2</v>
      </c>
      <c r="F65" s="67"/>
      <c r="G65" s="67"/>
      <c r="H65" s="85">
        <v>12641.5</v>
      </c>
      <c r="I65" s="126">
        <f t="shared" si="1"/>
        <v>-2.6823399471421761E-3</v>
      </c>
      <c r="J65" s="67"/>
      <c r="K65" s="67"/>
      <c r="L65" s="67"/>
      <c r="M65" s="85">
        <v>2514.6</v>
      </c>
      <c r="N65" s="126">
        <f t="shared" si="2"/>
        <v>0.14662228403365152</v>
      </c>
      <c r="O65" s="67"/>
      <c r="P65" s="67"/>
      <c r="Q65" s="67"/>
      <c r="R65" s="85">
        <v>942.79</v>
      </c>
      <c r="S65" s="126">
        <f t="shared" si="3"/>
        <v>-9.6451127531315128E-2</v>
      </c>
      <c r="T65" s="67"/>
      <c r="U65" s="67"/>
      <c r="V65" s="67"/>
      <c r="W65" s="85">
        <v>8780.7000000000007</v>
      </c>
      <c r="X65" s="126">
        <f t="shared" si="4"/>
        <v>-2.2389721436682941E-2</v>
      </c>
      <c r="Y65" s="67"/>
      <c r="Z65" s="67"/>
      <c r="AA65" s="67"/>
      <c r="AB65" s="85">
        <v>4693.8999999999996</v>
      </c>
      <c r="AC65" s="126">
        <f t="shared" si="5"/>
        <v>7.7396223579546675E-3</v>
      </c>
    </row>
    <row r="66" spans="2:29">
      <c r="B66" s="83">
        <v>45431</v>
      </c>
      <c r="C66" s="77"/>
      <c r="D66" s="85">
        <v>22957.1</v>
      </c>
      <c r="E66" s="126">
        <f t="shared" si="0"/>
        <v>2.1855150649200406E-2</v>
      </c>
      <c r="F66" s="67"/>
      <c r="G66" s="67"/>
      <c r="H66" s="85">
        <v>13000.45</v>
      </c>
      <c r="I66" s="126">
        <f t="shared" si="1"/>
        <v>2.8394573428786263E-2</v>
      </c>
      <c r="J66" s="67"/>
      <c r="K66" s="67"/>
      <c r="L66" s="67"/>
      <c r="M66" s="85">
        <v>2579.75</v>
      </c>
      <c r="N66" s="126">
        <f t="shared" si="2"/>
        <v>2.5908693231528002E-2</v>
      </c>
      <c r="O66" s="67"/>
      <c r="P66" s="67"/>
      <c r="Q66" s="67"/>
      <c r="R66" s="85">
        <v>957.59</v>
      </c>
      <c r="S66" s="126">
        <f t="shared" si="3"/>
        <v>1.5698087591086152E-2</v>
      </c>
      <c r="T66" s="67"/>
      <c r="U66" s="67"/>
      <c r="V66" s="67"/>
      <c r="W66" s="85">
        <v>8948.2000000000007</v>
      </c>
      <c r="X66" s="126">
        <f t="shared" si="4"/>
        <v>1.9075927887298283E-2</v>
      </c>
      <c r="Y66" s="67"/>
      <c r="Z66" s="67"/>
      <c r="AA66" s="67"/>
      <c r="AB66" s="85">
        <v>4880.95</v>
      </c>
      <c r="AC66" s="126">
        <f t="shared" si="5"/>
        <v>3.9849592023690317E-2</v>
      </c>
    </row>
    <row r="67" spans="2:29">
      <c r="B67" s="83">
        <v>45438</v>
      </c>
      <c r="C67" s="77"/>
      <c r="D67" s="85">
        <v>22530.7</v>
      </c>
      <c r="E67" s="126">
        <f t="shared" si="0"/>
        <v>-1.8573774562117951E-2</v>
      </c>
      <c r="F67" s="67"/>
      <c r="G67" s="67"/>
      <c r="H67" s="85">
        <v>12399.3</v>
      </c>
      <c r="I67" s="126">
        <f t="shared" si="1"/>
        <v>-4.6240707052448315E-2</v>
      </c>
      <c r="J67" s="67"/>
      <c r="K67" s="67"/>
      <c r="L67" s="67"/>
      <c r="M67" s="85">
        <v>2506.25</v>
      </c>
      <c r="N67" s="126">
        <f t="shared" si="2"/>
        <v>-2.8491132861711455E-2</v>
      </c>
      <c r="O67" s="67"/>
      <c r="P67" s="67"/>
      <c r="Q67" s="67"/>
      <c r="R67" s="85">
        <v>920.16</v>
      </c>
      <c r="S67" s="126">
        <f t="shared" si="3"/>
        <v>-3.908770977140541E-2</v>
      </c>
      <c r="T67" s="67"/>
      <c r="U67" s="67"/>
      <c r="V67" s="67"/>
      <c r="W67" s="85">
        <v>9084.75</v>
      </c>
      <c r="X67" s="126">
        <f t="shared" si="4"/>
        <v>1.5260052301021343E-2</v>
      </c>
      <c r="Y67" s="67"/>
      <c r="Z67" s="67"/>
      <c r="AA67" s="67"/>
      <c r="AB67" s="85">
        <v>4733.45</v>
      </c>
      <c r="AC67" s="126">
        <f t="shared" si="5"/>
        <v>-3.0219526936354657E-2</v>
      </c>
    </row>
    <row r="68" spans="2:29">
      <c r="B68" s="83">
        <v>45445</v>
      </c>
      <c r="C68" s="77"/>
      <c r="D68" s="85">
        <v>23290.15</v>
      </c>
      <c r="E68" s="126">
        <f t="shared" si="0"/>
        <v>3.3707341538434354E-2</v>
      </c>
      <c r="F68" s="67"/>
      <c r="G68" s="67"/>
      <c r="H68" s="85">
        <v>12810.9</v>
      </c>
      <c r="I68" s="126">
        <f t="shared" si="1"/>
        <v>3.3195422322227941E-2</v>
      </c>
      <c r="J68" s="67"/>
      <c r="K68" s="67"/>
      <c r="L68" s="67"/>
      <c r="M68" s="85">
        <v>2857.45</v>
      </c>
      <c r="N68" s="126">
        <f t="shared" si="2"/>
        <v>0.14012967581047375</v>
      </c>
      <c r="O68" s="67"/>
      <c r="P68" s="67"/>
      <c r="Q68" s="67"/>
      <c r="R68" s="85">
        <v>967.52</v>
      </c>
      <c r="S68" s="126">
        <f t="shared" si="3"/>
        <v>5.146930968527208E-2</v>
      </c>
      <c r="T68" s="67"/>
      <c r="U68" s="67"/>
      <c r="V68" s="67"/>
      <c r="W68" s="85">
        <v>9725.5499999999993</v>
      </c>
      <c r="X68" s="126">
        <f t="shared" si="4"/>
        <v>7.0535787996367505E-2</v>
      </c>
      <c r="Y68" s="67"/>
      <c r="Z68" s="67"/>
      <c r="AA68" s="67"/>
      <c r="AB68" s="85">
        <v>4762</v>
      </c>
      <c r="AC68" s="126">
        <f t="shared" si="5"/>
        <v>6.0315414760903074E-3</v>
      </c>
    </row>
    <row r="69" spans="2:29">
      <c r="B69" s="83">
        <v>45452</v>
      </c>
      <c r="C69" s="77"/>
      <c r="D69" s="85">
        <v>23465.599999999999</v>
      </c>
      <c r="E69" s="126">
        <f t="shared" si="0"/>
        <v>7.5332275661599279E-3</v>
      </c>
      <c r="F69" s="67"/>
      <c r="G69" s="67"/>
      <c r="H69" s="85">
        <v>12845.2</v>
      </c>
      <c r="I69" s="126">
        <f t="shared" si="1"/>
        <v>2.6774075201587699E-3</v>
      </c>
      <c r="J69" s="67"/>
      <c r="K69" s="67"/>
      <c r="L69" s="67"/>
      <c r="M69" s="85">
        <v>2928.6</v>
      </c>
      <c r="N69" s="126">
        <f t="shared" si="2"/>
        <v>2.4899823268998533E-2</v>
      </c>
      <c r="O69" s="67"/>
      <c r="P69" s="67"/>
      <c r="Q69" s="67"/>
      <c r="R69" s="85">
        <v>993.4</v>
      </c>
      <c r="S69" s="126">
        <f t="shared" si="3"/>
        <v>2.674880105837607E-2</v>
      </c>
      <c r="T69" s="67"/>
      <c r="U69" s="67"/>
      <c r="V69" s="67"/>
      <c r="W69" s="85">
        <v>9961.75</v>
      </c>
      <c r="X69" s="126">
        <f t="shared" si="4"/>
        <v>2.428654420572629E-2</v>
      </c>
      <c r="Y69" s="67"/>
      <c r="Z69" s="67"/>
      <c r="AA69" s="67"/>
      <c r="AB69" s="85">
        <v>4935.1000000000004</v>
      </c>
      <c r="AC69" s="126">
        <f t="shared" si="5"/>
        <v>3.6350272994540189E-2</v>
      </c>
    </row>
    <row r="70" spans="2:29">
      <c r="B70" s="83">
        <v>45459</v>
      </c>
      <c r="C70" s="77"/>
      <c r="D70" s="85">
        <v>23501.1</v>
      </c>
      <c r="E70" s="126">
        <f t="shared" si="0"/>
        <v>1.5128528569481325E-3</v>
      </c>
      <c r="F70" s="67"/>
      <c r="G70" s="67"/>
      <c r="H70" s="85">
        <v>12201.5</v>
      </c>
      <c r="I70" s="126">
        <f t="shared" si="1"/>
        <v>-5.0112104132282953E-2</v>
      </c>
      <c r="J70" s="67"/>
      <c r="K70" s="67"/>
      <c r="L70" s="67"/>
      <c r="M70" s="85">
        <v>2839.95</v>
      </c>
      <c r="N70" s="126">
        <f t="shared" si="2"/>
        <v>-3.0270436385986477E-2</v>
      </c>
      <c r="O70" s="67"/>
      <c r="P70" s="67"/>
      <c r="Q70" s="67"/>
      <c r="R70" s="85">
        <v>961.8</v>
      </c>
      <c r="S70" s="126">
        <f t="shared" si="3"/>
        <v>-3.1809945641232185E-2</v>
      </c>
      <c r="T70" s="67"/>
      <c r="U70" s="67"/>
      <c r="V70" s="67"/>
      <c r="W70" s="85">
        <v>9602.25</v>
      </c>
      <c r="X70" s="126">
        <f t="shared" si="4"/>
        <v>-3.6088036740532514E-2</v>
      </c>
      <c r="Y70" s="67"/>
      <c r="Z70" s="67"/>
      <c r="AA70" s="67"/>
      <c r="AB70" s="85">
        <v>4845.5</v>
      </c>
      <c r="AC70" s="126">
        <f t="shared" si="5"/>
        <v>-1.8155660472938817E-2</v>
      </c>
    </row>
    <row r="71" spans="2:29">
      <c r="B71" s="83">
        <v>45466</v>
      </c>
      <c r="C71" s="77"/>
      <c r="D71" s="85">
        <v>24010.6</v>
      </c>
      <c r="E71" s="126">
        <f t="shared" si="0"/>
        <v>2.1679836262983532E-2</v>
      </c>
      <c r="F71" s="67"/>
      <c r="G71" s="67"/>
      <c r="H71" s="85">
        <v>12033.85</v>
      </c>
      <c r="I71" s="126">
        <f t="shared" si="1"/>
        <v>-1.3740113920419628E-2</v>
      </c>
      <c r="J71" s="67"/>
      <c r="K71" s="67"/>
      <c r="L71" s="67"/>
      <c r="M71" s="85">
        <v>2866.65</v>
      </c>
      <c r="N71" s="126">
        <f t="shared" si="2"/>
        <v>9.4015739713728674E-3</v>
      </c>
      <c r="O71" s="67"/>
      <c r="P71" s="67"/>
      <c r="Q71" s="67"/>
      <c r="R71" s="85">
        <v>989.75</v>
      </c>
      <c r="S71" s="126">
        <f t="shared" si="3"/>
        <v>2.9060095653982154E-2</v>
      </c>
      <c r="T71" s="67"/>
      <c r="U71" s="67"/>
      <c r="V71" s="67"/>
      <c r="W71" s="85">
        <v>9501.65</v>
      </c>
      <c r="X71" s="126">
        <f t="shared" si="4"/>
        <v>-1.0476711187482168E-2</v>
      </c>
      <c r="Y71" s="67"/>
      <c r="Z71" s="67"/>
      <c r="AA71" s="67"/>
      <c r="AB71" s="85">
        <v>4672.95</v>
      </c>
      <c r="AC71" s="126">
        <f t="shared" si="5"/>
        <v>-3.5610360127953822E-2</v>
      </c>
    </row>
    <row r="72" spans="2:29">
      <c r="B72" s="83">
        <v>45473</v>
      </c>
      <c r="C72" s="77"/>
      <c r="D72" s="85">
        <v>24323.85</v>
      </c>
      <c r="E72" s="126">
        <f t="shared" si="0"/>
        <v>1.3046321208133094E-2</v>
      </c>
      <c r="F72" s="67"/>
      <c r="G72" s="67"/>
      <c r="H72" s="85">
        <v>12104.05</v>
      </c>
      <c r="I72" s="126">
        <f t="shared" si="1"/>
        <v>5.8335445431012545E-3</v>
      </c>
      <c r="J72" s="67"/>
      <c r="K72" s="67"/>
      <c r="L72" s="67"/>
      <c r="M72" s="85">
        <v>2880.6</v>
      </c>
      <c r="N72" s="126">
        <f t="shared" si="2"/>
        <v>4.8663073622521313E-3</v>
      </c>
      <c r="O72" s="67"/>
      <c r="P72" s="67"/>
      <c r="Q72" s="67"/>
      <c r="R72" s="85">
        <v>993.65</v>
      </c>
      <c r="S72" s="126">
        <f t="shared" si="3"/>
        <v>3.9403889871179043E-3</v>
      </c>
      <c r="T72" s="67"/>
      <c r="U72" s="67"/>
      <c r="V72" s="67"/>
      <c r="W72" s="85">
        <v>9635.7999999999993</v>
      </c>
      <c r="X72" s="126">
        <f t="shared" si="4"/>
        <v>1.4118600453605357E-2</v>
      </c>
      <c r="Y72" s="67"/>
      <c r="Z72" s="67"/>
      <c r="AA72" s="67"/>
      <c r="AB72" s="85">
        <v>4737.3</v>
      </c>
      <c r="AC72" s="126">
        <f t="shared" si="5"/>
        <v>1.3770744390588563E-2</v>
      </c>
    </row>
    <row r="73" spans="2:29">
      <c r="B73" s="83">
        <v>45480</v>
      </c>
      <c r="C73" s="77"/>
      <c r="D73" s="85">
        <v>24502.15</v>
      </c>
      <c r="E73" s="126">
        <f t="shared" si="0"/>
        <v>7.3302540510651326E-3</v>
      </c>
      <c r="F73" s="67"/>
      <c r="G73" s="67"/>
      <c r="H73" s="85">
        <v>12562.5</v>
      </c>
      <c r="I73" s="126">
        <f t="shared" si="1"/>
        <v>3.7875752330831514E-2</v>
      </c>
      <c r="J73" s="67"/>
      <c r="K73" s="67"/>
      <c r="L73" s="67"/>
      <c r="M73" s="85">
        <v>2703.95</v>
      </c>
      <c r="N73" s="126">
        <f t="shared" si="2"/>
        <v>-6.1324029716031458E-2</v>
      </c>
      <c r="O73" s="67"/>
      <c r="P73" s="67"/>
      <c r="Q73" s="67"/>
      <c r="R73" s="85">
        <v>1016.75</v>
      </c>
      <c r="S73" s="126">
        <f t="shared" si="3"/>
        <v>2.324762240225442E-2</v>
      </c>
      <c r="T73" s="67"/>
      <c r="U73" s="67"/>
      <c r="V73" s="67"/>
      <c r="W73" s="85">
        <v>9430.75</v>
      </c>
      <c r="X73" s="126">
        <f t="shared" si="4"/>
        <v>-2.1280018265219192E-2</v>
      </c>
      <c r="Y73" s="67"/>
      <c r="Z73" s="67"/>
      <c r="AA73" s="67"/>
      <c r="AB73" s="85">
        <v>4860.7</v>
      </c>
      <c r="AC73" s="126">
        <f t="shared" si="5"/>
        <v>2.6048593080446603E-2</v>
      </c>
    </row>
    <row r="74" spans="2:29">
      <c r="B74" s="83">
        <v>45487</v>
      </c>
      <c r="C74" s="77"/>
      <c r="D74" s="85">
        <v>24530.9</v>
      </c>
      <c r="E74" s="126">
        <f t="shared" si="0"/>
        <v>1.1733664188653403E-3</v>
      </c>
      <c r="F74" s="67"/>
      <c r="G74" s="67"/>
      <c r="H74" s="85">
        <v>12524.3</v>
      </c>
      <c r="I74" s="126">
        <f t="shared" si="1"/>
        <v>-3.0407960199005934E-3</v>
      </c>
      <c r="J74" s="67"/>
      <c r="K74" s="67"/>
      <c r="L74" s="67"/>
      <c r="M74" s="85">
        <v>2749.3</v>
      </c>
      <c r="N74" s="126">
        <f t="shared" si="2"/>
        <v>1.6771759832837185E-2</v>
      </c>
      <c r="O74" s="67"/>
      <c r="P74" s="67"/>
      <c r="Q74" s="67"/>
      <c r="R74" s="85">
        <v>990</v>
      </c>
      <c r="S74" s="126">
        <f t="shared" si="3"/>
        <v>-2.630931890828625E-2</v>
      </c>
      <c r="T74" s="67"/>
      <c r="U74" s="67"/>
      <c r="V74" s="67"/>
      <c r="W74" s="85">
        <v>9386.0499999999993</v>
      </c>
      <c r="X74" s="126">
        <f t="shared" si="4"/>
        <v>-4.7398139066352485E-3</v>
      </c>
      <c r="Y74" s="67"/>
      <c r="Z74" s="67"/>
      <c r="AA74" s="67"/>
      <c r="AB74" s="85">
        <v>4850.7</v>
      </c>
      <c r="AC74" s="126">
        <f t="shared" si="5"/>
        <v>-2.0573168473676517E-3</v>
      </c>
    </row>
    <row r="75" spans="2:29">
      <c r="B75" s="83">
        <v>45494</v>
      </c>
      <c r="C75" s="77"/>
      <c r="D75" s="85">
        <v>24834.85</v>
      </c>
      <c r="E75" s="126">
        <f t="shared" si="0"/>
        <v>1.2390495252925682E-2</v>
      </c>
      <c r="F75" s="67"/>
      <c r="G75" s="67"/>
      <c r="H75" s="85">
        <v>12663.7</v>
      </c>
      <c r="I75" s="126">
        <f t="shared" si="1"/>
        <v>1.1130362575153985E-2</v>
      </c>
      <c r="J75" s="67"/>
      <c r="K75" s="67"/>
      <c r="L75" s="67"/>
      <c r="M75" s="85">
        <v>2887.8</v>
      </c>
      <c r="N75" s="126">
        <f t="shared" si="2"/>
        <v>5.037645946240854E-2</v>
      </c>
      <c r="O75" s="67"/>
      <c r="P75" s="67"/>
      <c r="Q75" s="67"/>
      <c r="R75" s="85">
        <v>1118.3</v>
      </c>
      <c r="S75" s="126">
        <f t="shared" si="3"/>
        <v>0.12959595959595949</v>
      </c>
      <c r="T75" s="67"/>
      <c r="U75" s="67"/>
      <c r="V75" s="67"/>
      <c r="W75" s="85">
        <v>9492.9</v>
      </c>
      <c r="X75" s="126">
        <f t="shared" si="4"/>
        <v>1.1383915491607333E-2</v>
      </c>
      <c r="Y75" s="67"/>
      <c r="Z75" s="67"/>
      <c r="AA75" s="67"/>
      <c r="AB75" s="85">
        <v>5012.5</v>
      </c>
      <c r="AC75" s="126">
        <f t="shared" si="5"/>
        <v>3.3356010472715303E-2</v>
      </c>
    </row>
    <row r="76" spans="2:29">
      <c r="B76" s="83">
        <v>45501</v>
      </c>
      <c r="C76" s="77"/>
      <c r="D76" s="85">
        <v>24717.7</v>
      </c>
      <c r="E76" s="126">
        <f t="shared" si="0"/>
        <v>-4.7171615693268887E-3</v>
      </c>
      <c r="F76" s="67"/>
      <c r="G76" s="67"/>
      <c r="H76" s="85">
        <v>12726.4</v>
      </c>
      <c r="I76" s="126">
        <f t="shared" si="1"/>
        <v>4.9511596136988523E-3</v>
      </c>
      <c r="J76" s="67"/>
      <c r="K76" s="67"/>
      <c r="L76" s="67"/>
      <c r="M76" s="85">
        <v>2749.65</v>
      </c>
      <c r="N76" s="126">
        <f t="shared" si="2"/>
        <v>-4.7839185539164775E-2</v>
      </c>
      <c r="O76" s="67"/>
      <c r="P76" s="67"/>
      <c r="Q76" s="67"/>
      <c r="R76" s="85">
        <v>1096.6500000000001</v>
      </c>
      <c r="S76" s="126">
        <f t="shared" si="3"/>
        <v>-1.9359742466243279E-2</v>
      </c>
      <c r="T76" s="67"/>
      <c r="U76" s="67"/>
      <c r="V76" s="67"/>
      <c r="W76" s="85">
        <v>9616.2000000000007</v>
      </c>
      <c r="X76" s="126">
        <f t="shared" si="4"/>
        <v>1.2988654678760092E-2</v>
      </c>
      <c r="Y76" s="67"/>
      <c r="Z76" s="67"/>
      <c r="AA76" s="67"/>
      <c r="AB76" s="85">
        <v>4726.7</v>
      </c>
      <c r="AC76" s="126">
        <f t="shared" si="5"/>
        <v>-5.701745635910227E-2</v>
      </c>
    </row>
    <row r="77" spans="2:29">
      <c r="B77" s="83">
        <v>45508</v>
      </c>
      <c r="C77" s="77"/>
      <c r="D77" s="85">
        <v>24367.5</v>
      </c>
      <c r="E77" s="126">
        <f t="shared" si="0"/>
        <v>-1.4167984885325113E-2</v>
      </c>
      <c r="F77" s="67"/>
      <c r="G77" s="67"/>
      <c r="H77" s="85">
        <v>12224.2</v>
      </c>
      <c r="I77" s="126">
        <f t="shared" si="1"/>
        <v>-3.9461277344732149E-2</v>
      </c>
      <c r="J77" s="67"/>
      <c r="K77" s="67"/>
      <c r="L77" s="67"/>
      <c r="M77" s="85">
        <v>2749.15</v>
      </c>
      <c r="N77" s="126">
        <f t="shared" si="2"/>
        <v>-1.8184132525955743E-4</v>
      </c>
      <c r="O77" s="67"/>
      <c r="P77" s="67"/>
      <c r="Q77" s="67"/>
      <c r="R77" s="85">
        <v>1068.0999999999999</v>
      </c>
      <c r="S77" s="126">
        <f t="shared" si="3"/>
        <v>-2.6033830301372518E-2</v>
      </c>
      <c r="T77" s="67"/>
      <c r="U77" s="67"/>
      <c r="V77" s="67"/>
      <c r="W77" s="85">
        <v>9765.9500000000007</v>
      </c>
      <c r="X77" s="126">
        <f t="shared" si="4"/>
        <v>1.5572679436783865E-2</v>
      </c>
      <c r="Y77" s="67"/>
      <c r="Z77" s="67"/>
      <c r="AA77" s="67"/>
      <c r="AB77" s="85">
        <v>4830.6000000000004</v>
      </c>
      <c r="AC77" s="126">
        <f t="shared" si="5"/>
        <v>2.1981509298242052E-2</v>
      </c>
    </row>
    <row r="78" spans="2:29">
      <c r="B78" s="83">
        <v>45515</v>
      </c>
      <c r="C78" s="77"/>
      <c r="D78" s="85">
        <v>24541.15</v>
      </c>
      <c r="E78" s="126">
        <f t="shared" si="0"/>
        <v>7.1262952703396998E-3</v>
      </c>
      <c r="F78" s="67"/>
      <c r="G78" s="67"/>
      <c r="H78" s="85">
        <v>12213.3</v>
      </c>
      <c r="I78" s="126">
        <f t="shared" si="1"/>
        <v>-8.9167389277022835E-4</v>
      </c>
      <c r="J78" s="67"/>
      <c r="K78" s="67"/>
      <c r="L78" s="67"/>
      <c r="M78" s="85">
        <v>2840.45</v>
      </c>
      <c r="N78" s="126">
        <f t="shared" si="2"/>
        <v>3.3210264990997107E-2</v>
      </c>
      <c r="O78" s="67"/>
      <c r="P78" s="67"/>
      <c r="Q78" s="67"/>
      <c r="R78" s="85">
        <v>1098.3499999999999</v>
      </c>
      <c r="S78" s="126">
        <f t="shared" si="3"/>
        <v>2.8321318228630377E-2</v>
      </c>
      <c r="T78" s="67"/>
      <c r="U78" s="67"/>
      <c r="V78" s="67"/>
      <c r="W78" s="85">
        <v>9888.15</v>
      </c>
      <c r="X78" s="126">
        <f t="shared" si="4"/>
        <v>1.251286357190029E-2</v>
      </c>
      <c r="Y78" s="67"/>
      <c r="Z78" s="67"/>
      <c r="AA78" s="67"/>
      <c r="AB78" s="85">
        <v>4818</v>
      </c>
      <c r="AC78" s="126">
        <f t="shared" si="5"/>
        <v>-2.6083716308533678E-3</v>
      </c>
    </row>
    <row r="79" spans="2:29">
      <c r="B79" s="83">
        <v>45522</v>
      </c>
      <c r="C79" s="77"/>
      <c r="D79" s="85">
        <v>24823.15</v>
      </c>
      <c r="E79" s="126">
        <f t="shared" ref="E79:E118" si="6">D79/D78-1</f>
        <v>1.1490904052988471E-2</v>
      </c>
      <c r="F79" s="67"/>
      <c r="G79" s="67"/>
      <c r="H79" s="85">
        <v>12302.3</v>
      </c>
      <c r="I79" s="126">
        <f t="shared" ref="I79:I118" si="7">H79/H78-1</f>
        <v>7.2871377924066394E-3</v>
      </c>
      <c r="J79" s="67"/>
      <c r="K79" s="67"/>
      <c r="L79" s="67"/>
      <c r="M79" s="85">
        <v>2759</v>
      </c>
      <c r="N79" s="126">
        <f t="shared" ref="N79:N118" si="8">M79/M78-1</f>
        <v>-2.8675033885475876E-2</v>
      </c>
      <c r="O79" s="67"/>
      <c r="P79" s="67"/>
      <c r="Q79" s="67"/>
      <c r="R79" s="85">
        <v>1085.1500000000001</v>
      </c>
      <c r="S79" s="126">
        <f t="shared" ref="S79:S118" si="9">R79/R78-1</f>
        <v>-1.2018027040560653E-2</v>
      </c>
      <c r="T79" s="67"/>
      <c r="U79" s="67"/>
      <c r="V79" s="67"/>
      <c r="W79" s="85">
        <v>10406.450000000001</v>
      </c>
      <c r="X79" s="126">
        <f t="shared" ref="X79:X118" si="10">W79/W78-1</f>
        <v>5.2416276047592358E-2</v>
      </c>
      <c r="Y79" s="67"/>
      <c r="Z79" s="67"/>
      <c r="AA79" s="67"/>
      <c r="AB79" s="85">
        <v>4898.1000000000004</v>
      </c>
      <c r="AC79" s="126">
        <f t="shared" ref="AC79:AC118" si="11">AB79/AB78-1</f>
        <v>1.6625155666251556E-2</v>
      </c>
    </row>
    <row r="80" spans="2:29">
      <c r="B80" s="83">
        <v>45529</v>
      </c>
      <c r="C80" s="77"/>
      <c r="D80" s="85">
        <v>25235.9</v>
      </c>
      <c r="E80" s="126">
        <f t="shared" si="6"/>
        <v>1.6627623810837822E-2</v>
      </c>
      <c r="F80" s="67"/>
      <c r="G80" s="67"/>
      <c r="H80" s="85">
        <v>12403</v>
      </c>
      <c r="I80" s="126">
        <f t="shared" si="7"/>
        <v>8.1854612552125783E-3</v>
      </c>
      <c r="J80" s="67"/>
      <c r="K80" s="67"/>
      <c r="L80" s="67"/>
      <c r="M80" s="85">
        <v>2805.4</v>
      </c>
      <c r="N80" s="126">
        <f t="shared" si="8"/>
        <v>1.6817687567959538E-2</v>
      </c>
      <c r="O80" s="67"/>
      <c r="P80" s="67"/>
      <c r="Q80" s="67"/>
      <c r="R80" s="85">
        <v>1111.3499999999999</v>
      </c>
      <c r="S80" s="126">
        <f t="shared" si="9"/>
        <v>2.4144127539971194E-2</v>
      </c>
      <c r="T80" s="67"/>
      <c r="U80" s="67"/>
      <c r="V80" s="67"/>
      <c r="W80" s="85">
        <v>10891.55</v>
      </c>
      <c r="X80" s="126">
        <f t="shared" si="10"/>
        <v>4.6615320306156116E-2</v>
      </c>
      <c r="Y80" s="67"/>
      <c r="Z80" s="67"/>
      <c r="AA80" s="67"/>
      <c r="AB80" s="85">
        <v>4960.5</v>
      </c>
      <c r="AC80" s="126">
        <f t="shared" si="11"/>
        <v>1.2739633735530109E-2</v>
      </c>
    </row>
    <row r="81" spans="2:29">
      <c r="B81" s="83">
        <v>45536</v>
      </c>
      <c r="C81" s="77"/>
      <c r="D81" s="85">
        <v>24852.15</v>
      </c>
      <c r="E81" s="126">
        <f t="shared" si="6"/>
        <v>-1.5206511358818231E-2</v>
      </c>
      <c r="F81" s="67"/>
      <c r="G81" s="67"/>
      <c r="H81" s="85">
        <v>12186.15</v>
      </c>
      <c r="I81" s="126">
        <f t="shared" si="7"/>
        <v>-1.7483673304845682E-2</v>
      </c>
      <c r="J81" s="67"/>
      <c r="K81" s="67"/>
      <c r="L81" s="67"/>
      <c r="M81" s="85">
        <v>2698.1</v>
      </c>
      <c r="N81" s="126">
        <f t="shared" si="8"/>
        <v>-3.824766521708145E-2</v>
      </c>
      <c r="O81" s="67"/>
      <c r="P81" s="67"/>
      <c r="Q81" s="67"/>
      <c r="R81" s="85">
        <v>1049.3499999999999</v>
      </c>
      <c r="S81" s="126">
        <f t="shared" si="9"/>
        <v>-5.5788005578800592E-2</v>
      </c>
      <c r="T81" s="67"/>
      <c r="U81" s="67"/>
      <c r="V81" s="67"/>
      <c r="W81" s="85">
        <v>10830.1</v>
      </c>
      <c r="X81" s="126">
        <f t="shared" si="10"/>
        <v>-5.6419885140314152E-3</v>
      </c>
      <c r="Y81" s="67"/>
      <c r="Z81" s="67"/>
      <c r="AA81" s="67"/>
      <c r="AB81" s="85">
        <v>4752.5</v>
      </c>
      <c r="AC81" s="126">
        <f t="shared" si="11"/>
        <v>-4.1931256929744976E-2</v>
      </c>
    </row>
    <row r="82" spans="2:29">
      <c r="B82" s="83">
        <v>45543</v>
      </c>
      <c r="C82" s="77"/>
      <c r="D82" s="85">
        <v>25356.5</v>
      </c>
      <c r="E82" s="126">
        <f t="shared" si="6"/>
        <v>2.0294018827344829E-2</v>
      </c>
      <c r="F82" s="67"/>
      <c r="G82" s="67"/>
      <c r="H82" s="85">
        <v>12316.05</v>
      </c>
      <c r="I82" s="126">
        <f t="shared" si="7"/>
        <v>1.06596422988392E-2</v>
      </c>
      <c r="J82" s="67"/>
      <c r="K82" s="67"/>
      <c r="L82" s="67"/>
      <c r="M82" s="85">
        <v>2739.1</v>
      </c>
      <c r="N82" s="126">
        <f t="shared" si="8"/>
        <v>1.5195878581223843E-2</v>
      </c>
      <c r="O82" s="67"/>
      <c r="P82" s="67"/>
      <c r="Q82" s="67"/>
      <c r="R82" s="85">
        <v>992.1</v>
      </c>
      <c r="S82" s="126">
        <f t="shared" si="9"/>
        <v>-5.4557583265831155E-2</v>
      </c>
      <c r="T82" s="67"/>
      <c r="U82" s="67"/>
      <c r="V82" s="67"/>
      <c r="W82" s="85">
        <v>11737.15</v>
      </c>
      <c r="X82" s="126">
        <f t="shared" si="10"/>
        <v>8.3752689264180225E-2</v>
      </c>
      <c r="Y82" s="67"/>
      <c r="Z82" s="67"/>
      <c r="AA82" s="67"/>
      <c r="AB82" s="85">
        <v>4858.3</v>
      </c>
      <c r="AC82" s="126">
        <f t="shared" si="11"/>
        <v>2.2261967385586612E-2</v>
      </c>
    </row>
    <row r="83" spans="2:29">
      <c r="B83" s="83">
        <v>45550</v>
      </c>
      <c r="C83" s="77"/>
      <c r="D83" s="85">
        <v>25790.95</v>
      </c>
      <c r="E83" s="126">
        <f t="shared" si="6"/>
        <v>1.7133673811448702E-2</v>
      </c>
      <c r="F83" s="67"/>
      <c r="G83" s="67"/>
      <c r="H83" s="85">
        <v>12614.5</v>
      </c>
      <c r="I83" s="126">
        <f t="shared" si="7"/>
        <v>2.4232607045278298E-2</v>
      </c>
      <c r="J83" s="67"/>
      <c r="K83" s="67"/>
      <c r="L83" s="67"/>
      <c r="M83" s="85">
        <v>2950.85</v>
      </c>
      <c r="N83" s="126">
        <f t="shared" si="8"/>
        <v>7.7306414515716737E-2</v>
      </c>
      <c r="O83" s="67"/>
      <c r="P83" s="67"/>
      <c r="Q83" s="67"/>
      <c r="R83" s="85">
        <v>970.85</v>
      </c>
      <c r="S83" s="126">
        <f t="shared" si="9"/>
        <v>-2.1419211773006763E-2</v>
      </c>
      <c r="T83" s="67"/>
      <c r="U83" s="67"/>
      <c r="V83" s="67"/>
      <c r="W83" s="85">
        <v>11941.7</v>
      </c>
      <c r="X83" s="126">
        <f t="shared" si="10"/>
        <v>1.7427569725188885E-2</v>
      </c>
      <c r="Y83" s="67"/>
      <c r="Z83" s="67"/>
      <c r="AA83" s="67"/>
      <c r="AB83" s="85">
        <v>4963.1499999999996</v>
      </c>
      <c r="AC83" s="126">
        <f t="shared" si="11"/>
        <v>2.1581623201531341E-2</v>
      </c>
    </row>
    <row r="84" spans="2:29">
      <c r="B84" s="83">
        <v>45557</v>
      </c>
      <c r="C84" s="77"/>
      <c r="D84" s="85">
        <v>26178.95</v>
      </c>
      <c r="E84" s="126">
        <f t="shared" si="6"/>
        <v>1.5044036764834123E-2</v>
      </c>
      <c r="F84" s="67"/>
      <c r="G84" s="67"/>
      <c r="H84" s="85">
        <v>13495.6</v>
      </c>
      <c r="I84" s="126">
        <f t="shared" si="7"/>
        <v>6.9848190574339108E-2</v>
      </c>
      <c r="J84" s="67"/>
      <c r="K84" s="67"/>
      <c r="L84" s="67"/>
      <c r="M84" s="85">
        <v>3183.65</v>
      </c>
      <c r="N84" s="126">
        <f t="shared" si="8"/>
        <v>7.8892522493518857E-2</v>
      </c>
      <c r="O84" s="67"/>
      <c r="P84" s="67"/>
      <c r="Q84" s="67"/>
      <c r="R84" s="85">
        <v>993</v>
      </c>
      <c r="S84" s="126">
        <f t="shared" si="9"/>
        <v>2.2815058968944646E-2</v>
      </c>
      <c r="T84" s="67"/>
      <c r="U84" s="67"/>
      <c r="V84" s="67"/>
      <c r="W84" s="85">
        <v>12666.4</v>
      </c>
      <c r="X84" s="126">
        <f t="shared" si="10"/>
        <v>6.0686501921836777E-2</v>
      </c>
      <c r="Y84" s="67"/>
      <c r="Z84" s="67"/>
      <c r="AA84" s="67"/>
      <c r="AB84" s="85">
        <v>5062.6000000000004</v>
      </c>
      <c r="AC84" s="126">
        <f t="shared" si="11"/>
        <v>2.0037677684535238E-2</v>
      </c>
    </row>
    <row r="85" spans="2:29">
      <c r="B85" s="83">
        <v>45564</v>
      </c>
      <c r="C85" s="77"/>
      <c r="D85" s="85">
        <v>25014.6</v>
      </c>
      <c r="E85" s="126">
        <f t="shared" si="6"/>
        <v>-4.4476573735768743E-2</v>
      </c>
      <c r="F85" s="67"/>
      <c r="G85" s="67"/>
      <c r="H85" s="85">
        <v>12605.75</v>
      </c>
      <c r="I85" s="126">
        <f t="shared" si="7"/>
        <v>-6.5936305166128251E-2</v>
      </c>
      <c r="J85" s="67"/>
      <c r="K85" s="67"/>
      <c r="L85" s="67"/>
      <c r="M85" s="85">
        <v>3017.45</v>
      </c>
      <c r="N85" s="126">
        <f t="shared" si="8"/>
        <v>-5.2204230992728529E-2</v>
      </c>
      <c r="O85" s="67"/>
      <c r="P85" s="67"/>
      <c r="Q85" s="67"/>
      <c r="R85" s="85">
        <v>930.75</v>
      </c>
      <c r="S85" s="126">
        <f t="shared" si="9"/>
        <v>-6.2688821752265866E-2</v>
      </c>
      <c r="T85" s="67"/>
      <c r="U85" s="67"/>
      <c r="V85" s="67"/>
      <c r="W85" s="85">
        <v>11774.4</v>
      </c>
      <c r="X85" s="126">
        <f t="shared" si="10"/>
        <v>-7.0422535211267623E-2</v>
      </c>
      <c r="Y85" s="67"/>
      <c r="Z85" s="67"/>
      <c r="AA85" s="67"/>
      <c r="AB85" s="85">
        <v>4706.8</v>
      </c>
      <c r="AC85" s="126">
        <f t="shared" si="11"/>
        <v>-7.0280093232726326E-2</v>
      </c>
    </row>
    <row r="86" spans="2:29">
      <c r="B86" s="83">
        <v>45571</v>
      </c>
      <c r="C86" s="77"/>
      <c r="D86" s="85">
        <v>24964.25</v>
      </c>
      <c r="E86" s="126">
        <f t="shared" si="6"/>
        <v>-2.0128245104857889E-3</v>
      </c>
      <c r="F86" s="67"/>
      <c r="G86" s="67"/>
      <c r="H86" s="85">
        <v>12776.65</v>
      </c>
      <c r="I86" s="126">
        <f t="shared" si="7"/>
        <v>1.3557305198024672E-2</v>
      </c>
      <c r="J86" s="67"/>
      <c r="K86" s="67"/>
      <c r="L86" s="67"/>
      <c r="M86" s="85">
        <v>3134.35</v>
      </c>
      <c r="N86" s="126">
        <f t="shared" si="8"/>
        <v>3.8741321314354815E-2</v>
      </c>
      <c r="O86" s="67"/>
      <c r="P86" s="67"/>
      <c r="Q86" s="67"/>
      <c r="R86" s="85">
        <v>930.7</v>
      </c>
      <c r="S86" s="126">
        <f t="shared" si="9"/>
        <v>-5.3720118184164001E-5</v>
      </c>
      <c r="T86" s="67"/>
      <c r="U86" s="67"/>
      <c r="V86" s="67"/>
      <c r="W86" s="85">
        <v>11876.95</v>
      </c>
      <c r="X86" s="126">
        <f t="shared" si="10"/>
        <v>8.7095733115913898E-3</v>
      </c>
      <c r="Y86" s="67"/>
      <c r="Z86" s="67"/>
      <c r="AA86" s="67"/>
      <c r="AB86" s="85">
        <v>4728.05</v>
      </c>
      <c r="AC86" s="126">
        <f t="shared" si="11"/>
        <v>4.5147446247981726E-3</v>
      </c>
    </row>
    <row r="87" spans="2:29">
      <c r="B87" s="83">
        <v>45578</v>
      </c>
      <c r="C87" s="77"/>
      <c r="D87" s="85">
        <v>24854.05</v>
      </c>
      <c r="E87" s="126">
        <f t="shared" si="6"/>
        <v>-4.4143124668275524E-3</v>
      </c>
      <c r="F87" s="67"/>
      <c r="G87" s="67"/>
      <c r="H87" s="85">
        <v>12105.1</v>
      </c>
      <c r="I87" s="126">
        <f t="shared" si="7"/>
        <v>-5.2560726011904424E-2</v>
      </c>
      <c r="J87" s="67"/>
      <c r="K87" s="67"/>
      <c r="L87" s="67"/>
      <c r="M87" s="85">
        <v>2964.25</v>
      </c>
      <c r="N87" s="126">
        <f t="shared" si="8"/>
        <v>-5.4269625281158751E-2</v>
      </c>
      <c r="O87" s="67"/>
      <c r="P87" s="67"/>
      <c r="Q87" s="67"/>
      <c r="R87" s="85">
        <v>910.15</v>
      </c>
      <c r="S87" s="126">
        <f t="shared" si="9"/>
        <v>-2.208015472225211E-2</v>
      </c>
      <c r="T87" s="67"/>
      <c r="U87" s="67"/>
      <c r="V87" s="67"/>
      <c r="W87" s="85">
        <v>10063.950000000001</v>
      </c>
      <c r="X87" s="126">
        <f t="shared" si="10"/>
        <v>-0.15264861770067228</v>
      </c>
      <c r="Y87" s="67"/>
      <c r="Z87" s="67"/>
      <c r="AA87" s="67"/>
      <c r="AB87" s="85">
        <v>4765.6499999999996</v>
      </c>
      <c r="AC87" s="126">
        <f t="shared" si="11"/>
        <v>7.9525385729846132E-3</v>
      </c>
    </row>
    <row r="88" spans="2:29">
      <c r="B88" s="83">
        <v>45585</v>
      </c>
      <c r="C88" s="77"/>
      <c r="D88" s="85">
        <v>24180.799999999999</v>
      </c>
      <c r="E88" s="126">
        <f t="shared" si="6"/>
        <v>-2.7088140564616281E-2</v>
      </c>
      <c r="F88" s="67"/>
      <c r="G88" s="67"/>
      <c r="H88" s="85">
        <v>11502.85</v>
      </c>
      <c r="I88" s="126">
        <f t="shared" si="7"/>
        <v>-4.9751757523688322E-2</v>
      </c>
      <c r="J88" s="67"/>
      <c r="K88" s="67"/>
      <c r="L88" s="67"/>
      <c r="M88" s="85">
        <v>2720.85</v>
      </c>
      <c r="N88" s="126">
        <f t="shared" si="8"/>
        <v>-8.211183267268285E-2</v>
      </c>
      <c r="O88" s="67"/>
      <c r="P88" s="67"/>
      <c r="Q88" s="67"/>
      <c r="R88" s="85">
        <v>864.3</v>
      </c>
      <c r="S88" s="126">
        <f t="shared" si="9"/>
        <v>-5.037631159698952E-2</v>
      </c>
      <c r="T88" s="67"/>
      <c r="U88" s="67"/>
      <c r="V88" s="67"/>
      <c r="W88" s="85">
        <v>10206.1</v>
      </c>
      <c r="X88" s="126">
        <f t="shared" si="10"/>
        <v>1.4124672717968467E-2</v>
      </c>
      <c r="Y88" s="67"/>
      <c r="Z88" s="67"/>
      <c r="AA88" s="67"/>
      <c r="AB88" s="85">
        <v>4591.6000000000004</v>
      </c>
      <c r="AC88" s="126">
        <f t="shared" si="11"/>
        <v>-3.652177562347203E-2</v>
      </c>
    </row>
    <row r="89" spans="2:29">
      <c r="B89" s="83">
        <v>45592</v>
      </c>
      <c r="C89" s="77"/>
      <c r="D89" s="85">
        <v>24304.35</v>
      </c>
      <c r="E89" s="126">
        <f t="shared" si="6"/>
        <v>5.1094256600276999E-3</v>
      </c>
      <c r="F89" s="67"/>
      <c r="G89" s="67"/>
      <c r="H89" s="85">
        <v>11110</v>
      </c>
      <c r="I89" s="126">
        <f t="shared" si="7"/>
        <v>-3.4152405708150591E-2</v>
      </c>
      <c r="J89" s="67"/>
      <c r="K89" s="67"/>
      <c r="L89" s="67"/>
      <c r="M89" s="85">
        <v>2817.65</v>
      </c>
      <c r="N89" s="126">
        <f t="shared" si="8"/>
        <v>3.5577117444916206E-2</v>
      </c>
      <c r="O89" s="67"/>
      <c r="P89" s="67"/>
      <c r="Q89" s="67"/>
      <c r="R89" s="85">
        <v>843.45</v>
      </c>
      <c r="S89" s="126">
        <f t="shared" si="9"/>
        <v>-2.4123568205484114E-2</v>
      </c>
      <c r="T89" s="67"/>
      <c r="U89" s="67"/>
      <c r="V89" s="67"/>
      <c r="W89" s="85">
        <v>9875.9500000000007</v>
      </c>
      <c r="X89" s="126">
        <f t="shared" si="10"/>
        <v>-3.2348301505962129E-2</v>
      </c>
      <c r="Y89" s="67"/>
      <c r="Z89" s="67"/>
      <c r="AA89" s="67"/>
      <c r="AB89" s="85">
        <v>4953.6000000000004</v>
      </c>
      <c r="AC89" s="126">
        <f t="shared" si="11"/>
        <v>7.8839620175973568E-2</v>
      </c>
    </row>
    <row r="90" spans="2:29">
      <c r="B90" s="83">
        <v>45599</v>
      </c>
      <c r="C90" s="77"/>
      <c r="D90" s="85">
        <v>24148.2</v>
      </c>
      <c r="E90" s="126">
        <f t="shared" si="6"/>
        <v>-6.4247758117372822E-3</v>
      </c>
      <c r="F90" s="67"/>
      <c r="G90" s="67"/>
      <c r="H90" s="85">
        <v>11303</v>
      </c>
      <c r="I90" s="126">
        <f t="shared" si="7"/>
        <v>1.7371737173717428E-2</v>
      </c>
      <c r="J90" s="67"/>
      <c r="K90" s="67"/>
      <c r="L90" s="67"/>
      <c r="M90" s="85">
        <v>2974.9</v>
      </c>
      <c r="N90" s="126">
        <f t="shared" si="8"/>
        <v>5.5808918779834293E-2</v>
      </c>
      <c r="O90" s="67"/>
      <c r="P90" s="67"/>
      <c r="Q90" s="67"/>
      <c r="R90" s="85">
        <v>805.45</v>
      </c>
      <c r="S90" s="126">
        <f t="shared" si="9"/>
        <v>-4.5053055901357553E-2</v>
      </c>
      <c r="T90" s="67"/>
      <c r="U90" s="67"/>
      <c r="V90" s="67"/>
      <c r="W90" s="85">
        <v>9910.4</v>
      </c>
      <c r="X90" s="126">
        <f t="shared" si="10"/>
        <v>3.4882720143376567E-3</v>
      </c>
      <c r="Y90" s="67"/>
      <c r="Z90" s="67"/>
      <c r="AA90" s="67"/>
      <c r="AB90" s="85">
        <v>4785.25</v>
      </c>
      <c r="AC90" s="126">
        <f t="shared" si="11"/>
        <v>-3.3985384366925109E-2</v>
      </c>
    </row>
    <row r="91" spans="2:29">
      <c r="B91" s="83">
        <v>45606</v>
      </c>
      <c r="C91" s="77"/>
      <c r="D91" s="85">
        <v>23532.7</v>
      </c>
      <c r="E91" s="126">
        <f t="shared" si="6"/>
        <v>-2.5488442202731498E-2</v>
      </c>
      <c r="F91" s="67"/>
      <c r="G91" s="67"/>
      <c r="H91" s="85">
        <v>11006.05</v>
      </c>
      <c r="I91" s="126">
        <f t="shared" si="7"/>
        <v>-2.6271786251437779E-2</v>
      </c>
      <c r="J91" s="67"/>
      <c r="K91" s="67"/>
      <c r="L91" s="67"/>
      <c r="M91" s="85">
        <v>2807.2</v>
      </c>
      <c r="N91" s="126">
        <f t="shared" si="8"/>
        <v>-5.637164274429407E-2</v>
      </c>
      <c r="O91" s="67"/>
      <c r="P91" s="67"/>
      <c r="Q91" s="67"/>
      <c r="R91" s="85">
        <v>774.3</v>
      </c>
      <c r="S91" s="126">
        <f t="shared" si="9"/>
        <v>-3.8674033149171394E-2</v>
      </c>
      <c r="T91" s="67"/>
      <c r="U91" s="67"/>
      <c r="V91" s="67"/>
      <c r="W91" s="85">
        <v>9482.9500000000007</v>
      </c>
      <c r="X91" s="126">
        <f t="shared" si="10"/>
        <v>-4.3131457862447431E-2</v>
      </c>
      <c r="Y91" s="67"/>
      <c r="Z91" s="67"/>
      <c r="AA91" s="67"/>
      <c r="AB91" s="85">
        <v>4883.7</v>
      </c>
      <c r="AC91" s="126">
        <f t="shared" si="11"/>
        <v>2.0573637740974871E-2</v>
      </c>
    </row>
    <row r="92" spans="2:29">
      <c r="B92" s="83">
        <v>45613</v>
      </c>
      <c r="C92" s="77"/>
      <c r="D92" s="85">
        <v>23907.25</v>
      </c>
      <c r="E92" s="126">
        <f t="shared" si="6"/>
        <v>1.5916150717937061E-2</v>
      </c>
      <c r="F92" s="67"/>
      <c r="G92" s="67"/>
      <c r="H92" s="85">
        <v>11063.6</v>
      </c>
      <c r="I92" s="126">
        <f t="shared" si="7"/>
        <v>5.2289422635733995E-3</v>
      </c>
      <c r="J92" s="67"/>
      <c r="K92" s="67"/>
      <c r="L92" s="67"/>
      <c r="M92" s="85">
        <v>3012.95</v>
      </c>
      <c r="N92" s="126">
        <f t="shared" si="8"/>
        <v>7.3293673411228166E-2</v>
      </c>
      <c r="O92" s="67"/>
      <c r="P92" s="67"/>
      <c r="Q92" s="67"/>
      <c r="R92" s="85">
        <v>791</v>
      </c>
      <c r="S92" s="126">
        <f t="shared" si="9"/>
        <v>2.1567867751517644E-2</v>
      </c>
      <c r="T92" s="67"/>
      <c r="U92" s="67"/>
      <c r="V92" s="67"/>
      <c r="W92" s="85">
        <v>9481.65</v>
      </c>
      <c r="X92" s="126">
        <f t="shared" si="10"/>
        <v>-1.3708814240309675E-4</v>
      </c>
      <c r="Y92" s="67"/>
      <c r="Z92" s="67"/>
      <c r="AA92" s="67"/>
      <c r="AB92" s="85">
        <v>4986.2</v>
      </c>
      <c r="AC92" s="126">
        <f t="shared" si="11"/>
        <v>2.0988185187460262E-2</v>
      </c>
    </row>
    <row r="93" spans="2:29">
      <c r="B93" s="83">
        <v>45620</v>
      </c>
      <c r="C93" s="77"/>
      <c r="D93" s="85">
        <v>24131.1</v>
      </c>
      <c r="E93" s="126">
        <f t="shared" si="6"/>
        <v>9.3632684645870157E-3</v>
      </c>
      <c r="F93" s="67"/>
      <c r="G93" s="67"/>
      <c r="H93" s="85">
        <v>11074.2</v>
      </c>
      <c r="I93" s="126">
        <f t="shared" si="7"/>
        <v>9.5809682201086765E-4</v>
      </c>
      <c r="J93" s="67"/>
      <c r="K93" s="67"/>
      <c r="L93" s="67"/>
      <c r="M93" s="85">
        <v>2966.1</v>
      </c>
      <c r="N93" s="126">
        <f t="shared" si="8"/>
        <v>-1.5549544466386789E-2</v>
      </c>
      <c r="O93" s="67"/>
      <c r="P93" s="67"/>
      <c r="Q93" s="67"/>
      <c r="R93" s="85">
        <v>786.45</v>
      </c>
      <c r="S93" s="126">
        <f t="shared" si="9"/>
        <v>-5.7522123893805066E-3</v>
      </c>
      <c r="T93" s="67"/>
      <c r="U93" s="67"/>
      <c r="V93" s="67"/>
      <c r="W93" s="85">
        <v>9033.65</v>
      </c>
      <c r="X93" s="126">
        <f t="shared" si="10"/>
        <v>-4.7249160220003916E-2</v>
      </c>
      <c r="Y93" s="67"/>
      <c r="Z93" s="67"/>
      <c r="AA93" s="67"/>
      <c r="AB93" s="85">
        <v>4831.8500000000004</v>
      </c>
      <c r="AC93" s="126">
        <f t="shared" si="11"/>
        <v>-3.0955437006136788E-2</v>
      </c>
    </row>
    <row r="94" spans="2:29">
      <c r="B94" s="83">
        <v>45627</v>
      </c>
      <c r="C94" s="77"/>
      <c r="D94" s="85">
        <v>24677.8</v>
      </c>
      <c r="E94" s="126">
        <f t="shared" si="6"/>
        <v>2.2655411481449228E-2</v>
      </c>
      <c r="F94" s="67"/>
      <c r="G94" s="67"/>
      <c r="H94" s="85">
        <v>11317.95</v>
      </c>
      <c r="I94" s="126">
        <f t="shared" si="7"/>
        <v>2.2010619277238908E-2</v>
      </c>
      <c r="J94" s="67"/>
      <c r="K94" s="67"/>
      <c r="L94" s="67"/>
      <c r="M94" s="85">
        <v>3073</v>
      </c>
      <c r="N94" s="126">
        <f t="shared" si="8"/>
        <v>3.6040592023195428E-2</v>
      </c>
      <c r="O94" s="67"/>
      <c r="P94" s="67"/>
      <c r="Q94" s="67"/>
      <c r="R94" s="85">
        <v>816.8</v>
      </c>
      <c r="S94" s="126">
        <f t="shared" si="9"/>
        <v>3.8591137389535124E-2</v>
      </c>
      <c r="T94" s="67"/>
      <c r="U94" s="67"/>
      <c r="V94" s="67"/>
      <c r="W94" s="85">
        <v>9099.9</v>
      </c>
      <c r="X94" s="126">
        <f t="shared" si="10"/>
        <v>7.3336912543655597E-3</v>
      </c>
      <c r="Y94" s="67"/>
      <c r="Z94" s="67"/>
      <c r="AA94" s="67"/>
      <c r="AB94" s="85">
        <v>4877.05</v>
      </c>
      <c r="AC94" s="126">
        <f t="shared" si="11"/>
        <v>9.3545950308886461E-3</v>
      </c>
    </row>
    <row r="95" spans="2:29">
      <c r="B95" s="83">
        <v>45634</v>
      </c>
      <c r="C95" s="77"/>
      <c r="D95" s="85">
        <v>24768.3</v>
      </c>
      <c r="E95" s="126">
        <f t="shared" si="6"/>
        <v>3.6672636944945491E-3</v>
      </c>
      <c r="F95" s="67"/>
      <c r="G95" s="67"/>
      <c r="H95" s="85">
        <v>11272.55</v>
      </c>
      <c r="I95" s="126">
        <f t="shared" si="7"/>
        <v>-4.0113271396322592E-3</v>
      </c>
      <c r="J95" s="67"/>
      <c r="K95" s="67"/>
      <c r="L95" s="67"/>
      <c r="M95" s="85">
        <v>3081.4</v>
      </c>
      <c r="N95" s="126">
        <f t="shared" si="8"/>
        <v>2.7334851936218207E-3</v>
      </c>
      <c r="O95" s="67"/>
      <c r="P95" s="67"/>
      <c r="Q95" s="67"/>
      <c r="R95" s="85">
        <v>790.3</v>
      </c>
      <c r="S95" s="126">
        <f t="shared" si="9"/>
        <v>-3.244368266405484E-2</v>
      </c>
      <c r="T95" s="67"/>
      <c r="U95" s="67"/>
      <c r="V95" s="67"/>
      <c r="W95" s="85">
        <v>9021.4</v>
      </c>
      <c r="X95" s="126">
        <f t="shared" si="10"/>
        <v>-8.6264684227299604E-3</v>
      </c>
      <c r="Y95" s="67"/>
      <c r="Z95" s="67"/>
      <c r="AA95" s="67"/>
      <c r="AB95" s="85">
        <v>4825.8999999999996</v>
      </c>
      <c r="AC95" s="126">
        <f t="shared" si="11"/>
        <v>-1.0487897396992185E-2</v>
      </c>
    </row>
    <row r="96" spans="2:29">
      <c r="B96" s="83">
        <v>45641</v>
      </c>
      <c r="C96" s="77"/>
      <c r="D96" s="85">
        <v>23587.5</v>
      </c>
      <c r="E96" s="126">
        <f t="shared" si="6"/>
        <v>-4.7673841159869612E-2</v>
      </c>
      <c r="F96" s="67"/>
      <c r="G96" s="67"/>
      <c r="H96" s="85">
        <v>10901.05</v>
      </c>
      <c r="I96" s="126">
        <f t="shared" si="7"/>
        <v>-3.2956163423537688E-2</v>
      </c>
      <c r="J96" s="67"/>
      <c r="K96" s="67"/>
      <c r="L96" s="67"/>
      <c r="M96" s="85">
        <v>2906.35</v>
      </c>
      <c r="N96" s="126">
        <f t="shared" si="8"/>
        <v>-5.6808593496462723E-2</v>
      </c>
      <c r="O96" s="67"/>
      <c r="P96" s="67"/>
      <c r="Q96" s="67"/>
      <c r="R96" s="85">
        <v>724.05</v>
      </c>
      <c r="S96" s="126">
        <f t="shared" si="9"/>
        <v>-8.3828925724408476E-2</v>
      </c>
      <c r="T96" s="67"/>
      <c r="U96" s="67"/>
      <c r="V96" s="67"/>
      <c r="W96" s="85">
        <v>8787.25</v>
      </c>
      <c r="X96" s="126">
        <f t="shared" si="10"/>
        <v>-2.5954951559624906E-2</v>
      </c>
      <c r="Y96" s="67"/>
      <c r="Z96" s="67"/>
      <c r="AA96" s="67"/>
      <c r="AB96" s="85">
        <v>4734.5</v>
      </c>
      <c r="AC96" s="126">
        <f t="shared" si="11"/>
        <v>-1.8939472430012927E-2</v>
      </c>
    </row>
    <row r="97" spans="2:29">
      <c r="B97" s="83">
        <v>45648</v>
      </c>
      <c r="C97" s="77"/>
      <c r="D97" s="85">
        <v>23813.4</v>
      </c>
      <c r="E97" s="126">
        <f t="shared" si="6"/>
        <v>9.5771065182830295E-3</v>
      </c>
      <c r="F97" s="67"/>
      <c r="G97" s="67"/>
      <c r="H97" s="85">
        <v>10941.05</v>
      </c>
      <c r="I97" s="126">
        <f t="shared" si="7"/>
        <v>3.6693712990949479E-3</v>
      </c>
      <c r="J97" s="67"/>
      <c r="K97" s="67"/>
      <c r="L97" s="67"/>
      <c r="M97" s="85">
        <v>3049.45</v>
      </c>
      <c r="N97" s="126">
        <f t="shared" si="8"/>
        <v>4.9237015500541936E-2</v>
      </c>
      <c r="O97" s="67"/>
      <c r="P97" s="67"/>
      <c r="Q97" s="67"/>
      <c r="R97" s="85">
        <v>750.5</v>
      </c>
      <c r="S97" s="126">
        <f t="shared" si="9"/>
        <v>3.6530626337960115E-2</v>
      </c>
      <c r="T97" s="67"/>
      <c r="U97" s="67"/>
      <c r="V97" s="67"/>
      <c r="W97" s="85">
        <v>8928.2999999999993</v>
      </c>
      <c r="X97" s="126">
        <f t="shared" si="10"/>
        <v>1.6051665765740131E-2</v>
      </c>
      <c r="Y97" s="67"/>
      <c r="Z97" s="67"/>
      <c r="AA97" s="67"/>
      <c r="AB97" s="85">
        <v>4876.8999999999996</v>
      </c>
      <c r="AC97" s="126">
        <f t="shared" si="11"/>
        <v>3.0077093674094391E-2</v>
      </c>
    </row>
    <row r="98" spans="2:29">
      <c r="B98" s="83">
        <v>45655</v>
      </c>
      <c r="C98" s="77"/>
      <c r="D98" s="85">
        <v>24004.75</v>
      </c>
      <c r="E98" s="126">
        <f t="shared" si="6"/>
        <v>8.035391838208783E-3</v>
      </c>
      <c r="F98" s="67"/>
      <c r="G98" s="67"/>
      <c r="H98" s="85">
        <v>11934.25</v>
      </c>
      <c r="I98" s="126">
        <f t="shared" si="7"/>
        <v>9.0777393394601225E-2</v>
      </c>
      <c r="J98" s="67"/>
      <c r="K98" s="67"/>
      <c r="L98" s="67"/>
      <c r="M98" s="85">
        <v>3190.55</v>
      </c>
      <c r="N98" s="126">
        <f t="shared" si="8"/>
        <v>4.6270638967682798E-2</v>
      </c>
      <c r="O98" s="67"/>
      <c r="P98" s="67"/>
      <c r="Q98" s="67"/>
      <c r="R98" s="85">
        <v>790.4</v>
      </c>
      <c r="S98" s="126">
        <f t="shared" si="9"/>
        <v>5.3164556962025378E-2</v>
      </c>
      <c r="T98" s="67"/>
      <c r="U98" s="67"/>
      <c r="V98" s="67"/>
      <c r="W98" s="85">
        <v>8965.7000000000007</v>
      </c>
      <c r="X98" s="126">
        <f t="shared" si="10"/>
        <v>4.1889273433914909E-3</v>
      </c>
      <c r="Y98" s="67"/>
      <c r="Z98" s="67"/>
      <c r="AA98" s="67"/>
      <c r="AB98" s="85">
        <v>5310.75</v>
      </c>
      <c r="AC98" s="126">
        <f t="shared" si="11"/>
        <v>8.8960200127130129E-2</v>
      </c>
    </row>
    <row r="99" spans="2:29">
      <c r="B99" s="83">
        <v>45662</v>
      </c>
      <c r="C99" s="77"/>
      <c r="D99" s="85">
        <v>23431.5</v>
      </c>
      <c r="E99" s="126">
        <f t="shared" si="6"/>
        <v>-2.3880690280048689E-2</v>
      </c>
      <c r="F99" s="67"/>
      <c r="G99" s="67"/>
      <c r="H99" s="85">
        <v>11631.1</v>
      </c>
      <c r="I99" s="126">
        <f t="shared" si="7"/>
        <v>-2.5401680038544483E-2</v>
      </c>
      <c r="J99" s="67"/>
      <c r="K99" s="67"/>
      <c r="L99" s="67"/>
      <c r="M99" s="85">
        <v>3092.85</v>
      </c>
      <c r="N99" s="126">
        <f t="shared" si="8"/>
        <v>-3.0621679647709676E-2</v>
      </c>
      <c r="O99" s="67"/>
      <c r="P99" s="67"/>
      <c r="Q99" s="67"/>
      <c r="R99" s="85">
        <v>774.65</v>
      </c>
      <c r="S99" s="126">
        <f t="shared" si="9"/>
        <v>-1.99266194331984E-2</v>
      </c>
      <c r="T99" s="67"/>
      <c r="U99" s="67"/>
      <c r="V99" s="67"/>
      <c r="W99" s="85">
        <v>8764</v>
      </c>
      <c r="X99" s="126">
        <f t="shared" si="10"/>
        <v>-2.2496849102691452E-2</v>
      </c>
      <c r="Y99" s="67"/>
      <c r="Z99" s="67"/>
      <c r="AA99" s="67"/>
      <c r="AB99" s="85">
        <v>5058.45</v>
      </c>
      <c r="AC99" s="126">
        <f t="shared" si="11"/>
        <v>-4.7507414207032972E-2</v>
      </c>
    </row>
    <row r="100" spans="2:29">
      <c r="B100" s="83">
        <v>45669</v>
      </c>
      <c r="C100" s="77"/>
      <c r="D100" s="85">
        <v>23203.200000000001</v>
      </c>
      <c r="E100" s="126">
        <f t="shared" si="6"/>
        <v>-9.7432942833365344E-3</v>
      </c>
      <c r="F100" s="67"/>
      <c r="G100" s="67"/>
      <c r="H100" s="85">
        <v>12136.35</v>
      </c>
      <c r="I100" s="126">
        <f t="shared" si="7"/>
        <v>4.3439571493667728E-2</v>
      </c>
      <c r="J100" s="67"/>
      <c r="K100" s="67"/>
      <c r="L100" s="67"/>
      <c r="M100" s="85">
        <v>2917.35</v>
      </c>
      <c r="N100" s="126">
        <f t="shared" si="8"/>
        <v>-5.6743780008729816E-2</v>
      </c>
      <c r="O100" s="67"/>
      <c r="P100" s="67"/>
      <c r="Q100" s="67"/>
      <c r="R100" s="85">
        <v>779.75</v>
      </c>
      <c r="S100" s="126">
        <f t="shared" si="9"/>
        <v>6.5836184083134519E-3</v>
      </c>
      <c r="T100" s="67"/>
      <c r="U100" s="67"/>
      <c r="V100" s="67"/>
      <c r="W100" s="85">
        <v>8581.4</v>
      </c>
      <c r="X100" s="126">
        <f t="shared" si="10"/>
        <v>-2.0835235052487522E-2</v>
      </c>
      <c r="Y100" s="67"/>
      <c r="Z100" s="67"/>
      <c r="AA100" s="67"/>
      <c r="AB100" s="85">
        <v>5012.3</v>
      </c>
      <c r="AC100" s="126">
        <f t="shared" si="11"/>
        <v>-9.1233480611648821E-3</v>
      </c>
    </row>
    <row r="101" spans="2:29">
      <c r="B101" s="83">
        <v>45676</v>
      </c>
      <c r="C101" s="77"/>
      <c r="D101" s="85">
        <v>23092.2</v>
      </c>
      <c r="E101" s="126">
        <f t="shared" si="6"/>
        <v>-4.7838229209764549E-3</v>
      </c>
      <c r="F101" s="67"/>
      <c r="G101" s="67"/>
      <c r="H101" s="85">
        <v>11967.9</v>
      </c>
      <c r="I101" s="126">
        <f t="shared" si="7"/>
        <v>-1.3879790876169529E-2</v>
      </c>
      <c r="J101" s="67"/>
      <c r="K101" s="67"/>
      <c r="L101" s="67"/>
      <c r="M101" s="85">
        <v>2801.4</v>
      </c>
      <c r="N101" s="126">
        <f t="shared" si="8"/>
        <v>-3.9744974034654712E-2</v>
      </c>
      <c r="O101" s="67"/>
      <c r="P101" s="67"/>
      <c r="Q101" s="67"/>
      <c r="R101" s="85">
        <v>734.1</v>
      </c>
      <c r="S101" s="126">
        <f t="shared" si="9"/>
        <v>-5.8544405258095567E-2</v>
      </c>
      <c r="T101" s="67"/>
      <c r="U101" s="67"/>
      <c r="V101" s="67"/>
      <c r="W101" s="85">
        <v>8401.5</v>
      </c>
      <c r="X101" s="126">
        <f t="shared" si="10"/>
        <v>-2.0963945276994411E-2</v>
      </c>
      <c r="Y101" s="67"/>
      <c r="Z101" s="67"/>
      <c r="AA101" s="67"/>
      <c r="AB101" s="85">
        <v>5206.3</v>
      </c>
      <c r="AC101" s="126">
        <f t="shared" si="11"/>
        <v>3.8704786225884247E-2</v>
      </c>
    </row>
    <row r="102" spans="2:29">
      <c r="B102" s="83">
        <v>45683</v>
      </c>
      <c r="C102" s="77"/>
      <c r="D102" s="85">
        <v>23508.400000000001</v>
      </c>
      <c r="E102" s="126">
        <f t="shared" si="6"/>
        <v>1.8023401841314346E-2</v>
      </c>
      <c r="F102" s="67"/>
      <c r="G102" s="67"/>
      <c r="H102" s="85">
        <v>12310.65</v>
      </c>
      <c r="I102" s="126">
        <f t="shared" si="7"/>
        <v>2.8639109618228797E-2</v>
      </c>
      <c r="J102" s="67"/>
      <c r="K102" s="67"/>
      <c r="L102" s="67"/>
      <c r="M102" s="85">
        <v>2989.85</v>
      </c>
      <c r="N102" s="126">
        <f t="shared" si="8"/>
        <v>6.7269936460341295E-2</v>
      </c>
      <c r="O102" s="67"/>
      <c r="P102" s="67"/>
      <c r="Q102" s="67"/>
      <c r="R102" s="85">
        <v>716.1</v>
      </c>
      <c r="S102" s="126">
        <f t="shared" si="9"/>
        <v>-2.4519820187985264E-2</v>
      </c>
      <c r="T102" s="67"/>
      <c r="U102" s="67"/>
      <c r="V102" s="67"/>
      <c r="W102" s="85">
        <v>8847.7999999999993</v>
      </c>
      <c r="X102" s="126">
        <f t="shared" si="10"/>
        <v>5.3121466404808526E-2</v>
      </c>
      <c r="Y102" s="67"/>
      <c r="Z102" s="67"/>
      <c r="AA102" s="67"/>
      <c r="AB102" s="85">
        <v>5194.3</v>
      </c>
      <c r="AC102" s="126">
        <f t="shared" si="11"/>
        <v>-2.3048998328947246E-3</v>
      </c>
    </row>
    <row r="103" spans="2:29">
      <c r="B103" s="83">
        <v>45690</v>
      </c>
      <c r="C103" s="77"/>
      <c r="D103" s="85">
        <v>23559.95</v>
      </c>
      <c r="E103" s="126">
        <f t="shared" si="6"/>
        <v>2.1928332000475947E-3</v>
      </c>
      <c r="F103" s="67"/>
      <c r="G103" s="67"/>
      <c r="H103" s="85">
        <v>13049.5</v>
      </c>
      <c r="I103" s="126">
        <f t="shared" si="7"/>
        <v>6.0017139631132421E-2</v>
      </c>
      <c r="J103" s="67"/>
      <c r="K103" s="67"/>
      <c r="L103" s="67"/>
      <c r="M103" s="85">
        <v>3198.45</v>
      </c>
      <c r="N103" s="126">
        <f t="shared" si="8"/>
        <v>6.9769386424068047E-2</v>
      </c>
      <c r="O103" s="67"/>
      <c r="P103" s="67"/>
      <c r="Q103" s="67"/>
      <c r="R103" s="85">
        <v>706.75</v>
      </c>
      <c r="S103" s="126">
        <f t="shared" si="9"/>
        <v>-1.3056835637480835E-2</v>
      </c>
      <c r="T103" s="67"/>
      <c r="U103" s="67"/>
      <c r="V103" s="67"/>
      <c r="W103" s="85">
        <v>8989.4</v>
      </c>
      <c r="X103" s="126">
        <f t="shared" si="10"/>
        <v>1.6003978390108253E-2</v>
      </c>
      <c r="Y103" s="67"/>
      <c r="Z103" s="67"/>
      <c r="AA103" s="67"/>
      <c r="AB103" s="85">
        <v>5372.55</v>
      </c>
      <c r="AC103" s="126">
        <f t="shared" si="11"/>
        <v>3.4316462275956416E-2</v>
      </c>
    </row>
    <row r="104" spans="2:29">
      <c r="B104" s="83">
        <v>45697</v>
      </c>
      <c r="C104" s="77"/>
      <c r="D104" s="85">
        <v>22929.25</v>
      </c>
      <c r="E104" s="126">
        <f t="shared" si="6"/>
        <v>-2.6770005878620329E-2</v>
      </c>
      <c r="F104" s="67"/>
      <c r="G104" s="67"/>
      <c r="H104" s="85">
        <v>12680.25</v>
      </c>
      <c r="I104" s="126">
        <f t="shared" si="7"/>
        <v>-2.8296103298977027E-2</v>
      </c>
      <c r="J104" s="67"/>
      <c r="K104" s="67"/>
      <c r="L104" s="67"/>
      <c r="M104" s="85">
        <v>2942.6</v>
      </c>
      <c r="N104" s="126">
        <f t="shared" si="8"/>
        <v>-7.9991871062545905E-2</v>
      </c>
      <c r="O104" s="67"/>
      <c r="P104" s="67"/>
      <c r="Q104" s="67"/>
      <c r="R104" s="85">
        <v>680.65</v>
      </c>
      <c r="S104" s="126">
        <f t="shared" si="9"/>
        <v>-3.6929607357622962E-2</v>
      </c>
      <c r="T104" s="67"/>
      <c r="U104" s="67"/>
      <c r="V104" s="67"/>
      <c r="W104" s="85">
        <v>8506.5</v>
      </c>
      <c r="X104" s="126">
        <f t="shared" si="10"/>
        <v>-5.3718824393174103E-2</v>
      </c>
      <c r="Y104" s="67"/>
      <c r="Z104" s="67"/>
      <c r="AA104" s="67"/>
      <c r="AB104" s="85">
        <v>4703.3500000000004</v>
      </c>
      <c r="AC104" s="126">
        <f t="shared" si="11"/>
        <v>-0.12455910135782822</v>
      </c>
    </row>
    <row r="105" spans="2:29">
      <c r="B105" s="83">
        <v>45704</v>
      </c>
      <c r="C105" s="77"/>
      <c r="D105" s="85">
        <v>22795.9</v>
      </c>
      <c r="E105" s="126">
        <f t="shared" si="6"/>
        <v>-5.8157157342695331E-3</v>
      </c>
      <c r="F105" s="67"/>
      <c r="G105" s="67"/>
      <c r="H105" s="85">
        <v>12323.45</v>
      </c>
      <c r="I105" s="126">
        <f t="shared" si="7"/>
        <v>-2.8138246485676532E-2</v>
      </c>
      <c r="J105" s="67"/>
      <c r="K105" s="67"/>
      <c r="L105" s="67"/>
      <c r="M105" s="85">
        <v>2669.35</v>
      </c>
      <c r="N105" s="126">
        <f t="shared" si="8"/>
        <v>-9.2860055733025249E-2</v>
      </c>
      <c r="O105" s="67"/>
      <c r="P105" s="67"/>
      <c r="Q105" s="67"/>
      <c r="R105" s="85">
        <v>673.2</v>
      </c>
      <c r="S105" s="126">
        <f t="shared" si="9"/>
        <v>-1.0945419819290314E-2</v>
      </c>
      <c r="T105" s="67"/>
      <c r="U105" s="67"/>
      <c r="V105" s="67"/>
      <c r="W105" s="85">
        <v>8506.0499999999993</v>
      </c>
      <c r="X105" s="126">
        <f t="shared" si="10"/>
        <v>-5.2900722976589876E-5</v>
      </c>
      <c r="Y105" s="67"/>
      <c r="Z105" s="67"/>
      <c r="AA105" s="67"/>
      <c r="AB105" s="85">
        <v>4962.45</v>
      </c>
      <c r="AC105" s="126">
        <f t="shared" si="11"/>
        <v>5.5088394442259103E-2</v>
      </c>
    </row>
    <row r="106" spans="2:29">
      <c r="B106" s="83">
        <v>45711</v>
      </c>
      <c r="C106" s="77"/>
      <c r="D106" s="85">
        <v>22124.7</v>
      </c>
      <c r="E106" s="126">
        <f t="shared" si="6"/>
        <v>-2.9443891226053842E-2</v>
      </c>
      <c r="F106" s="67"/>
      <c r="G106" s="67"/>
      <c r="H106" s="85">
        <v>11945.85</v>
      </c>
      <c r="I106" s="126">
        <f t="shared" si="7"/>
        <v>-3.0640770238853587E-2</v>
      </c>
      <c r="J106" s="67"/>
      <c r="K106" s="67"/>
      <c r="L106" s="67"/>
      <c r="M106" s="85">
        <v>2585.1</v>
      </c>
      <c r="N106" s="126">
        <f t="shared" si="8"/>
        <v>-3.1561990746810986E-2</v>
      </c>
      <c r="O106" s="67"/>
      <c r="P106" s="67"/>
      <c r="Q106" s="67"/>
      <c r="R106" s="85">
        <v>620.65</v>
      </c>
      <c r="S106" s="126">
        <f t="shared" si="9"/>
        <v>-7.8060011883541391E-2</v>
      </c>
      <c r="T106" s="67"/>
      <c r="U106" s="67"/>
      <c r="V106" s="67"/>
      <c r="W106" s="85">
        <v>7902.9</v>
      </c>
      <c r="X106" s="126">
        <f t="shared" si="10"/>
        <v>-7.090835346606239E-2</v>
      </c>
      <c r="Y106" s="67"/>
      <c r="Z106" s="67"/>
      <c r="AA106" s="67"/>
      <c r="AB106" s="85">
        <v>4773.6000000000004</v>
      </c>
      <c r="AC106" s="126">
        <f t="shared" si="11"/>
        <v>-3.8055799050871975E-2</v>
      </c>
    </row>
    <row r="107" spans="2:29">
      <c r="B107" s="83">
        <v>45718</v>
      </c>
      <c r="C107" s="77"/>
      <c r="D107" s="85">
        <v>22552.5</v>
      </c>
      <c r="E107" s="126">
        <f t="shared" si="6"/>
        <v>1.9335855401429125E-2</v>
      </c>
      <c r="F107" s="67"/>
      <c r="G107" s="67"/>
      <c r="H107" s="85">
        <v>11664.15</v>
      </c>
      <c r="I107" s="126">
        <f t="shared" si="7"/>
        <v>-2.3581411117668538E-2</v>
      </c>
      <c r="J107" s="67"/>
      <c r="K107" s="67"/>
      <c r="L107" s="67"/>
      <c r="M107" s="85">
        <v>2727.85</v>
      </c>
      <c r="N107" s="126">
        <f t="shared" si="8"/>
        <v>5.5220300955475699E-2</v>
      </c>
      <c r="O107" s="67"/>
      <c r="P107" s="67"/>
      <c r="Q107" s="67"/>
      <c r="R107" s="85">
        <v>648.29999999999995</v>
      </c>
      <c r="S107" s="126">
        <f t="shared" si="9"/>
        <v>4.4550068476597149E-2</v>
      </c>
      <c r="T107" s="67"/>
      <c r="U107" s="67"/>
      <c r="V107" s="67"/>
      <c r="W107" s="85">
        <v>7574.75</v>
      </c>
      <c r="X107" s="126">
        <f t="shared" si="10"/>
        <v>-4.1522732161611509E-2</v>
      </c>
      <c r="Y107" s="67"/>
      <c r="Z107" s="67"/>
      <c r="AA107" s="67"/>
      <c r="AB107" s="85">
        <v>5100.7</v>
      </c>
      <c r="AC107" s="126">
        <f t="shared" si="11"/>
        <v>6.8522708228590412E-2</v>
      </c>
    </row>
    <row r="108" spans="2:29">
      <c r="B108" s="83">
        <v>45725</v>
      </c>
      <c r="C108" s="77"/>
      <c r="D108" s="85">
        <v>22397.200000000001</v>
      </c>
      <c r="E108" s="126">
        <f t="shared" si="6"/>
        <v>-6.8861545283227521E-3</v>
      </c>
      <c r="F108" s="67"/>
      <c r="G108" s="67"/>
      <c r="H108" s="85">
        <v>11513.8</v>
      </c>
      <c r="I108" s="126">
        <f t="shared" si="7"/>
        <v>-1.2889923397761516E-2</v>
      </c>
      <c r="J108" s="67"/>
      <c r="K108" s="67"/>
      <c r="L108" s="67"/>
      <c r="M108" s="85">
        <v>2643.5</v>
      </c>
      <c r="N108" s="126">
        <f t="shared" si="8"/>
        <v>-3.0921788221493052E-2</v>
      </c>
      <c r="O108" s="67"/>
      <c r="P108" s="67"/>
      <c r="Q108" s="67"/>
      <c r="R108" s="85">
        <v>655.5</v>
      </c>
      <c r="S108" s="126">
        <f t="shared" si="9"/>
        <v>1.1105969458583997E-2</v>
      </c>
      <c r="T108" s="67"/>
      <c r="U108" s="67"/>
      <c r="V108" s="67"/>
      <c r="W108" s="85">
        <v>7504.7</v>
      </c>
      <c r="X108" s="126">
        <f t="shared" si="10"/>
        <v>-9.2478299613848458E-3</v>
      </c>
      <c r="Y108" s="67"/>
      <c r="Z108" s="67"/>
      <c r="AA108" s="67"/>
      <c r="AB108" s="85">
        <v>5015.25</v>
      </c>
      <c r="AC108" s="126">
        <f t="shared" si="11"/>
        <v>-1.6752602583959053E-2</v>
      </c>
    </row>
    <row r="109" spans="2:29">
      <c r="B109" s="83">
        <v>45732</v>
      </c>
      <c r="C109" s="77"/>
      <c r="D109" s="85">
        <v>23350.400000000001</v>
      </c>
      <c r="E109" s="126">
        <f t="shared" si="6"/>
        <v>4.2558891289982803E-2</v>
      </c>
      <c r="F109" s="67"/>
      <c r="G109" s="67"/>
      <c r="H109" s="85">
        <v>11732.8</v>
      </c>
      <c r="I109" s="126">
        <f t="shared" si="7"/>
        <v>1.9020653476697458E-2</v>
      </c>
      <c r="J109" s="67"/>
      <c r="K109" s="67"/>
      <c r="L109" s="67"/>
      <c r="M109" s="85">
        <v>2801.85</v>
      </c>
      <c r="N109" s="126">
        <f t="shared" si="8"/>
        <v>5.9901645545678006E-2</v>
      </c>
      <c r="O109" s="67"/>
      <c r="P109" s="67"/>
      <c r="Q109" s="67"/>
      <c r="R109" s="85">
        <v>702.95</v>
      </c>
      <c r="S109" s="126">
        <f t="shared" si="9"/>
        <v>7.2387490465293691E-2</v>
      </c>
      <c r="T109" s="67"/>
      <c r="U109" s="67"/>
      <c r="V109" s="67"/>
      <c r="W109" s="85">
        <v>8067.85</v>
      </c>
      <c r="X109" s="126">
        <f t="shared" si="10"/>
        <v>7.5039641824456771E-2</v>
      </c>
      <c r="Y109" s="67"/>
      <c r="Z109" s="67"/>
      <c r="AA109" s="67"/>
      <c r="AB109" s="85">
        <v>5305.95</v>
      </c>
      <c r="AC109" s="126">
        <f t="shared" si="11"/>
        <v>5.7963212202781556E-2</v>
      </c>
    </row>
    <row r="110" spans="2:29">
      <c r="B110" s="83">
        <v>45739</v>
      </c>
      <c r="C110" s="77"/>
      <c r="D110" s="85">
        <v>23519.35</v>
      </c>
      <c r="E110" s="126">
        <f t="shared" si="6"/>
        <v>7.2354220912702605E-3</v>
      </c>
      <c r="F110" s="67"/>
      <c r="G110" s="67"/>
      <c r="H110" s="85">
        <v>11522.15</v>
      </c>
      <c r="I110" s="126">
        <f t="shared" si="7"/>
        <v>-1.7953941088231229E-2</v>
      </c>
      <c r="J110" s="67"/>
      <c r="K110" s="67"/>
      <c r="L110" s="67"/>
      <c r="M110" s="85">
        <v>2665.8</v>
      </c>
      <c r="N110" s="126">
        <f t="shared" si="8"/>
        <v>-4.8557203276406558E-2</v>
      </c>
      <c r="O110" s="67"/>
      <c r="P110" s="67"/>
      <c r="Q110" s="67"/>
      <c r="R110" s="85">
        <v>674.45</v>
      </c>
      <c r="S110" s="126">
        <f t="shared" si="9"/>
        <v>-4.0543424141119555E-2</v>
      </c>
      <c r="T110" s="67"/>
      <c r="U110" s="67"/>
      <c r="V110" s="67"/>
      <c r="W110" s="85">
        <v>7878.85</v>
      </c>
      <c r="X110" s="126">
        <f t="shared" si="10"/>
        <v>-2.3426315561147049E-2</v>
      </c>
      <c r="Y110" s="67"/>
      <c r="Z110" s="67"/>
      <c r="AA110" s="67"/>
      <c r="AB110" s="85">
        <v>5347.7</v>
      </c>
      <c r="AC110" s="126">
        <f t="shared" si="11"/>
        <v>7.8685249578303029E-3</v>
      </c>
    </row>
    <row r="111" spans="2:29">
      <c r="B111" s="83">
        <v>45746</v>
      </c>
      <c r="C111" s="77"/>
      <c r="D111" s="85">
        <v>22904.45</v>
      </c>
      <c r="E111" s="126">
        <f t="shared" si="6"/>
        <v>-2.6144430011883713E-2</v>
      </c>
      <c r="F111" s="67"/>
      <c r="G111" s="67"/>
      <c r="H111" s="85">
        <v>11482</v>
      </c>
      <c r="I111" s="126">
        <f t="shared" si="7"/>
        <v>-3.4845927192407311E-3</v>
      </c>
      <c r="J111" s="67"/>
      <c r="K111" s="67"/>
      <c r="L111" s="67"/>
      <c r="M111" s="85">
        <v>2596.5500000000002</v>
      </c>
      <c r="N111" s="126">
        <f t="shared" si="8"/>
        <v>-2.5977192587591014E-2</v>
      </c>
      <c r="O111" s="67"/>
      <c r="P111" s="67"/>
      <c r="Q111" s="67"/>
      <c r="R111" s="85">
        <v>613.85</v>
      </c>
      <c r="S111" s="126">
        <f t="shared" si="9"/>
        <v>-8.9850989695307359E-2</v>
      </c>
      <c r="T111" s="67"/>
      <c r="U111" s="67"/>
      <c r="V111" s="67"/>
      <c r="W111" s="85">
        <v>7685.1</v>
      </c>
      <c r="X111" s="126">
        <f t="shared" si="10"/>
        <v>-2.459115226206865E-2</v>
      </c>
      <c r="Y111" s="67"/>
      <c r="Z111" s="67"/>
      <c r="AA111" s="67"/>
      <c r="AB111" s="85">
        <v>5247.9</v>
      </c>
      <c r="AC111" s="126">
        <f t="shared" si="11"/>
        <v>-1.8662228621650456E-2</v>
      </c>
    </row>
    <row r="112" spans="2:29">
      <c r="B112" s="83">
        <v>45753</v>
      </c>
      <c r="C112" s="77"/>
      <c r="D112" s="85">
        <v>22828.55</v>
      </c>
      <c r="E112" s="126">
        <f t="shared" si="6"/>
        <v>-3.3137665388167648E-3</v>
      </c>
      <c r="F112" s="67"/>
      <c r="G112" s="67"/>
      <c r="H112" s="85">
        <v>11599.05</v>
      </c>
      <c r="I112" s="126">
        <f t="shared" si="7"/>
        <v>1.0194217035359721E-2</v>
      </c>
      <c r="J112" s="67"/>
      <c r="K112" s="67"/>
      <c r="L112" s="67"/>
      <c r="M112" s="85">
        <v>2580.35</v>
      </c>
      <c r="N112" s="126">
        <f t="shared" si="8"/>
        <v>-6.2390479674954147E-3</v>
      </c>
      <c r="O112" s="67"/>
      <c r="P112" s="67"/>
      <c r="Q112" s="67"/>
      <c r="R112" s="85">
        <v>595.04999999999995</v>
      </c>
      <c r="S112" s="126">
        <f t="shared" si="9"/>
        <v>-3.0626374521462996E-2</v>
      </c>
      <c r="T112" s="67"/>
      <c r="U112" s="67"/>
      <c r="V112" s="67"/>
      <c r="W112" s="85">
        <v>7768.85</v>
      </c>
      <c r="X112" s="126">
        <f t="shared" si="10"/>
        <v>1.0897711155352541E-2</v>
      </c>
      <c r="Y112" s="67"/>
      <c r="Z112" s="67"/>
      <c r="AA112" s="67"/>
      <c r="AB112" s="85">
        <v>5350.9</v>
      </c>
      <c r="AC112" s="126">
        <f t="shared" si="11"/>
        <v>1.9626898378398927E-2</v>
      </c>
    </row>
    <row r="113" spans="2:30">
      <c r="B113" s="83">
        <v>45760</v>
      </c>
      <c r="C113" s="77"/>
      <c r="D113" s="85">
        <v>23851.65</v>
      </c>
      <c r="E113" s="126">
        <f t="shared" si="6"/>
        <v>4.4816687875489425E-2</v>
      </c>
      <c r="F113" s="67"/>
      <c r="G113" s="67"/>
      <c r="H113" s="85">
        <v>11695</v>
      </c>
      <c r="I113" s="126">
        <f t="shared" si="7"/>
        <v>8.2722291911838663E-3</v>
      </c>
      <c r="J113" s="67"/>
      <c r="K113" s="67"/>
      <c r="L113" s="67"/>
      <c r="M113" s="85">
        <v>2679.4</v>
      </c>
      <c r="N113" s="126">
        <f t="shared" si="8"/>
        <v>3.8386265429108501E-2</v>
      </c>
      <c r="O113" s="67"/>
      <c r="P113" s="67"/>
      <c r="Q113" s="67"/>
      <c r="R113" s="85">
        <v>621.54999999999995</v>
      </c>
      <c r="S113" s="126">
        <f t="shared" si="9"/>
        <v>4.4534072766994282E-2</v>
      </c>
      <c r="T113" s="67"/>
      <c r="U113" s="67"/>
      <c r="V113" s="67"/>
      <c r="W113" s="85">
        <v>8018</v>
      </c>
      <c r="X113" s="126">
        <f t="shared" si="10"/>
        <v>3.2070383647515355E-2</v>
      </c>
      <c r="Y113" s="67"/>
      <c r="Z113" s="67"/>
      <c r="AA113" s="67"/>
      <c r="AB113" s="85">
        <v>5678.5</v>
      </c>
      <c r="AC113" s="126">
        <f t="shared" si="11"/>
        <v>6.1223345605412316E-2</v>
      </c>
    </row>
    <row r="114" spans="2:30">
      <c r="B114" s="83">
        <v>45767</v>
      </c>
      <c r="C114" s="77"/>
      <c r="D114" s="85">
        <v>24039.35</v>
      </c>
      <c r="E114" s="126">
        <f t="shared" si="6"/>
        <v>7.86947653516612E-3</v>
      </c>
      <c r="F114" s="67"/>
      <c r="G114" s="67"/>
      <c r="H114" s="85">
        <v>11698</v>
      </c>
      <c r="I114" s="126">
        <f t="shared" si="7"/>
        <v>2.5651988029062878E-4</v>
      </c>
      <c r="J114" s="67"/>
      <c r="K114" s="67"/>
      <c r="L114" s="67"/>
      <c r="M114" s="85">
        <v>2864.2</v>
      </c>
      <c r="N114" s="126">
        <f t="shared" si="8"/>
        <v>6.8970665074270299E-2</v>
      </c>
      <c r="O114" s="67"/>
      <c r="P114" s="67"/>
      <c r="Q114" s="67"/>
      <c r="R114" s="85">
        <v>655.25</v>
      </c>
      <c r="S114" s="126">
        <f t="shared" si="9"/>
        <v>5.4219290483468852E-2</v>
      </c>
      <c r="T114" s="67"/>
      <c r="U114" s="67"/>
      <c r="V114" s="67"/>
      <c r="W114" s="85">
        <v>8034</v>
      </c>
      <c r="X114" s="126">
        <f t="shared" si="10"/>
        <v>1.9955101022699484E-3</v>
      </c>
      <c r="Y114" s="67"/>
      <c r="Z114" s="67"/>
      <c r="AA114" s="67"/>
      <c r="AB114" s="85">
        <v>5575.5</v>
      </c>
      <c r="AC114" s="126">
        <f t="shared" si="11"/>
        <v>-1.813859293827591E-2</v>
      </c>
    </row>
    <row r="115" spans="2:30">
      <c r="B115" s="83">
        <v>45774</v>
      </c>
      <c r="C115" s="77"/>
      <c r="D115" s="85">
        <v>24346.7</v>
      </c>
      <c r="E115" s="126">
        <f t="shared" si="6"/>
        <v>1.2785287455775673E-2</v>
      </c>
      <c r="F115" s="67"/>
      <c r="G115" s="67"/>
      <c r="H115" s="85">
        <v>12406</v>
      </c>
      <c r="I115" s="126">
        <f t="shared" si="7"/>
        <v>6.0523166353222857E-2</v>
      </c>
      <c r="J115" s="67"/>
      <c r="K115" s="67"/>
      <c r="L115" s="67"/>
      <c r="M115" s="85">
        <v>2926.2</v>
      </c>
      <c r="N115" s="126">
        <f t="shared" si="8"/>
        <v>2.1646533063333528E-2</v>
      </c>
      <c r="O115" s="67"/>
      <c r="P115" s="67"/>
      <c r="Q115" s="67"/>
      <c r="R115" s="85">
        <v>652</v>
      </c>
      <c r="S115" s="126">
        <f t="shared" si="9"/>
        <v>-4.9599389545974537E-3</v>
      </c>
      <c r="T115" s="67"/>
      <c r="U115" s="67"/>
      <c r="V115" s="67"/>
      <c r="W115" s="85">
        <v>7836.5</v>
      </c>
      <c r="X115" s="126">
        <f t="shared" si="10"/>
        <v>-2.4583022155837742E-2</v>
      </c>
      <c r="Y115" s="67"/>
      <c r="Z115" s="67"/>
      <c r="AA115" s="67"/>
      <c r="AB115" s="85">
        <v>5437.5</v>
      </c>
      <c r="AC115" s="126">
        <f t="shared" si="11"/>
        <v>-2.4751143395211228E-2</v>
      </c>
    </row>
    <row r="116" spans="2:30">
      <c r="B116" s="83">
        <v>45781</v>
      </c>
      <c r="C116" s="77"/>
      <c r="D116" s="85">
        <v>24008</v>
      </c>
      <c r="E116" s="126">
        <f t="shared" si="6"/>
        <v>-1.391153626569519E-2</v>
      </c>
      <c r="F116" s="67"/>
      <c r="G116" s="67"/>
      <c r="H116" s="85">
        <v>12250</v>
      </c>
      <c r="I116" s="126">
        <f t="shared" si="7"/>
        <v>-1.2574560696437254E-2</v>
      </c>
      <c r="J116" s="67"/>
      <c r="K116" s="67"/>
      <c r="L116" s="67"/>
      <c r="M116" s="85">
        <v>2982.1</v>
      </c>
      <c r="N116" s="126">
        <f t="shared" si="8"/>
        <v>1.9103273870548776E-2</v>
      </c>
      <c r="O116" s="67"/>
      <c r="P116" s="67"/>
      <c r="Q116" s="67"/>
      <c r="R116" s="85">
        <v>708.5</v>
      </c>
      <c r="S116" s="126">
        <f t="shared" si="9"/>
        <v>8.6656441717791521E-2</v>
      </c>
      <c r="T116" s="67"/>
      <c r="U116" s="67"/>
      <c r="V116" s="67"/>
      <c r="W116" s="85">
        <v>7682.5</v>
      </c>
      <c r="X116" s="126">
        <f t="shared" si="10"/>
        <v>-1.9651630192050074E-2</v>
      </c>
      <c r="Y116" s="67"/>
      <c r="Z116" s="67"/>
      <c r="AA116" s="67"/>
      <c r="AB116" s="85">
        <v>5324</v>
      </c>
      <c r="AC116" s="126">
        <f t="shared" si="11"/>
        <v>-2.0873563218390845E-2</v>
      </c>
    </row>
    <row r="117" spans="2:30">
      <c r="B117" s="83">
        <v>45788</v>
      </c>
      <c r="C117" s="77"/>
      <c r="D117" s="85">
        <v>25019.8</v>
      </c>
      <c r="E117" s="126">
        <f t="shared" si="6"/>
        <v>4.2144285238253865E-2</v>
      </c>
      <c r="F117" s="67"/>
      <c r="G117" s="67"/>
      <c r="H117" s="85">
        <v>12995</v>
      </c>
      <c r="I117" s="126">
        <f t="shared" si="7"/>
        <v>6.0816326530612308E-2</v>
      </c>
      <c r="J117" s="67"/>
      <c r="K117" s="67"/>
      <c r="L117" s="67"/>
      <c r="M117" s="85">
        <v>3135.6</v>
      </c>
      <c r="N117" s="126">
        <f t="shared" si="8"/>
        <v>5.1473793635357534E-2</v>
      </c>
      <c r="O117" s="67"/>
      <c r="P117" s="67"/>
      <c r="Q117" s="67"/>
      <c r="R117" s="85">
        <v>730.7</v>
      </c>
      <c r="S117" s="126">
        <f t="shared" si="9"/>
        <v>3.1333803810868144E-2</v>
      </c>
      <c r="T117" s="67"/>
      <c r="U117" s="67"/>
      <c r="V117" s="67"/>
      <c r="W117" s="85">
        <v>8482.5</v>
      </c>
      <c r="X117" s="126">
        <f t="shared" si="10"/>
        <v>0.10413276928083315</v>
      </c>
      <c r="Y117" s="67"/>
      <c r="Z117" s="67"/>
      <c r="AA117" s="67"/>
      <c r="AB117" s="85">
        <v>5509.5</v>
      </c>
      <c r="AC117" s="126">
        <f t="shared" si="11"/>
        <v>3.4842223891810686E-2</v>
      </c>
    </row>
    <row r="118" spans="2:30">
      <c r="B118" s="83">
        <v>45795</v>
      </c>
      <c r="C118" s="77"/>
      <c r="D118" s="85">
        <v>24609.7</v>
      </c>
      <c r="E118" s="126">
        <f t="shared" si="6"/>
        <v>-1.6391018313495653E-2</v>
      </c>
      <c r="F118" s="67"/>
      <c r="G118" s="67"/>
      <c r="H118" s="85">
        <v>12440</v>
      </c>
      <c r="I118" s="126">
        <f t="shared" si="7"/>
        <v>-4.270873412851095E-2</v>
      </c>
      <c r="J118" s="67"/>
      <c r="K118" s="67"/>
      <c r="L118" s="67"/>
      <c r="M118" s="85">
        <v>3016.1</v>
      </c>
      <c r="N118" s="126">
        <f t="shared" si="8"/>
        <v>-3.8110728409235906E-2</v>
      </c>
      <c r="O118" s="67"/>
      <c r="P118" s="67"/>
      <c r="Q118" s="67"/>
      <c r="R118" s="85">
        <v>718</v>
      </c>
      <c r="S118" s="126">
        <f t="shared" si="9"/>
        <v>-1.7380593951005996E-2</v>
      </c>
      <c r="T118" s="67"/>
      <c r="U118" s="67"/>
      <c r="V118" s="67"/>
      <c r="W118" s="85">
        <v>8741</v>
      </c>
      <c r="X118" s="126">
        <f t="shared" si="10"/>
        <v>3.0474506336575224E-2</v>
      </c>
      <c r="Y118" s="67"/>
      <c r="Z118" s="67"/>
      <c r="AA118" s="67"/>
      <c r="AB118" s="85">
        <v>5409</v>
      </c>
      <c r="AC118" s="126">
        <f t="shared" si="11"/>
        <v>-1.8241219711407575E-2</v>
      </c>
    </row>
    <row r="119" spans="2:30">
      <c r="B119" s="77"/>
      <c r="C119" s="77"/>
      <c r="D119" s="76"/>
      <c r="E119" s="79"/>
    </row>
    <row r="120" spans="2:30" s="305" customFormat="1" ht="15.5">
      <c r="B120" s="348"/>
      <c r="C120" s="348"/>
      <c r="D120" s="349"/>
      <c r="E120" s="350"/>
      <c r="G120" s="478" t="s">
        <v>8441</v>
      </c>
      <c r="H120" s="478"/>
      <c r="I120" s="478"/>
      <c r="J120" s="478"/>
      <c r="L120" s="478" t="s">
        <v>8441</v>
      </c>
      <c r="M120" s="478"/>
      <c r="N120" s="478"/>
      <c r="O120" s="478"/>
      <c r="Q120" s="478" t="s">
        <v>8441</v>
      </c>
      <c r="R120" s="478"/>
      <c r="S120" s="478"/>
      <c r="T120" s="478"/>
      <c r="V120" s="478" t="s">
        <v>8441</v>
      </c>
      <c r="W120" s="478"/>
      <c r="X120" s="478"/>
      <c r="Y120" s="478"/>
      <c r="AA120" s="478" t="s">
        <v>8441</v>
      </c>
      <c r="AB120" s="478"/>
      <c r="AC120" s="478"/>
      <c r="AD120" s="478"/>
    </row>
    <row r="121" spans="2:30" ht="3.5" customHeight="1">
      <c r="B121" s="77"/>
      <c r="C121" s="77"/>
      <c r="D121" s="76"/>
      <c r="E121" s="79"/>
      <c r="G121" s="69"/>
      <c r="H121" s="69"/>
      <c r="L121" s="69"/>
      <c r="M121" s="69"/>
      <c r="Q121" s="69"/>
      <c r="R121" s="69"/>
      <c r="V121" s="69"/>
      <c r="W121" s="69"/>
      <c r="AA121" s="69"/>
      <c r="AB121" s="69"/>
    </row>
    <row r="122" spans="2:30">
      <c r="B122" s="77"/>
      <c r="C122" s="77"/>
      <c r="D122" s="76"/>
      <c r="E122" s="79"/>
      <c r="G122" s="351" t="s">
        <v>8443</v>
      </c>
      <c r="H122" s="252"/>
      <c r="I122" s="252"/>
      <c r="J122" s="352">
        <f>C146</f>
        <v>0.83426621965620484</v>
      </c>
      <c r="L122" s="351" t="s">
        <v>8443</v>
      </c>
      <c r="M122" s="252"/>
      <c r="N122" s="252"/>
      <c r="O122" s="352">
        <f>M146</f>
        <v>1.616726710317069</v>
      </c>
      <c r="Q122" s="351" t="s">
        <v>8443</v>
      </c>
      <c r="R122" s="252"/>
      <c r="S122" s="252"/>
      <c r="T122" s="352">
        <f>W146</f>
        <v>1.3823361184124867</v>
      </c>
      <c r="V122" s="351" t="s">
        <v>8443</v>
      </c>
      <c r="W122" s="252"/>
      <c r="X122" s="252"/>
      <c r="Y122" s="352">
        <f>M165</f>
        <v>1.1175848275162714</v>
      </c>
      <c r="AA122" s="351" t="s">
        <v>8443</v>
      </c>
      <c r="AB122" s="252"/>
      <c r="AC122" s="252"/>
      <c r="AD122" s="352">
        <f>W165</f>
        <v>1.0338719565874825</v>
      </c>
    </row>
    <row r="123" spans="2:30">
      <c r="B123" s="77"/>
      <c r="C123" s="77"/>
      <c r="D123" s="76"/>
      <c r="E123" s="79"/>
      <c r="G123" s="351" t="s">
        <v>8444</v>
      </c>
      <c r="H123" s="252"/>
      <c r="I123" s="252"/>
      <c r="J123" s="402">
        <v>0.75</v>
      </c>
      <c r="L123" s="351" t="s">
        <v>8444</v>
      </c>
      <c r="M123" s="252"/>
      <c r="N123" s="252"/>
      <c r="O123" s="402">
        <v>0.75</v>
      </c>
      <c r="Q123" s="351" t="s">
        <v>8444</v>
      </c>
      <c r="R123" s="252"/>
      <c r="S123" s="252"/>
      <c r="T123" s="402">
        <v>0.75</v>
      </c>
      <c r="V123" s="351" t="s">
        <v>8444</v>
      </c>
      <c r="W123" s="252"/>
      <c r="X123" s="252"/>
      <c r="Y123" s="402">
        <v>0.75</v>
      </c>
      <c r="AA123" s="351" t="s">
        <v>8444</v>
      </c>
      <c r="AB123" s="252"/>
      <c r="AC123" s="252"/>
      <c r="AD123" s="402">
        <v>0.75</v>
      </c>
    </row>
    <row r="124" spans="2:30">
      <c r="B124" s="77"/>
      <c r="C124" s="77"/>
      <c r="D124" s="76"/>
      <c r="E124" s="79"/>
      <c r="G124" s="354" t="s">
        <v>8445</v>
      </c>
      <c r="H124" s="252"/>
      <c r="I124" s="252"/>
      <c r="J124" s="403">
        <v>1</v>
      </c>
      <c r="L124" s="354" t="s">
        <v>8445</v>
      </c>
      <c r="M124" s="252"/>
      <c r="N124" s="252"/>
      <c r="O124" s="403">
        <v>1</v>
      </c>
      <c r="Q124" s="354" t="s">
        <v>8445</v>
      </c>
      <c r="R124" s="252"/>
      <c r="S124" s="252"/>
      <c r="T124" s="403">
        <v>1</v>
      </c>
      <c r="V124" s="354" t="s">
        <v>8445</v>
      </c>
      <c r="W124" s="252"/>
      <c r="X124" s="252"/>
      <c r="Y124" s="403">
        <v>1</v>
      </c>
      <c r="AA124" s="354" t="s">
        <v>8445</v>
      </c>
      <c r="AB124" s="252"/>
      <c r="AC124" s="252"/>
      <c r="AD124" s="403">
        <v>1</v>
      </c>
    </row>
    <row r="125" spans="2:30">
      <c r="B125" s="77"/>
      <c r="C125" s="77"/>
      <c r="D125" s="76"/>
      <c r="E125" s="79"/>
      <c r="G125" s="354" t="s">
        <v>8439</v>
      </c>
      <c r="H125" s="252"/>
      <c r="I125" s="252"/>
      <c r="J125" s="353">
        <f>100%-J123</f>
        <v>0.25</v>
      </c>
      <c r="L125" s="354" t="s">
        <v>8439</v>
      </c>
      <c r="M125" s="252"/>
      <c r="N125" s="252"/>
      <c r="O125" s="353">
        <f>100%-O123</f>
        <v>0.25</v>
      </c>
      <c r="Q125" s="354" t="s">
        <v>8439</v>
      </c>
      <c r="R125" s="252"/>
      <c r="S125" s="252"/>
      <c r="T125" s="353">
        <f>100%-T123</f>
        <v>0.25</v>
      </c>
      <c r="V125" s="354" t="s">
        <v>8439</v>
      </c>
      <c r="W125" s="252"/>
      <c r="X125" s="252"/>
      <c r="Y125" s="353">
        <f>100%-Y123</f>
        <v>0.25</v>
      </c>
      <c r="AA125" s="354" t="s">
        <v>8439</v>
      </c>
      <c r="AB125" s="252"/>
      <c r="AC125" s="252"/>
      <c r="AD125" s="353">
        <f>100%-AD123</f>
        <v>0.25</v>
      </c>
    </row>
    <row r="126" spans="2:30" ht="3" customHeight="1">
      <c r="B126" s="77"/>
      <c r="C126" s="77"/>
      <c r="D126" s="76"/>
      <c r="E126" s="79"/>
      <c r="G126" s="69"/>
      <c r="J126" s="78"/>
      <c r="L126" s="69"/>
      <c r="O126" s="78"/>
      <c r="Q126" s="69"/>
      <c r="T126" s="78"/>
      <c r="V126" s="69"/>
      <c r="Y126" s="78"/>
      <c r="AA126" s="69"/>
      <c r="AD126" s="78"/>
    </row>
    <row r="127" spans="2:30" s="2" customFormat="1">
      <c r="B127" s="355"/>
      <c r="C127" s="355"/>
      <c r="D127" s="356"/>
      <c r="E127" s="357"/>
      <c r="G127" s="358" t="s">
        <v>8440</v>
      </c>
      <c r="H127" s="359"/>
      <c r="I127" s="359"/>
      <c r="J127" s="360">
        <f>(J122*J123)+(J124*J125)</f>
        <v>0.87569966474215366</v>
      </c>
      <c r="L127" s="358" t="s">
        <v>8440</v>
      </c>
      <c r="M127" s="359"/>
      <c r="N127" s="359"/>
      <c r="O127" s="360">
        <f>(O122*O123)+(O124*O125)</f>
        <v>1.4625450327378018</v>
      </c>
      <c r="Q127" s="358" t="s">
        <v>8440</v>
      </c>
      <c r="R127" s="359"/>
      <c r="S127" s="359"/>
      <c r="T127" s="360">
        <f>(T122*T123)+(T124*T125)</f>
        <v>1.2867520888093651</v>
      </c>
      <c r="V127" s="358" t="s">
        <v>8440</v>
      </c>
      <c r="W127" s="359"/>
      <c r="X127" s="359"/>
      <c r="Y127" s="360">
        <f>(Y122*Y123)+(Y124*Y125)</f>
        <v>1.0881886206372036</v>
      </c>
      <c r="AA127" s="358" t="s">
        <v>8440</v>
      </c>
      <c r="AB127" s="359"/>
      <c r="AC127" s="359"/>
      <c r="AD127" s="360">
        <f>(AD122*AD123)+(AD124*AD125)</f>
        <v>1.0254039674406119</v>
      </c>
    </row>
    <row r="128" spans="2:30">
      <c r="B128" s="77"/>
      <c r="C128" s="77"/>
      <c r="D128" s="76"/>
      <c r="E128" s="79"/>
    </row>
    <row r="129" spans="2:30">
      <c r="B129" s="87" t="str">
        <f>WACC!B13 &amp; " SUMMARY OUTPUT"</f>
        <v>Maruti Suzuki SUMMARY OUTPUT</v>
      </c>
      <c r="C129" s="87"/>
      <c r="D129" s="87"/>
      <c r="E129" s="87"/>
      <c r="F129" s="87"/>
      <c r="G129" s="87"/>
      <c r="H129" s="87"/>
      <c r="I129" s="87"/>
      <c r="J129" s="87"/>
      <c r="L129" s="87" t="str">
        <f>WACC!B14 &amp; " SUMMARY OUTPUT"</f>
        <v>M &amp; M SUMMARY OUTPUT</v>
      </c>
      <c r="M129" s="87"/>
      <c r="N129" s="87"/>
      <c r="O129" s="87"/>
      <c r="P129" s="87"/>
      <c r="Q129" s="87"/>
      <c r="R129" s="87"/>
      <c r="S129" s="87"/>
      <c r="T129" s="87"/>
      <c r="V129" s="87" t="str">
        <f>WACC!B15 &amp; " SUMMARY OUTPUT"</f>
        <v>Tata Motors SUMMARY OUTPUT</v>
      </c>
      <c r="W129" s="87"/>
      <c r="X129" s="87"/>
      <c r="Y129" s="87"/>
      <c r="Z129" s="87"/>
      <c r="AA129" s="87"/>
      <c r="AB129" s="87"/>
      <c r="AC129" s="87"/>
      <c r="AD129" s="87"/>
    </row>
    <row r="130" spans="2:30" ht="15" thickBot="1"/>
    <row r="131" spans="2:30">
      <c r="B131" s="129" t="s">
        <v>8562</v>
      </c>
      <c r="C131" s="129"/>
      <c r="L131" s="129" t="s">
        <v>8562</v>
      </c>
      <c r="M131" s="129"/>
      <c r="V131" s="129" t="s">
        <v>8562</v>
      </c>
      <c r="W131" s="129"/>
    </row>
    <row r="132" spans="2:30">
      <c r="B132" t="s">
        <v>8563</v>
      </c>
      <c r="C132">
        <v>0.47182021612889086</v>
      </c>
      <c r="L132" t="s">
        <v>8563</v>
      </c>
      <c r="M132">
        <v>0.60096338216756895</v>
      </c>
      <c r="V132" t="s">
        <v>8563</v>
      </c>
      <c r="W132">
        <v>0.57935403677388853</v>
      </c>
    </row>
    <row r="133" spans="2:30">
      <c r="B133" t="s">
        <v>8564</v>
      </c>
      <c r="C133">
        <v>0.22261431634791326</v>
      </c>
      <c r="L133" t="s">
        <v>8564</v>
      </c>
      <c r="M133">
        <v>0.36115698670628349</v>
      </c>
      <c r="V133" t="s">
        <v>8564</v>
      </c>
      <c r="W133">
        <v>0.33565109992620012</v>
      </c>
    </row>
    <row r="134" spans="2:30">
      <c r="B134" t="s">
        <v>8565</v>
      </c>
      <c r="C134">
        <v>0.21506688252604833</v>
      </c>
      <c r="L134" t="s">
        <v>8565</v>
      </c>
      <c r="M134">
        <v>0.35495462735391731</v>
      </c>
      <c r="V134" t="s">
        <v>8565</v>
      </c>
      <c r="W134">
        <v>0.32920111060509527</v>
      </c>
    </row>
    <row r="135" spans="2:30">
      <c r="B135" t="s">
        <v>8566</v>
      </c>
      <c r="C135">
        <v>2.6910252036384634E-2</v>
      </c>
      <c r="L135" t="s">
        <v>8566</v>
      </c>
      <c r="M135">
        <v>3.7115649104722946E-2</v>
      </c>
      <c r="V135" t="s">
        <v>8566</v>
      </c>
      <c r="W135">
        <v>3.3569054632604525E-2</v>
      </c>
    </row>
    <row r="136" spans="2:30" ht="15" thickBot="1">
      <c r="B136" s="127" t="s">
        <v>8567</v>
      </c>
      <c r="C136" s="127">
        <v>105</v>
      </c>
      <c r="L136" s="127" t="s">
        <v>8567</v>
      </c>
      <c r="M136" s="127">
        <v>105</v>
      </c>
      <c r="V136" s="127" t="s">
        <v>8567</v>
      </c>
      <c r="W136" s="127">
        <v>105</v>
      </c>
    </row>
    <row r="138" spans="2:30" ht="15" thickBot="1">
      <c r="B138" t="s">
        <v>8568</v>
      </c>
      <c r="L138" t="s">
        <v>8568</v>
      </c>
      <c r="V138" t="s">
        <v>8568</v>
      </c>
    </row>
    <row r="139" spans="2:30">
      <c r="B139" s="128"/>
      <c r="C139" s="128" t="s">
        <v>8572</v>
      </c>
      <c r="D139" s="128" t="s">
        <v>8573</v>
      </c>
      <c r="E139" s="128" t="s">
        <v>8574</v>
      </c>
      <c r="F139" s="128" t="s">
        <v>8575</v>
      </c>
      <c r="G139" s="128" t="s">
        <v>8576</v>
      </c>
      <c r="L139" s="128"/>
      <c r="M139" s="128" t="s">
        <v>8572</v>
      </c>
      <c r="N139" s="128" t="s">
        <v>8573</v>
      </c>
      <c r="O139" s="128" t="s">
        <v>8574</v>
      </c>
      <c r="P139" s="128" t="s">
        <v>8575</v>
      </c>
      <c r="Q139" s="128" t="s">
        <v>8576</v>
      </c>
      <c r="V139" s="128"/>
      <c r="W139" s="128" t="s">
        <v>8572</v>
      </c>
      <c r="X139" s="128" t="s">
        <v>8573</v>
      </c>
      <c r="Y139" s="128" t="s">
        <v>8574</v>
      </c>
      <c r="Z139" s="128" t="s">
        <v>8575</v>
      </c>
      <c r="AA139" s="128" t="s">
        <v>8576</v>
      </c>
    </row>
    <row r="140" spans="2:30">
      <c r="B140" t="s">
        <v>8569</v>
      </c>
      <c r="C140">
        <v>1</v>
      </c>
      <c r="D140">
        <v>2.1359412710187528E-2</v>
      </c>
      <c r="E140">
        <v>2.1359412710187528E-2</v>
      </c>
      <c r="F140">
        <v>29.495365127018335</v>
      </c>
      <c r="G140">
        <v>3.7588116809395957E-7</v>
      </c>
      <c r="L140" t="s">
        <v>8569</v>
      </c>
      <c r="M140">
        <v>1</v>
      </c>
      <c r="N140">
        <v>8.0214562006008211E-2</v>
      </c>
      <c r="O140">
        <v>8.0214562006008211E-2</v>
      </c>
      <c r="P140">
        <v>58.228968395470879</v>
      </c>
      <c r="Q140">
        <v>1.2200603400773391E-11</v>
      </c>
      <c r="V140" t="s">
        <v>8569</v>
      </c>
      <c r="W140">
        <v>1</v>
      </c>
      <c r="X140">
        <v>5.8641801137260446E-2</v>
      </c>
      <c r="Y140">
        <v>5.8641801137260446E-2</v>
      </c>
      <c r="Z140">
        <v>52.039016379131724</v>
      </c>
      <c r="AA140">
        <v>9.4861341198155279E-11</v>
      </c>
    </row>
    <row r="141" spans="2:30">
      <c r="B141" t="s">
        <v>8570</v>
      </c>
      <c r="C141">
        <v>103</v>
      </c>
      <c r="D141">
        <v>7.4588651460159555E-2</v>
      </c>
      <c r="E141">
        <v>7.2416166466174325E-4</v>
      </c>
      <c r="L141" t="s">
        <v>8570</v>
      </c>
      <c r="M141">
        <v>103</v>
      </c>
      <c r="N141">
        <v>0.14188985507188689</v>
      </c>
      <c r="O141">
        <v>1.3775714084649214E-3</v>
      </c>
      <c r="V141" t="s">
        <v>8570</v>
      </c>
      <c r="W141">
        <v>103</v>
      </c>
      <c r="X141">
        <v>0.11606878717945909</v>
      </c>
      <c r="Y141">
        <v>1.1268814289267873E-3</v>
      </c>
    </row>
    <row r="142" spans="2:30" ht="15" thickBot="1">
      <c r="B142" s="127" t="s">
        <v>26</v>
      </c>
      <c r="C142" s="127">
        <v>104</v>
      </c>
      <c r="D142" s="127">
        <v>9.5948064170347083E-2</v>
      </c>
      <c r="E142" s="127"/>
      <c r="F142" s="127"/>
      <c r="G142" s="127"/>
      <c r="L142" s="127" t="s">
        <v>26</v>
      </c>
      <c r="M142" s="127">
        <v>104</v>
      </c>
      <c r="N142" s="127">
        <v>0.22210441707789511</v>
      </c>
      <c r="O142" s="127"/>
      <c r="P142" s="127"/>
      <c r="Q142" s="127"/>
      <c r="V142" s="127" t="s">
        <v>26</v>
      </c>
      <c r="W142" s="127">
        <v>104</v>
      </c>
      <c r="X142" s="127">
        <v>0.17471058831671954</v>
      </c>
      <c r="Y142" s="127"/>
      <c r="Z142" s="127"/>
      <c r="AA142" s="127"/>
    </row>
    <row r="143" spans="2:30" ht="15" thickBot="1"/>
    <row r="144" spans="2:30">
      <c r="B144" s="128"/>
      <c r="C144" s="128" t="s">
        <v>8577</v>
      </c>
      <c r="D144" s="128" t="s">
        <v>8566</v>
      </c>
      <c r="E144" s="128" t="s">
        <v>8578</v>
      </c>
      <c r="F144" s="128" t="s">
        <v>8579</v>
      </c>
      <c r="G144" s="128" t="s">
        <v>8580</v>
      </c>
      <c r="H144" s="128" t="s">
        <v>8581</v>
      </c>
      <c r="I144" s="128" t="s">
        <v>8582</v>
      </c>
      <c r="J144" s="128" t="s">
        <v>8583</v>
      </c>
      <c r="L144" s="128"/>
      <c r="M144" s="128" t="s">
        <v>8577</v>
      </c>
      <c r="N144" s="128" t="s">
        <v>8566</v>
      </c>
      <c r="O144" s="128" t="s">
        <v>8578</v>
      </c>
      <c r="P144" s="128" t="s">
        <v>8579</v>
      </c>
      <c r="Q144" s="128" t="s">
        <v>8580</v>
      </c>
      <c r="R144" s="128" t="s">
        <v>8581</v>
      </c>
      <c r="S144" s="128" t="s">
        <v>8582</v>
      </c>
      <c r="T144" s="128" t="s">
        <v>8583</v>
      </c>
      <c r="V144" s="128"/>
      <c r="W144" s="128" t="s">
        <v>8577</v>
      </c>
      <c r="X144" s="128" t="s">
        <v>8566</v>
      </c>
      <c r="Y144" s="128" t="s">
        <v>8578</v>
      </c>
      <c r="Z144" s="128" t="s">
        <v>8579</v>
      </c>
      <c r="AA144" s="128" t="s">
        <v>8580</v>
      </c>
      <c r="AB144" s="128" t="s">
        <v>8581</v>
      </c>
      <c r="AC144" s="128" t="s">
        <v>8582</v>
      </c>
      <c r="AD144" s="128" t="s">
        <v>8583</v>
      </c>
    </row>
    <row r="145" spans="2:30">
      <c r="B145" t="s">
        <v>8571</v>
      </c>
      <c r="C145">
        <v>9.0474317660407377E-4</v>
      </c>
      <c r="D145">
        <v>2.6668882265467701E-3</v>
      </c>
      <c r="E145">
        <v>0.33925050461360495</v>
      </c>
      <c r="F145">
        <v>0.73511173996538481</v>
      </c>
      <c r="G145">
        <v>-4.384400621224617E-3</v>
      </c>
      <c r="H145">
        <v>6.1938869744327645E-3</v>
      </c>
      <c r="I145">
        <v>-4.384400621224617E-3</v>
      </c>
      <c r="J145">
        <v>6.1938869744327645E-3</v>
      </c>
      <c r="L145" t="s">
        <v>8571</v>
      </c>
      <c r="M145">
        <v>4.500096645210048E-3</v>
      </c>
      <c r="N145">
        <v>3.6782742682675046E-3</v>
      </c>
      <c r="O145">
        <v>1.2234260734802758</v>
      </c>
      <c r="P145">
        <v>0.22396034884878707</v>
      </c>
      <c r="Q145">
        <v>-2.7948928256877302E-3</v>
      </c>
      <c r="R145">
        <v>1.1795086116107826E-2</v>
      </c>
      <c r="S145">
        <v>-2.7948928256877302E-3</v>
      </c>
      <c r="T145">
        <v>1.1795086116107826E-2</v>
      </c>
      <c r="V145" t="s">
        <v>8571</v>
      </c>
      <c r="W145">
        <v>-3.2948912068802606E-4</v>
      </c>
      <c r="X145">
        <v>3.3267959161049137E-3</v>
      </c>
      <c r="Y145">
        <v>-9.9040977864911894E-2</v>
      </c>
      <c r="Z145">
        <v>0.92129823397621846</v>
      </c>
      <c r="AA145">
        <v>-6.9274041780776783E-3</v>
      </c>
      <c r="AB145">
        <v>6.2684259367016262E-3</v>
      </c>
      <c r="AC145">
        <v>-6.9274041780776783E-3</v>
      </c>
      <c r="AD145">
        <v>6.2684259367016262E-3</v>
      </c>
    </row>
    <row r="146" spans="2:30" ht="15" thickBot="1">
      <c r="B146" s="127" t="s">
        <v>8584</v>
      </c>
      <c r="C146" s="127">
        <v>0.83426621965620484</v>
      </c>
      <c r="D146" s="127">
        <v>0.15361292914798888</v>
      </c>
      <c r="E146" s="127">
        <v>5.430963554197203</v>
      </c>
      <c r="F146" s="127">
        <v>3.7588116809396158E-7</v>
      </c>
      <c r="G146" s="127">
        <v>0.52961120510337256</v>
      </c>
      <c r="H146" s="127">
        <v>1.1389212342090371</v>
      </c>
      <c r="I146" s="127">
        <v>0.52961120510337256</v>
      </c>
      <c r="J146" s="127">
        <v>1.1389212342090371</v>
      </c>
      <c r="L146" s="127" t="s">
        <v>8584</v>
      </c>
      <c r="M146" s="127">
        <v>1.616726710317069</v>
      </c>
      <c r="N146" s="127">
        <v>0.21186882859724443</v>
      </c>
      <c r="O146" s="127">
        <v>7.6307908106218516</v>
      </c>
      <c r="P146" s="127">
        <v>1.2200603400773259E-11</v>
      </c>
      <c r="Q146" s="127">
        <v>1.1965348591650002</v>
      </c>
      <c r="R146" s="127">
        <v>2.0369185614691379</v>
      </c>
      <c r="S146" s="127">
        <v>1.1965348591650002</v>
      </c>
      <c r="T146" s="127">
        <v>2.0369185614691379</v>
      </c>
      <c r="V146" s="127" t="s">
        <v>8584</v>
      </c>
      <c r="W146" s="127">
        <v>1.3823361184124867</v>
      </c>
      <c r="X146" s="127">
        <v>0.19162365346378363</v>
      </c>
      <c r="Y146" s="127">
        <v>7.2138073428066889</v>
      </c>
      <c r="Z146" s="127">
        <v>9.4861341198156002E-11</v>
      </c>
      <c r="AA146" s="127">
        <v>1.0022957972072699</v>
      </c>
      <c r="AB146" s="127">
        <v>1.7623764396177035</v>
      </c>
      <c r="AC146" s="127">
        <v>1.0022957972072699</v>
      </c>
      <c r="AD146" s="127">
        <v>1.7623764396177035</v>
      </c>
    </row>
    <row r="148" spans="2:30">
      <c r="L148" s="87" t="str">
        <f>WACC!B16 &amp; " SUMMARY OUTPUT"</f>
        <v>Bajaj Auto SUMMARY OUTPUT</v>
      </c>
      <c r="M148" s="87"/>
      <c r="N148" s="87"/>
      <c r="O148" s="87"/>
      <c r="P148" s="87"/>
      <c r="Q148" s="87"/>
      <c r="R148" s="87"/>
      <c r="S148" s="87"/>
      <c r="T148" s="87"/>
      <c r="V148" s="87" t="str">
        <f>WACC!B17 &amp; " SUMMARY OUTPUT"</f>
        <v>Eicher Motors SUMMARY OUTPUT</v>
      </c>
      <c r="W148" s="87"/>
      <c r="X148" s="87"/>
      <c r="Y148" s="87"/>
      <c r="Z148" s="87"/>
      <c r="AA148" s="87"/>
      <c r="AB148" s="87"/>
      <c r="AC148" s="87"/>
      <c r="AD148" s="87"/>
    </row>
    <row r="149" spans="2:30" ht="15" thickBot="1">
      <c r="L149" s="130"/>
      <c r="M149" s="130"/>
      <c r="N149" s="130"/>
      <c r="O149" s="130"/>
      <c r="P149" s="130"/>
      <c r="Q149" s="130"/>
      <c r="R149" s="130"/>
      <c r="S149" s="130"/>
      <c r="T149" s="130"/>
      <c r="V149" s="130"/>
      <c r="W149" s="130"/>
      <c r="X149" s="130"/>
      <c r="Y149" s="130"/>
      <c r="Z149" s="130"/>
      <c r="AA149" s="130"/>
      <c r="AB149" s="130"/>
      <c r="AC149" s="130"/>
      <c r="AD149" s="130"/>
    </row>
    <row r="150" spans="2:30">
      <c r="L150" s="129" t="s">
        <v>8562</v>
      </c>
      <c r="M150" s="129"/>
      <c r="V150" s="129" t="s">
        <v>8562</v>
      </c>
      <c r="W150" s="129"/>
    </row>
    <row r="151" spans="2:30">
      <c r="L151" t="s">
        <v>8563</v>
      </c>
      <c r="M151">
        <v>0.49208468251297055</v>
      </c>
      <c r="V151" t="s">
        <v>8563</v>
      </c>
      <c r="W151">
        <v>0.49453400740699333</v>
      </c>
    </row>
    <row r="152" spans="2:30">
      <c r="L152" t="s">
        <v>8564</v>
      </c>
      <c r="M152">
        <v>0.242147334763891</v>
      </c>
      <c r="V152" t="s">
        <v>8564</v>
      </c>
      <c r="W152">
        <v>0.24456388448202016</v>
      </c>
    </row>
    <row r="153" spans="2:30">
      <c r="L153" t="s">
        <v>8565</v>
      </c>
      <c r="M153">
        <v>0.23478954189752102</v>
      </c>
      <c r="V153" t="s">
        <v>8565</v>
      </c>
      <c r="W153">
        <v>0.23722955326339901</v>
      </c>
    </row>
    <row r="154" spans="2:30">
      <c r="L154" t="s">
        <v>8566</v>
      </c>
      <c r="M154">
        <v>3.4127495969835588E-2</v>
      </c>
      <c r="V154" t="s">
        <v>8566</v>
      </c>
      <c r="W154">
        <v>3.1364679040221319E-2</v>
      </c>
    </row>
    <row r="155" spans="2:30" ht="15" thickBot="1">
      <c r="L155" s="127" t="s">
        <v>8567</v>
      </c>
      <c r="M155" s="127">
        <v>105</v>
      </c>
      <c r="V155" s="127" t="s">
        <v>8567</v>
      </c>
      <c r="W155" s="127">
        <v>105</v>
      </c>
    </row>
    <row r="157" spans="2:30" ht="15" thickBot="1">
      <c r="L157" t="s">
        <v>8568</v>
      </c>
      <c r="V157" t="s">
        <v>8568</v>
      </c>
    </row>
    <row r="158" spans="2:30">
      <c r="L158" s="128"/>
      <c r="M158" s="128" t="s">
        <v>8572</v>
      </c>
      <c r="N158" s="128" t="s">
        <v>8573</v>
      </c>
      <c r="O158" s="128" t="s">
        <v>8574</v>
      </c>
      <c r="P158" s="128" t="s">
        <v>8575</v>
      </c>
      <c r="Q158" s="128" t="s">
        <v>8576</v>
      </c>
      <c r="V158" s="128"/>
      <c r="W158" s="128" t="s">
        <v>8572</v>
      </c>
      <c r="X158" s="128" t="s">
        <v>8573</v>
      </c>
      <c r="Y158" s="128" t="s">
        <v>8574</v>
      </c>
      <c r="Z158" s="128" t="s">
        <v>8575</v>
      </c>
      <c r="AA158" s="128" t="s">
        <v>8576</v>
      </c>
    </row>
    <row r="159" spans="2:30">
      <c r="L159" t="s">
        <v>8569</v>
      </c>
      <c r="M159">
        <v>1</v>
      </c>
      <c r="N159">
        <v>3.8330191036839947E-2</v>
      </c>
      <c r="O159">
        <v>3.8330191036839947E-2</v>
      </c>
      <c r="P159">
        <v>32.910322315631561</v>
      </c>
      <c r="Q159">
        <v>9.7483309611308412E-8</v>
      </c>
      <c r="V159" t="s">
        <v>8569</v>
      </c>
      <c r="W159">
        <v>1</v>
      </c>
      <c r="X159">
        <v>3.2802995197284579E-2</v>
      </c>
      <c r="Y159">
        <v>3.2802995197284579E-2</v>
      </c>
      <c r="Z159">
        <v>33.345083170104985</v>
      </c>
      <c r="AA159">
        <v>8.2317067879297438E-8</v>
      </c>
    </row>
    <row r="160" spans="2:30">
      <c r="L160" t="s">
        <v>8570</v>
      </c>
      <c r="M160">
        <v>103</v>
      </c>
      <c r="N160">
        <v>0.11996265606062785</v>
      </c>
      <c r="O160">
        <v>1.1646859811711443E-3</v>
      </c>
      <c r="V160" t="s">
        <v>8570</v>
      </c>
      <c r="W160">
        <v>103</v>
      </c>
      <c r="X160">
        <v>0.10132553840349812</v>
      </c>
      <c r="Y160">
        <v>9.8374309129609832E-4</v>
      </c>
    </row>
    <row r="161" spans="12:30" ht="15" thickBot="1">
      <c r="L161" s="127" t="s">
        <v>26</v>
      </c>
      <c r="M161" s="127">
        <v>104</v>
      </c>
      <c r="N161" s="127">
        <v>0.1582928470974678</v>
      </c>
      <c r="O161" s="127"/>
      <c r="P161" s="127"/>
      <c r="Q161" s="127"/>
      <c r="V161" s="127" t="s">
        <v>26</v>
      </c>
      <c r="W161" s="127">
        <v>104</v>
      </c>
      <c r="X161" s="127">
        <v>0.1341285336007827</v>
      </c>
      <c r="Y161" s="127"/>
      <c r="Z161" s="127"/>
      <c r="AA161" s="127"/>
    </row>
    <row r="162" spans="12:30" ht="15" thickBot="1"/>
    <row r="163" spans="12:30">
      <c r="L163" s="128"/>
      <c r="M163" s="128" t="s">
        <v>8577</v>
      </c>
      <c r="N163" s="128" t="s">
        <v>8566</v>
      </c>
      <c r="O163" s="128" t="s">
        <v>8578</v>
      </c>
      <c r="P163" s="128" t="s">
        <v>8579</v>
      </c>
      <c r="Q163" s="128" t="s">
        <v>8580</v>
      </c>
      <c r="R163" s="128" t="s">
        <v>8581</v>
      </c>
      <c r="S163" s="128" t="s">
        <v>8582</v>
      </c>
      <c r="T163" s="128" t="s">
        <v>8583</v>
      </c>
      <c r="V163" s="128"/>
      <c r="W163" s="128" t="s">
        <v>8577</v>
      </c>
      <c r="X163" s="128" t="s">
        <v>8566</v>
      </c>
      <c r="Y163" s="128" t="s">
        <v>8578</v>
      </c>
      <c r="Z163" s="128" t="s">
        <v>8579</v>
      </c>
      <c r="AA163" s="128" t="s">
        <v>8580</v>
      </c>
      <c r="AB163" s="128" t="s">
        <v>8581</v>
      </c>
      <c r="AC163" s="128" t="s">
        <v>8582</v>
      </c>
      <c r="AD163" s="128" t="s">
        <v>8583</v>
      </c>
    </row>
    <row r="164" spans="12:30">
      <c r="L164" t="s">
        <v>8571</v>
      </c>
      <c r="M164">
        <v>3.7575886540939019E-3</v>
      </c>
      <c r="N164">
        <v>3.3821391594704869E-3</v>
      </c>
      <c r="O164">
        <v>1.111009475636773</v>
      </c>
      <c r="P164">
        <v>0.26915103928512868</v>
      </c>
      <c r="Q164">
        <v>-2.9500866735181638E-3</v>
      </c>
      <c r="R164">
        <v>1.0465263981705967E-2</v>
      </c>
      <c r="S164">
        <v>-2.9500866735181638E-3</v>
      </c>
      <c r="T164">
        <v>1.0465263981705967E-2</v>
      </c>
      <c r="V164" t="s">
        <v>8571</v>
      </c>
      <c r="W164">
        <v>1.4818580691353177E-3</v>
      </c>
      <c r="X164">
        <v>3.1083355573440501E-3</v>
      </c>
      <c r="Y164">
        <v>0.4767368393139339</v>
      </c>
      <c r="Z164">
        <v>0.634559400404753</v>
      </c>
      <c r="AA164">
        <v>-4.6827923916695682E-3</v>
      </c>
      <c r="AB164">
        <v>7.6465085299402026E-3</v>
      </c>
      <c r="AC164">
        <v>-4.6827923916695682E-3</v>
      </c>
      <c r="AD164">
        <v>7.6465085299402026E-3</v>
      </c>
    </row>
    <row r="165" spans="12:30" ht="15" thickBot="1">
      <c r="L165" s="127" t="s">
        <v>8584</v>
      </c>
      <c r="M165" s="127">
        <v>1.1175848275162714</v>
      </c>
      <c r="N165" s="127">
        <v>0.19481142775342603</v>
      </c>
      <c r="O165" s="127">
        <v>5.7367518959452681</v>
      </c>
      <c r="P165" s="127">
        <v>9.748330961130697E-8</v>
      </c>
      <c r="Q165" s="127">
        <v>0.73122230786077624</v>
      </c>
      <c r="R165" s="127">
        <v>1.5039473471717666</v>
      </c>
      <c r="S165" s="127">
        <v>0.73122230786077624</v>
      </c>
      <c r="T165" s="127">
        <v>1.5039473471717666</v>
      </c>
      <c r="V165" s="127" t="s">
        <v>8584</v>
      </c>
      <c r="W165" s="127">
        <v>1.0338719565874825</v>
      </c>
      <c r="X165" s="127">
        <v>0.17904032309473031</v>
      </c>
      <c r="Y165" s="127">
        <v>5.7745201679537885</v>
      </c>
      <c r="Z165" s="127">
        <v>8.2317067879296379E-8</v>
      </c>
      <c r="AA165" s="127">
        <v>0.67878770332504823</v>
      </c>
      <c r="AB165" s="127">
        <v>1.3889562098499169</v>
      </c>
      <c r="AC165" s="127">
        <v>0.67878770332504823</v>
      </c>
      <c r="AD165" s="127">
        <v>1.3889562098499169</v>
      </c>
    </row>
  </sheetData>
  <mergeCells count="7">
    <mergeCell ref="V120:Y120"/>
    <mergeCell ref="AA120:AD120"/>
    <mergeCell ref="D10:E10"/>
    <mergeCell ref="Q10:T10"/>
    <mergeCell ref="G120:J120"/>
    <mergeCell ref="L120:O120"/>
    <mergeCell ref="Q120:T120"/>
  </mergeCells>
  <pageMargins left="0.25" right="0.25" top="0.25" bottom="0.25" header="0" footer="0"/>
  <pageSetup paperSize="9" scale="44" orientation="portrait" r:id="rId1"/>
  <rowBreaks count="1" manualBreakCount="1">
    <brk id="128"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CCE58-B798-430E-92FE-ACFDB222840F}">
  <sheetPr>
    <pageSetUpPr fitToPage="1"/>
  </sheetPr>
  <dimension ref="B1:K36"/>
  <sheetViews>
    <sheetView showGridLines="0" view="pageBreakPreview" zoomScale="60" zoomScaleNormal="100" workbookViewId="0">
      <selection activeCell="C12" sqref="C12"/>
    </sheetView>
  </sheetViews>
  <sheetFormatPr defaultRowHeight="14.5"/>
  <cols>
    <col min="1" max="1" width="1.81640625" customWidth="1"/>
    <col min="5" max="5" width="17.7265625" bestFit="1" customWidth="1"/>
  </cols>
  <sheetData>
    <row r="1" spans="2:11">
      <c r="B1" s="46"/>
      <c r="C1" s="46"/>
      <c r="D1" s="46"/>
      <c r="E1" s="46"/>
      <c r="F1" s="46"/>
      <c r="G1" s="46"/>
      <c r="H1" s="46"/>
      <c r="I1" s="46"/>
      <c r="J1" s="46"/>
      <c r="K1" s="46"/>
    </row>
    <row r="2" spans="2:11" ht="28.5">
      <c r="B2" s="84" t="str">
        <f>'Data Sheet'!B1</f>
        <v>MARUTI SUZUKI INDIA LTD</v>
      </c>
      <c r="C2" s="84"/>
      <c r="D2" s="84"/>
      <c r="E2" s="49"/>
    </row>
    <row r="3" spans="2:11">
      <c r="B3" t="str">
        <f>CONCATENATE("( ",VLOOKUP(B2,'List of Stocks'!A2:C5442,3,1)," | ","BSE Code: ",VLOOKUP(B2,'List of Stocks'!A2:B5442,2,1)," )")</f>
        <v>( MARUTI | BSE Code: 532500 )</v>
      </c>
    </row>
    <row r="4" spans="2:11">
      <c r="B4" s="2" t="str">
        <f>CONCATENATE("INR "&amp;'Data Sheet'!B8)</f>
        <v>INR 12612.85</v>
      </c>
      <c r="C4" s="2"/>
      <c r="D4" s="2"/>
    </row>
    <row r="5" spans="2:11">
      <c r="B5" t="s">
        <v>8400</v>
      </c>
    </row>
    <row r="6" spans="2:11" ht="3" customHeight="1" thickBot="1">
      <c r="B6" s="52"/>
      <c r="C6" s="52"/>
      <c r="D6" s="52"/>
      <c r="E6" s="53"/>
      <c r="F6" s="53"/>
      <c r="G6" s="53"/>
      <c r="H6" s="53"/>
      <c r="I6" s="53"/>
      <c r="J6" s="53"/>
      <c r="K6" s="53"/>
    </row>
    <row r="7" spans="2:11" ht="3" customHeight="1" thickTop="1"/>
    <row r="8" spans="2:11">
      <c r="B8" s="87" t="s">
        <v>8713</v>
      </c>
      <c r="C8" s="216"/>
      <c r="D8" s="216"/>
      <c r="E8" s="216"/>
      <c r="F8" s="216"/>
      <c r="G8" s="216"/>
      <c r="H8" s="216"/>
      <c r="I8" s="216"/>
      <c r="J8" s="216"/>
      <c r="K8" s="216"/>
    </row>
    <row r="10" spans="2:11">
      <c r="B10" s="361" t="s">
        <v>8404</v>
      </c>
      <c r="C10" s="362" t="s">
        <v>8588</v>
      </c>
    </row>
    <row r="11" spans="2:11">
      <c r="B11" s="400">
        <v>2000</v>
      </c>
      <c r="C11" s="401">
        <v>-0.14649999999999999</v>
      </c>
      <c r="E11" t="s">
        <v>8589</v>
      </c>
      <c r="F11" s="5">
        <f>AVERAGE(C11:C35)</f>
        <v>0.15334799999999998</v>
      </c>
    </row>
    <row r="12" spans="2:11">
      <c r="B12" s="400">
        <v>2001</v>
      </c>
      <c r="C12" s="401">
        <v>-0.1618</v>
      </c>
      <c r="E12" t="s">
        <v>8590</v>
      </c>
      <c r="F12" s="167">
        <v>1.29E-2</v>
      </c>
    </row>
    <row r="13" spans="2:11">
      <c r="B13" s="400">
        <v>2002</v>
      </c>
      <c r="C13" s="401">
        <v>3.2500000000000001E-2</v>
      </c>
      <c r="E13" s="137" t="s">
        <v>8591</v>
      </c>
      <c r="F13" s="240">
        <f>SUM(F11:F12)</f>
        <v>0.16624799999999998</v>
      </c>
    </row>
    <row r="14" spans="2:11">
      <c r="B14" s="400">
        <v>2003</v>
      </c>
      <c r="C14" s="401">
        <v>0.71900000000000008</v>
      </c>
    </row>
    <row r="15" spans="2:11">
      <c r="B15" s="400">
        <v>2004</v>
      </c>
      <c r="C15" s="401">
        <v>0.10679999999999999</v>
      </c>
    </row>
    <row r="16" spans="2:11">
      <c r="B16" s="400">
        <v>2005</v>
      </c>
      <c r="C16" s="401">
        <v>0.36340000000000006</v>
      </c>
    </row>
    <row r="17" spans="2:3">
      <c r="B17" s="400">
        <v>2006</v>
      </c>
      <c r="C17" s="401">
        <v>0.39829999999999999</v>
      </c>
    </row>
    <row r="18" spans="2:3">
      <c r="B18" s="400">
        <v>2007</v>
      </c>
      <c r="C18" s="401">
        <v>0.54770000000000008</v>
      </c>
    </row>
    <row r="19" spans="2:3">
      <c r="B19" s="400">
        <v>2008</v>
      </c>
      <c r="C19" s="401">
        <v>-0.51790000000000003</v>
      </c>
    </row>
    <row r="20" spans="2:3">
      <c r="B20" s="400">
        <v>2009</v>
      </c>
      <c r="C20" s="401">
        <v>0.75760000000000005</v>
      </c>
    </row>
    <row r="21" spans="2:3">
      <c r="B21" s="400">
        <v>2010</v>
      </c>
      <c r="C21" s="401">
        <v>0.17949999999999999</v>
      </c>
    </row>
    <row r="22" spans="2:3">
      <c r="B22" s="400">
        <v>2011</v>
      </c>
      <c r="C22" s="401">
        <v>-0.2462</v>
      </c>
    </row>
    <row r="23" spans="2:3">
      <c r="B23" s="400">
        <v>2012</v>
      </c>
      <c r="C23" s="401">
        <v>0.27699999999999997</v>
      </c>
    </row>
    <row r="24" spans="2:3">
      <c r="B24" s="400">
        <v>2013</v>
      </c>
      <c r="C24" s="401">
        <v>6.7599999999999993E-2</v>
      </c>
    </row>
    <row r="25" spans="2:3">
      <c r="B25" s="400">
        <v>2014</v>
      </c>
      <c r="C25" s="401">
        <v>0.31390000000000001</v>
      </c>
    </row>
    <row r="26" spans="2:3">
      <c r="B26" s="400">
        <v>2015</v>
      </c>
      <c r="C26" s="401">
        <v>-4.0599999999999997E-2</v>
      </c>
    </row>
    <row r="27" spans="2:3">
      <c r="B27" s="400">
        <v>2016</v>
      </c>
      <c r="C27" s="401">
        <v>3.0099999999999998E-2</v>
      </c>
    </row>
    <row r="28" spans="2:3">
      <c r="B28" s="400">
        <v>2017</v>
      </c>
      <c r="C28" s="401">
        <v>0.28649999999999998</v>
      </c>
    </row>
    <row r="29" spans="2:3">
      <c r="B29" s="400">
        <v>2018</v>
      </c>
      <c r="C29" s="401">
        <v>3.15E-2</v>
      </c>
    </row>
    <row r="30" spans="2:3">
      <c r="B30" s="400">
        <v>2019</v>
      </c>
      <c r="C30" s="401">
        <v>0.1202</v>
      </c>
    </row>
    <row r="31" spans="2:3">
      <c r="B31" s="400">
        <v>2020</v>
      </c>
      <c r="C31" s="401">
        <v>0.14899999999999999</v>
      </c>
    </row>
    <row r="32" spans="2:3">
      <c r="B32" s="400">
        <v>2021</v>
      </c>
      <c r="C32" s="401">
        <v>0.2412</v>
      </c>
    </row>
    <row r="33" spans="2:3">
      <c r="B33" s="400">
        <v>2022</v>
      </c>
      <c r="C33" s="401">
        <v>4.3200000000000002E-2</v>
      </c>
    </row>
    <row r="34" spans="2:3">
      <c r="B34" s="400">
        <v>2023</v>
      </c>
      <c r="C34" s="401">
        <v>0.19420000000000001</v>
      </c>
    </row>
    <row r="35" spans="2:3">
      <c r="B35" s="400">
        <v>2024</v>
      </c>
      <c r="C35" s="401">
        <v>8.7499999999999994E-2</v>
      </c>
    </row>
    <row r="36" spans="2:3">
      <c r="B36" s="62"/>
    </row>
  </sheetData>
  <printOptions horizontalCentered="1" verticalCentered="1"/>
  <pageMargins left="0.25" right="0.25" top="0.25" bottom="0.25"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1F164-6574-499E-B871-6EEC5714651B}">
  <sheetPr>
    <pageSetUpPr fitToPage="1"/>
  </sheetPr>
  <dimension ref="A1:Q4309"/>
  <sheetViews>
    <sheetView showGridLines="0" view="pageBreakPreview" topLeftCell="B43" zoomScale="106" zoomScaleNormal="82" workbookViewId="0">
      <selection activeCell="M4308" sqref="M4308"/>
    </sheetView>
  </sheetViews>
  <sheetFormatPr defaultRowHeight="14.5"/>
  <cols>
    <col min="1" max="1" width="1.81640625" customWidth="1"/>
    <col min="2" max="2" width="10.453125" bestFit="1" customWidth="1"/>
    <col min="3" max="3" width="7.36328125" bestFit="1" customWidth="1"/>
    <col min="4" max="4" width="12.453125" bestFit="1" customWidth="1"/>
    <col min="5" max="5" width="14.08984375" bestFit="1" customWidth="1"/>
    <col min="6" max="6" width="1" customWidth="1"/>
    <col min="7" max="7" width="10.26953125" bestFit="1" customWidth="1"/>
    <col min="8" max="8" width="18.26953125" bestFit="1" customWidth="1"/>
    <col min="9" max="9" width="5.453125" bestFit="1" customWidth="1"/>
    <col min="10" max="10" width="30" bestFit="1" customWidth="1"/>
    <col min="11" max="11" width="10.1796875" bestFit="1" customWidth="1"/>
    <col min="12" max="12" width="6.1796875" bestFit="1" customWidth="1"/>
    <col min="13" max="13" width="9.90625" bestFit="1" customWidth="1"/>
    <col min="14" max="14" width="8.90625" bestFit="1" customWidth="1"/>
    <col min="15" max="15" width="1.81640625" customWidth="1"/>
  </cols>
  <sheetData>
    <row r="1" spans="1:14">
      <c r="B1" s="46"/>
      <c r="C1" s="46"/>
      <c r="D1" s="46"/>
      <c r="E1" s="46"/>
      <c r="F1" s="46"/>
      <c r="G1" s="46"/>
      <c r="H1" s="46"/>
      <c r="I1" s="46"/>
      <c r="J1" s="46"/>
      <c r="K1" s="46"/>
      <c r="L1" s="46"/>
      <c r="M1" s="46"/>
      <c r="N1" s="46"/>
    </row>
    <row r="2" spans="1:14" ht="28.5">
      <c r="B2" s="84" t="str">
        <f>'Data Sheet'!B1</f>
        <v>MARUTI SUZUKI INDIA LTD</v>
      </c>
      <c r="C2" s="84"/>
      <c r="D2" s="84"/>
      <c r="E2" s="49"/>
    </row>
    <row r="3" spans="1:14" ht="15.5">
      <c r="B3" s="305" t="str">
        <f>CONCATENATE("( ",VLOOKUP(B2,'List of Stocks'!A2:C5442,3,1)," | ","BSE Code: ",VLOOKUP(B2,'List of Stocks'!A2:B5442,2,1)," )")</f>
        <v>( MARUTI | BSE Code: 532500 )</v>
      </c>
    </row>
    <row r="4" spans="1:14" ht="15.5">
      <c r="B4" s="306" t="str">
        <f>CONCATENATE("INR "&amp;'Data Sheet'!B8)</f>
        <v>INR 12612.85</v>
      </c>
      <c r="C4" s="2"/>
      <c r="D4" s="2"/>
    </row>
    <row r="5" spans="1:14" ht="15.5">
      <c r="B5" s="305" t="s">
        <v>8400</v>
      </c>
    </row>
    <row r="6" spans="1:14" ht="3" customHeight="1" thickBot="1">
      <c r="B6" s="52"/>
      <c r="C6" s="52"/>
      <c r="D6" s="52"/>
      <c r="E6" s="53"/>
      <c r="F6" s="53"/>
      <c r="G6" s="53"/>
      <c r="H6" s="53"/>
      <c r="I6" s="53"/>
      <c r="J6" s="53"/>
      <c r="K6" s="53"/>
      <c r="L6" s="53"/>
      <c r="M6" s="53"/>
      <c r="N6" s="53"/>
    </row>
    <row r="7" spans="1:14" ht="3.5" customHeight="1" thickTop="1"/>
    <row r="8" spans="1:14" ht="18.5">
      <c r="B8" s="288" t="s">
        <v>8737</v>
      </c>
      <c r="C8" s="87"/>
      <c r="D8" s="87"/>
      <c r="E8" s="87"/>
      <c r="F8" s="87"/>
      <c r="G8" s="87"/>
      <c r="H8" s="87"/>
      <c r="I8" s="87"/>
      <c r="J8" s="87"/>
      <c r="K8" s="87"/>
      <c r="L8" s="87"/>
      <c r="M8" s="87"/>
      <c r="N8" s="87"/>
    </row>
    <row r="10" spans="1:14" ht="15.5">
      <c r="A10" t="s">
        <v>82</v>
      </c>
      <c r="B10" s="342" t="s">
        <v>8722</v>
      </c>
      <c r="C10" s="343" t="s">
        <v>49</v>
      </c>
      <c r="D10" s="343" t="s">
        <v>8438</v>
      </c>
      <c r="E10" s="343" t="s">
        <v>8723</v>
      </c>
      <c r="F10" s="343"/>
      <c r="G10" s="343" t="s">
        <v>8733</v>
      </c>
      <c r="H10" s="343" t="s">
        <v>8734</v>
      </c>
      <c r="I10" s="376"/>
      <c r="J10" s="479" t="s">
        <v>8738</v>
      </c>
      <c r="K10" s="479"/>
      <c r="L10" s="479"/>
      <c r="M10" s="479"/>
      <c r="N10" s="479"/>
    </row>
    <row r="11" spans="1:14">
      <c r="B11" s="270">
        <v>45800</v>
      </c>
      <c r="C11" s="271">
        <v>12453</v>
      </c>
      <c r="D11">
        <f t="shared" ref="D11:D74" si="0">(C11-C12)/C12</f>
        <v>6.4282844515869823E-4</v>
      </c>
      <c r="E11" s="172">
        <v>6.4282844515869823E-4</v>
      </c>
      <c r="G11" s="172">
        <v>1</v>
      </c>
      <c r="H11" s="264">
        <f ca="1">_xlfn.NORM.INV(RAND(),N$13,N$14)</f>
        <v>2.2506292634605948E-2</v>
      </c>
      <c r="J11" s="23"/>
      <c r="K11" s="23"/>
      <c r="L11" s="23"/>
      <c r="M11" s="23"/>
      <c r="N11" s="23"/>
    </row>
    <row r="12" spans="1:14">
      <c r="B12" s="270">
        <v>45799</v>
      </c>
      <c r="C12" s="271">
        <v>12445</v>
      </c>
      <c r="D12">
        <f t="shared" si="0"/>
        <v>-1.3476020610384463E-2</v>
      </c>
      <c r="E12" s="172">
        <v>-1.3476020610384463E-2</v>
      </c>
      <c r="G12" s="172">
        <v>2</v>
      </c>
      <c r="H12" s="264">
        <f t="shared" ref="H12:H75" ca="1" si="1">_xlfn.NORM.INV(RAND(),N$13,N$14)</f>
        <v>2.91934397424874E-2</v>
      </c>
      <c r="J12" s="268" t="s">
        <v>8735</v>
      </c>
      <c r="K12" s="269"/>
      <c r="L12" s="269"/>
      <c r="M12" s="269"/>
      <c r="N12" s="269"/>
    </row>
    <row r="13" spans="1:14">
      <c r="B13" s="270">
        <v>45798</v>
      </c>
      <c r="C13" s="271">
        <v>12615</v>
      </c>
      <c r="D13">
        <f t="shared" si="0"/>
        <v>-1.8199082133248932E-3</v>
      </c>
      <c r="E13" s="172">
        <v>-1.8199082133248932E-3</v>
      </c>
      <c r="G13" s="172">
        <v>3</v>
      </c>
      <c r="H13" s="264">
        <f t="shared" ca="1" si="1"/>
        <v>-7.5434041098097707E-3</v>
      </c>
      <c r="J13" s="254" t="s">
        <v>142</v>
      </c>
      <c r="K13" s="254"/>
      <c r="L13" s="254"/>
      <c r="M13" s="254"/>
      <c r="N13" s="255">
        <f>AVERAGE($E$11:$E$4308)</f>
        <v>7.7344684253567329E-4</v>
      </c>
    </row>
    <row r="14" spans="1:14">
      <c r="B14" s="270">
        <v>45797</v>
      </c>
      <c r="C14" s="271">
        <v>12638</v>
      </c>
      <c r="D14">
        <f t="shared" si="0"/>
        <v>-2.7022865501578258E-2</v>
      </c>
      <c r="E14" s="172">
        <v>-2.7022865501578258E-2</v>
      </c>
      <c r="G14" s="172">
        <v>4</v>
      </c>
      <c r="H14" s="264">
        <f t="shared" ca="1" si="1"/>
        <v>1.4535105785375767E-2</v>
      </c>
      <c r="J14" s="252" t="s">
        <v>8724</v>
      </c>
      <c r="K14" s="252"/>
      <c r="L14" s="252"/>
      <c r="M14" s="252"/>
      <c r="N14" s="251">
        <f>_xlfn.STDEV.S($E$11:$E$4308)</f>
        <v>1.9285556073038269E-2</v>
      </c>
    </row>
    <row r="15" spans="1:14">
      <c r="B15" s="270">
        <v>45796</v>
      </c>
      <c r="C15" s="271">
        <v>12989</v>
      </c>
      <c r="D15">
        <f t="shared" si="0"/>
        <v>-4.61716044632551E-4</v>
      </c>
      <c r="E15" s="172">
        <v>-4.61716044632551E-4</v>
      </c>
      <c r="G15" s="172">
        <v>5</v>
      </c>
      <c r="H15" s="264">
        <f t="shared" ca="1" si="1"/>
        <v>2.386365895206213E-2</v>
      </c>
      <c r="J15" s="252" t="s">
        <v>8725</v>
      </c>
      <c r="K15" s="252"/>
      <c r="L15" s="252"/>
      <c r="M15" s="252"/>
      <c r="N15" s="251">
        <f>MIN($E$11:$E$4308)</f>
        <v>-0.16909158922664977</v>
      </c>
    </row>
    <row r="16" spans="1:14">
      <c r="B16" s="270">
        <v>45793</v>
      </c>
      <c r="C16" s="271">
        <v>12995</v>
      </c>
      <c r="D16">
        <f t="shared" si="0"/>
        <v>3.3199505867819641E-3</v>
      </c>
      <c r="E16" s="172">
        <v>3.3199505867819641E-3</v>
      </c>
      <c r="G16" s="172">
        <v>6</v>
      </c>
      <c r="H16" s="264">
        <f t="shared" ca="1" si="1"/>
        <v>-2.3595286799813962E-2</v>
      </c>
      <c r="J16" s="252" t="s">
        <v>8726</v>
      </c>
      <c r="K16" s="252"/>
      <c r="L16" s="252"/>
      <c r="M16" s="252"/>
      <c r="N16" s="251">
        <f>MAX($E$11:$E$4308)</f>
        <v>0.13514894677801312</v>
      </c>
    </row>
    <row r="17" spans="2:17">
      <c r="B17" s="270">
        <v>45792</v>
      </c>
      <c r="C17" s="271">
        <v>12952</v>
      </c>
      <c r="D17">
        <f t="shared" si="0"/>
        <v>2.2257300710339385E-2</v>
      </c>
      <c r="E17" s="172">
        <v>2.2257300710339385E-2</v>
      </c>
      <c r="G17" s="172">
        <v>7</v>
      </c>
      <c r="H17" s="264">
        <f t="shared" ca="1" si="1"/>
        <v>-4.4347001769394746E-2</v>
      </c>
      <c r="J17" s="252" t="s">
        <v>8729</v>
      </c>
      <c r="K17" s="252"/>
      <c r="L17" s="252"/>
      <c r="M17" s="252"/>
      <c r="N17" s="378">
        <f>'Data Sheet'!B8</f>
        <v>12612.85</v>
      </c>
    </row>
    <row r="18" spans="2:17">
      <c r="B18" s="270">
        <v>45791</v>
      </c>
      <c r="C18" s="271">
        <v>12670</v>
      </c>
      <c r="D18">
        <f t="shared" si="0"/>
        <v>1.5061688831917962E-2</v>
      </c>
      <c r="E18" s="172">
        <v>1.5061688831917962E-2</v>
      </c>
      <c r="G18" s="172">
        <v>8</v>
      </c>
      <c r="H18" s="264">
        <f t="shared" ca="1" si="1"/>
        <v>4.2479757087653183E-3</v>
      </c>
      <c r="N18" s="265"/>
      <c r="O18" s="257"/>
      <c r="P18" s="257"/>
      <c r="Q18" s="257"/>
    </row>
    <row r="19" spans="2:17">
      <c r="B19" s="270">
        <v>45790</v>
      </c>
      <c r="C19" s="271">
        <v>12482</v>
      </c>
      <c r="D19">
        <f t="shared" si="0"/>
        <v>-1.062143310082435E-2</v>
      </c>
      <c r="E19" s="172">
        <v>-1.062143310082435E-2</v>
      </c>
      <c r="G19" s="172">
        <v>9</v>
      </c>
      <c r="H19" s="264">
        <f t="shared" ca="1" si="1"/>
        <v>3.4968776946523214E-2</v>
      </c>
      <c r="J19" s="262" t="s">
        <v>8727</v>
      </c>
      <c r="K19" s="136" t="s">
        <v>8732</v>
      </c>
      <c r="L19" s="263" t="s">
        <v>8728</v>
      </c>
      <c r="M19" s="263" t="s">
        <v>8730</v>
      </c>
      <c r="N19" s="263" t="s">
        <v>8731</v>
      </c>
      <c r="O19" s="21"/>
      <c r="P19" s="256"/>
      <c r="Q19" s="256"/>
    </row>
    <row r="20" spans="2:17">
      <c r="B20" s="270">
        <v>45789</v>
      </c>
      <c r="C20" s="271">
        <v>12616</v>
      </c>
      <c r="D20">
        <f t="shared" si="0"/>
        <v>2.9877551020408163E-2</v>
      </c>
      <c r="E20" s="172">
        <v>2.9877551020408163E-2</v>
      </c>
      <c r="G20" s="172">
        <v>10</v>
      </c>
      <c r="H20" s="264">
        <f t="shared" ca="1" si="1"/>
        <v>-1.263592737742523E-2</v>
      </c>
      <c r="J20" s="260">
        <v>0.05</v>
      </c>
      <c r="K20" s="260">
        <f>100%-J20</f>
        <v>0.95</v>
      </c>
      <c r="L20" s="255">
        <f>-_xlfn.PERCENTILE.INC($E$11:$E$4308,J20)</f>
        <v>2.7563537217223152E-2</v>
      </c>
      <c r="M20" s="261">
        <f>$N$17*(1-L20)</f>
        <v>12265.195239609748</v>
      </c>
      <c r="N20" s="261">
        <f>$N$17-M20</f>
        <v>347.6547603902527</v>
      </c>
      <c r="O20" s="21"/>
      <c r="P20" s="256"/>
      <c r="Q20" s="256"/>
    </row>
    <row r="21" spans="2:17">
      <c r="B21" s="270">
        <v>45786</v>
      </c>
      <c r="C21" s="271">
        <v>12250</v>
      </c>
      <c r="D21">
        <f t="shared" si="0"/>
        <v>-1.1459005810200129E-2</v>
      </c>
      <c r="E21" s="172">
        <v>-1.1459005810200129E-2</v>
      </c>
      <c r="G21" s="172">
        <v>11</v>
      </c>
      <c r="H21" s="264">
        <f t="shared" ca="1" si="1"/>
        <v>4.5757229359046116E-2</v>
      </c>
      <c r="J21" s="258">
        <v>0.01</v>
      </c>
      <c r="K21" s="258">
        <f t="shared" ref="K21:K22" si="2">100%-J21</f>
        <v>0.99</v>
      </c>
      <c r="L21" s="251">
        <f>-_xlfn.PERCENTILE.INC($E$11:$E$4308,J21)</f>
        <v>5.0523013256028662E-2</v>
      </c>
      <c r="M21" s="259">
        <f t="shared" ref="M21:M22" si="3">$N$17*(1-L21)</f>
        <v>11975.610812253699</v>
      </c>
      <c r="N21" s="259">
        <f t="shared" ref="N21:N22" si="4">$N$17-M21</f>
        <v>637.23918774630147</v>
      </c>
      <c r="O21" s="21"/>
      <c r="P21" s="256"/>
      <c r="Q21" s="256"/>
    </row>
    <row r="22" spans="2:17">
      <c r="B22" s="270">
        <v>45785</v>
      </c>
      <c r="C22" s="271">
        <v>12392</v>
      </c>
      <c r="D22">
        <f t="shared" si="0"/>
        <v>-1.9077020501860206E-2</v>
      </c>
      <c r="E22" s="172">
        <v>-1.9077020501860206E-2</v>
      </c>
      <c r="G22" s="172">
        <v>12</v>
      </c>
      <c r="H22" s="264">
        <f t="shared" ca="1" si="1"/>
        <v>4.6361459424511999E-3</v>
      </c>
      <c r="J22" s="258">
        <v>5.0000000000000001E-3</v>
      </c>
      <c r="K22" s="258">
        <f t="shared" si="2"/>
        <v>0.995</v>
      </c>
      <c r="L22" s="251">
        <f>-_xlfn.PERCENTILE.INC($E$11:$E$4308,J22)</f>
        <v>6.1668996220363502E-2</v>
      </c>
      <c r="M22" s="259">
        <f t="shared" si="3"/>
        <v>11835.028201021989</v>
      </c>
      <c r="N22" s="259">
        <f t="shared" si="4"/>
        <v>777.82179897801143</v>
      </c>
    </row>
    <row r="23" spans="2:17">
      <c r="B23" s="270">
        <v>45784</v>
      </c>
      <c r="C23" s="271">
        <v>12633</v>
      </c>
      <c r="D23">
        <f t="shared" si="0"/>
        <v>4.1332167554248471E-3</v>
      </c>
      <c r="E23" s="172">
        <v>4.1332167554248471E-3</v>
      </c>
      <c r="G23" s="172">
        <v>13</v>
      </c>
      <c r="H23" s="264">
        <f t="shared" ca="1" si="1"/>
        <v>9.5329305979759416E-3</v>
      </c>
      <c r="J23" s="266"/>
      <c r="K23" s="266"/>
      <c r="L23" s="267"/>
      <c r="M23" s="256"/>
      <c r="N23" s="256"/>
    </row>
    <row r="24" spans="2:17">
      <c r="B24" s="270">
        <v>45783</v>
      </c>
      <c r="C24" s="271">
        <v>12581</v>
      </c>
      <c r="D24">
        <f t="shared" si="0"/>
        <v>9.8731738641836576E-3</v>
      </c>
      <c r="E24" s="172">
        <v>9.8731738641836576E-3</v>
      </c>
      <c r="G24" s="172">
        <v>14</v>
      </c>
      <c r="H24" s="264">
        <f t="shared" ca="1" si="1"/>
        <v>4.0744460048423069E-3</v>
      </c>
      <c r="N24" s="265"/>
    </row>
    <row r="25" spans="2:17">
      <c r="B25" s="270">
        <v>45782</v>
      </c>
      <c r="C25" s="271">
        <v>12458</v>
      </c>
      <c r="D25">
        <f t="shared" si="0"/>
        <v>4.1915202321457356E-3</v>
      </c>
      <c r="E25" s="172">
        <v>4.1915202321457356E-3</v>
      </c>
      <c r="G25" s="172">
        <v>15</v>
      </c>
      <c r="H25" s="264">
        <f t="shared" ca="1" si="1"/>
        <v>-2.2767067881126427E-2</v>
      </c>
      <c r="J25" s="268" t="s">
        <v>8736</v>
      </c>
      <c r="K25" s="269"/>
      <c r="L25" s="269"/>
      <c r="M25" s="269"/>
      <c r="N25" s="269"/>
    </row>
    <row r="26" spans="2:17">
      <c r="B26" s="270">
        <v>45779</v>
      </c>
      <c r="C26" s="271">
        <v>12406</v>
      </c>
      <c r="D26">
        <f t="shared" si="0"/>
        <v>1.2156318838214898E-2</v>
      </c>
      <c r="E26" s="172">
        <v>1.2156318838214898E-2</v>
      </c>
      <c r="G26" s="172">
        <v>16</v>
      </c>
      <c r="H26" s="264">
        <f t="shared" ca="1" si="1"/>
        <v>9.8503428198656318E-3</v>
      </c>
      <c r="J26" s="254" t="s">
        <v>142</v>
      </c>
      <c r="K26" s="254"/>
      <c r="L26" s="254"/>
      <c r="M26" s="254"/>
      <c r="N26" s="255">
        <f ca="1">AVERAGE($H$11:$H$4308)</f>
        <v>8.026064167177703E-4</v>
      </c>
    </row>
    <row r="27" spans="2:17">
      <c r="B27" s="270">
        <v>45777</v>
      </c>
      <c r="C27" s="271">
        <v>12257</v>
      </c>
      <c r="D27">
        <f t="shared" si="0"/>
        <v>3.5132167891225405E-2</v>
      </c>
      <c r="E27" s="172">
        <v>3.5132167891225405E-2</v>
      </c>
      <c r="G27" s="172">
        <v>17</v>
      </c>
      <c r="H27" s="264">
        <f t="shared" ca="1" si="1"/>
        <v>2.2844202040397235E-2</v>
      </c>
      <c r="J27" s="252" t="s">
        <v>8724</v>
      </c>
      <c r="K27" s="252"/>
      <c r="L27" s="252"/>
      <c r="M27" s="252"/>
      <c r="N27" s="251">
        <f ca="1">_xlfn.STDEV.S($H$11:$H$4308)</f>
        <v>1.9496688860048763E-2</v>
      </c>
    </row>
    <row r="28" spans="2:17">
      <c r="B28" s="270">
        <v>45776</v>
      </c>
      <c r="C28" s="271">
        <v>11841</v>
      </c>
      <c r="D28">
        <f t="shared" si="0"/>
        <v>-4.2208340368056729E-4</v>
      </c>
      <c r="E28" s="172">
        <v>-4.2208340368056729E-4</v>
      </c>
      <c r="G28" s="172">
        <v>18</v>
      </c>
      <c r="H28" s="264">
        <f t="shared" ca="1" si="1"/>
        <v>2.1954560769487593E-2</v>
      </c>
      <c r="J28" s="252" t="s">
        <v>8725</v>
      </c>
      <c r="K28" s="252"/>
      <c r="L28" s="252"/>
      <c r="M28" s="252"/>
      <c r="N28" s="251">
        <f ca="1">MIN($H$11:$H$4308)</f>
        <v>-6.0968891761407344E-2</v>
      </c>
    </row>
    <row r="29" spans="2:17">
      <c r="B29" s="270">
        <v>45775</v>
      </c>
      <c r="C29" s="271">
        <v>11846</v>
      </c>
      <c r="D29">
        <f t="shared" si="0"/>
        <v>1.2651735339374252E-2</v>
      </c>
      <c r="E29" s="172">
        <v>1.2651735339374252E-2</v>
      </c>
      <c r="G29" s="172">
        <v>19</v>
      </c>
      <c r="H29" s="264">
        <f t="shared" ca="1" si="1"/>
        <v>1.1299874703275915E-2</v>
      </c>
      <c r="J29" s="252" t="s">
        <v>8726</v>
      </c>
      <c r="K29" s="252"/>
      <c r="L29" s="252"/>
      <c r="M29" s="252"/>
      <c r="N29" s="251">
        <f ca="1">MAX($H$11:$H$4308)</f>
        <v>6.3977808338877132E-2</v>
      </c>
    </row>
    <row r="30" spans="2:17">
      <c r="B30" s="270">
        <v>45772</v>
      </c>
      <c r="C30" s="271">
        <v>11698</v>
      </c>
      <c r="D30">
        <f t="shared" si="0"/>
        <v>-1.6478896922818228E-2</v>
      </c>
      <c r="E30" s="172">
        <v>-1.6478896922818228E-2</v>
      </c>
      <c r="G30" s="172">
        <v>20</v>
      </c>
      <c r="H30" s="264">
        <f t="shared" ca="1" si="1"/>
        <v>-1.624682780775189E-3</v>
      </c>
      <c r="J30" s="252" t="s">
        <v>8729</v>
      </c>
      <c r="K30" s="252"/>
      <c r="L30" s="252"/>
      <c r="M30" s="252"/>
      <c r="N30" s="377">
        <f>'Data Sheet'!B8</f>
        <v>12612.85</v>
      </c>
    </row>
    <row r="31" spans="2:17">
      <c r="B31" s="270">
        <v>45771</v>
      </c>
      <c r="C31" s="271">
        <v>11894</v>
      </c>
      <c r="D31">
        <f t="shared" si="0"/>
        <v>-1.0917947425883934E-3</v>
      </c>
      <c r="E31" s="172">
        <v>-1.0917947425883934E-3</v>
      </c>
      <c r="G31" s="172">
        <v>21</v>
      </c>
      <c r="H31" s="264">
        <f t="shared" ca="1" si="1"/>
        <v>1.8111642092579969E-2</v>
      </c>
      <c r="N31" s="265"/>
    </row>
    <row r="32" spans="2:17">
      <c r="B32" s="270">
        <v>45770</v>
      </c>
      <c r="C32" s="271">
        <v>11907</v>
      </c>
      <c r="D32">
        <f t="shared" si="0"/>
        <v>1.4743480484063405E-2</v>
      </c>
      <c r="E32" s="172">
        <v>1.4743480484063405E-2</v>
      </c>
      <c r="G32" s="172">
        <v>22</v>
      </c>
      <c r="H32" s="264">
        <f t="shared" ca="1" si="1"/>
        <v>2.0818397258775802E-2</v>
      </c>
      <c r="J32" s="262" t="s">
        <v>8727</v>
      </c>
      <c r="K32" s="136" t="s">
        <v>8732</v>
      </c>
      <c r="L32" s="263" t="s">
        <v>8728</v>
      </c>
      <c r="M32" s="263" t="s">
        <v>8730</v>
      </c>
      <c r="N32" s="263" t="s">
        <v>8731</v>
      </c>
    </row>
    <row r="33" spans="2:14">
      <c r="B33" s="270">
        <v>45769</v>
      </c>
      <c r="C33" s="271">
        <v>11734</v>
      </c>
      <c r="D33">
        <f t="shared" si="0"/>
        <v>-9.3656875266070669E-4</v>
      </c>
      <c r="E33" s="172">
        <v>-9.3656875266070669E-4</v>
      </c>
      <c r="G33" s="172">
        <v>23</v>
      </c>
      <c r="H33" s="264">
        <f t="shared" ca="1" si="1"/>
        <v>-1.5874418475546E-2</v>
      </c>
      <c r="J33" s="260">
        <v>0.05</v>
      </c>
      <c r="K33" s="260">
        <f>100%-J33</f>
        <v>0.95</v>
      </c>
      <c r="L33" s="255">
        <f ca="1">-_xlfn.PERCENTILE.INC($H$11:$H$4308,J33)</f>
        <v>3.0875168267839315E-2</v>
      </c>
      <c r="M33" s="261">
        <f ca="1">$N$17*(1-L33)</f>
        <v>12223.426133912983</v>
      </c>
      <c r="N33" s="261">
        <f ca="1">$N$17-M33</f>
        <v>389.42386608701781</v>
      </c>
    </row>
    <row r="34" spans="2:14">
      <c r="B34" s="270">
        <v>45768</v>
      </c>
      <c r="C34" s="271">
        <v>11745</v>
      </c>
      <c r="D34">
        <f t="shared" si="0"/>
        <v>4.2753313381787093E-3</v>
      </c>
      <c r="E34" s="172">
        <v>4.2753313381787093E-3</v>
      </c>
      <c r="G34" s="172">
        <v>24</v>
      </c>
      <c r="H34" s="264">
        <f t="shared" ca="1" si="1"/>
        <v>-9.6797029307970229E-3</v>
      </c>
      <c r="J34" s="258">
        <v>0.01</v>
      </c>
      <c r="K34" s="258">
        <f t="shared" ref="K34:K35" si="5">100%-J34</f>
        <v>0.99</v>
      </c>
      <c r="L34" s="255">
        <f t="shared" ref="L34:L35" ca="1" si="6">-_xlfn.PERCENTILE.INC($H$11:$H$4308,J34)</f>
        <v>4.4347482841863413E-2</v>
      </c>
      <c r="M34" s="259">
        <f t="shared" ref="M34:M35" ca="1" si="7">$N$17*(1-L34)</f>
        <v>12053.501851038003</v>
      </c>
      <c r="N34" s="259">
        <f t="shared" ref="N34:N35" ca="1" si="8">$N$17-M34</f>
        <v>559.34814896199714</v>
      </c>
    </row>
    <row r="35" spans="2:14">
      <c r="B35" s="270">
        <v>45764</v>
      </c>
      <c r="C35" s="271">
        <v>11695</v>
      </c>
      <c r="D35">
        <f t="shared" si="0"/>
        <v>2.657750342935528E-3</v>
      </c>
      <c r="E35" s="172">
        <v>2.657750342935528E-3</v>
      </c>
      <c r="G35" s="172">
        <v>25</v>
      </c>
      <c r="H35" s="264">
        <f t="shared" ca="1" si="1"/>
        <v>1.1911721335701681E-4</v>
      </c>
      <c r="J35" s="258">
        <v>5.0000000000000001E-3</v>
      </c>
      <c r="K35" s="258">
        <f t="shared" si="5"/>
        <v>0.995</v>
      </c>
      <c r="L35" s="255">
        <f t="shared" ca="1" si="6"/>
        <v>4.7801140849947001E-2</v>
      </c>
      <c r="M35" s="259">
        <f t="shared" ca="1" si="7"/>
        <v>12009.941380630746</v>
      </c>
      <c r="N35" s="259">
        <f t="shared" ca="1" si="8"/>
        <v>602.90861936925467</v>
      </c>
    </row>
    <row r="36" spans="2:14">
      <c r="B36" s="270">
        <v>45763</v>
      </c>
      <c r="C36" s="271">
        <v>11664</v>
      </c>
      <c r="D36">
        <f t="shared" si="0"/>
        <v>-1.6111345423871784E-2</v>
      </c>
      <c r="E36" s="172">
        <v>-1.6111345423871784E-2</v>
      </c>
      <c r="G36" s="172">
        <v>26</v>
      </c>
      <c r="H36" s="264">
        <f t="shared" ca="1" si="1"/>
        <v>1.345278120836306E-2</v>
      </c>
    </row>
    <row r="37" spans="2:14">
      <c r="B37" s="270">
        <v>45762</v>
      </c>
      <c r="C37" s="271">
        <v>11855</v>
      </c>
      <c r="D37">
        <f t="shared" si="0"/>
        <v>2.2066462339588221E-2</v>
      </c>
      <c r="E37" s="172">
        <v>2.2066462339588221E-2</v>
      </c>
      <c r="G37" s="172">
        <v>27</v>
      </c>
      <c r="H37" s="264">
        <f t="shared" ca="1" si="1"/>
        <v>4.4795605995542756E-3</v>
      </c>
    </row>
    <row r="38" spans="2:14">
      <c r="B38" s="270">
        <v>45758</v>
      </c>
      <c r="C38" s="271">
        <v>11599.05</v>
      </c>
      <c r="D38">
        <f t="shared" si="0"/>
        <v>1.236318885611043E-2</v>
      </c>
      <c r="E38" s="172">
        <v>1.236318885611043E-2</v>
      </c>
      <c r="G38" s="172">
        <v>28</v>
      </c>
      <c r="H38" s="264">
        <f t="shared" ca="1" si="1"/>
        <v>3.3546570973544089E-3</v>
      </c>
    </row>
    <row r="39" spans="2:14">
      <c r="B39" s="270">
        <v>45756</v>
      </c>
      <c r="C39" s="271">
        <v>11457.4</v>
      </c>
      <c r="D39">
        <f t="shared" si="0"/>
        <v>-1.3090261717965947E-4</v>
      </c>
      <c r="E39" s="172">
        <v>-1.3090261717965947E-4</v>
      </c>
      <c r="G39" s="172">
        <v>29</v>
      </c>
      <c r="H39" s="264">
        <f t="shared" ca="1" si="1"/>
        <v>1.0582971577250929E-2</v>
      </c>
    </row>
    <row r="40" spans="2:14">
      <c r="B40" s="270">
        <v>45755</v>
      </c>
      <c r="C40" s="271">
        <v>11458.9</v>
      </c>
      <c r="D40">
        <f t="shared" si="0"/>
        <v>1.1399192391712054E-2</v>
      </c>
      <c r="E40" s="172">
        <v>1.1399192391712054E-2</v>
      </c>
      <c r="G40" s="172">
        <v>30</v>
      </c>
      <c r="H40" s="264">
        <f t="shared" ca="1" si="1"/>
        <v>4.6243155048646589E-4</v>
      </c>
    </row>
    <row r="41" spans="2:14">
      <c r="B41" s="270">
        <v>45754</v>
      </c>
      <c r="C41" s="271">
        <v>11329.75</v>
      </c>
      <c r="D41">
        <f t="shared" si="0"/>
        <v>-1.3259885037449922E-2</v>
      </c>
      <c r="E41" s="172">
        <v>-1.3259885037449922E-2</v>
      </c>
      <c r="G41" s="172">
        <v>31</v>
      </c>
      <c r="H41" s="264">
        <f t="shared" ca="1" si="1"/>
        <v>-1.1308501067528823E-2</v>
      </c>
    </row>
    <row r="42" spans="2:14">
      <c r="B42" s="270">
        <v>45751</v>
      </c>
      <c r="C42" s="271">
        <v>11482</v>
      </c>
      <c r="D42">
        <f t="shared" si="0"/>
        <v>-1.7633319359006198E-2</v>
      </c>
      <c r="E42" s="172">
        <v>-1.7633319359006198E-2</v>
      </c>
      <c r="G42" s="172">
        <v>32</v>
      </c>
      <c r="H42" s="264">
        <f t="shared" ca="1" si="1"/>
        <v>1.1159395960634519E-2</v>
      </c>
    </row>
    <row r="43" spans="2:14">
      <c r="B43" s="270">
        <v>45750</v>
      </c>
      <c r="C43" s="271">
        <v>11688.1</v>
      </c>
      <c r="D43">
        <f t="shared" si="0"/>
        <v>-2.3898737634537089E-3</v>
      </c>
      <c r="E43" s="172">
        <v>-2.3898737634537089E-3</v>
      </c>
      <c r="G43" s="172">
        <v>33</v>
      </c>
      <c r="H43" s="264">
        <f t="shared" ca="1" si="1"/>
        <v>3.1562378076538916E-2</v>
      </c>
    </row>
    <row r="44" spans="2:14">
      <c r="B44" s="270">
        <v>45749</v>
      </c>
      <c r="C44" s="271">
        <v>11716.1</v>
      </c>
      <c r="D44">
        <f t="shared" si="0"/>
        <v>2.046842201531212E-2</v>
      </c>
      <c r="E44" s="172">
        <v>2.046842201531212E-2</v>
      </c>
      <c r="G44" s="172">
        <v>34</v>
      </c>
      <c r="H44" s="264">
        <f t="shared" ca="1" si="1"/>
        <v>6.9948562502619022E-3</v>
      </c>
    </row>
    <row r="45" spans="2:14">
      <c r="B45" s="270">
        <v>45748</v>
      </c>
      <c r="C45" s="271">
        <v>11481.1</v>
      </c>
      <c r="D45">
        <f t="shared" si="0"/>
        <v>-3.5627031413407459E-3</v>
      </c>
      <c r="E45" s="172">
        <v>-3.5627031413407459E-3</v>
      </c>
      <c r="G45" s="172">
        <v>35</v>
      </c>
      <c r="H45" s="264">
        <f t="shared" ca="1" si="1"/>
        <v>1.2249653398013234E-2</v>
      </c>
    </row>
    <row r="46" spans="2:14">
      <c r="B46" s="270">
        <v>45744</v>
      </c>
      <c r="C46" s="271">
        <v>11522.15</v>
      </c>
      <c r="D46">
        <f t="shared" si="0"/>
        <v>-1.7044945593523354E-2</v>
      </c>
      <c r="E46" s="172">
        <v>-1.7044945593523354E-2</v>
      </c>
      <c r="G46" s="172">
        <v>36</v>
      </c>
      <c r="H46" s="264">
        <f t="shared" ca="1" si="1"/>
        <v>-1.645824783706731E-2</v>
      </c>
    </row>
    <row r="47" spans="2:14">
      <c r="B47" s="270">
        <v>45743</v>
      </c>
      <c r="C47" s="271">
        <v>11721.95</v>
      </c>
      <c r="D47">
        <f t="shared" si="0"/>
        <v>-1.0524701089965781E-3</v>
      </c>
      <c r="E47" s="172">
        <v>-1.0524701089965781E-3</v>
      </c>
      <c r="G47" s="172">
        <v>37</v>
      </c>
      <c r="H47" s="264">
        <f t="shared" ca="1" si="1"/>
        <v>-3.5178590788557992E-2</v>
      </c>
    </row>
    <row r="48" spans="2:14">
      <c r="B48" s="270">
        <v>45742</v>
      </c>
      <c r="C48" s="271">
        <v>11734.3</v>
      </c>
      <c r="D48">
        <f t="shared" si="0"/>
        <v>-1.134056230990238E-2</v>
      </c>
      <c r="E48" s="172">
        <v>-1.134056230990238E-2</v>
      </c>
      <c r="G48" s="172">
        <v>38</v>
      </c>
      <c r="H48" s="264">
        <f t="shared" ca="1" si="1"/>
        <v>-5.5851317074023157E-3</v>
      </c>
    </row>
    <row r="49" spans="2:8">
      <c r="B49" s="270">
        <v>45741</v>
      </c>
      <c r="C49" s="271">
        <v>11868.9</v>
      </c>
      <c r="D49">
        <f t="shared" si="0"/>
        <v>-4.4748264799010559E-3</v>
      </c>
      <c r="E49" s="172">
        <v>-4.4748264799010559E-3</v>
      </c>
      <c r="G49" s="172">
        <v>39</v>
      </c>
      <c r="H49" s="264">
        <f t="shared" ca="1" si="1"/>
        <v>4.7881107649387069E-5</v>
      </c>
    </row>
    <row r="50" spans="2:8">
      <c r="B50" s="270">
        <v>45740</v>
      </c>
      <c r="C50" s="271">
        <v>11922.25</v>
      </c>
      <c r="D50">
        <f t="shared" si="0"/>
        <v>1.6147040774580727E-2</v>
      </c>
      <c r="E50" s="172">
        <v>1.6147040774580727E-2</v>
      </c>
      <c r="G50" s="172">
        <v>40</v>
      </c>
      <c r="H50" s="264">
        <f t="shared" ca="1" si="1"/>
        <v>2.7294596522246809E-2</v>
      </c>
    </row>
    <row r="51" spans="2:8">
      <c r="B51" s="270">
        <v>45737</v>
      </c>
      <c r="C51" s="271">
        <v>11732.8</v>
      </c>
      <c r="D51">
        <f t="shared" si="0"/>
        <v>2.2165009974242081E-4</v>
      </c>
      <c r="E51" s="172">
        <v>2.2165009974242081E-4</v>
      </c>
      <c r="G51" s="172">
        <v>41</v>
      </c>
      <c r="H51" s="264">
        <f t="shared" ca="1" si="1"/>
        <v>3.9559315863319754E-3</v>
      </c>
    </row>
    <row r="52" spans="2:8">
      <c r="B52" s="270">
        <v>45736</v>
      </c>
      <c r="C52" s="271">
        <v>11730.2</v>
      </c>
      <c r="D52">
        <f t="shared" si="0"/>
        <v>9.8703892626695652E-3</v>
      </c>
      <c r="E52" s="172">
        <v>9.8703892626695652E-3</v>
      </c>
      <c r="G52" s="172">
        <v>42</v>
      </c>
      <c r="H52" s="264">
        <f t="shared" ca="1" si="1"/>
        <v>1.985646051401382E-3</v>
      </c>
    </row>
    <row r="53" spans="2:8">
      <c r="B53" s="270">
        <v>45735</v>
      </c>
      <c r="C53" s="271">
        <v>11615.55</v>
      </c>
      <c r="D53">
        <f t="shared" si="0"/>
        <v>-8.4510288487393889E-3</v>
      </c>
      <c r="E53" s="172">
        <v>-8.4510288487393889E-3</v>
      </c>
      <c r="G53" s="172">
        <v>43</v>
      </c>
      <c r="H53" s="264">
        <f t="shared" ca="1" si="1"/>
        <v>-7.0419671849942782E-3</v>
      </c>
    </row>
    <row r="54" spans="2:8">
      <c r="B54" s="270">
        <v>45734</v>
      </c>
      <c r="C54" s="271">
        <v>11714.55</v>
      </c>
      <c r="D54">
        <f t="shared" si="0"/>
        <v>1.392194708188706E-2</v>
      </c>
      <c r="E54" s="172">
        <v>1.392194708188706E-2</v>
      </c>
      <c r="G54" s="172">
        <v>44</v>
      </c>
      <c r="H54" s="264">
        <f t="shared" ca="1" si="1"/>
        <v>2.3011965318405787E-2</v>
      </c>
    </row>
    <row r="55" spans="2:8">
      <c r="B55" s="270">
        <v>45733</v>
      </c>
      <c r="C55" s="271">
        <v>11553.7</v>
      </c>
      <c r="D55">
        <f t="shared" si="0"/>
        <v>3.4654067293162518E-3</v>
      </c>
      <c r="E55" s="172">
        <v>3.4654067293162518E-3</v>
      </c>
      <c r="G55" s="172">
        <v>45</v>
      </c>
      <c r="H55" s="264">
        <f t="shared" ca="1" si="1"/>
        <v>5.5534990834939547E-3</v>
      </c>
    </row>
    <row r="56" spans="2:8">
      <c r="B56" s="270">
        <v>45729</v>
      </c>
      <c r="C56" s="271">
        <v>11513.8</v>
      </c>
      <c r="D56">
        <f t="shared" si="0"/>
        <v>-1.0850422247231647E-2</v>
      </c>
      <c r="E56" s="172">
        <v>-1.0850422247231647E-2</v>
      </c>
      <c r="G56" s="172">
        <v>46</v>
      </c>
      <c r="H56" s="264">
        <f t="shared" ca="1" si="1"/>
        <v>2.0137430298447952E-2</v>
      </c>
    </row>
    <row r="57" spans="2:8">
      <c r="B57" s="270">
        <v>45728</v>
      </c>
      <c r="C57" s="271">
        <v>11640.1</v>
      </c>
      <c r="D57">
        <f t="shared" si="0"/>
        <v>-5.8813680834899804E-4</v>
      </c>
      <c r="E57" s="172">
        <v>-5.8813680834899804E-4</v>
      </c>
      <c r="G57" s="172">
        <v>47</v>
      </c>
      <c r="H57" s="264">
        <f t="shared" ca="1" si="1"/>
        <v>-3.5316419159742922E-2</v>
      </c>
    </row>
    <row r="58" spans="2:8">
      <c r="B58" s="270">
        <v>45727</v>
      </c>
      <c r="C58" s="271">
        <v>11646.95</v>
      </c>
      <c r="D58">
        <f t="shared" si="0"/>
        <v>5.2563211793494298E-3</v>
      </c>
      <c r="E58" s="172">
        <v>5.2563211793494298E-3</v>
      </c>
      <c r="G58" s="172">
        <v>48</v>
      </c>
      <c r="H58" s="264">
        <f t="shared" ca="1" si="1"/>
        <v>-4.6165477773669111E-2</v>
      </c>
    </row>
    <row r="59" spans="2:8">
      <c r="B59" s="270">
        <v>45726</v>
      </c>
      <c r="C59" s="271">
        <v>11586.05</v>
      </c>
      <c r="D59">
        <f t="shared" si="0"/>
        <v>-6.6957300789170547E-3</v>
      </c>
      <c r="E59" s="172">
        <v>-6.6957300789170547E-3</v>
      </c>
      <c r="G59" s="172">
        <v>49</v>
      </c>
      <c r="H59" s="264">
        <f t="shared" ca="1" si="1"/>
        <v>5.5792182902940218E-3</v>
      </c>
    </row>
    <row r="60" spans="2:8">
      <c r="B60" s="270">
        <v>45723</v>
      </c>
      <c r="C60" s="271">
        <v>11664.15</v>
      </c>
      <c r="D60">
        <f t="shared" si="0"/>
        <v>-1.9286155112116849E-4</v>
      </c>
      <c r="E60" s="172">
        <v>-1.9286155112116849E-4</v>
      </c>
      <c r="G60" s="172">
        <v>50</v>
      </c>
      <c r="H60" s="264">
        <f t="shared" ca="1" si="1"/>
        <v>1.9375506961428746E-2</v>
      </c>
    </row>
    <row r="61" spans="2:8">
      <c r="B61" s="270">
        <v>45722</v>
      </c>
      <c r="C61" s="271">
        <v>11666.4</v>
      </c>
      <c r="D61">
        <f t="shared" si="0"/>
        <v>4.2221332748001283E-3</v>
      </c>
      <c r="E61" s="172">
        <v>4.2221332748001283E-3</v>
      </c>
      <c r="G61" s="172">
        <v>51</v>
      </c>
      <c r="H61" s="264">
        <f t="shared" ca="1" si="1"/>
        <v>5.4230632753749244E-2</v>
      </c>
    </row>
    <row r="62" spans="2:8">
      <c r="B62" s="270">
        <v>45721</v>
      </c>
      <c r="C62" s="271">
        <v>11617.35</v>
      </c>
      <c r="D62">
        <f t="shared" si="0"/>
        <v>9.4694931669029494E-5</v>
      </c>
      <c r="E62" s="172">
        <v>9.4694931669029494E-5</v>
      </c>
      <c r="G62" s="172">
        <v>52</v>
      </c>
      <c r="H62" s="264">
        <f t="shared" ca="1" si="1"/>
        <v>-2.9507389169111707E-3</v>
      </c>
    </row>
    <row r="63" spans="2:8">
      <c r="B63" s="270">
        <v>45720</v>
      </c>
      <c r="C63" s="271">
        <v>11616.25</v>
      </c>
      <c r="D63">
        <f t="shared" si="0"/>
        <v>-1.3532219165053191E-2</v>
      </c>
      <c r="E63" s="172">
        <v>-1.3532219165053191E-2</v>
      </c>
      <c r="G63" s="172">
        <v>53</v>
      </c>
      <c r="H63" s="264">
        <f t="shared" ca="1" si="1"/>
        <v>-8.0096668795537861E-4</v>
      </c>
    </row>
    <row r="64" spans="2:8">
      <c r="B64" s="270">
        <v>45719</v>
      </c>
      <c r="C64" s="271">
        <v>11775.6</v>
      </c>
      <c r="D64">
        <f t="shared" si="0"/>
        <v>-1.425181129848441E-2</v>
      </c>
      <c r="E64" s="172">
        <v>-1.425181129848441E-2</v>
      </c>
      <c r="G64" s="172">
        <v>54</v>
      </c>
      <c r="H64" s="264">
        <f t="shared" ca="1" si="1"/>
        <v>2.0783201806639371E-2</v>
      </c>
    </row>
    <row r="65" spans="2:8">
      <c r="B65" s="270">
        <v>45716</v>
      </c>
      <c r="C65" s="271">
        <v>11945.85</v>
      </c>
      <c r="D65">
        <f t="shared" si="0"/>
        <v>-3.5115422515871603E-2</v>
      </c>
      <c r="E65" s="172">
        <v>-3.5115422515871603E-2</v>
      </c>
      <c r="G65" s="172">
        <v>55</v>
      </c>
      <c r="H65" s="264">
        <f t="shared" ca="1" si="1"/>
        <v>3.2300999393887676E-2</v>
      </c>
    </row>
    <row r="66" spans="2:8">
      <c r="B66" s="270">
        <v>45715</v>
      </c>
      <c r="C66" s="271">
        <v>12380.6</v>
      </c>
      <c r="D66">
        <f t="shared" si="0"/>
        <v>-7.6745201922036495E-3</v>
      </c>
      <c r="E66" s="172">
        <v>-7.6745201922036495E-3</v>
      </c>
      <c r="G66" s="172">
        <v>56</v>
      </c>
      <c r="H66" s="264">
        <f t="shared" ca="1" si="1"/>
        <v>1.0339732551457587E-2</v>
      </c>
    </row>
    <row r="67" spans="2:8">
      <c r="B67" s="270">
        <v>45713</v>
      </c>
      <c r="C67" s="271">
        <v>12476.35</v>
      </c>
      <c r="D67">
        <f t="shared" si="0"/>
        <v>1.0623562194213105E-2</v>
      </c>
      <c r="E67" s="172">
        <v>1.0623562194213105E-2</v>
      </c>
      <c r="G67" s="172">
        <v>57</v>
      </c>
      <c r="H67" s="264">
        <f t="shared" ca="1" si="1"/>
        <v>1.1493349884093999E-2</v>
      </c>
    </row>
    <row r="68" spans="2:8">
      <c r="B68" s="270">
        <v>45712</v>
      </c>
      <c r="C68" s="271">
        <v>12345.2</v>
      </c>
      <c r="D68">
        <f t="shared" si="0"/>
        <v>1.7649278408237953E-3</v>
      </c>
      <c r="E68" s="172">
        <v>1.7649278408237953E-3</v>
      </c>
      <c r="G68" s="172">
        <v>58</v>
      </c>
      <c r="H68" s="264">
        <f t="shared" ca="1" si="1"/>
        <v>2.1019676920036021E-2</v>
      </c>
    </row>
    <row r="69" spans="2:8">
      <c r="B69" s="270">
        <v>45709</v>
      </c>
      <c r="C69" s="271">
        <v>12323.45</v>
      </c>
      <c r="D69">
        <f t="shared" si="0"/>
        <v>-9.4207296242558806E-3</v>
      </c>
      <c r="E69" s="172">
        <v>-9.4207296242558806E-3</v>
      </c>
      <c r="G69" s="172">
        <v>59</v>
      </c>
      <c r="H69" s="264">
        <f t="shared" ca="1" si="1"/>
        <v>-2.7580180684585623E-3</v>
      </c>
    </row>
    <row r="70" spans="2:8">
      <c r="B70" s="270">
        <v>45708</v>
      </c>
      <c r="C70" s="271">
        <v>12440.65</v>
      </c>
      <c r="D70">
        <f t="shared" si="0"/>
        <v>-1.93518128037269E-2</v>
      </c>
      <c r="E70" s="172">
        <v>-1.93518128037269E-2</v>
      </c>
      <c r="G70" s="172">
        <v>60</v>
      </c>
      <c r="H70" s="264">
        <f t="shared" ca="1" si="1"/>
        <v>-5.1305811112025215E-3</v>
      </c>
    </row>
    <row r="71" spans="2:8">
      <c r="B71" s="270">
        <v>45707</v>
      </c>
      <c r="C71" s="271">
        <v>12686.15</v>
      </c>
      <c r="D71">
        <f t="shared" si="0"/>
        <v>-7.8248424082214482E-3</v>
      </c>
      <c r="E71" s="172">
        <v>-7.8248424082214482E-3</v>
      </c>
      <c r="G71" s="172">
        <v>61</v>
      </c>
      <c r="H71" s="264">
        <f t="shared" ca="1" si="1"/>
        <v>1.0170181288336008E-2</v>
      </c>
    </row>
    <row r="72" spans="2:8">
      <c r="B72" s="270">
        <v>45706</v>
      </c>
      <c r="C72" s="271">
        <v>12786.2</v>
      </c>
      <c r="D72">
        <f t="shared" si="0"/>
        <v>1.825603898800515E-3</v>
      </c>
      <c r="E72" s="172">
        <v>1.825603898800515E-3</v>
      </c>
      <c r="G72" s="172">
        <v>62</v>
      </c>
      <c r="H72" s="264">
        <f t="shared" ca="1" si="1"/>
        <v>-6.7598298282248882E-3</v>
      </c>
    </row>
    <row r="73" spans="2:8">
      <c r="B73" s="270">
        <v>45705</v>
      </c>
      <c r="C73" s="271">
        <v>12762.9</v>
      </c>
      <c r="D73">
        <f t="shared" si="0"/>
        <v>6.5180102915951684E-3</v>
      </c>
      <c r="E73" s="172">
        <v>6.5180102915951684E-3</v>
      </c>
      <c r="G73" s="172">
        <v>63</v>
      </c>
      <c r="H73" s="264">
        <f t="shared" ca="1" si="1"/>
        <v>4.8464629265936136E-3</v>
      </c>
    </row>
    <row r="74" spans="2:8">
      <c r="B74" s="270">
        <v>45702</v>
      </c>
      <c r="C74" s="271">
        <v>12680.25</v>
      </c>
      <c r="D74">
        <f t="shared" si="0"/>
        <v>7.0632058273426782E-4</v>
      </c>
      <c r="E74" s="172">
        <v>7.0632058273426782E-4</v>
      </c>
      <c r="G74" s="172">
        <v>64</v>
      </c>
      <c r="H74" s="264">
        <f t="shared" ca="1" si="1"/>
        <v>-6.7494462100532518E-3</v>
      </c>
    </row>
    <row r="75" spans="2:8">
      <c r="B75" s="270">
        <v>45701</v>
      </c>
      <c r="C75" s="271">
        <v>12671.3</v>
      </c>
      <c r="D75">
        <f t="shared" ref="D75:D138" si="9">(C75-C76)/C76</f>
        <v>1.2445132767837036E-3</v>
      </c>
      <c r="E75" s="172">
        <v>1.2445132767837036E-3</v>
      </c>
      <c r="G75" s="172">
        <v>65</v>
      </c>
      <c r="H75" s="264">
        <f t="shared" ca="1" si="1"/>
        <v>-2.4990988526900883E-2</v>
      </c>
    </row>
    <row r="76" spans="2:8">
      <c r="B76" s="270">
        <v>45700</v>
      </c>
      <c r="C76" s="271">
        <v>12655.55</v>
      </c>
      <c r="D76">
        <f t="shared" si="9"/>
        <v>-5.4069559545282149E-3</v>
      </c>
      <c r="E76" s="172">
        <v>-5.4069559545282149E-3</v>
      </c>
      <c r="G76" s="172">
        <v>66</v>
      </c>
      <c r="H76" s="264">
        <f t="shared" ref="H76:H139" ca="1" si="10">_xlfn.NORM.INV(RAND(),N$13,N$14)</f>
        <v>-2.8532918056128662E-2</v>
      </c>
    </row>
    <row r="77" spans="2:8">
      <c r="B77" s="270">
        <v>45699</v>
      </c>
      <c r="C77" s="271">
        <v>12724.35</v>
      </c>
      <c r="D77">
        <f t="shared" si="9"/>
        <v>-1.3673623626533312E-2</v>
      </c>
      <c r="E77" s="172">
        <v>-1.3673623626533312E-2</v>
      </c>
      <c r="G77" s="172">
        <v>67</v>
      </c>
      <c r="H77" s="264">
        <f t="shared" ca="1" si="10"/>
        <v>-3.390860295245255E-2</v>
      </c>
    </row>
    <row r="78" spans="2:8">
      <c r="B78" s="270">
        <v>45698</v>
      </c>
      <c r="C78" s="271">
        <v>12900.75</v>
      </c>
      <c r="D78">
        <f t="shared" si="9"/>
        <v>-1.1398904172573662E-2</v>
      </c>
      <c r="E78" s="172">
        <v>-1.1398904172573662E-2</v>
      </c>
      <c r="G78" s="172">
        <v>68</v>
      </c>
      <c r="H78" s="264">
        <f t="shared" ca="1" si="10"/>
        <v>1.5041224516420108E-3</v>
      </c>
    </row>
    <row r="79" spans="2:8">
      <c r="B79" s="270">
        <v>45695</v>
      </c>
      <c r="C79" s="271">
        <v>13049.5</v>
      </c>
      <c r="D79">
        <f t="shared" si="9"/>
        <v>-1.8739482943246138E-3</v>
      </c>
      <c r="E79" s="172">
        <v>-1.8739482943246138E-3</v>
      </c>
      <c r="G79" s="172">
        <v>69</v>
      </c>
      <c r="H79" s="264">
        <f t="shared" ca="1" si="10"/>
        <v>2.5185119304158784E-2</v>
      </c>
    </row>
    <row r="80" spans="2:8">
      <c r="B80" s="270">
        <v>45694</v>
      </c>
      <c r="C80" s="271">
        <v>13074</v>
      </c>
      <c r="D80">
        <f t="shared" si="9"/>
        <v>-9.7808478772498045E-4</v>
      </c>
      <c r="E80" s="172">
        <v>-9.7808478772498045E-4</v>
      </c>
      <c r="G80" s="172">
        <v>70</v>
      </c>
      <c r="H80" s="264">
        <f t="shared" ca="1" si="10"/>
        <v>-3.487370553490373E-2</v>
      </c>
    </row>
    <row r="81" spans="2:8">
      <c r="B81" s="270">
        <v>45693</v>
      </c>
      <c r="C81" s="271">
        <v>13086.8</v>
      </c>
      <c r="D81">
        <f t="shared" si="9"/>
        <v>-1.7658343471944175E-3</v>
      </c>
      <c r="E81" s="172">
        <v>-1.7658343471944175E-3</v>
      </c>
      <c r="G81" s="172">
        <v>71</v>
      </c>
      <c r="H81" s="264">
        <f t="shared" ca="1" si="10"/>
        <v>-6.9485626471260716E-3</v>
      </c>
    </row>
    <row r="82" spans="2:8">
      <c r="B82" s="270">
        <v>45692</v>
      </c>
      <c r="C82" s="271">
        <v>13109.95</v>
      </c>
      <c r="D82">
        <f t="shared" si="9"/>
        <v>-2.2831137104783504E-3</v>
      </c>
      <c r="E82" s="172">
        <v>-2.2831137104783504E-3</v>
      </c>
      <c r="G82" s="172">
        <v>72</v>
      </c>
      <c r="H82" s="264">
        <f t="shared" ca="1" si="10"/>
        <v>4.3836085668919313E-2</v>
      </c>
    </row>
    <row r="83" spans="2:8">
      <c r="B83" s="270">
        <v>45691</v>
      </c>
      <c r="C83" s="271">
        <v>13139.95</v>
      </c>
      <c r="D83">
        <f t="shared" si="9"/>
        <v>1.7299578059071785E-2</v>
      </c>
      <c r="E83" s="172">
        <v>1.7299578059071785E-2</v>
      </c>
      <c r="G83" s="172">
        <v>73</v>
      </c>
      <c r="H83" s="264">
        <f t="shared" ca="1" si="10"/>
        <v>4.0961127675704527E-2</v>
      </c>
    </row>
    <row r="84" spans="2:8">
      <c r="B84" s="270">
        <v>45689</v>
      </c>
      <c r="C84" s="271">
        <v>12916.5</v>
      </c>
      <c r="D84">
        <f t="shared" si="9"/>
        <v>4.9213485884173493E-2</v>
      </c>
      <c r="E84" s="172">
        <v>4.9213485884173493E-2</v>
      </c>
      <c r="G84" s="172">
        <v>74</v>
      </c>
      <c r="H84" s="264">
        <f t="shared" ca="1" si="10"/>
        <v>5.2805661266813863E-3</v>
      </c>
    </row>
    <row r="85" spans="2:8">
      <c r="B85" s="270">
        <v>45688</v>
      </c>
      <c r="C85" s="271">
        <v>12310.65</v>
      </c>
      <c r="D85">
        <f t="shared" si="9"/>
        <v>2.588749999999997E-2</v>
      </c>
      <c r="E85" s="172">
        <v>2.588749999999997E-2</v>
      </c>
      <c r="G85" s="172">
        <v>75</v>
      </c>
      <c r="H85" s="264">
        <f t="shared" ca="1" si="10"/>
        <v>5.6270620051610612E-3</v>
      </c>
    </row>
    <row r="86" spans="2:8">
      <c r="B86" s="270">
        <v>45687</v>
      </c>
      <c r="C86" s="271">
        <v>12000</v>
      </c>
      <c r="D86">
        <f t="shared" si="9"/>
        <v>1.8450646607502453E-3</v>
      </c>
      <c r="E86" s="172">
        <v>1.8450646607502453E-3</v>
      </c>
      <c r="G86" s="172">
        <v>76</v>
      </c>
      <c r="H86" s="264">
        <f t="shared" ca="1" si="10"/>
        <v>6.1661028257471752E-3</v>
      </c>
    </row>
    <row r="87" spans="2:8">
      <c r="B87" s="270">
        <v>45686</v>
      </c>
      <c r="C87" s="271">
        <v>11977.9</v>
      </c>
      <c r="D87">
        <f t="shared" si="9"/>
        <v>-1.2030106196515135E-2</v>
      </c>
      <c r="E87" s="172">
        <v>-1.2030106196515135E-2</v>
      </c>
      <c r="G87" s="172">
        <v>77</v>
      </c>
      <c r="H87" s="264">
        <f t="shared" ca="1" si="10"/>
        <v>-1.5592159962966333E-2</v>
      </c>
    </row>
    <row r="88" spans="2:8">
      <c r="B88" s="270">
        <v>45685</v>
      </c>
      <c r="C88" s="271">
        <v>12123.75</v>
      </c>
      <c r="D88">
        <f t="shared" si="9"/>
        <v>1.083055065721179E-2</v>
      </c>
      <c r="E88" s="172">
        <v>1.083055065721179E-2</v>
      </c>
      <c r="G88" s="172">
        <v>78</v>
      </c>
      <c r="H88" s="264">
        <f t="shared" ca="1" si="10"/>
        <v>-1.1418311218855615E-2</v>
      </c>
    </row>
    <row r="89" spans="2:8">
      <c r="B89" s="270">
        <v>45684</v>
      </c>
      <c r="C89" s="271">
        <v>11993.85</v>
      </c>
      <c r="D89">
        <f t="shared" si="9"/>
        <v>2.1683002030432014E-3</v>
      </c>
      <c r="E89" s="172">
        <v>2.1683002030432014E-3</v>
      </c>
      <c r="G89" s="172">
        <v>79</v>
      </c>
      <c r="H89" s="264">
        <f t="shared" ca="1" si="10"/>
        <v>-5.6181717471538509E-3</v>
      </c>
    </row>
    <row r="90" spans="2:8">
      <c r="B90" s="270">
        <v>45681</v>
      </c>
      <c r="C90" s="271">
        <v>11967.9</v>
      </c>
      <c r="D90">
        <f t="shared" si="9"/>
        <v>-6.462860344934966E-3</v>
      </c>
      <c r="E90" s="172">
        <v>-6.462860344934966E-3</v>
      </c>
      <c r="G90" s="172">
        <v>80</v>
      </c>
      <c r="H90" s="264">
        <f t="shared" ca="1" si="10"/>
        <v>2.4744267466453407E-2</v>
      </c>
    </row>
    <row r="91" spans="2:8">
      <c r="B91" s="270">
        <v>45680</v>
      </c>
      <c r="C91" s="271">
        <v>12045.75</v>
      </c>
      <c r="D91">
        <f t="shared" si="9"/>
        <v>2.113083229689621E-3</v>
      </c>
      <c r="E91" s="172">
        <v>2.113083229689621E-3</v>
      </c>
      <c r="G91" s="172">
        <v>81</v>
      </c>
      <c r="H91" s="264">
        <f t="shared" ca="1" si="10"/>
        <v>3.2722265572584425E-2</v>
      </c>
    </row>
    <row r="92" spans="2:8">
      <c r="B92" s="270">
        <v>45679</v>
      </c>
      <c r="C92" s="271">
        <v>12020.35</v>
      </c>
      <c r="D92">
        <f t="shared" si="9"/>
        <v>1.1498943931603762E-2</v>
      </c>
      <c r="E92" s="172">
        <v>1.1498943931603762E-2</v>
      </c>
      <c r="G92" s="172">
        <v>82</v>
      </c>
      <c r="H92" s="264">
        <f t="shared" ca="1" si="10"/>
        <v>1.625364507614457E-2</v>
      </c>
    </row>
    <row r="93" spans="2:8">
      <c r="B93" s="270">
        <v>45678</v>
      </c>
      <c r="C93" s="271">
        <v>11883.7</v>
      </c>
      <c r="D93">
        <f t="shared" si="9"/>
        <v>-1.1343546823848366E-2</v>
      </c>
      <c r="E93" s="172">
        <v>-1.1343546823848366E-2</v>
      </c>
      <c r="G93" s="172">
        <v>83</v>
      </c>
      <c r="H93" s="264">
        <f t="shared" ca="1" si="10"/>
        <v>-1.5207453146083488E-2</v>
      </c>
    </row>
    <row r="94" spans="2:8">
      <c r="B94" s="270">
        <v>45677</v>
      </c>
      <c r="C94" s="271">
        <v>12020.05</v>
      </c>
      <c r="D94">
        <f t="shared" si="9"/>
        <v>-9.5827823027517401E-3</v>
      </c>
      <c r="E94" s="172">
        <v>-9.5827823027517401E-3</v>
      </c>
      <c r="G94" s="172">
        <v>84</v>
      </c>
      <c r="H94" s="264">
        <f t="shared" ca="1" si="10"/>
        <v>2.0082400818404213E-3</v>
      </c>
    </row>
    <row r="95" spans="2:8">
      <c r="B95" s="270">
        <v>45674</v>
      </c>
      <c r="C95" s="271">
        <v>12136.35</v>
      </c>
      <c r="D95">
        <f t="shared" si="9"/>
        <v>3.6428140221464152E-3</v>
      </c>
      <c r="E95" s="172">
        <v>3.6428140221464152E-3</v>
      </c>
      <c r="G95" s="172">
        <v>85</v>
      </c>
      <c r="H95" s="264">
        <f t="shared" ca="1" si="10"/>
        <v>-2.0834596175688423E-2</v>
      </c>
    </row>
    <row r="96" spans="2:8">
      <c r="B96" s="270">
        <v>45673</v>
      </c>
      <c r="C96" s="271">
        <v>12092.3</v>
      </c>
      <c r="D96">
        <f t="shared" si="9"/>
        <v>1.2128161775783823E-2</v>
      </c>
      <c r="E96" s="172">
        <v>1.2128161775783823E-2</v>
      </c>
      <c r="G96" s="172">
        <v>86</v>
      </c>
      <c r="H96" s="264">
        <f t="shared" ca="1" si="10"/>
        <v>1.9667262145438963E-3</v>
      </c>
    </row>
    <row r="97" spans="2:8">
      <c r="B97" s="270">
        <v>45672</v>
      </c>
      <c r="C97" s="271">
        <v>11947.4</v>
      </c>
      <c r="D97">
        <f t="shared" si="9"/>
        <v>1.7566422369188709E-2</v>
      </c>
      <c r="E97" s="172">
        <v>1.7566422369188709E-2</v>
      </c>
      <c r="G97" s="172">
        <v>87</v>
      </c>
      <c r="H97" s="264">
        <f t="shared" ca="1" si="10"/>
        <v>4.2552069078214128E-3</v>
      </c>
    </row>
    <row r="98" spans="2:8">
      <c r="B98" s="270">
        <v>45671</v>
      </c>
      <c r="C98" s="271">
        <v>11741.15</v>
      </c>
      <c r="D98">
        <f t="shared" si="9"/>
        <v>2.1173799977386686E-2</v>
      </c>
      <c r="E98" s="172">
        <v>2.1173799977386686E-2</v>
      </c>
      <c r="G98" s="172">
        <v>88</v>
      </c>
      <c r="H98" s="264">
        <f t="shared" ca="1" si="10"/>
        <v>1.6054099730100451E-2</v>
      </c>
    </row>
    <row r="99" spans="2:8">
      <c r="B99" s="270">
        <v>45670</v>
      </c>
      <c r="C99" s="271">
        <v>11497.7</v>
      </c>
      <c r="D99">
        <f t="shared" si="9"/>
        <v>-1.146925054380064E-2</v>
      </c>
      <c r="E99" s="172">
        <v>-1.146925054380064E-2</v>
      </c>
      <c r="G99" s="172">
        <v>89</v>
      </c>
      <c r="H99" s="264">
        <f t="shared" ca="1" si="10"/>
        <v>8.0001219390538683E-3</v>
      </c>
    </row>
    <row r="100" spans="2:8">
      <c r="B100" s="270">
        <v>45667</v>
      </c>
      <c r="C100" s="271">
        <v>11631.1</v>
      </c>
      <c r="D100">
        <f t="shared" si="9"/>
        <v>-9.3223911997307556E-3</v>
      </c>
      <c r="E100" s="172">
        <v>-9.3223911997307556E-3</v>
      </c>
      <c r="G100" s="172">
        <v>90</v>
      </c>
      <c r="H100" s="264">
        <f t="shared" ca="1" si="10"/>
        <v>-1.6581454373612241E-2</v>
      </c>
    </row>
    <row r="101" spans="2:8">
      <c r="B101" s="270">
        <v>45666</v>
      </c>
      <c r="C101" s="271">
        <v>11740.55</v>
      </c>
      <c r="D101">
        <f t="shared" si="9"/>
        <v>-6.8896971747589852E-3</v>
      </c>
      <c r="E101" s="172">
        <v>-6.8896971747589852E-3</v>
      </c>
      <c r="G101" s="172">
        <v>91</v>
      </c>
      <c r="H101" s="264">
        <f t="shared" ca="1" si="10"/>
        <v>1.3717705267349042E-2</v>
      </c>
    </row>
    <row r="102" spans="2:8">
      <c r="B102" s="270">
        <v>45665</v>
      </c>
      <c r="C102" s="271">
        <v>11822</v>
      </c>
      <c r="D102">
        <f t="shared" si="9"/>
        <v>8.5911972221511899E-3</v>
      </c>
      <c r="E102" s="172">
        <v>8.5911972221511899E-3</v>
      </c>
      <c r="G102" s="172">
        <v>92</v>
      </c>
      <c r="H102" s="264">
        <f t="shared" ca="1" si="10"/>
        <v>4.0027895050994501E-2</v>
      </c>
    </row>
    <row r="103" spans="2:8">
      <c r="B103" s="270">
        <v>45664</v>
      </c>
      <c r="C103" s="271">
        <v>11721.3</v>
      </c>
      <c r="D103">
        <f t="shared" si="9"/>
        <v>-2.9219992088910748E-3</v>
      </c>
      <c r="E103" s="172">
        <v>-2.9219992088910748E-3</v>
      </c>
      <c r="G103" s="172">
        <v>93</v>
      </c>
      <c r="H103" s="264">
        <f t="shared" ca="1" si="10"/>
        <v>2.8079929440744324E-3</v>
      </c>
    </row>
    <row r="104" spans="2:8">
      <c r="B104" s="270">
        <v>45663</v>
      </c>
      <c r="C104" s="271">
        <v>11755.65</v>
      </c>
      <c r="D104">
        <f t="shared" si="9"/>
        <v>-1.4965330875421611E-2</v>
      </c>
      <c r="E104" s="172">
        <v>-1.4965330875421611E-2</v>
      </c>
      <c r="G104" s="172">
        <v>94</v>
      </c>
      <c r="H104" s="264">
        <f t="shared" ca="1" si="10"/>
        <v>-9.7511501098432769E-3</v>
      </c>
    </row>
    <row r="105" spans="2:8">
      <c r="B105" s="270">
        <v>45660</v>
      </c>
      <c r="C105" s="271">
        <v>11934.25</v>
      </c>
      <c r="D105">
        <f t="shared" si="9"/>
        <v>7.8496448869634864E-3</v>
      </c>
      <c r="E105" s="172">
        <v>7.8496448869634864E-3</v>
      </c>
      <c r="G105" s="172">
        <v>95</v>
      </c>
      <c r="H105" s="264">
        <f t="shared" ca="1" si="10"/>
        <v>1.5509790262742577E-2</v>
      </c>
    </row>
    <row r="106" spans="2:8">
      <c r="B106" s="270">
        <v>45659</v>
      </c>
      <c r="C106" s="271">
        <v>11841.3</v>
      </c>
      <c r="D106">
        <f t="shared" si="9"/>
        <v>5.6476004389604137E-2</v>
      </c>
      <c r="E106" s="172">
        <v>5.6476004389604137E-2</v>
      </c>
      <c r="G106" s="172">
        <v>96</v>
      </c>
      <c r="H106" s="264">
        <f t="shared" ca="1" si="10"/>
        <v>2.8801137460512584E-2</v>
      </c>
    </row>
    <row r="107" spans="2:8">
      <c r="B107" s="270">
        <v>45658</v>
      </c>
      <c r="C107" s="271">
        <v>11208.3</v>
      </c>
      <c r="D107">
        <f t="shared" si="9"/>
        <v>3.2223900390481071E-2</v>
      </c>
      <c r="E107" s="172">
        <v>3.2223900390481071E-2</v>
      </c>
      <c r="G107" s="172">
        <v>97</v>
      </c>
      <c r="H107" s="264">
        <f t="shared" ca="1" si="10"/>
        <v>-1.1513100752752166E-2</v>
      </c>
    </row>
    <row r="108" spans="2:8">
      <c r="B108" s="270">
        <v>45657</v>
      </c>
      <c r="C108" s="271">
        <v>10858.4</v>
      </c>
      <c r="D108">
        <f t="shared" si="9"/>
        <v>5.5051648539903332E-3</v>
      </c>
      <c r="E108" s="172">
        <v>5.5051648539903332E-3</v>
      </c>
      <c r="G108" s="172">
        <v>98</v>
      </c>
      <c r="H108" s="264">
        <f t="shared" ca="1" si="10"/>
        <v>5.5682012675492051E-3</v>
      </c>
    </row>
    <row r="109" spans="2:8">
      <c r="B109" s="270">
        <v>45656</v>
      </c>
      <c r="C109" s="271">
        <v>10798.95</v>
      </c>
      <c r="D109">
        <f t="shared" si="9"/>
        <v>-1.2987784536218969E-2</v>
      </c>
      <c r="E109" s="172">
        <v>-1.2987784536218969E-2</v>
      </c>
      <c r="G109" s="172">
        <v>99</v>
      </c>
      <c r="H109" s="264">
        <f t="shared" ca="1" si="10"/>
        <v>-1.0658918376921336E-2</v>
      </c>
    </row>
    <row r="110" spans="2:8">
      <c r="B110" s="270">
        <v>45653</v>
      </c>
      <c r="C110" s="271">
        <v>10941.05</v>
      </c>
      <c r="D110">
        <f t="shared" si="9"/>
        <v>4.1345447870777602E-3</v>
      </c>
      <c r="E110" s="172">
        <v>4.1345447870777602E-3</v>
      </c>
      <c r="G110" s="172">
        <v>100</v>
      </c>
      <c r="H110" s="264">
        <f t="shared" ca="1" si="10"/>
        <v>-3.3127548350013248E-3</v>
      </c>
    </row>
    <row r="111" spans="2:8">
      <c r="B111" s="270">
        <v>45652</v>
      </c>
      <c r="C111" s="271">
        <v>10896</v>
      </c>
      <c r="D111">
        <f t="shared" si="9"/>
        <v>1.4846413203434945E-2</v>
      </c>
      <c r="E111" s="172">
        <v>1.4846413203434945E-2</v>
      </c>
      <c r="G111" s="172">
        <v>101</v>
      </c>
      <c r="H111" s="264">
        <f t="shared" ca="1" si="10"/>
        <v>-7.7106761765196783E-5</v>
      </c>
    </row>
    <row r="112" spans="2:8">
      <c r="B112" s="270">
        <v>45650</v>
      </c>
      <c r="C112" s="271">
        <v>10736.6</v>
      </c>
      <c r="D112">
        <f t="shared" si="9"/>
        <v>-7.8913324708925932E-3</v>
      </c>
      <c r="E112" s="172">
        <v>-7.8913324708925932E-3</v>
      </c>
      <c r="G112" s="172">
        <v>102</v>
      </c>
      <c r="H112" s="264">
        <f t="shared" ca="1" si="10"/>
        <v>2.2833686264241395E-2</v>
      </c>
    </row>
    <row r="113" spans="2:8">
      <c r="B113" s="270">
        <v>45649</v>
      </c>
      <c r="C113" s="271">
        <v>10822</v>
      </c>
      <c r="D113">
        <f t="shared" si="9"/>
        <v>-7.2515950298365087E-3</v>
      </c>
      <c r="E113" s="172">
        <v>-7.2515950298365087E-3</v>
      </c>
      <c r="G113" s="172">
        <v>103</v>
      </c>
      <c r="H113" s="264">
        <f t="shared" ca="1" si="10"/>
        <v>-2.4973161342377457E-2</v>
      </c>
    </row>
    <row r="114" spans="2:8">
      <c r="B114" s="270">
        <v>45646</v>
      </c>
      <c r="C114" s="271">
        <v>10901.05</v>
      </c>
      <c r="D114">
        <f t="shared" si="9"/>
        <v>-4.9564824492144104E-3</v>
      </c>
      <c r="E114" s="172">
        <v>-4.9564824492144104E-3</v>
      </c>
      <c r="G114" s="172">
        <v>104</v>
      </c>
      <c r="H114" s="264">
        <f t="shared" ca="1" si="10"/>
        <v>4.1101799801190879E-2</v>
      </c>
    </row>
    <row r="115" spans="2:8">
      <c r="B115" s="270">
        <v>45645</v>
      </c>
      <c r="C115" s="271">
        <v>10955.35</v>
      </c>
      <c r="D115">
        <f t="shared" si="9"/>
        <v>-4.280864716494995E-3</v>
      </c>
      <c r="E115" s="172">
        <v>-4.280864716494995E-3</v>
      </c>
      <c r="G115" s="172">
        <v>105</v>
      </c>
      <c r="H115" s="264">
        <f t="shared" ca="1" si="10"/>
        <v>1.7461803477151372E-2</v>
      </c>
    </row>
    <row r="116" spans="2:8">
      <c r="B116" s="270">
        <v>45644</v>
      </c>
      <c r="C116" s="271">
        <v>11002.45</v>
      </c>
      <c r="D116">
        <f t="shared" si="9"/>
        <v>-9.5512015519575964E-3</v>
      </c>
      <c r="E116" s="172">
        <v>-9.5512015519575964E-3</v>
      </c>
      <c r="G116" s="172">
        <v>106</v>
      </c>
      <c r="H116" s="264">
        <f t="shared" ca="1" si="10"/>
        <v>6.4642126898099474E-3</v>
      </c>
    </row>
    <row r="117" spans="2:8">
      <c r="B117" s="270">
        <v>45643</v>
      </c>
      <c r="C117" s="271">
        <v>11108.55</v>
      </c>
      <c r="D117">
        <f t="shared" si="9"/>
        <v>-1.4937483373237628E-2</v>
      </c>
      <c r="E117" s="172">
        <v>-1.4937483373237628E-2</v>
      </c>
      <c r="G117" s="172">
        <v>107</v>
      </c>
      <c r="H117" s="264">
        <f t="shared" ca="1" si="10"/>
        <v>-1.07335167213182E-2</v>
      </c>
    </row>
    <row r="118" spans="2:8">
      <c r="B118" s="270">
        <v>45642</v>
      </c>
      <c r="C118" s="271">
        <v>11277</v>
      </c>
      <c r="D118">
        <f t="shared" si="9"/>
        <v>3.9476427250273699E-4</v>
      </c>
      <c r="E118" s="172">
        <v>3.9476427250273699E-4</v>
      </c>
      <c r="G118" s="172">
        <v>108</v>
      </c>
      <c r="H118" s="264">
        <f t="shared" ca="1" si="10"/>
        <v>1.5467786065025435E-3</v>
      </c>
    </row>
    <row r="119" spans="2:8">
      <c r="B119" s="270">
        <v>45639</v>
      </c>
      <c r="C119" s="271">
        <v>11272.55</v>
      </c>
      <c r="D119">
        <f t="shared" si="9"/>
        <v>9.4157995594318852E-3</v>
      </c>
      <c r="E119" s="172">
        <v>9.4157995594318852E-3</v>
      </c>
      <c r="G119" s="172">
        <v>109</v>
      </c>
      <c r="H119" s="264">
        <f t="shared" ca="1" si="10"/>
        <v>3.3354649354265026E-4</v>
      </c>
    </row>
    <row r="120" spans="2:8">
      <c r="B120" s="270">
        <v>45638</v>
      </c>
      <c r="C120" s="271">
        <v>11167.4</v>
      </c>
      <c r="D120">
        <f t="shared" si="9"/>
        <v>-9.784753164416694E-3</v>
      </c>
      <c r="E120" s="172">
        <v>-9.784753164416694E-3</v>
      </c>
      <c r="G120" s="172">
        <v>110</v>
      </c>
      <c r="H120" s="264">
        <f t="shared" ca="1" si="10"/>
        <v>-9.3988608271022255E-3</v>
      </c>
    </row>
    <row r="121" spans="2:8">
      <c r="B121" s="270">
        <v>45637</v>
      </c>
      <c r="C121" s="271">
        <v>11277.75</v>
      </c>
      <c r="D121">
        <f t="shared" si="9"/>
        <v>7.1038202568269246E-3</v>
      </c>
      <c r="E121" s="172">
        <v>7.1038202568269246E-3</v>
      </c>
      <c r="G121" s="172">
        <v>111</v>
      </c>
      <c r="H121" s="264">
        <f t="shared" ca="1" si="10"/>
        <v>-1.4137674806537515E-2</v>
      </c>
    </row>
    <row r="122" spans="2:8">
      <c r="B122" s="270">
        <v>45636</v>
      </c>
      <c r="C122" s="271">
        <v>11198.2</v>
      </c>
      <c r="D122">
        <f t="shared" si="9"/>
        <v>-7.2341708186314073E-3</v>
      </c>
      <c r="E122" s="172">
        <v>-7.2341708186314073E-3</v>
      </c>
      <c r="G122" s="172">
        <v>112</v>
      </c>
      <c r="H122" s="264">
        <f t="shared" ca="1" si="10"/>
        <v>-1.912087532478068E-4</v>
      </c>
    </row>
    <row r="123" spans="2:8">
      <c r="B123" s="270">
        <v>45635</v>
      </c>
      <c r="C123" s="271">
        <v>11279.8</v>
      </c>
      <c r="D123">
        <f t="shared" si="9"/>
        <v>-3.3707517704179161E-3</v>
      </c>
      <c r="E123" s="172">
        <v>-3.3707517704179161E-3</v>
      </c>
      <c r="G123" s="172">
        <v>113</v>
      </c>
      <c r="H123" s="264">
        <f t="shared" ca="1" si="10"/>
        <v>1.765778470658777E-2</v>
      </c>
    </row>
    <row r="124" spans="2:8">
      <c r="B124" s="270">
        <v>45632</v>
      </c>
      <c r="C124" s="271">
        <v>11317.95</v>
      </c>
      <c r="D124">
        <f t="shared" si="9"/>
        <v>1.2135303717945916E-2</v>
      </c>
      <c r="E124" s="172">
        <v>1.2135303717945916E-2</v>
      </c>
      <c r="G124" s="172">
        <v>114</v>
      </c>
      <c r="H124" s="264">
        <f t="shared" ca="1" si="10"/>
        <v>1.0886984630497845E-2</v>
      </c>
    </row>
    <row r="125" spans="2:8">
      <c r="B125" s="270">
        <v>45631</v>
      </c>
      <c r="C125" s="271">
        <v>11182.25</v>
      </c>
      <c r="D125">
        <f t="shared" si="9"/>
        <v>4.7080598570510505E-3</v>
      </c>
      <c r="E125" s="172">
        <v>4.7080598570510505E-3</v>
      </c>
      <c r="G125" s="172">
        <v>115</v>
      </c>
      <c r="H125" s="264">
        <f t="shared" ca="1" si="10"/>
        <v>-2.611351167368315E-2</v>
      </c>
    </row>
    <row r="126" spans="2:8">
      <c r="B126" s="270">
        <v>45630</v>
      </c>
      <c r="C126" s="271">
        <v>11129.85</v>
      </c>
      <c r="D126">
        <f t="shared" si="9"/>
        <v>-1.3245561539995978E-2</v>
      </c>
      <c r="E126" s="172">
        <v>-1.3245561539995978E-2</v>
      </c>
      <c r="G126" s="172">
        <v>116</v>
      </c>
      <c r="H126" s="264">
        <f t="shared" ca="1" si="10"/>
        <v>1.2611068461666113E-2</v>
      </c>
    </row>
    <row r="127" spans="2:8">
      <c r="B127" s="270">
        <v>45629</v>
      </c>
      <c r="C127" s="271">
        <v>11279.25</v>
      </c>
      <c r="D127">
        <f t="shared" si="9"/>
        <v>3.5544918277829341E-3</v>
      </c>
      <c r="E127" s="172">
        <v>3.5544918277829341E-3</v>
      </c>
      <c r="G127" s="172">
        <v>117</v>
      </c>
      <c r="H127" s="264">
        <f t="shared" ca="1" si="10"/>
        <v>1.1201512874464215E-2</v>
      </c>
    </row>
    <row r="128" spans="2:8">
      <c r="B128" s="270">
        <v>45628</v>
      </c>
      <c r="C128" s="271">
        <v>11239.3</v>
      </c>
      <c r="D128">
        <f t="shared" si="9"/>
        <v>1.4908526123783076E-2</v>
      </c>
      <c r="E128" s="172">
        <v>1.4908526123783076E-2</v>
      </c>
      <c r="G128" s="172">
        <v>118</v>
      </c>
      <c r="H128" s="264">
        <f t="shared" ca="1" si="10"/>
        <v>-2.3616459653380058E-2</v>
      </c>
    </row>
    <row r="129" spans="2:8">
      <c r="B129" s="270">
        <v>45625</v>
      </c>
      <c r="C129" s="271">
        <v>11074.2</v>
      </c>
      <c r="D129">
        <f t="shared" si="9"/>
        <v>1.1356319949588384E-2</v>
      </c>
      <c r="E129" s="172">
        <v>1.1356319949588384E-2</v>
      </c>
      <c r="G129" s="172">
        <v>119</v>
      </c>
      <c r="H129" s="264">
        <f t="shared" ca="1" si="10"/>
        <v>-1.305208617443035E-2</v>
      </c>
    </row>
    <row r="130" spans="2:8">
      <c r="B130" s="270">
        <v>45624</v>
      </c>
      <c r="C130" s="271">
        <v>10949.85</v>
      </c>
      <c r="D130">
        <f t="shared" si="9"/>
        <v>-9.8115903367138862E-3</v>
      </c>
      <c r="E130" s="172">
        <v>-9.8115903367138862E-3</v>
      </c>
      <c r="G130" s="172">
        <v>120</v>
      </c>
      <c r="H130" s="264">
        <f t="shared" ca="1" si="10"/>
        <v>2.3394318047183612E-2</v>
      </c>
    </row>
    <row r="131" spans="2:8">
      <c r="B131" s="270">
        <v>45623</v>
      </c>
      <c r="C131" s="271">
        <v>11058.35</v>
      </c>
      <c r="D131">
        <f t="shared" si="9"/>
        <v>1.0453264132237412E-2</v>
      </c>
      <c r="E131" s="172">
        <v>1.0453264132237412E-2</v>
      </c>
      <c r="G131" s="172">
        <v>121</v>
      </c>
      <c r="H131" s="264">
        <f t="shared" ca="1" si="10"/>
        <v>2.3905170792905162E-2</v>
      </c>
    </row>
    <row r="132" spans="2:8">
      <c r="B132" s="270">
        <v>45622</v>
      </c>
      <c r="C132" s="271">
        <v>10943.95</v>
      </c>
      <c r="D132">
        <f t="shared" si="9"/>
        <v>-7.364979161281154E-3</v>
      </c>
      <c r="E132" s="172">
        <v>-7.364979161281154E-3</v>
      </c>
      <c r="G132" s="172">
        <v>122</v>
      </c>
      <c r="H132" s="264">
        <f t="shared" ca="1" si="10"/>
        <v>-3.4130192572706321E-3</v>
      </c>
    </row>
    <row r="133" spans="2:8">
      <c r="B133" s="270">
        <v>45621</v>
      </c>
      <c r="C133" s="271">
        <v>11025.15</v>
      </c>
      <c r="D133">
        <f t="shared" si="9"/>
        <v>-3.4753606421057096E-3</v>
      </c>
      <c r="E133" s="172">
        <v>-3.4753606421057096E-3</v>
      </c>
      <c r="G133" s="172">
        <v>123</v>
      </c>
      <c r="H133" s="264">
        <f t="shared" ca="1" si="10"/>
        <v>5.396014001608148E-2</v>
      </c>
    </row>
    <row r="134" spans="2:8">
      <c r="B134" s="270">
        <v>45618</v>
      </c>
      <c r="C134" s="271">
        <v>11063.6</v>
      </c>
      <c r="D134">
        <f t="shared" si="9"/>
        <v>1.8611695491854183E-2</v>
      </c>
      <c r="E134" s="172">
        <v>1.8611695491854183E-2</v>
      </c>
      <c r="G134" s="172">
        <v>124</v>
      </c>
      <c r="H134" s="264">
        <f t="shared" ca="1" si="10"/>
        <v>1.1344074071758555E-2</v>
      </c>
    </row>
    <row r="135" spans="2:8">
      <c r="B135" s="270">
        <v>45617</v>
      </c>
      <c r="C135" s="271">
        <v>10861.45</v>
      </c>
      <c r="D135">
        <f t="shared" si="9"/>
        <v>-8.9284899583001245E-3</v>
      </c>
      <c r="E135" s="172">
        <v>-8.9284899583001245E-3</v>
      </c>
      <c r="G135" s="172">
        <v>125</v>
      </c>
      <c r="H135" s="264">
        <f t="shared" ca="1" si="10"/>
        <v>-1.3811580871298294E-2</v>
      </c>
    </row>
    <row r="136" spans="2:8">
      <c r="B136" s="270">
        <v>45615</v>
      </c>
      <c r="C136" s="271">
        <v>10959.3</v>
      </c>
      <c r="D136">
        <f t="shared" si="9"/>
        <v>-1.2137245976410697E-2</v>
      </c>
      <c r="E136" s="172">
        <v>-1.2137245976410697E-2</v>
      </c>
      <c r="G136" s="172">
        <v>126</v>
      </c>
      <c r="H136" s="264">
        <f t="shared" ca="1" si="10"/>
        <v>5.816587417951255E-3</v>
      </c>
    </row>
    <row r="137" spans="2:8">
      <c r="B137" s="270">
        <v>45614</v>
      </c>
      <c r="C137" s="271">
        <v>11093.95</v>
      </c>
      <c r="D137">
        <f t="shared" si="9"/>
        <v>7.9865165068304673E-3</v>
      </c>
      <c r="E137" s="172">
        <v>7.9865165068304673E-3</v>
      </c>
      <c r="G137" s="172">
        <v>127</v>
      </c>
      <c r="H137" s="264">
        <f t="shared" ca="1" si="10"/>
        <v>1.9116759862732972E-2</v>
      </c>
    </row>
    <row r="138" spans="2:8">
      <c r="B138" s="270">
        <v>45610</v>
      </c>
      <c r="C138" s="271">
        <v>11006.05</v>
      </c>
      <c r="D138">
        <f t="shared" si="9"/>
        <v>-3.9413191427744975E-3</v>
      </c>
      <c r="E138" s="172">
        <v>-3.9413191427744975E-3</v>
      </c>
      <c r="G138" s="172">
        <v>128</v>
      </c>
      <c r="H138" s="264">
        <f t="shared" ca="1" si="10"/>
        <v>-3.7783494151938914E-2</v>
      </c>
    </row>
    <row r="139" spans="2:8">
      <c r="B139" s="270">
        <v>45609</v>
      </c>
      <c r="C139" s="271">
        <v>11049.6</v>
      </c>
      <c r="D139">
        <f t="shared" ref="D139:D202" si="11">(C139-C140)/C140</f>
        <v>-8.3908427636833552E-3</v>
      </c>
      <c r="E139" s="172">
        <v>-8.3908427636833552E-3</v>
      </c>
      <c r="G139" s="172">
        <v>129</v>
      </c>
      <c r="H139" s="264">
        <f t="shared" ca="1" si="10"/>
        <v>1.8812671641353942E-2</v>
      </c>
    </row>
    <row r="140" spans="2:8">
      <c r="B140" s="270">
        <v>45608</v>
      </c>
      <c r="C140" s="271">
        <v>11143.1</v>
      </c>
      <c r="D140">
        <f t="shared" si="11"/>
        <v>-2.250936428151621E-2</v>
      </c>
      <c r="E140" s="172">
        <v>-2.250936428151621E-2</v>
      </c>
      <c r="G140" s="172">
        <v>130</v>
      </c>
      <c r="H140" s="264">
        <f t="shared" ref="H140:H203" ca="1" si="12">_xlfn.NORM.INV(RAND(),N$13,N$14)</f>
        <v>2.8158604032843204E-2</v>
      </c>
    </row>
    <row r="141" spans="2:8">
      <c r="B141" s="270">
        <v>45607</v>
      </c>
      <c r="C141" s="271">
        <v>11399.7</v>
      </c>
      <c r="D141">
        <f t="shared" si="11"/>
        <v>8.5552508183668694E-3</v>
      </c>
      <c r="E141" s="172">
        <v>8.5552508183668694E-3</v>
      </c>
      <c r="G141" s="172">
        <v>131</v>
      </c>
      <c r="H141" s="264">
        <f t="shared" ca="1" si="12"/>
        <v>6.7348241472380607E-4</v>
      </c>
    </row>
    <row r="142" spans="2:8">
      <c r="B142" s="270">
        <v>45604</v>
      </c>
      <c r="C142" s="271">
        <v>11303</v>
      </c>
      <c r="D142">
        <f t="shared" si="11"/>
        <v>2.5220904147293298E-4</v>
      </c>
      <c r="E142" s="172">
        <v>2.5220904147293298E-4</v>
      </c>
      <c r="G142" s="172">
        <v>132</v>
      </c>
      <c r="H142" s="264">
        <f t="shared" ca="1" si="12"/>
        <v>-4.3823315773871989E-2</v>
      </c>
    </row>
    <row r="143" spans="2:8">
      <c r="B143" s="270">
        <v>45603</v>
      </c>
      <c r="C143" s="271">
        <v>11300.15</v>
      </c>
      <c r="D143">
        <f t="shared" si="11"/>
        <v>-4.764735671664827E-3</v>
      </c>
      <c r="E143" s="172">
        <v>-4.764735671664827E-3</v>
      </c>
      <c r="G143" s="172">
        <v>133</v>
      </c>
      <c r="H143" s="264">
        <f t="shared" ca="1" si="12"/>
        <v>2.6775151954740433E-2</v>
      </c>
    </row>
    <row r="144" spans="2:8">
      <c r="B144" s="270">
        <v>45602</v>
      </c>
      <c r="C144" s="271">
        <v>11354.25</v>
      </c>
      <c r="D144">
        <f t="shared" si="11"/>
        <v>1.6485975953661976E-2</v>
      </c>
      <c r="E144" s="172">
        <v>1.6485975953661976E-2</v>
      </c>
      <c r="G144" s="172">
        <v>134</v>
      </c>
      <c r="H144" s="264">
        <f t="shared" ca="1" si="12"/>
        <v>-1.4481824803762344E-2</v>
      </c>
    </row>
    <row r="145" spans="2:8">
      <c r="B145" s="270">
        <v>45601</v>
      </c>
      <c r="C145" s="271">
        <v>11170.1</v>
      </c>
      <c r="D145">
        <f t="shared" si="11"/>
        <v>1.0644698686716487E-2</v>
      </c>
      <c r="E145" s="172">
        <v>1.0644698686716487E-2</v>
      </c>
      <c r="G145" s="172">
        <v>135</v>
      </c>
      <c r="H145" s="264">
        <f t="shared" ca="1" si="12"/>
        <v>1.383900131953358E-2</v>
      </c>
    </row>
    <row r="146" spans="2:8">
      <c r="B146" s="270">
        <v>45600</v>
      </c>
      <c r="C146" s="271">
        <v>11052.45</v>
      </c>
      <c r="D146">
        <f t="shared" si="11"/>
        <v>-5.1800180018001145E-3</v>
      </c>
      <c r="E146" s="172">
        <v>-5.1800180018001145E-3</v>
      </c>
      <c r="G146" s="172">
        <v>136</v>
      </c>
      <c r="H146" s="264">
        <f t="shared" ca="1" si="12"/>
        <v>1.8748677211334056E-2</v>
      </c>
    </row>
    <row r="147" spans="2:8">
      <c r="B147" s="270">
        <v>45597</v>
      </c>
      <c r="C147" s="271">
        <v>11110</v>
      </c>
      <c r="D147">
        <f t="shared" si="11"/>
        <v>3.0289488057996263E-3</v>
      </c>
      <c r="E147" s="172">
        <v>3.0289488057996263E-3</v>
      </c>
      <c r="G147" s="172">
        <v>137</v>
      </c>
      <c r="H147" s="264">
        <f t="shared" ca="1" si="12"/>
        <v>-2.0773984530635087E-2</v>
      </c>
    </row>
    <row r="148" spans="2:8">
      <c r="B148" s="270">
        <v>45596</v>
      </c>
      <c r="C148" s="271">
        <v>11076.45</v>
      </c>
      <c r="D148">
        <f t="shared" si="11"/>
        <v>-1.5990831923030795E-2</v>
      </c>
      <c r="E148" s="172">
        <v>-1.5990831923030795E-2</v>
      </c>
      <c r="G148" s="172">
        <v>138</v>
      </c>
      <c r="H148" s="264">
        <f t="shared" ca="1" si="12"/>
        <v>1.5914838547642095E-2</v>
      </c>
    </row>
    <row r="149" spans="2:8">
      <c r="B149" s="270">
        <v>45595</v>
      </c>
      <c r="C149" s="271">
        <v>11256.45</v>
      </c>
      <c r="D149">
        <f t="shared" si="11"/>
        <v>1.9052145573058187E-2</v>
      </c>
      <c r="E149" s="172">
        <v>1.9052145573058187E-2</v>
      </c>
      <c r="G149" s="172">
        <v>139</v>
      </c>
      <c r="H149" s="264">
        <f t="shared" ca="1" si="12"/>
        <v>1.5656043190505904E-2</v>
      </c>
    </row>
    <row r="150" spans="2:8">
      <c r="B150" s="270">
        <v>45594</v>
      </c>
      <c r="C150" s="271">
        <v>11046</v>
      </c>
      <c r="D150">
        <f t="shared" si="11"/>
        <v>-3.8077199399124816E-2</v>
      </c>
      <c r="E150" s="172">
        <v>-3.8077199399124816E-2</v>
      </c>
      <c r="G150" s="172">
        <v>140</v>
      </c>
      <c r="H150" s="264">
        <f t="shared" ca="1" si="12"/>
        <v>1.6630205703652572E-2</v>
      </c>
    </row>
    <row r="151" spans="2:8">
      <c r="B151" s="270">
        <v>45593</v>
      </c>
      <c r="C151" s="271">
        <v>11483.25</v>
      </c>
      <c r="D151">
        <f t="shared" si="11"/>
        <v>-1.7039255488857424E-3</v>
      </c>
      <c r="E151" s="172">
        <v>-1.7039255488857424E-3</v>
      </c>
      <c r="G151" s="172">
        <v>141</v>
      </c>
      <c r="H151" s="264">
        <f t="shared" ca="1" si="12"/>
        <v>1.5686026464595871E-2</v>
      </c>
    </row>
    <row r="152" spans="2:8">
      <c r="B152" s="270">
        <v>45590</v>
      </c>
      <c r="C152" s="271">
        <v>11502.85</v>
      </c>
      <c r="D152">
        <f t="shared" si="11"/>
        <v>-2.2174145889473581E-2</v>
      </c>
      <c r="E152" s="172">
        <v>-2.2174145889473581E-2</v>
      </c>
      <c r="G152" s="172">
        <v>142</v>
      </c>
      <c r="H152" s="264">
        <f t="shared" ca="1" si="12"/>
        <v>-2.6339769722671515E-2</v>
      </c>
    </row>
    <row r="153" spans="2:8">
      <c r="B153" s="270">
        <v>45589</v>
      </c>
      <c r="C153" s="271">
        <v>11763.7</v>
      </c>
      <c r="D153">
        <f t="shared" si="11"/>
        <v>-1.6100433248021944E-2</v>
      </c>
      <c r="E153" s="172">
        <v>-1.6100433248021944E-2</v>
      </c>
      <c r="G153" s="172">
        <v>143</v>
      </c>
      <c r="H153" s="264">
        <f t="shared" ca="1" si="12"/>
        <v>-1.5886393162440303E-2</v>
      </c>
    </row>
    <row r="154" spans="2:8">
      <c r="B154" s="270">
        <v>45588</v>
      </c>
      <c r="C154" s="271">
        <v>11956.2</v>
      </c>
      <c r="D154">
        <f t="shared" si="11"/>
        <v>2.7593032130367816E-3</v>
      </c>
      <c r="E154" s="172">
        <v>2.7593032130367816E-3</v>
      </c>
      <c r="G154" s="172">
        <v>144</v>
      </c>
      <c r="H154" s="264">
        <f t="shared" ca="1" si="12"/>
        <v>-8.5207782408987381E-3</v>
      </c>
    </row>
    <row r="155" spans="2:8">
      <c r="B155" s="270">
        <v>45587</v>
      </c>
      <c r="C155" s="271">
        <v>11923.3</v>
      </c>
      <c r="D155">
        <f t="shared" si="11"/>
        <v>-2.0745899687086816E-2</v>
      </c>
      <c r="E155" s="172">
        <v>-2.0745899687086816E-2</v>
      </c>
      <c r="G155" s="172">
        <v>145</v>
      </c>
      <c r="H155" s="264">
        <f t="shared" ca="1" si="12"/>
        <v>-5.210852037675167E-3</v>
      </c>
    </row>
    <row r="156" spans="2:8">
      <c r="B156" s="270">
        <v>45586</v>
      </c>
      <c r="C156" s="271">
        <v>12175.9</v>
      </c>
      <c r="D156">
        <f t="shared" si="11"/>
        <v>5.8487744834821087E-3</v>
      </c>
      <c r="E156" s="172">
        <v>5.8487744834821087E-3</v>
      </c>
      <c r="G156" s="172">
        <v>146</v>
      </c>
      <c r="H156" s="264">
        <f t="shared" ca="1" si="12"/>
        <v>-2.6816384553302649E-2</v>
      </c>
    </row>
    <row r="157" spans="2:8">
      <c r="B157" s="270">
        <v>45583</v>
      </c>
      <c r="C157" s="271">
        <v>12105.1</v>
      </c>
      <c r="D157">
        <f t="shared" si="11"/>
        <v>-3.1827071538857135E-3</v>
      </c>
      <c r="E157" s="172">
        <v>-3.1827071538857135E-3</v>
      </c>
      <c r="G157" s="172">
        <v>147</v>
      </c>
      <c r="H157" s="264">
        <f t="shared" ca="1" si="12"/>
        <v>3.1400122848046453E-3</v>
      </c>
    </row>
    <row r="158" spans="2:8">
      <c r="B158" s="270">
        <v>45582</v>
      </c>
      <c r="C158" s="271">
        <v>12143.75</v>
      </c>
      <c r="D158">
        <f t="shared" si="11"/>
        <v>-1.9392113954408517E-2</v>
      </c>
      <c r="E158" s="172">
        <v>-1.9392113954408517E-2</v>
      </c>
      <c r="G158" s="172">
        <v>148</v>
      </c>
      <c r="H158" s="264">
        <f t="shared" ca="1" si="12"/>
        <v>1.7824761756284349E-2</v>
      </c>
    </row>
    <row r="159" spans="2:8">
      <c r="B159" s="270">
        <v>45581</v>
      </c>
      <c r="C159" s="271">
        <v>12383.9</v>
      </c>
      <c r="D159">
        <f t="shared" si="11"/>
        <v>-5.0495109165043378E-3</v>
      </c>
      <c r="E159" s="172">
        <v>-5.0495109165043378E-3</v>
      </c>
      <c r="G159" s="172">
        <v>149</v>
      </c>
      <c r="H159" s="264">
        <f t="shared" ca="1" si="12"/>
        <v>-1.1102735180801028E-2</v>
      </c>
    </row>
    <row r="160" spans="2:8">
      <c r="B160" s="270">
        <v>45580</v>
      </c>
      <c r="C160" s="271">
        <v>12446.75</v>
      </c>
      <c r="D160">
        <f t="shared" si="11"/>
        <v>-7.2659985563713362E-3</v>
      </c>
      <c r="E160" s="172">
        <v>-7.2659985563713362E-3</v>
      </c>
      <c r="G160" s="172">
        <v>150</v>
      </c>
      <c r="H160" s="264">
        <f t="shared" ca="1" si="12"/>
        <v>-2.0282091953212171E-3</v>
      </c>
    </row>
    <row r="161" spans="2:8">
      <c r="B161" s="270">
        <v>45579</v>
      </c>
      <c r="C161" s="271">
        <v>12537.85</v>
      </c>
      <c r="D161">
        <f t="shared" si="11"/>
        <v>-1.8690345278300595E-2</v>
      </c>
      <c r="E161" s="172">
        <v>-1.8690345278300595E-2</v>
      </c>
      <c r="G161" s="172">
        <v>151</v>
      </c>
      <c r="H161" s="264">
        <f t="shared" ca="1" si="12"/>
        <v>4.4982230486814642E-3</v>
      </c>
    </row>
    <row r="162" spans="2:8">
      <c r="B162" s="270">
        <v>45576</v>
      </c>
      <c r="C162" s="271">
        <v>12776.65</v>
      </c>
      <c r="D162">
        <f t="shared" si="11"/>
        <v>-1.2936395732418686E-2</v>
      </c>
      <c r="E162" s="172">
        <v>-1.2936395732418686E-2</v>
      </c>
      <c r="G162" s="172">
        <v>152</v>
      </c>
      <c r="H162" s="264">
        <f t="shared" ca="1" si="12"/>
        <v>5.4036543829017909E-2</v>
      </c>
    </row>
    <row r="163" spans="2:8">
      <c r="B163" s="270">
        <v>45575</v>
      </c>
      <c r="C163" s="271">
        <v>12944.1</v>
      </c>
      <c r="D163">
        <f t="shared" si="11"/>
        <v>1.4372252305907954E-2</v>
      </c>
      <c r="E163" s="172">
        <v>1.4372252305907954E-2</v>
      </c>
      <c r="G163" s="172">
        <v>153</v>
      </c>
      <c r="H163" s="264">
        <f t="shared" ca="1" si="12"/>
        <v>-5.30053652501878E-3</v>
      </c>
    </row>
    <row r="164" spans="2:8">
      <c r="B164" s="270">
        <v>45574</v>
      </c>
      <c r="C164" s="271">
        <v>12760.7</v>
      </c>
      <c r="D164">
        <f t="shared" si="11"/>
        <v>1.8253344451581756E-2</v>
      </c>
      <c r="E164" s="172">
        <v>1.8253344451581756E-2</v>
      </c>
      <c r="G164" s="172">
        <v>154</v>
      </c>
      <c r="H164" s="264">
        <f t="shared" ca="1" si="12"/>
        <v>-1.5403776677657341E-2</v>
      </c>
    </row>
    <row r="165" spans="2:8">
      <c r="B165" s="270">
        <v>45573</v>
      </c>
      <c r="C165" s="271">
        <v>12531.95</v>
      </c>
      <c r="D165">
        <f t="shared" si="11"/>
        <v>3.5521851925769129E-4</v>
      </c>
      <c r="E165" s="172">
        <v>3.5521851925769129E-4</v>
      </c>
      <c r="G165" s="172">
        <v>155</v>
      </c>
      <c r="H165" s="264">
        <f t="shared" ca="1" si="12"/>
        <v>-9.8619501390222533E-3</v>
      </c>
    </row>
    <row r="166" spans="2:8">
      <c r="B166" s="270">
        <v>45572</v>
      </c>
      <c r="C166" s="271">
        <v>12527.5</v>
      </c>
      <c r="D166">
        <f t="shared" si="11"/>
        <v>-6.2074846796104956E-3</v>
      </c>
      <c r="E166" s="172">
        <v>-6.2074846796104956E-3</v>
      </c>
      <c r="G166" s="172">
        <v>156</v>
      </c>
      <c r="H166" s="264">
        <f t="shared" ca="1" si="12"/>
        <v>2.4779214200245658E-2</v>
      </c>
    </row>
    <row r="167" spans="2:8">
      <c r="B167" s="270">
        <v>45569</v>
      </c>
      <c r="C167" s="271">
        <v>12605.75</v>
      </c>
      <c r="D167">
        <f t="shared" si="11"/>
        <v>-3.2892265968760539E-3</v>
      </c>
      <c r="E167" s="172">
        <v>-3.2892265968760539E-3</v>
      </c>
      <c r="G167" s="172">
        <v>157</v>
      </c>
      <c r="H167" s="264">
        <f t="shared" ca="1" si="12"/>
        <v>1.1441128997819825E-2</v>
      </c>
    </row>
    <row r="168" spans="2:8">
      <c r="B168" s="270">
        <v>45568</v>
      </c>
      <c r="C168" s="271">
        <v>12647.35</v>
      </c>
      <c r="D168">
        <f t="shared" si="11"/>
        <v>-3.9393133829560965E-2</v>
      </c>
      <c r="E168" s="172">
        <v>-3.9393133829560965E-2</v>
      </c>
      <c r="G168" s="172">
        <v>158</v>
      </c>
      <c r="H168" s="264">
        <f t="shared" ca="1" si="12"/>
        <v>-1.1488924639670313E-2</v>
      </c>
    </row>
    <row r="169" spans="2:8">
      <c r="B169" s="270">
        <v>45566</v>
      </c>
      <c r="C169" s="271">
        <v>13166</v>
      </c>
      <c r="D169">
        <f t="shared" si="11"/>
        <v>-5.4388880495543131E-3</v>
      </c>
      <c r="E169" s="172">
        <v>-5.4388880495543131E-3</v>
      </c>
      <c r="G169" s="172">
        <v>159</v>
      </c>
      <c r="H169" s="264">
        <f t="shared" ca="1" si="12"/>
        <v>-9.3041405215392586E-3</v>
      </c>
    </row>
    <row r="170" spans="2:8">
      <c r="B170" s="270">
        <v>45565</v>
      </c>
      <c r="C170" s="271">
        <v>13238</v>
      </c>
      <c r="D170">
        <f t="shared" si="11"/>
        <v>-1.9087702658644325E-2</v>
      </c>
      <c r="E170" s="172">
        <v>-1.9087702658644325E-2</v>
      </c>
      <c r="G170" s="172">
        <v>160</v>
      </c>
      <c r="H170" s="264">
        <f t="shared" ca="1" si="12"/>
        <v>-3.6286744182770915E-3</v>
      </c>
    </row>
    <row r="171" spans="2:8">
      <c r="B171" s="270">
        <v>45562</v>
      </c>
      <c r="C171" s="271">
        <v>13495.6</v>
      </c>
      <c r="D171">
        <f t="shared" si="11"/>
        <v>8.3533824474365352E-3</v>
      </c>
      <c r="E171" s="172">
        <v>8.3533824474365352E-3</v>
      </c>
      <c r="G171" s="172">
        <v>161</v>
      </c>
      <c r="H171" s="264">
        <f t="shared" ca="1" si="12"/>
        <v>-7.9813642101149527E-4</v>
      </c>
    </row>
    <row r="172" spans="2:8">
      <c r="B172" s="270">
        <v>45561</v>
      </c>
      <c r="C172" s="271">
        <v>13383.8</v>
      </c>
      <c r="D172">
        <f t="shared" si="11"/>
        <v>4.6811572665483019E-2</v>
      </c>
      <c r="E172" s="172">
        <v>4.6811572665483019E-2</v>
      </c>
      <c r="G172" s="172">
        <v>162</v>
      </c>
      <c r="H172" s="264">
        <f t="shared" ca="1" si="12"/>
        <v>-1.2531761310289836E-2</v>
      </c>
    </row>
    <row r="173" spans="2:8">
      <c r="B173" s="270">
        <v>45560</v>
      </c>
      <c r="C173" s="271">
        <v>12785.3</v>
      </c>
      <c r="D173">
        <f t="shared" si="11"/>
        <v>3.666022953856696E-3</v>
      </c>
      <c r="E173" s="172">
        <v>3.666022953856696E-3</v>
      </c>
      <c r="G173" s="172">
        <v>163</v>
      </c>
      <c r="H173" s="264">
        <f t="shared" ca="1" si="12"/>
        <v>-1.2018697006196204E-3</v>
      </c>
    </row>
    <row r="174" spans="2:8">
      <c r="B174" s="270">
        <v>45559</v>
      </c>
      <c r="C174" s="271">
        <v>12738.6</v>
      </c>
      <c r="D174">
        <f t="shared" si="11"/>
        <v>4.3759017905717059E-3</v>
      </c>
      <c r="E174" s="172">
        <v>4.3759017905717059E-3</v>
      </c>
      <c r="G174" s="172">
        <v>164</v>
      </c>
      <c r="H174" s="264">
        <f t="shared" ca="1" si="12"/>
        <v>1.8145062205979962E-2</v>
      </c>
    </row>
    <row r="175" spans="2:8">
      <c r="B175" s="270">
        <v>45558</v>
      </c>
      <c r="C175" s="271">
        <v>12683.1</v>
      </c>
      <c r="D175">
        <f t="shared" si="11"/>
        <v>5.4381862142772498E-3</v>
      </c>
      <c r="E175" s="172">
        <v>5.4381862142772498E-3</v>
      </c>
      <c r="G175" s="172">
        <v>165</v>
      </c>
      <c r="H175" s="264">
        <f t="shared" ca="1" si="12"/>
        <v>2.6033664658428636E-2</v>
      </c>
    </row>
    <row r="176" spans="2:8">
      <c r="B176" s="270">
        <v>45555</v>
      </c>
      <c r="C176" s="271">
        <v>12614.5</v>
      </c>
      <c r="D176">
        <f t="shared" si="11"/>
        <v>2.1292960369185928E-2</v>
      </c>
      <c r="E176" s="172">
        <v>2.1292960369185928E-2</v>
      </c>
      <c r="G176" s="172">
        <v>166</v>
      </c>
      <c r="H176" s="264">
        <f t="shared" ca="1" si="12"/>
        <v>1.7768763006962892E-2</v>
      </c>
    </row>
    <row r="177" spans="2:8">
      <c r="B177" s="270">
        <v>45554</v>
      </c>
      <c r="C177" s="271">
        <v>12351.5</v>
      </c>
      <c r="D177">
        <f t="shared" si="11"/>
        <v>1.2077908243950773E-2</v>
      </c>
      <c r="E177" s="172">
        <v>1.2077908243950773E-2</v>
      </c>
      <c r="G177" s="172">
        <v>167</v>
      </c>
      <c r="H177" s="264">
        <f t="shared" ca="1" si="12"/>
        <v>-1.3242531069982778E-2</v>
      </c>
    </row>
    <row r="178" spans="2:8">
      <c r="B178" s="270">
        <v>45553</v>
      </c>
      <c r="C178" s="271">
        <v>12204.1</v>
      </c>
      <c r="D178">
        <f t="shared" si="11"/>
        <v>-3.401180001224885E-3</v>
      </c>
      <c r="E178" s="172">
        <v>-3.401180001224885E-3</v>
      </c>
      <c r="G178" s="172">
        <v>168</v>
      </c>
      <c r="H178" s="264">
        <f t="shared" ca="1" si="12"/>
        <v>4.6307171725772853E-3</v>
      </c>
    </row>
    <row r="179" spans="2:8">
      <c r="B179" s="270">
        <v>45552</v>
      </c>
      <c r="C179" s="271">
        <v>12245.75</v>
      </c>
      <c r="D179">
        <f t="shared" si="11"/>
        <v>-3.5194076002929447E-3</v>
      </c>
      <c r="E179" s="172">
        <v>-3.5194076002929447E-3</v>
      </c>
      <c r="G179" s="172">
        <v>169</v>
      </c>
      <c r="H179" s="264">
        <f t="shared" ca="1" si="12"/>
        <v>1.8919852785510678E-2</v>
      </c>
    </row>
    <row r="180" spans="2:8">
      <c r="B180" s="270">
        <v>45551</v>
      </c>
      <c r="C180" s="271">
        <v>12289</v>
      </c>
      <c r="D180">
        <f t="shared" si="11"/>
        <v>-2.1963210607296394E-3</v>
      </c>
      <c r="E180" s="172">
        <v>-2.1963210607296394E-3</v>
      </c>
      <c r="G180" s="172">
        <v>170</v>
      </c>
      <c r="H180" s="264">
        <f t="shared" ca="1" si="12"/>
        <v>4.9252067569519491E-2</v>
      </c>
    </row>
    <row r="181" spans="2:8">
      <c r="B181" s="270">
        <v>45548</v>
      </c>
      <c r="C181" s="271">
        <v>12316.05</v>
      </c>
      <c r="D181">
        <f t="shared" si="11"/>
        <v>-6.8382409270333153E-3</v>
      </c>
      <c r="E181" s="172">
        <v>-6.8382409270333153E-3</v>
      </c>
      <c r="G181" s="172">
        <v>171</v>
      </c>
      <c r="H181" s="264">
        <f t="shared" ca="1" si="12"/>
        <v>-4.8284853558930611E-4</v>
      </c>
    </row>
    <row r="182" spans="2:8">
      <c r="B182" s="270">
        <v>45547</v>
      </c>
      <c r="C182" s="271">
        <v>12400.85</v>
      </c>
      <c r="D182">
        <f t="shared" si="11"/>
        <v>1.2926175812327446E-2</v>
      </c>
      <c r="E182" s="172">
        <v>1.2926175812327446E-2</v>
      </c>
      <c r="G182" s="172">
        <v>172</v>
      </c>
      <c r="H182" s="264">
        <f t="shared" ca="1" si="12"/>
        <v>4.9297152316281137E-3</v>
      </c>
    </row>
    <row r="183" spans="2:8">
      <c r="B183" s="270">
        <v>45546</v>
      </c>
      <c r="C183" s="271">
        <v>12242.6</v>
      </c>
      <c r="D183">
        <f t="shared" si="11"/>
        <v>-1.6961038537436008E-3</v>
      </c>
      <c r="E183" s="172">
        <v>-1.6961038537436008E-3</v>
      </c>
      <c r="G183" s="172">
        <v>173</v>
      </c>
      <c r="H183" s="264">
        <f t="shared" ca="1" si="12"/>
        <v>1.1445331520695179E-2</v>
      </c>
    </row>
    <row r="184" spans="2:8">
      <c r="B184" s="270">
        <v>45545</v>
      </c>
      <c r="C184" s="271">
        <v>12263.4</v>
      </c>
      <c r="D184">
        <f t="shared" si="11"/>
        <v>9.686515859456981E-3</v>
      </c>
      <c r="E184" s="172">
        <v>9.686515859456981E-3</v>
      </c>
      <c r="G184" s="172">
        <v>174</v>
      </c>
      <c r="H184" s="264">
        <f t="shared" ca="1" si="12"/>
        <v>1.6579354602182423E-4</v>
      </c>
    </row>
    <row r="185" spans="2:8">
      <c r="B185" s="270">
        <v>45544</v>
      </c>
      <c r="C185" s="271">
        <v>12145.75</v>
      </c>
      <c r="D185">
        <f t="shared" si="11"/>
        <v>-3.3152390213479761E-3</v>
      </c>
      <c r="E185" s="172">
        <v>-3.3152390213479761E-3</v>
      </c>
      <c r="G185" s="172">
        <v>175</v>
      </c>
      <c r="H185" s="264">
        <f t="shared" ca="1" si="12"/>
        <v>3.7074077905805691E-2</v>
      </c>
    </row>
    <row r="186" spans="2:8">
      <c r="B186" s="270">
        <v>45541</v>
      </c>
      <c r="C186" s="271">
        <v>12186.15</v>
      </c>
      <c r="D186">
        <f t="shared" si="11"/>
        <v>-9.143317125526542E-3</v>
      </c>
      <c r="E186" s="172">
        <v>-9.143317125526542E-3</v>
      </c>
      <c r="G186" s="172">
        <v>176</v>
      </c>
      <c r="H186" s="264">
        <f t="shared" ca="1" si="12"/>
        <v>2.0522797176929404E-2</v>
      </c>
    </row>
    <row r="187" spans="2:8">
      <c r="B187" s="270">
        <v>45540</v>
      </c>
      <c r="C187" s="271">
        <v>12298.6</v>
      </c>
      <c r="D187">
        <f t="shared" si="11"/>
        <v>-3.0519809504508774E-3</v>
      </c>
      <c r="E187" s="172">
        <v>-3.0519809504508774E-3</v>
      </c>
      <c r="G187" s="172">
        <v>177</v>
      </c>
      <c r="H187" s="264">
        <f t="shared" ca="1" si="12"/>
        <v>-9.6954429863426554E-3</v>
      </c>
    </row>
    <row r="188" spans="2:8">
      <c r="B188" s="270">
        <v>45539</v>
      </c>
      <c r="C188" s="271">
        <v>12336.25</v>
      </c>
      <c r="D188">
        <f t="shared" si="11"/>
        <v>-4.9084059981770222E-3</v>
      </c>
      <c r="E188" s="172">
        <v>-4.9084059981770222E-3</v>
      </c>
      <c r="G188" s="172">
        <v>178</v>
      </c>
      <c r="H188" s="264">
        <f t="shared" ca="1" si="12"/>
        <v>1.7917517791683503E-3</v>
      </c>
    </row>
    <row r="189" spans="2:8">
      <c r="B189" s="270">
        <v>45538</v>
      </c>
      <c r="C189" s="271">
        <v>12397.1</v>
      </c>
      <c r="D189">
        <f t="shared" si="11"/>
        <v>-2.4381608381479048E-3</v>
      </c>
      <c r="E189" s="172">
        <v>-2.4381608381479048E-3</v>
      </c>
      <c r="G189" s="172">
        <v>179</v>
      </c>
      <c r="H189" s="264">
        <f t="shared" ca="1" si="12"/>
        <v>-2.2114993303691804E-2</v>
      </c>
    </row>
    <row r="190" spans="2:8">
      <c r="B190" s="270">
        <v>45537</v>
      </c>
      <c r="C190" s="271">
        <v>12427.4</v>
      </c>
      <c r="D190">
        <f t="shared" si="11"/>
        <v>1.9672659840360911E-3</v>
      </c>
      <c r="E190" s="172">
        <v>1.9672659840360911E-3</v>
      </c>
      <c r="G190" s="172">
        <v>180</v>
      </c>
      <c r="H190" s="264">
        <f t="shared" ca="1" si="12"/>
        <v>-1.2993786604744654E-2</v>
      </c>
    </row>
    <row r="191" spans="2:8">
      <c r="B191" s="270">
        <v>45534</v>
      </c>
      <c r="C191" s="271">
        <v>12403</v>
      </c>
      <c r="D191">
        <f t="shared" si="11"/>
        <v>-4.0790762658786291E-3</v>
      </c>
      <c r="E191" s="172">
        <v>-4.0790762658786291E-3</v>
      </c>
      <c r="G191" s="172">
        <v>181</v>
      </c>
      <c r="H191" s="264">
        <f t="shared" ca="1" si="12"/>
        <v>-3.8693296480331582E-2</v>
      </c>
    </row>
    <row r="192" spans="2:8">
      <c r="B192" s="270">
        <v>45533</v>
      </c>
      <c r="C192" s="271">
        <v>12453.8</v>
      </c>
      <c r="D192">
        <f t="shared" si="11"/>
        <v>7.7928383572728526E-3</v>
      </c>
      <c r="E192" s="172">
        <v>7.7928383572728526E-3</v>
      </c>
      <c r="G192" s="172">
        <v>182</v>
      </c>
      <c r="H192" s="264">
        <f t="shared" ca="1" si="12"/>
        <v>-1.2245980469075607E-2</v>
      </c>
    </row>
    <row r="193" spans="2:8">
      <c r="B193" s="270">
        <v>45532</v>
      </c>
      <c r="C193" s="271">
        <v>12357.5</v>
      </c>
      <c r="D193">
        <f t="shared" si="11"/>
        <v>-1.1154766382062723E-2</v>
      </c>
      <c r="E193" s="172">
        <v>-1.1154766382062723E-2</v>
      </c>
      <c r="G193" s="172">
        <v>183</v>
      </c>
      <c r="H193" s="264">
        <f t="shared" ca="1" si="12"/>
        <v>-2.7500274200888803E-3</v>
      </c>
    </row>
    <row r="194" spans="2:8">
      <c r="B194" s="270">
        <v>45531</v>
      </c>
      <c r="C194" s="271">
        <v>12496.9</v>
      </c>
      <c r="D194">
        <f t="shared" si="11"/>
        <v>2.067168689459158E-2</v>
      </c>
      <c r="E194" s="172">
        <v>2.067168689459158E-2</v>
      </c>
      <c r="G194" s="172">
        <v>184</v>
      </c>
      <c r="H194" s="264">
        <f t="shared" ca="1" si="12"/>
        <v>3.5325287007561897E-3</v>
      </c>
    </row>
    <row r="195" spans="2:8">
      <c r="B195" s="270">
        <v>45530</v>
      </c>
      <c r="C195" s="271">
        <v>12243.8</v>
      </c>
      <c r="D195">
        <f t="shared" si="11"/>
        <v>-4.7552083756695904E-3</v>
      </c>
      <c r="E195" s="172">
        <v>-4.7552083756695904E-3</v>
      </c>
      <c r="G195" s="172">
        <v>185</v>
      </c>
      <c r="H195" s="264">
        <f t="shared" ca="1" si="12"/>
        <v>-2.1575527752342751E-2</v>
      </c>
    </row>
    <row r="196" spans="2:8">
      <c r="B196" s="270">
        <v>45527</v>
      </c>
      <c r="C196" s="271">
        <v>12302.3</v>
      </c>
      <c r="D196">
        <f t="shared" si="11"/>
        <v>2.1138204759557121E-3</v>
      </c>
      <c r="E196" s="172">
        <v>2.1138204759557121E-3</v>
      </c>
      <c r="G196" s="172">
        <v>186</v>
      </c>
      <c r="H196" s="264">
        <f t="shared" ca="1" si="12"/>
        <v>-3.388464243955884E-2</v>
      </c>
    </row>
    <row r="197" spans="2:8">
      <c r="B197" s="270">
        <v>45526</v>
      </c>
      <c r="C197" s="271">
        <v>12276.35</v>
      </c>
      <c r="D197">
        <f t="shared" si="11"/>
        <v>4.53319913754656E-3</v>
      </c>
      <c r="E197" s="172">
        <v>4.53319913754656E-3</v>
      </c>
      <c r="G197" s="172">
        <v>187</v>
      </c>
      <c r="H197" s="264">
        <f t="shared" ca="1" si="12"/>
        <v>3.3396162709502811E-2</v>
      </c>
    </row>
    <row r="198" spans="2:8">
      <c r="B198" s="270">
        <v>45525</v>
      </c>
      <c r="C198" s="271">
        <v>12220.95</v>
      </c>
      <c r="D198">
        <f t="shared" si="11"/>
        <v>4.9120135571574172E-4</v>
      </c>
      <c r="E198" s="172">
        <v>4.9120135571574172E-4</v>
      </c>
      <c r="G198" s="172">
        <v>188</v>
      </c>
      <c r="H198" s="264">
        <f t="shared" ca="1" si="12"/>
        <v>-7.4363913118650083E-3</v>
      </c>
    </row>
    <row r="199" spans="2:8">
      <c r="B199" s="270">
        <v>45524</v>
      </c>
      <c r="C199" s="271">
        <v>12214.95</v>
      </c>
      <c r="D199">
        <f t="shared" si="11"/>
        <v>5.3622281848262074E-3</v>
      </c>
      <c r="E199" s="172">
        <v>5.3622281848262074E-3</v>
      </c>
      <c r="G199" s="172">
        <v>189</v>
      </c>
      <c r="H199" s="264">
        <f t="shared" ca="1" si="12"/>
        <v>3.7959604445768944E-2</v>
      </c>
    </row>
    <row r="200" spans="2:8">
      <c r="B200" s="270">
        <v>45523</v>
      </c>
      <c r="C200" s="271">
        <v>12149.8</v>
      </c>
      <c r="D200">
        <f t="shared" si="11"/>
        <v>-5.1992499979530513E-3</v>
      </c>
      <c r="E200" s="172">
        <v>-5.1992499979530513E-3</v>
      </c>
      <c r="G200" s="172">
        <v>190</v>
      </c>
      <c r="H200" s="264">
        <f t="shared" ca="1" si="12"/>
        <v>2.1699035659862618E-2</v>
      </c>
    </row>
    <row r="201" spans="2:8">
      <c r="B201" s="270">
        <v>45520</v>
      </c>
      <c r="C201" s="271">
        <v>12213.3</v>
      </c>
      <c r="D201">
        <f t="shared" si="11"/>
        <v>6.2675891902517578E-4</v>
      </c>
      <c r="E201" s="172">
        <v>6.2675891902517578E-4</v>
      </c>
      <c r="G201" s="172">
        <v>191</v>
      </c>
      <c r="H201" s="264">
        <f t="shared" ca="1" si="12"/>
        <v>2.6495903220743154E-2</v>
      </c>
    </row>
    <row r="202" spans="2:8">
      <c r="B202" s="270">
        <v>45518</v>
      </c>
      <c r="C202" s="271">
        <v>12205.65</v>
      </c>
      <c r="D202">
        <f t="shared" si="11"/>
        <v>2.4145364952263327E-3</v>
      </c>
      <c r="E202" s="172">
        <v>2.4145364952263327E-3</v>
      </c>
      <c r="G202" s="172">
        <v>192</v>
      </c>
      <c r="H202" s="264">
        <f t="shared" ca="1" si="12"/>
        <v>-1.7471155821267018E-2</v>
      </c>
    </row>
    <row r="203" spans="2:8">
      <c r="B203" s="270">
        <v>45517</v>
      </c>
      <c r="C203" s="271">
        <v>12176.25</v>
      </c>
      <c r="D203">
        <f t="shared" ref="D203:D266" si="13">(C203-C204)/C204</f>
        <v>-7.9033670788096061E-3</v>
      </c>
      <c r="E203" s="172">
        <v>-7.9033670788096061E-3</v>
      </c>
      <c r="G203" s="172">
        <v>193</v>
      </c>
      <c r="H203" s="264">
        <f t="shared" ca="1" si="12"/>
        <v>-2.4834756683679949E-2</v>
      </c>
    </row>
    <row r="204" spans="2:8">
      <c r="B204" s="270">
        <v>45516</v>
      </c>
      <c r="C204" s="271">
        <v>12273.25</v>
      </c>
      <c r="D204">
        <f t="shared" si="13"/>
        <v>4.0125325174652955E-3</v>
      </c>
      <c r="E204" s="172">
        <v>4.0125325174652955E-3</v>
      </c>
      <c r="G204" s="172">
        <v>194</v>
      </c>
      <c r="H204" s="264">
        <f t="shared" ref="H204:H267" ca="1" si="14">_xlfn.NORM.INV(RAND(),N$13,N$14)</f>
        <v>8.7137142888315967E-3</v>
      </c>
    </row>
    <row r="205" spans="2:8">
      <c r="B205" s="270">
        <v>45513</v>
      </c>
      <c r="C205" s="271">
        <v>12224.2</v>
      </c>
      <c r="D205">
        <f t="shared" si="13"/>
        <v>4.3784807899273365E-4</v>
      </c>
      <c r="E205" s="172">
        <v>4.3784807899273365E-4</v>
      </c>
      <c r="G205" s="172">
        <v>195</v>
      </c>
      <c r="H205" s="264">
        <f t="shared" ca="1" si="14"/>
        <v>-1.5374860762551495E-2</v>
      </c>
    </row>
    <row r="206" spans="2:8">
      <c r="B206" s="270">
        <v>45512</v>
      </c>
      <c r="C206" s="271">
        <v>12218.85</v>
      </c>
      <c r="D206">
        <f t="shared" si="13"/>
        <v>-1.233884330921874E-2</v>
      </c>
      <c r="E206" s="172">
        <v>-1.233884330921874E-2</v>
      </c>
      <c r="G206" s="172">
        <v>196</v>
      </c>
      <c r="H206" s="264">
        <f t="shared" ca="1" si="14"/>
        <v>1.4769638222201778E-3</v>
      </c>
    </row>
    <row r="207" spans="2:8">
      <c r="B207" s="270">
        <v>45511</v>
      </c>
      <c r="C207" s="271">
        <v>12371.5</v>
      </c>
      <c r="D207">
        <f t="shared" si="13"/>
        <v>1.9816834417324038E-2</v>
      </c>
      <c r="E207" s="172">
        <v>1.9816834417324038E-2</v>
      </c>
      <c r="G207" s="172">
        <v>197</v>
      </c>
      <c r="H207" s="264">
        <f t="shared" ca="1" si="14"/>
        <v>5.4271974550859636E-3</v>
      </c>
    </row>
    <row r="208" spans="2:8">
      <c r="B208" s="270">
        <v>45510</v>
      </c>
      <c r="C208" s="271">
        <v>12131.1</v>
      </c>
      <c r="D208">
        <f t="shared" si="13"/>
        <v>-5.7168148120827645E-3</v>
      </c>
      <c r="E208" s="172">
        <v>-5.7168148120827645E-3</v>
      </c>
      <c r="G208" s="172">
        <v>198</v>
      </c>
      <c r="H208" s="264">
        <f t="shared" ca="1" si="14"/>
        <v>-2.5837069569227589E-2</v>
      </c>
    </row>
    <row r="209" spans="2:8">
      <c r="B209" s="270">
        <v>45509</v>
      </c>
      <c r="C209" s="271">
        <v>12200.85</v>
      </c>
      <c r="D209">
        <f t="shared" si="13"/>
        <v>-4.1296046014583802E-2</v>
      </c>
      <c r="E209" s="172">
        <v>-4.1296046014583802E-2</v>
      </c>
      <c r="G209" s="172">
        <v>199</v>
      </c>
      <c r="H209" s="264">
        <f t="shared" ca="1" si="14"/>
        <v>-1.6053301225915837E-2</v>
      </c>
    </row>
    <row r="210" spans="2:8">
      <c r="B210" s="270">
        <v>45506</v>
      </c>
      <c r="C210" s="271">
        <v>12726.4</v>
      </c>
      <c r="D210">
        <f t="shared" si="13"/>
        <v>-4.7357409396626235E-2</v>
      </c>
      <c r="E210" s="172">
        <v>-4.7357409396626235E-2</v>
      </c>
      <c r="G210" s="172">
        <v>200</v>
      </c>
      <c r="H210" s="264">
        <f t="shared" ca="1" si="14"/>
        <v>-1.1332051427180868E-2</v>
      </c>
    </row>
    <row r="211" spans="2:8">
      <c r="B211" s="270">
        <v>45505</v>
      </c>
      <c r="C211" s="271">
        <v>13359.05</v>
      </c>
      <c r="D211">
        <f t="shared" si="13"/>
        <v>1.8546333429908964E-2</v>
      </c>
      <c r="E211" s="172">
        <v>1.8546333429908964E-2</v>
      </c>
      <c r="G211" s="172">
        <v>201</v>
      </c>
      <c r="H211" s="264">
        <f t="shared" ca="1" si="14"/>
        <v>3.1805649339755701E-2</v>
      </c>
    </row>
    <row r="212" spans="2:8">
      <c r="B212" s="270">
        <v>45504</v>
      </c>
      <c r="C212" s="271">
        <v>13115.8</v>
      </c>
      <c r="D212">
        <f t="shared" si="13"/>
        <v>1.8809739273632546E-2</v>
      </c>
      <c r="E212" s="172">
        <v>1.8809739273632546E-2</v>
      </c>
      <c r="G212" s="172">
        <v>202</v>
      </c>
      <c r="H212" s="264">
        <f t="shared" ca="1" si="14"/>
        <v>-4.5838620345509049E-3</v>
      </c>
    </row>
    <row r="213" spans="2:8">
      <c r="B213" s="270">
        <v>45503</v>
      </c>
      <c r="C213" s="271">
        <v>12873.65</v>
      </c>
      <c r="D213">
        <f t="shared" si="13"/>
        <v>9.575306531362883E-3</v>
      </c>
      <c r="E213" s="172">
        <v>9.575306531362883E-3</v>
      </c>
      <c r="G213" s="172">
        <v>203</v>
      </c>
      <c r="H213" s="264">
        <f t="shared" ca="1" si="14"/>
        <v>1.9523007374674269E-2</v>
      </c>
    </row>
    <row r="214" spans="2:8">
      <c r="B214" s="270">
        <v>45502</v>
      </c>
      <c r="C214" s="271">
        <v>12751.55</v>
      </c>
      <c r="D214">
        <f t="shared" si="13"/>
        <v>6.9371510695925001E-3</v>
      </c>
      <c r="E214" s="172">
        <v>6.9371510695925001E-3</v>
      </c>
      <c r="G214" s="172">
        <v>204</v>
      </c>
      <c r="H214" s="264">
        <f t="shared" ca="1" si="14"/>
        <v>6.4034203822336735E-3</v>
      </c>
    </row>
    <row r="215" spans="2:8">
      <c r="B215" s="270">
        <v>45499</v>
      </c>
      <c r="C215" s="271">
        <v>12663.7</v>
      </c>
      <c r="D215">
        <f t="shared" si="13"/>
        <v>1.2350909730438397E-2</v>
      </c>
      <c r="E215" s="172">
        <v>1.2350909730438397E-2</v>
      </c>
      <c r="G215" s="172">
        <v>205</v>
      </c>
      <c r="H215" s="264">
        <f t="shared" ca="1" si="14"/>
        <v>-8.8349237414387868E-3</v>
      </c>
    </row>
    <row r="216" spans="2:8">
      <c r="B216" s="270">
        <v>45498</v>
      </c>
      <c r="C216" s="271">
        <v>12509.2</v>
      </c>
      <c r="D216">
        <f t="shared" si="13"/>
        <v>1.7577929488078422E-3</v>
      </c>
      <c r="E216" s="172">
        <v>1.7577929488078422E-3</v>
      </c>
      <c r="G216" s="172">
        <v>206</v>
      </c>
      <c r="H216" s="264">
        <f t="shared" ca="1" si="14"/>
        <v>-3.1494463589980572E-2</v>
      </c>
    </row>
    <row r="217" spans="2:8">
      <c r="B217" s="270">
        <v>45497</v>
      </c>
      <c r="C217" s="271">
        <v>12487.25</v>
      </c>
      <c r="D217">
        <f t="shared" si="13"/>
        <v>-1.1228081288774634E-2</v>
      </c>
      <c r="E217" s="172">
        <v>-1.1228081288774634E-2</v>
      </c>
      <c r="G217" s="172">
        <v>207</v>
      </c>
      <c r="H217" s="264">
        <f t="shared" ca="1" si="14"/>
        <v>-1.664282225115131E-2</v>
      </c>
    </row>
    <row r="218" spans="2:8">
      <c r="B218" s="270">
        <v>45496</v>
      </c>
      <c r="C218" s="271">
        <v>12629.05</v>
      </c>
      <c r="D218">
        <f t="shared" si="13"/>
        <v>-9.6509443290819562E-4</v>
      </c>
      <c r="E218" s="172">
        <v>-9.6509443290819562E-4</v>
      </c>
      <c r="G218" s="172">
        <v>208</v>
      </c>
      <c r="H218" s="264">
        <f t="shared" ca="1" si="14"/>
        <v>1.4120970618954228E-2</v>
      </c>
    </row>
    <row r="219" spans="2:8">
      <c r="B219" s="270">
        <v>45495</v>
      </c>
      <c r="C219" s="271">
        <v>12641.25</v>
      </c>
      <c r="D219">
        <f t="shared" si="13"/>
        <v>9.3378472249946685E-3</v>
      </c>
      <c r="E219" s="172">
        <v>9.3378472249946685E-3</v>
      </c>
      <c r="G219" s="172">
        <v>209</v>
      </c>
      <c r="H219" s="264">
        <f t="shared" ca="1" si="14"/>
        <v>-1.3735809501833297E-2</v>
      </c>
    </row>
    <row r="220" spans="2:8">
      <c r="B220" s="270">
        <v>45492</v>
      </c>
      <c r="C220" s="271">
        <v>12524.3</v>
      </c>
      <c r="D220">
        <f t="shared" si="13"/>
        <v>-9.470857834317328E-3</v>
      </c>
      <c r="E220" s="172">
        <v>-9.470857834317328E-3</v>
      </c>
      <c r="G220" s="172">
        <v>210</v>
      </c>
      <c r="H220" s="264">
        <f t="shared" ca="1" si="14"/>
        <v>6.5867882140842188E-3</v>
      </c>
    </row>
    <row r="221" spans="2:8">
      <c r="B221" s="270">
        <v>45491</v>
      </c>
      <c r="C221" s="271">
        <v>12644.05</v>
      </c>
      <c r="D221">
        <f t="shared" si="13"/>
        <v>3.5602533318037434E-4</v>
      </c>
      <c r="E221" s="172">
        <v>3.5602533318037434E-4</v>
      </c>
      <c r="G221" s="172">
        <v>211</v>
      </c>
      <c r="H221" s="264">
        <f t="shared" ca="1" si="14"/>
        <v>-1.3718220067734059E-2</v>
      </c>
    </row>
    <row r="222" spans="2:8">
      <c r="B222" s="270">
        <v>45489</v>
      </c>
      <c r="C222" s="271">
        <v>12639.55</v>
      </c>
      <c r="D222">
        <f t="shared" si="13"/>
        <v>-3.4799251816097462E-4</v>
      </c>
      <c r="E222" s="172">
        <v>-3.4799251816097462E-4</v>
      </c>
      <c r="G222" s="172">
        <v>212</v>
      </c>
      <c r="H222" s="264">
        <f t="shared" ca="1" si="14"/>
        <v>2.5874232254016281E-3</v>
      </c>
    </row>
    <row r="223" spans="2:8">
      <c r="B223" s="270">
        <v>45488</v>
      </c>
      <c r="C223" s="271">
        <v>12643.95</v>
      </c>
      <c r="D223">
        <f t="shared" si="13"/>
        <v>6.4835820895522969E-3</v>
      </c>
      <c r="E223" s="172">
        <v>6.4835820895522969E-3</v>
      </c>
      <c r="G223" s="172">
        <v>213</v>
      </c>
      <c r="H223" s="264">
        <f t="shared" ca="1" si="14"/>
        <v>4.0544028464691842E-3</v>
      </c>
    </row>
    <row r="224" spans="2:8">
      <c r="B224" s="270">
        <v>45485</v>
      </c>
      <c r="C224" s="271">
        <v>12562.5</v>
      </c>
      <c r="D224">
        <f t="shared" si="13"/>
        <v>-1.200924877312199E-2</v>
      </c>
      <c r="E224" s="172">
        <v>-1.200924877312199E-2</v>
      </c>
      <c r="G224" s="172">
        <v>214</v>
      </c>
      <c r="H224" s="264">
        <f t="shared" ca="1" si="14"/>
        <v>2.7254001644260756E-2</v>
      </c>
    </row>
    <row r="225" spans="2:8">
      <c r="B225" s="270">
        <v>45484</v>
      </c>
      <c r="C225" s="271">
        <v>12715.2</v>
      </c>
      <c r="D225">
        <f t="shared" si="13"/>
        <v>-4.5095828635850045E-3</v>
      </c>
      <c r="E225" s="172">
        <v>-4.5095828635850045E-3</v>
      </c>
      <c r="G225" s="172">
        <v>215</v>
      </c>
      <c r="H225" s="264">
        <f t="shared" ca="1" si="14"/>
        <v>2.5723512435753167E-2</v>
      </c>
    </row>
    <row r="226" spans="2:8">
      <c r="B226" s="270">
        <v>45483</v>
      </c>
      <c r="C226" s="271">
        <v>12772.8</v>
      </c>
      <c r="D226">
        <f t="shared" si="13"/>
        <v>-4.279800743703193E-3</v>
      </c>
      <c r="E226" s="172">
        <v>-4.279800743703193E-3</v>
      </c>
      <c r="G226" s="172">
        <v>216</v>
      </c>
      <c r="H226" s="264">
        <f t="shared" ca="1" si="14"/>
        <v>3.3177777592406275E-2</v>
      </c>
    </row>
    <row r="227" spans="2:8">
      <c r="B227" s="270">
        <v>45482</v>
      </c>
      <c r="C227" s="271">
        <v>12827.7</v>
      </c>
      <c r="D227">
        <f t="shared" si="13"/>
        <v>6.6876808942413282E-2</v>
      </c>
      <c r="E227" s="172">
        <v>6.6876808942413282E-2</v>
      </c>
      <c r="G227" s="172">
        <v>217</v>
      </c>
      <c r="H227" s="264">
        <f t="shared" ca="1" si="14"/>
        <v>1.7826492221238097E-2</v>
      </c>
    </row>
    <row r="228" spans="2:8">
      <c r="B228" s="270">
        <v>45481</v>
      </c>
      <c r="C228" s="271">
        <v>12023.6</v>
      </c>
      <c r="D228">
        <f t="shared" si="13"/>
        <v>-6.6465356636827271E-3</v>
      </c>
      <c r="E228" s="172">
        <v>-6.6465356636827271E-3</v>
      </c>
      <c r="G228" s="172">
        <v>218</v>
      </c>
      <c r="H228" s="264">
        <f t="shared" ca="1" si="14"/>
        <v>-7.4562189677159331E-4</v>
      </c>
    </row>
    <row r="229" spans="2:8">
      <c r="B229" s="270">
        <v>45478</v>
      </c>
      <c r="C229" s="271">
        <v>12104.05</v>
      </c>
      <c r="D229">
        <f t="shared" si="13"/>
        <v>1.1952421916356958E-3</v>
      </c>
      <c r="E229" s="172">
        <v>1.1952421916356958E-3</v>
      </c>
      <c r="G229" s="172">
        <v>219</v>
      </c>
      <c r="H229" s="264">
        <f t="shared" ca="1" si="14"/>
        <v>2.0213866041975885E-2</v>
      </c>
    </row>
    <row r="230" spans="2:8">
      <c r="B230" s="270">
        <v>45477</v>
      </c>
      <c r="C230" s="271">
        <v>12089.6</v>
      </c>
      <c r="D230">
        <f t="shared" si="13"/>
        <v>-2.8085601283441269E-3</v>
      </c>
      <c r="E230" s="172">
        <v>-2.8085601283441269E-3</v>
      </c>
      <c r="G230" s="172">
        <v>220</v>
      </c>
      <c r="H230" s="264">
        <f t="shared" ca="1" si="14"/>
        <v>-2.6589498940952108E-2</v>
      </c>
    </row>
    <row r="231" spans="2:8">
      <c r="B231" s="270">
        <v>45476</v>
      </c>
      <c r="C231" s="271">
        <v>12123.65</v>
      </c>
      <c r="D231">
        <f t="shared" si="13"/>
        <v>6.7302741932804598E-3</v>
      </c>
      <c r="E231" s="172">
        <v>6.7302741932804598E-3</v>
      </c>
      <c r="G231" s="172">
        <v>221</v>
      </c>
      <c r="H231" s="264">
        <f t="shared" ca="1" si="14"/>
        <v>5.733755093985592E-3</v>
      </c>
    </row>
    <row r="232" spans="2:8">
      <c r="B232" s="270">
        <v>45475</v>
      </c>
      <c r="C232" s="271">
        <v>12042.6</v>
      </c>
      <c r="D232">
        <f t="shared" si="13"/>
        <v>-5.454778195752563E-3</v>
      </c>
      <c r="E232" s="172">
        <v>-5.454778195752563E-3</v>
      </c>
      <c r="G232" s="172">
        <v>222</v>
      </c>
      <c r="H232" s="264">
        <f t="shared" ca="1" si="14"/>
        <v>-6.890632012411935E-3</v>
      </c>
    </row>
    <row r="233" spans="2:8">
      <c r="B233" s="270">
        <v>45474</v>
      </c>
      <c r="C233" s="271">
        <v>12108.65</v>
      </c>
      <c r="D233">
        <f t="shared" si="13"/>
        <v>6.215799598632131E-3</v>
      </c>
      <c r="E233" s="172">
        <v>6.215799598632131E-3</v>
      </c>
      <c r="G233" s="172">
        <v>223</v>
      </c>
      <c r="H233" s="264">
        <f t="shared" ca="1" si="14"/>
        <v>-4.7007056192775308E-2</v>
      </c>
    </row>
    <row r="234" spans="2:8">
      <c r="B234" s="270">
        <v>45471</v>
      </c>
      <c r="C234" s="271">
        <v>12033.85</v>
      </c>
      <c r="D234">
        <f t="shared" si="13"/>
        <v>-1.1897772759930177E-2</v>
      </c>
      <c r="E234" s="172">
        <v>-1.1897772759930177E-2</v>
      </c>
      <c r="G234" s="172">
        <v>224</v>
      </c>
      <c r="H234" s="264">
        <f t="shared" ca="1" si="14"/>
        <v>-6.8669556059095267E-3</v>
      </c>
    </row>
    <row r="235" spans="2:8">
      <c r="B235" s="270">
        <v>45470</v>
      </c>
      <c r="C235" s="271">
        <v>12178.75</v>
      </c>
      <c r="D235">
        <f t="shared" si="13"/>
        <v>-1.5985899616748303E-3</v>
      </c>
      <c r="E235" s="172">
        <v>-1.5985899616748303E-3</v>
      </c>
      <c r="G235" s="172">
        <v>225</v>
      </c>
      <c r="H235" s="264">
        <f t="shared" ca="1" si="14"/>
        <v>1.0171776799911649E-3</v>
      </c>
    </row>
    <row r="236" spans="2:8">
      <c r="B236" s="270">
        <v>45469</v>
      </c>
      <c r="C236" s="271">
        <v>12198.25</v>
      </c>
      <c r="D236">
        <f t="shared" si="13"/>
        <v>6.7386890711915578E-3</v>
      </c>
      <c r="E236" s="172">
        <v>6.7386890711915578E-3</v>
      </c>
      <c r="G236" s="172">
        <v>226</v>
      </c>
      <c r="H236" s="264">
        <f t="shared" ca="1" si="14"/>
        <v>-2.0344358796705816E-2</v>
      </c>
    </row>
    <row r="237" spans="2:8">
      <c r="B237" s="270">
        <v>45468</v>
      </c>
      <c r="C237" s="271">
        <v>12116.6</v>
      </c>
      <c r="D237">
        <f t="shared" si="13"/>
        <v>-5.4828701347734848E-3</v>
      </c>
      <c r="E237" s="172">
        <v>-5.4828701347734848E-3</v>
      </c>
      <c r="G237" s="172">
        <v>227</v>
      </c>
      <c r="H237" s="264">
        <f t="shared" ca="1" si="14"/>
        <v>5.9756077927773186E-3</v>
      </c>
    </row>
    <row r="238" spans="2:8">
      <c r="B238" s="270">
        <v>45467</v>
      </c>
      <c r="C238" s="271">
        <v>12183.4</v>
      </c>
      <c r="D238">
        <f t="shared" si="13"/>
        <v>-1.4834241691595593E-3</v>
      </c>
      <c r="E238" s="172">
        <v>-1.4834241691595593E-3</v>
      </c>
      <c r="G238" s="172">
        <v>228</v>
      </c>
      <c r="H238" s="264">
        <f t="shared" ca="1" si="14"/>
        <v>2.2254633018212112E-2</v>
      </c>
    </row>
    <row r="239" spans="2:8">
      <c r="B239" s="270">
        <v>45464</v>
      </c>
      <c r="C239" s="271">
        <v>12201.5</v>
      </c>
      <c r="D239">
        <f t="shared" si="13"/>
        <v>4.2800115231079469E-3</v>
      </c>
      <c r="E239" s="172">
        <v>4.2800115231079469E-3</v>
      </c>
      <c r="G239" s="172">
        <v>229</v>
      </c>
      <c r="H239" s="264">
        <f t="shared" ca="1" si="14"/>
        <v>3.240265705807005E-2</v>
      </c>
    </row>
    <row r="240" spans="2:8">
      <c r="B240" s="270">
        <v>45463</v>
      </c>
      <c r="C240" s="271">
        <v>12149.5</v>
      </c>
      <c r="D240">
        <f t="shared" si="13"/>
        <v>-7.5640617214367111E-3</v>
      </c>
      <c r="E240" s="172">
        <v>-7.5640617214367111E-3</v>
      </c>
      <c r="G240" s="172">
        <v>230</v>
      </c>
      <c r="H240" s="264">
        <f t="shared" ca="1" si="14"/>
        <v>4.7246091612238826E-2</v>
      </c>
    </row>
    <row r="241" spans="2:8">
      <c r="B241" s="270">
        <v>45462</v>
      </c>
      <c r="C241" s="271">
        <v>12242.1</v>
      </c>
      <c r="D241">
        <f t="shared" si="13"/>
        <v>-2.5384226511529807E-2</v>
      </c>
      <c r="E241" s="172">
        <v>-2.5384226511529807E-2</v>
      </c>
      <c r="G241" s="172">
        <v>231</v>
      </c>
      <c r="H241" s="264">
        <f t="shared" ca="1" si="14"/>
        <v>3.4088682355029085E-2</v>
      </c>
    </row>
    <row r="242" spans="2:8">
      <c r="B242" s="270">
        <v>45461</v>
      </c>
      <c r="C242" s="271">
        <v>12560.95</v>
      </c>
      <c r="D242">
        <f t="shared" si="13"/>
        <v>-2.212888861208856E-2</v>
      </c>
      <c r="E242" s="172">
        <v>-2.212888861208856E-2</v>
      </c>
      <c r="G242" s="172">
        <v>232</v>
      </c>
      <c r="H242" s="264">
        <f t="shared" ca="1" si="14"/>
        <v>-2.7406192485566441E-2</v>
      </c>
    </row>
    <row r="243" spans="2:8">
      <c r="B243" s="270">
        <v>45457</v>
      </c>
      <c r="C243" s="271">
        <v>12845.2</v>
      </c>
      <c r="D243">
        <f t="shared" si="13"/>
        <v>-1.2843615360961139E-4</v>
      </c>
      <c r="E243" s="172">
        <v>-1.2843615360961139E-4</v>
      </c>
      <c r="G243" s="172">
        <v>233</v>
      </c>
      <c r="H243" s="264">
        <f t="shared" ca="1" si="14"/>
        <v>2.5650642137770036E-2</v>
      </c>
    </row>
    <row r="244" spans="2:8">
      <c r="B244" s="270">
        <v>45456</v>
      </c>
      <c r="C244" s="271">
        <v>12846.85</v>
      </c>
      <c r="D244">
        <f t="shared" si="13"/>
        <v>-1.9456237085922634E-4</v>
      </c>
      <c r="E244" s="172">
        <v>-1.9456237085922634E-4</v>
      </c>
      <c r="G244" s="172">
        <v>234</v>
      </c>
      <c r="H244" s="264">
        <f t="shared" ca="1" si="14"/>
        <v>2.4687524507467324E-2</v>
      </c>
    </row>
    <row r="245" spans="2:8">
      <c r="B245" s="270">
        <v>45455</v>
      </c>
      <c r="C245" s="271">
        <v>12849.35</v>
      </c>
      <c r="D245">
        <f t="shared" si="13"/>
        <v>-1.1116595989473651E-3</v>
      </c>
      <c r="E245" s="172">
        <v>-1.1116595989473651E-3</v>
      </c>
      <c r="G245" s="172">
        <v>235</v>
      </c>
      <c r="H245" s="264">
        <f t="shared" ca="1" si="14"/>
        <v>9.8143663241415514E-4</v>
      </c>
    </row>
    <row r="246" spans="2:8">
      <c r="B246" s="270">
        <v>45454</v>
      </c>
      <c r="C246" s="271">
        <v>12863.65</v>
      </c>
      <c r="D246">
        <f t="shared" si="13"/>
        <v>1.1488061772904401E-2</v>
      </c>
      <c r="E246" s="172">
        <v>1.1488061772904401E-2</v>
      </c>
      <c r="G246" s="172">
        <v>236</v>
      </c>
      <c r="H246" s="264">
        <f t="shared" ca="1" si="14"/>
        <v>-1.6046419362543436E-2</v>
      </c>
    </row>
    <row r="247" spans="2:8">
      <c r="B247" s="270">
        <v>45453</v>
      </c>
      <c r="C247" s="271">
        <v>12717.55</v>
      </c>
      <c r="D247">
        <f t="shared" si="13"/>
        <v>-7.2867636153588246E-3</v>
      </c>
      <c r="E247" s="172">
        <v>-7.2867636153588246E-3</v>
      </c>
      <c r="G247" s="172">
        <v>237</v>
      </c>
      <c r="H247" s="264">
        <f t="shared" ca="1" si="14"/>
        <v>1.552828447225367E-2</v>
      </c>
    </row>
    <row r="248" spans="2:8">
      <c r="B248" s="270">
        <v>45450</v>
      </c>
      <c r="C248" s="271">
        <v>12810.9</v>
      </c>
      <c r="D248">
        <f t="shared" si="13"/>
        <v>1.0841519706474111E-2</v>
      </c>
      <c r="E248" s="172">
        <v>1.0841519706474111E-2</v>
      </c>
      <c r="G248" s="172">
        <v>238</v>
      </c>
      <c r="H248" s="264">
        <f t="shared" ca="1" si="14"/>
        <v>-1.6074095157774065E-2</v>
      </c>
    </row>
    <row r="249" spans="2:8">
      <c r="B249" s="270">
        <v>45449</v>
      </c>
      <c r="C249" s="271">
        <v>12673.5</v>
      </c>
      <c r="D249">
        <f t="shared" si="13"/>
        <v>1.3669156815382371E-2</v>
      </c>
      <c r="E249" s="172">
        <v>1.3669156815382371E-2</v>
      </c>
      <c r="G249" s="172">
        <v>239</v>
      </c>
      <c r="H249" s="264">
        <f t="shared" ca="1" si="14"/>
        <v>-1.7626606511380857E-2</v>
      </c>
    </row>
    <row r="250" spans="2:8">
      <c r="B250" s="270">
        <v>45448</v>
      </c>
      <c r="C250" s="271">
        <v>12502.6</v>
      </c>
      <c r="D250">
        <f t="shared" si="13"/>
        <v>2.6819042300253459E-2</v>
      </c>
      <c r="E250" s="172">
        <v>2.6819042300253459E-2</v>
      </c>
      <c r="G250" s="172">
        <v>240</v>
      </c>
      <c r="H250" s="264">
        <f t="shared" ca="1" si="14"/>
        <v>2.9265534152106625E-2</v>
      </c>
    </row>
    <row r="251" spans="2:8">
      <c r="B251" s="270">
        <v>45447</v>
      </c>
      <c r="C251" s="271">
        <v>12176.05</v>
      </c>
      <c r="D251">
        <f t="shared" si="13"/>
        <v>-2.4053894831338223E-2</v>
      </c>
      <c r="E251" s="172">
        <v>-2.4053894831338223E-2</v>
      </c>
      <c r="G251" s="172">
        <v>241</v>
      </c>
      <c r="H251" s="264">
        <f t="shared" ca="1" si="14"/>
        <v>-6.0676944626111926E-4</v>
      </c>
    </row>
    <row r="252" spans="2:8">
      <c r="B252" s="270">
        <v>45446</v>
      </c>
      <c r="C252" s="271">
        <v>12476.15</v>
      </c>
      <c r="D252">
        <f t="shared" si="13"/>
        <v>6.1979305283363069E-3</v>
      </c>
      <c r="E252" s="172">
        <v>6.1979305283363069E-3</v>
      </c>
      <c r="G252" s="172">
        <v>242</v>
      </c>
      <c r="H252" s="264">
        <f t="shared" ca="1" si="14"/>
        <v>-1.1260275481050479E-2</v>
      </c>
    </row>
    <row r="253" spans="2:8">
      <c r="B253" s="270">
        <v>45443</v>
      </c>
      <c r="C253" s="271">
        <v>12399.3</v>
      </c>
      <c r="D253">
        <f t="shared" si="13"/>
        <v>-1.5772344816637619E-2</v>
      </c>
      <c r="E253" s="172">
        <v>-1.5772344816637619E-2</v>
      </c>
      <c r="G253" s="172">
        <v>243</v>
      </c>
      <c r="H253" s="264">
        <f t="shared" ca="1" si="14"/>
        <v>-3.9896003030467656E-2</v>
      </c>
    </row>
    <row r="254" spans="2:8">
      <c r="B254" s="270">
        <v>45442</v>
      </c>
      <c r="C254" s="271">
        <v>12598</v>
      </c>
      <c r="D254">
        <f t="shared" si="13"/>
        <v>-1.4907750231650694E-2</v>
      </c>
      <c r="E254" s="172">
        <v>-1.4907750231650694E-2</v>
      </c>
      <c r="G254" s="172">
        <v>244</v>
      </c>
      <c r="H254" s="264">
        <f t="shared" ca="1" si="14"/>
        <v>-1.4761469741121883E-3</v>
      </c>
    </row>
    <row r="255" spans="2:8">
      <c r="B255" s="270">
        <v>45441</v>
      </c>
      <c r="C255" s="271">
        <v>12788.65</v>
      </c>
      <c r="D255">
        <f t="shared" si="13"/>
        <v>-2.3364485981308978E-3</v>
      </c>
      <c r="E255" s="172">
        <v>-2.3364485981308978E-3</v>
      </c>
      <c r="G255" s="172">
        <v>245</v>
      </c>
      <c r="H255" s="264">
        <f t="shared" ca="1" si="14"/>
        <v>2.2120458016179862E-2</v>
      </c>
    </row>
    <row r="256" spans="2:8">
      <c r="B256" s="270">
        <v>45440</v>
      </c>
      <c r="C256" s="271">
        <v>12818.6</v>
      </c>
      <c r="D256">
        <f t="shared" si="13"/>
        <v>-6.7797398129566637E-3</v>
      </c>
      <c r="E256" s="172">
        <v>-6.7797398129566637E-3</v>
      </c>
      <c r="G256" s="172">
        <v>246</v>
      </c>
      <c r="H256" s="264">
        <f t="shared" ca="1" si="14"/>
        <v>4.8510670314066008E-2</v>
      </c>
    </row>
    <row r="257" spans="2:8">
      <c r="B257" s="270">
        <v>45439</v>
      </c>
      <c r="C257" s="271">
        <v>12906.1</v>
      </c>
      <c r="D257">
        <f t="shared" si="13"/>
        <v>-7.257441088577731E-3</v>
      </c>
      <c r="E257" s="172">
        <v>-7.257441088577731E-3</v>
      </c>
      <c r="G257" s="172">
        <v>247</v>
      </c>
      <c r="H257" s="264">
        <f t="shared" ca="1" si="14"/>
        <v>1.0104525324217815E-2</v>
      </c>
    </row>
    <row r="258" spans="2:8">
      <c r="B258" s="270">
        <v>45436</v>
      </c>
      <c r="C258" s="271">
        <v>13000.45</v>
      </c>
      <c r="D258">
        <f t="shared" si="13"/>
        <v>5.067685100000858E-3</v>
      </c>
      <c r="E258" s="172">
        <v>5.067685100000858E-3</v>
      </c>
      <c r="G258" s="172">
        <v>248</v>
      </c>
      <c r="H258" s="264">
        <f t="shared" ca="1" si="14"/>
        <v>-1.455541942426835E-2</v>
      </c>
    </row>
    <row r="259" spans="2:8">
      <c r="B259" s="270">
        <v>45435</v>
      </c>
      <c r="C259" s="271">
        <v>12934.9</v>
      </c>
      <c r="D259">
        <f t="shared" si="13"/>
        <v>3.2203234288404624E-2</v>
      </c>
      <c r="E259" s="172">
        <v>3.2203234288404624E-2</v>
      </c>
      <c r="G259" s="172">
        <v>249</v>
      </c>
      <c r="H259" s="264">
        <f t="shared" ca="1" si="14"/>
        <v>3.5387840434000263E-3</v>
      </c>
    </row>
    <row r="260" spans="2:8">
      <c r="B260" s="270">
        <v>45434</v>
      </c>
      <c r="C260" s="271">
        <v>12531.35</v>
      </c>
      <c r="D260">
        <f t="shared" si="13"/>
        <v>4.6539408175864522E-3</v>
      </c>
      <c r="E260" s="172">
        <v>4.6539408175864522E-3</v>
      </c>
      <c r="G260" s="172">
        <v>250</v>
      </c>
      <c r="H260" s="264">
        <f t="shared" ca="1" si="14"/>
        <v>-2.3347815401617753E-3</v>
      </c>
    </row>
    <row r="261" spans="2:8">
      <c r="B261" s="270">
        <v>45433</v>
      </c>
      <c r="C261" s="271">
        <v>12473.3</v>
      </c>
      <c r="D261">
        <f t="shared" si="13"/>
        <v>-1.0067340468169058E-2</v>
      </c>
      <c r="E261" s="172">
        <v>-1.0067340468169058E-2</v>
      </c>
      <c r="G261" s="172">
        <v>251</v>
      </c>
      <c r="H261" s="264">
        <f t="shared" ca="1" si="14"/>
        <v>1.8575507270714501E-2</v>
      </c>
    </row>
    <row r="262" spans="2:8">
      <c r="B262" s="270">
        <v>45430</v>
      </c>
      <c r="C262" s="271">
        <v>12600.15</v>
      </c>
      <c r="D262">
        <f t="shared" si="13"/>
        <v>-3.2709725902780812E-3</v>
      </c>
      <c r="E262" s="172">
        <v>-3.2709725902780812E-3</v>
      </c>
      <c r="G262" s="172">
        <v>252</v>
      </c>
      <c r="H262" s="264">
        <f t="shared" ca="1" si="14"/>
        <v>-8.2071032480451563E-5</v>
      </c>
    </row>
    <row r="263" spans="2:8">
      <c r="B263" s="270">
        <v>45429</v>
      </c>
      <c r="C263" s="271">
        <v>12641.5</v>
      </c>
      <c r="D263">
        <f t="shared" si="13"/>
        <v>1.1510163910815262E-2</v>
      </c>
      <c r="E263" s="172">
        <v>1.1510163910815262E-2</v>
      </c>
      <c r="G263" s="172">
        <v>253</v>
      </c>
      <c r="H263" s="264">
        <f t="shared" ca="1" si="14"/>
        <v>-1.8708379104885375E-2</v>
      </c>
    </row>
    <row r="264" spans="2:8">
      <c r="B264" s="270">
        <v>45428</v>
      </c>
      <c r="C264" s="271">
        <v>12497.65</v>
      </c>
      <c r="D264">
        <f t="shared" si="13"/>
        <v>-2.1120362175244541E-2</v>
      </c>
      <c r="E264" s="172">
        <v>-2.1120362175244541E-2</v>
      </c>
      <c r="G264" s="172">
        <v>254</v>
      </c>
      <c r="H264" s="264">
        <f t="shared" ca="1" si="14"/>
        <v>-2.1046757983470825E-2</v>
      </c>
    </row>
    <row r="265" spans="2:8">
      <c r="B265" s="270">
        <v>45427</v>
      </c>
      <c r="C265" s="271">
        <v>12767.3</v>
      </c>
      <c r="D265">
        <f t="shared" si="13"/>
        <v>-3.6600021850760446E-3</v>
      </c>
      <c r="E265" s="172">
        <v>-3.6600021850760446E-3</v>
      </c>
      <c r="G265" s="172">
        <v>255</v>
      </c>
      <c r="H265" s="264">
        <f t="shared" ca="1" si="14"/>
        <v>8.8195097206896587E-3</v>
      </c>
    </row>
    <row r="266" spans="2:8">
      <c r="B266" s="270">
        <v>45426</v>
      </c>
      <c r="C266" s="271">
        <v>12814.2</v>
      </c>
      <c r="D266">
        <f t="shared" si="13"/>
        <v>1.107398304382649E-2</v>
      </c>
      <c r="E266" s="172">
        <v>1.107398304382649E-2</v>
      </c>
      <c r="G266" s="172">
        <v>256</v>
      </c>
      <c r="H266" s="264">
        <f t="shared" ca="1" si="14"/>
        <v>-1.0417338043955248E-3</v>
      </c>
    </row>
    <row r="267" spans="2:8">
      <c r="B267" s="270">
        <v>45425</v>
      </c>
      <c r="C267" s="271">
        <v>12673.85</v>
      </c>
      <c r="D267">
        <f t="shared" ref="D267:D330" si="15">(C267-C268)/C268</f>
        <v>-1.3017237978775088E-4</v>
      </c>
      <c r="E267" s="172">
        <v>-1.3017237978775088E-4</v>
      </c>
      <c r="G267" s="172">
        <v>257</v>
      </c>
      <c r="H267" s="264">
        <f t="shared" ca="1" si="14"/>
        <v>1.7847717108331159E-2</v>
      </c>
    </row>
    <row r="268" spans="2:8">
      <c r="B268" s="270">
        <v>45422</v>
      </c>
      <c r="C268" s="271">
        <v>12675.5</v>
      </c>
      <c r="D268">
        <f t="shared" si="15"/>
        <v>1.366291739472919E-2</v>
      </c>
      <c r="E268" s="172">
        <v>1.366291739472919E-2</v>
      </c>
      <c r="G268" s="172">
        <v>258</v>
      </c>
      <c r="H268" s="264">
        <f t="shared" ref="H268:H331" ca="1" si="16">_xlfn.NORM.INV(RAND(),N$13,N$14)</f>
        <v>1.6137352630792134E-2</v>
      </c>
    </row>
    <row r="269" spans="2:8">
      <c r="B269" s="270">
        <v>45421</v>
      </c>
      <c r="C269" s="271">
        <v>12504.65</v>
      </c>
      <c r="D269">
        <f t="shared" si="15"/>
        <v>-3.1011954351040684E-3</v>
      </c>
      <c r="E269" s="172">
        <v>-3.1011954351040684E-3</v>
      </c>
      <c r="G269" s="172">
        <v>259</v>
      </c>
      <c r="H269" s="264">
        <f t="shared" ca="1" si="16"/>
        <v>3.8135894064619924E-2</v>
      </c>
    </row>
    <row r="270" spans="2:8">
      <c r="B270" s="270">
        <v>45420</v>
      </c>
      <c r="C270" s="271">
        <v>12543.55</v>
      </c>
      <c r="D270">
        <f t="shared" si="15"/>
        <v>1.4517896643899048E-2</v>
      </c>
      <c r="E270" s="172">
        <v>1.4517896643899048E-2</v>
      </c>
      <c r="G270" s="172">
        <v>260</v>
      </c>
      <c r="H270" s="264">
        <f t="shared" ca="1" si="16"/>
        <v>3.6458883266638036E-3</v>
      </c>
    </row>
    <row r="271" spans="2:8">
      <c r="B271" s="270">
        <v>45419</v>
      </c>
      <c r="C271" s="271">
        <v>12364.05</v>
      </c>
      <c r="D271">
        <f t="shared" si="15"/>
        <v>-6.049375768732968E-3</v>
      </c>
      <c r="E271" s="172">
        <v>-6.049375768732968E-3</v>
      </c>
      <c r="G271" s="172">
        <v>261</v>
      </c>
      <c r="H271" s="264">
        <f t="shared" ca="1" si="16"/>
        <v>2.4772006970564371E-2</v>
      </c>
    </row>
    <row r="272" spans="2:8">
      <c r="B272" s="270">
        <v>45418</v>
      </c>
      <c r="C272" s="271">
        <v>12439.3</v>
      </c>
      <c r="D272">
        <f t="shared" si="15"/>
        <v>-4.2306568525034014E-3</v>
      </c>
      <c r="E272" s="172">
        <v>-4.2306568525034014E-3</v>
      </c>
      <c r="G272" s="172">
        <v>262</v>
      </c>
      <c r="H272" s="264">
        <f t="shared" ca="1" si="16"/>
        <v>-2.3259722840923661E-2</v>
      </c>
    </row>
    <row r="273" spans="2:8">
      <c r="B273" s="270">
        <v>45415</v>
      </c>
      <c r="C273" s="271">
        <v>12492.15</v>
      </c>
      <c r="D273">
        <f t="shared" si="15"/>
        <v>-2.4458527100001227E-2</v>
      </c>
      <c r="E273" s="172">
        <v>-2.4458527100001227E-2</v>
      </c>
      <c r="G273" s="172">
        <v>263</v>
      </c>
      <c r="H273" s="264">
        <f t="shared" ca="1" si="16"/>
        <v>4.3587323527750745E-3</v>
      </c>
    </row>
    <row r="274" spans="2:8">
      <c r="B274" s="270">
        <v>45414</v>
      </c>
      <c r="C274" s="271">
        <v>12805.35</v>
      </c>
      <c r="D274">
        <f t="shared" si="15"/>
        <v>-9.479227618490061E-4</v>
      </c>
      <c r="E274" s="172">
        <v>-9.479227618490061E-4</v>
      </c>
      <c r="G274" s="172">
        <v>264</v>
      </c>
      <c r="H274" s="264">
        <f t="shared" ca="1" si="16"/>
        <v>4.2590152264976415E-3</v>
      </c>
    </row>
    <row r="275" spans="2:8">
      <c r="B275" s="270">
        <v>45412</v>
      </c>
      <c r="C275" s="271">
        <v>12817.5</v>
      </c>
      <c r="D275">
        <f t="shared" si="15"/>
        <v>1.0059220558162597E-2</v>
      </c>
      <c r="E275" s="172">
        <v>1.0059220558162597E-2</v>
      </c>
      <c r="G275" s="172">
        <v>265</v>
      </c>
      <c r="H275" s="264">
        <f t="shared" ca="1" si="16"/>
        <v>1.109767641452611E-2</v>
      </c>
    </row>
    <row r="276" spans="2:8">
      <c r="B276" s="270">
        <v>45411</v>
      </c>
      <c r="C276" s="271">
        <v>12689.85</v>
      </c>
      <c r="D276">
        <f t="shared" si="15"/>
        <v>-1.0627118043665647E-3</v>
      </c>
      <c r="E276" s="172">
        <v>-1.0627118043665647E-3</v>
      </c>
      <c r="G276" s="172">
        <v>266</v>
      </c>
      <c r="H276" s="264">
        <f t="shared" ca="1" si="16"/>
        <v>1.0012858853919981E-2</v>
      </c>
    </row>
    <row r="277" spans="2:8">
      <c r="B277" s="270">
        <v>45408</v>
      </c>
      <c r="C277" s="271">
        <v>12703.35</v>
      </c>
      <c r="D277">
        <f t="shared" si="15"/>
        <v>-1.6958792803250116E-2</v>
      </c>
      <c r="E277" s="172">
        <v>-1.6958792803250116E-2</v>
      </c>
      <c r="G277" s="172">
        <v>267</v>
      </c>
      <c r="H277" s="264">
        <f t="shared" ca="1" si="16"/>
        <v>1.5150982143654016E-2</v>
      </c>
    </row>
    <row r="278" spans="2:8">
      <c r="B278" s="270">
        <v>45407</v>
      </c>
      <c r="C278" s="271">
        <v>12922.5</v>
      </c>
      <c r="D278">
        <f t="shared" si="15"/>
        <v>-1.6648575986649675E-3</v>
      </c>
      <c r="E278" s="172">
        <v>-1.6648575986649675E-3</v>
      </c>
      <c r="G278" s="172">
        <v>268</v>
      </c>
      <c r="H278" s="264">
        <f t="shared" ca="1" si="16"/>
        <v>-1.6091598331299809E-2</v>
      </c>
    </row>
    <row r="279" spans="2:8">
      <c r="B279" s="270">
        <v>45406</v>
      </c>
      <c r="C279" s="271">
        <v>12944.05</v>
      </c>
      <c r="D279">
        <f t="shared" si="15"/>
        <v>-4.0165432336251401E-3</v>
      </c>
      <c r="E279" s="172">
        <v>-4.0165432336251401E-3</v>
      </c>
      <c r="G279" s="172">
        <v>269</v>
      </c>
      <c r="H279" s="264">
        <f t="shared" ca="1" si="16"/>
        <v>1.7953846690323714E-2</v>
      </c>
    </row>
    <row r="280" spans="2:8">
      <c r="B280" s="270">
        <v>45405</v>
      </c>
      <c r="C280" s="271">
        <v>12996.25</v>
      </c>
      <c r="D280">
        <f t="shared" si="15"/>
        <v>1.6483516483516484E-2</v>
      </c>
      <c r="E280" s="172">
        <v>1.6483516483516484E-2</v>
      </c>
      <c r="G280" s="172">
        <v>270</v>
      </c>
      <c r="H280" s="264">
        <f t="shared" ca="1" si="16"/>
        <v>-4.1686865140546786E-3</v>
      </c>
    </row>
    <row r="281" spans="2:8">
      <c r="B281" s="270">
        <v>45404</v>
      </c>
      <c r="C281" s="271">
        <v>12785.5</v>
      </c>
      <c r="D281">
        <f t="shared" si="15"/>
        <v>5.8650218905746043E-3</v>
      </c>
      <c r="E281" s="172">
        <v>5.8650218905746043E-3</v>
      </c>
      <c r="G281" s="172">
        <v>271</v>
      </c>
      <c r="H281" s="264">
        <f t="shared" ca="1" si="16"/>
        <v>4.6172484895173754E-2</v>
      </c>
    </row>
    <row r="282" spans="2:8">
      <c r="B282" s="270">
        <v>45401</v>
      </c>
      <c r="C282" s="271">
        <v>12710.95</v>
      </c>
      <c r="D282">
        <f t="shared" si="15"/>
        <v>2.4663442160419245E-2</v>
      </c>
      <c r="E282" s="172">
        <v>2.4663442160419245E-2</v>
      </c>
      <c r="G282" s="172">
        <v>272</v>
      </c>
      <c r="H282" s="264">
        <f t="shared" ca="1" si="16"/>
        <v>1.6993305007220636E-3</v>
      </c>
    </row>
    <row r="283" spans="2:8">
      <c r="B283" s="270">
        <v>45400</v>
      </c>
      <c r="C283" s="271">
        <v>12405</v>
      </c>
      <c r="D283">
        <f t="shared" si="15"/>
        <v>-7.8143121085846035E-3</v>
      </c>
      <c r="E283" s="172">
        <v>-7.8143121085846035E-3</v>
      </c>
      <c r="G283" s="172">
        <v>273</v>
      </c>
      <c r="H283" s="264">
        <f t="shared" ca="1" si="16"/>
        <v>-3.7243868332049218E-3</v>
      </c>
    </row>
    <row r="284" spans="2:8">
      <c r="B284" s="270">
        <v>45398</v>
      </c>
      <c r="C284" s="271">
        <v>12502.7</v>
      </c>
      <c r="D284">
        <f t="shared" si="15"/>
        <v>6.4276715890476312E-3</v>
      </c>
      <c r="E284" s="172">
        <v>6.4276715890476312E-3</v>
      </c>
      <c r="G284" s="172">
        <v>274</v>
      </c>
      <c r="H284" s="264">
        <f t="shared" ca="1" si="16"/>
        <v>-9.4683367521744451E-3</v>
      </c>
    </row>
    <row r="285" spans="2:8">
      <c r="B285" s="270">
        <v>45397</v>
      </c>
      <c r="C285" s="271">
        <v>12422.85</v>
      </c>
      <c r="D285">
        <f t="shared" si="15"/>
        <v>1.2741969013292337E-2</v>
      </c>
      <c r="E285" s="172">
        <v>1.2741969013292337E-2</v>
      </c>
      <c r="G285" s="172">
        <v>275</v>
      </c>
      <c r="H285" s="264">
        <f t="shared" ca="1" si="16"/>
        <v>-2.1650320019126281E-2</v>
      </c>
    </row>
    <row r="286" spans="2:8">
      <c r="B286" s="270">
        <v>45394</v>
      </c>
      <c r="C286" s="271">
        <v>12266.55</v>
      </c>
      <c r="D286">
        <f t="shared" si="15"/>
        <v>-3.281622676470014E-2</v>
      </c>
      <c r="E286" s="172">
        <v>-3.281622676470014E-2</v>
      </c>
      <c r="G286" s="172">
        <v>276</v>
      </c>
      <c r="H286" s="264">
        <f t="shared" ca="1" si="16"/>
        <v>-3.2230808253550908E-3</v>
      </c>
    </row>
    <row r="287" spans="2:8">
      <c r="B287" s="270">
        <v>45392</v>
      </c>
      <c r="C287" s="271">
        <v>12682.75</v>
      </c>
      <c r="D287">
        <f t="shared" si="15"/>
        <v>-1.592566728739913E-2</v>
      </c>
      <c r="E287" s="172">
        <v>-1.592566728739913E-2</v>
      </c>
      <c r="G287" s="172">
        <v>277</v>
      </c>
      <c r="H287" s="264">
        <f t="shared" ca="1" si="16"/>
        <v>-3.658864422799047E-2</v>
      </c>
    </row>
    <row r="288" spans="2:8">
      <c r="B288" s="270">
        <v>45391</v>
      </c>
      <c r="C288" s="271">
        <v>12888</v>
      </c>
      <c r="D288">
        <f t="shared" si="15"/>
        <v>1.7800094830199248E-3</v>
      </c>
      <c r="E288" s="172">
        <v>1.7800094830199248E-3</v>
      </c>
      <c r="G288" s="172">
        <v>278</v>
      </c>
      <c r="H288" s="264">
        <f t="shared" ca="1" si="16"/>
        <v>-1.4012426865525592E-3</v>
      </c>
    </row>
    <row r="289" spans="2:8">
      <c r="B289" s="270">
        <v>45390</v>
      </c>
      <c r="C289" s="271">
        <v>12865.1</v>
      </c>
      <c r="D289">
        <f t="shared" si="15"/>
        <v>3.5703935080826948E-2</v>
      </c>
      <c r="E289" s="172">
        <v>3.5703935080826948E-2</v>
      </c>
      <c r="G289" s="172">
        <v>279</v>
      </c>
      <c r="H289" s="264">
        <f t="shared" ca="1" si="16"/>
        <v>-4.8411898855614741E-3</v>
      </c>
    </row>
    <row r="290" spans="2:8">
      <c r="B290" s="270">
        <v>45387</v>
      </c>
      <c r="C290" s="271">
        <v>12421.6</v>
      </c>
      <c r="D290">
        <f t="shared" si="15"/>
        <v>-1.1589647695398726E-2</v>
      </c>
      <c r="E290" s="172">
        <v>-1.1589647695398726E-2</v>
      </c>
      <c r="G290" s="172">
        <v>280</v>
      </c>
      <c r="H290" s="264">
        <f t="shared" ca="1" si="16"/>
        <v>-1.5516621056760947E-3</v>
      </c>
    </row>
    <row r="291" spans="2:8">
      <c r="B291" s="270">
        <v>45386</v>
      </c>
      <c r="C291" s="271">
        <v>12567.25</v>
      </c>
      <c r="D291">
        <f t="shared" si="15"/>
        <v>1.121674304083165E-2</v>
      </c>
      <c r="E291" s="172">
        <v>1.121674304083165E-2</v>
      </c>
      <c r="G291" s="172">
        <v>281</v>
      </c>
      <c r="H291" s="264">
        <f t="shared" ca="1" si="16"/>
        <v>3.5838019907088917E-2</v>
      </c>
    </row>
    <row r="292" spans="2:8">
      <c r="B292" s="270">
        <v>45385</v>
      </c>
      <c r="C292" s="271">
        <v>12427.85</v>
      </c>
      <c r="D292">
        <f t="shared" si="15"/>
        <v>-9.9263490394305778E-3</v>
      </c>
      <c r="E292" s="172">
        <v>-9.9263490394305778E-3</v>
      </c>
      <c r="G292" s="172">
        <v>282</v>
      </c>
      <c r="H292" s="264">
        <f t="shared" ca="1" si="16"/>
        <v>8.9398228675213031E-3</v>
      </c>
    </row>
    <row r="293" spans="2:8">
      <c r="B293" s="270">
        <v>45384</v>
      </c>
      <c r="C293" s="271">
        <v>12552.45</v>
      </c>
      <c r="D293">
        <f t="shared" si="15"/>
        <v>-1.3644030040732907E-3</v>
      </c>
      <c r="E293" s="172">
        <v>-1.3644030040732907E-3</v>
      </c>
      <c r="G293" s="172">
        <v>283</v>
      </c>
      <c r="H293" s="264">
        <f t="shared" ca="1" si="16"/>
        <v>2.145168032527579E-2</v>
      </c>
    </row>
    <row r="294" spans="2:8">
      <c r="B294" s="270">
        <v>45383</v>
      </c>
      <c r="C294" s="271">
        <v>12569.6</v>
      </c>
      <c r="D294">
        <f t="shared" si="15"/>
        <v>-2.4404084013539304E-3</v>
      </c>
      <c r="E294" s="172">
        <v>-2.4404084013539304E-3</v>
      </c>
      <c r="G294" s="172">
        <v>284</v>
      </c>
      <c r="H294" s="264">
        <f t="shared" ca="1" si="16"/>
        <v>-1.5244139849808082E-2</v>
      </c>
    </row>
    <row r="295" spans="2:8">
      <c r="B295" s="270">
        <v>45379</v>
      </c>
      <c r="C295" s="271">
        <v>12600.35</v>
      </c>
      <c r="D295">
        <f t="shared" si="15"/>
        <v>7.1940433321210032E-3</v>
      </c>
      <c r="E295" s="172">
        <v>7.1940433321210032E-3</v>
      </c>
      <c r="G295" s="172">
        <v>285</v>
      </c>
      <c r="H295" s="264">
        <f t="shared" ca="1" si="16"/>
        <v>-1.5390070975184085E-2</v>
      </c>
    </row>
    <row r="296" spans="2:8">
      <c r="B296" s="270">
        <v>45378</v>
      </c>
      <c r="C296" s="271">
        <v>12510.35</v>
      </c>
      <c r="D296">
        <f t="shared" si="15"/>
        <v>2.1207211104807628E-2</v>
      </c>
      <c r="E296" s="172">
        <v>2.1207211104807628E-2</v>
      </c>
      <c r="G296" s="172">
        <v>286</v>
      </c>
      <c r="H296" s="264">
        <f t="shared" ca="1" si="16"/>
        <v>2.7831708885111776E-2</v>
      </c>
    </row>
    <row r="297" spans="2:8">
      <c r="B297" s="270">
        <v>45377</v>
      </c>
      <c r="C297" s="271">
        <v>12250.55</v>
      </c>
      <c r="D297">
        <f t="shared" si="15"/>
        <v>-7.0637152791850543E-3</v>
      </c>
      <c r="E297" s="172">
        <v>-7.0637152791850543E-3</v>
      </c>
      <c r="G297" s="172">
        <v>287</v>
      </c>
      <c r="H297" s="264">
        <f t="shared" ca="1" si="16"/>
        <v>2.401199540437934E-2</v>
      </c>
    </row>
    <row r="298" spans="2:8">
      <c r="B298" s="270">
        <v>45373</v>
      </c>
      <c r="C298" s="271">
        <v>12337.7</v>
      </c>
      <c r="D298">
        <f t="shared" si="15"/>
        <v>3.6071933927604299E-2</v>
      </c>
      <c r="E298" s="172">
        <v>3.6071933927604299E-2</v>
      </c>
      <c r="G298" s="172">
        <v>288</v>
      </c>
      <c r="H298" s="264">
        <f t="shared" ca="1" si="16"/>
        <v>1.2341703750342603E-2</v>
      </c>
    </row>
    <row r="299" spans="2:8">
      <c r="B299" s="270">
        <v>45372</v>
      </c>
      <c r="C299" s="271">
        <v>11908.15</v>
      </c>
      <c r="D299">
        <f t="shared" si="15"/>
        <v>-2.763552924132098E-3</v>
      </c>
      <c r="E299" s="172">
        <v>-2.763552924132098E-3</v>
      </c>
      <c r="G299" s="172">
        <v>289</v>
      </c>
      <c r="H299" s="264">
        <f t="shared" ca="1" si="16"/>
        <v>1.7908709412881682E-2</v>
      </c>
    </row>
    <row r="300" spans="2:8">
      <c r="B300" s="270">
        <v>45371</v>
      </c>
      <c r="C300" s="271">
        <v>11941.15</v>
      </c>
      <c r="D300">
        <f t="shared" si="15"/>
        <v>2.9671338831858136E-2</v>
      </c>
      <c r="E300" s="172">
        <v>2.9671338831858136E-2</v>
      </c>
      <c r="G300" s="172">
        <v>290</v>
      </c>
      <c r="H300" s="264">
        <f t="shared" ca="1" si="16"/>
        <v>-7.1227905112034688E-3</v>
      </c>
    </row>
    <row r="301" spans="2:8">
      <c r="B301" s="270">
        <v>45370</v>
      </c>
      <c r="C301" s="271">
        <v>11597.05</v>
      </c>
      <c r="D301">
        <f t="shared" si="15"/>
        <v>-3.3730653214509767E-3</v>
      </c>
      <c r="E301" s="172">
        <v>-3.3730653214509767E-3</v>
      </c>
      <c r="G301" s="172">
        <v>291</v>
      </c>
      <c r="H301" s="264">
        <f t="shared" ca="1" si="16"/>
        <v>1.1563879449876092E-2</v>
      </c>
    </row>
    <row r="302" spans="2:8">
      <c r="B302" s="270">
        <v>45369</v>
      </c>
      <c r="C302" s="271">
        <v>11636.3</v>
      </c>
      <c r="D302">
        <f t="shared" si="15"/>
        <v>1.3910853777016782E-2</v>
      </c>
      <c r="E302" s="172">
        <v>1.3910853777016782E-2</v>
      </c>
      <c r="G302" s="172">
        <v>292</v>
      </c>
      <c r="H302" s="264">
        <f t="shared" ca="1" si="16"/>
        <v>-2.1837800099776386E-2</v>
      </c>
    </row>
    <row r="303" spans="2:8">
      <c r="B303" s="270">
        <v>45366</v>
      </c>
      <c r="C303" s="271">
        <v>11476.65</v>
      </c>
      <c r="D303">
        <f t="shared" si="15"/>
        <v>6.3176262209984806E-3</v>
      </c>
      <c r="E303" s="172">
        <v>6.3176262209984806E-3</v>
      </c>
      <c r="G303" s="172">
        <v>293</v>
      </c>
      <c r="H303" s="264">
        <f t="shared" ca="1" si="16"/>
        <v>5.3224000394096992E-3</v>
      </c>
    </row>
    <row r="304" spans="2:8">
      <c r="B304" s="270">
        <v>45365</v>
      </c>
      <c r="C304" s="271">
        <v>11404.6</v>
      </c>
      <c r="D304">
        <f t="shared" si="15"/>
        <v>1.2686400091307601E-3</v>
      </c>
      <c r="E304" s="172">
        <v>1.2686400091307601E-3</v>
      </c>
      <c r="G304" s="172">
        <v>294</v>
      </c>
      <c r="H304" s="264">
        <f t="shared" ca="1" si="16"/>
        <v>3.5925329974450318E-2</v>
      </c>
    </row>
    <row r="305" spans="2:8">
      <c r="B305" s="270">
        <v>45364</v>
      </c>
      <c r="C305" s="271">
        <v>11390.15</v>
      </c>
      <c r="D305">
        <f t="shared" si="15"/>
        <v>-1.0404086916480594E-2</v>
      </c>
      <c r="E305" s="172">
        <v>-1.0404086916480594E-2</v>
      </c>
      <c r="G305" s="172">
        <v>295</v>
      </c>
      <c r="H305" s="264">
        <f t="shared" ca="1" si="16"/>
        <v>1.4698816190067882E-2</v>
      </c>
    </row>
    <row r="306" spans="2:8">
      <c r="B306" s="270">
        <v>45363</v>
      </c>
      <c r="C306" s="271">
        <v>11509.9</v>
      </c>
      <c r="D306">
        <f t="shared" si="15"/>
        <v>1.0034618776627752E-2</v>
      </c>
      <c r="E306" s="172">
        <v>1.0034618776627752E-2</v>
      </c>
      <c r="G306" s="172">
        <v>296</v>
      </c>
      <c r="H306" s="264">
        <f t="shared" ca="1" si="16"/>
        <v>1.9014966483034964E-2</v>
      </c>
    </row>
    <row r="307" spans="2:8">
      <c r="B307" s="270">
        <v>45362</v>
      </c>
      <c r="C307" s="271">
        <v>11395.55</v>
      </c>
      <c r="D307">
        <f t="shared" si="15"/>
        <v>-9.9478282023101553E-3</v>
      </c>
      <c r="E307" s="172">
        <v>-9.9478282023101553E-3</v>
      </c>
      <c r="G307" s="172">
        <v>297</v>
      </c>
      <c r="H307" s="264">
        <f t="shared" ca="1" si="16"/>
        <v>-2.6859224502290953E-2</v>
      </c>
    </row>
    <row r="308" spans="2:8">
      <c r="B308" s="270">
        <v>45358</v>
      </c>
      <c r="C308" s="271">
        <v>11510.05</v>
      </c>
      <c r="D308">
        <f t="shared" si="15"/>
        <v>-4.927790577545701E-3</v>
      </c>
      <c r="E308" s="172">
        <v>-4.927790577545701E-3</v>
      </c>
      <c r="G308" s="172">
        <v>298</v>
      </c>
      <c r="H308" s="264">
        <f t="shared" ca="1" si="16"/>
        <v>-1.1290299587954009E-2</v>
      </c>
    </row>
    <row r="309" spans="2:8">
      <c r="B309" s="270">
        <v>45357</v>
      </c>
      <c r="C309" s="271">
        <v>11567.05</v>
      </c>
      <c r="D309">
        <f t="shared" si="15"/>
        <v>-8.872722910561676E-3</v>
      </c>
      <c r="E309" s="172">
        <v>-8.872722910561676E-3</v>
      </c>
      <c r="G309" s="172">
        <v>299</v>
      </c>
      <c r="H309" s="264">
        <f t="shared" ca="1" si="16"/>
        <v>3.4831959002309667E-3</v>
      </c>
    </row>
    <row r="310" spans="2:8">
      <c r="B310" s="270">
        <v>45356</v>
      </c>
      <c r="C310" s="271">
        <v>11670.6</v>
      </c>
      <c r="D310">
        <f t="shared" si="15"/>
        <v>6.5938425844068544E-3</v>
      </c>
      <c r="E310" s="172">
        <v>6.5938425844068544E-3</v>
      </c>
      <c r="G310" s="172">
        <v>300</v>
      </c>
      <c r="H310" s="264">
        <f t="shared" ca="1" si="16"/>
        <v>1.2656386304978192E-2</v>
      </c>
    </row>
    <row r="311" spans="2:8">
      <c r="B311" s="270">
        <v>45355</v>
      </c>
      <c r="C311" s="271">
        <v>11594.15</v>
      </c>
      <c r="D311">
        <f t="shared" si="15"/>
        <v>2.3298637526798973E-3</v>
      </c>
      <c r="E311" s="172">
        <v>2.3298637526798973E-3</v>
      </c>
      <c r="G311" s="172">
        <v>301</v>
      </c>
      <c r="H311" s="264">
        <f t="shared" ca="1" si="16"/>
        <v>3.8856735088287691E-3</v>
      </c>
    </row>
    <row r="312" spans="2:8">
      <c r="B312" s="270">
        <v>45353</v>
      </c>
      <c r="C312" s="271">
        <v>11567.2</v>
      </c>
      <c r="D312">
        <f t="shared" si="15"/>
        <v>-4.6252672974240487E-3</v>
      </c>
      <c r="E312" s="172">
        <v>-4.6252672974240487E-3</v>
      </c>
      <c r="G312" s="172">
        <v>302</v>
      </c>
      <c r="H312" s="264">
        <f t="shared" ca="1" si="16"/>
        <v>3.3484203716198282E-3</v>
      </c>
    </row>
    <row r="313" spans="2:8">
      <c r="B313" s="270">
        <v>45352</v>
      </c>
      <c r="C313" s="271">
        <v>11620.95</v>
      </c>
      <c r="D313">
        <f t="shared" si="15"/>
        <v>2.9464004925432004E-2</v>
      </c>
      <c r="E313" s="172">
        <v>2.9464004925432004E-2</v>
      </c>
      <c r="G313" s="172">
        <v>303</v>
      </c>
      <c r="H313" s="264">
        <f t="shared" ca="1" si="16"/>
        <v>-2.8929242346068296E-2</v>
      </c>
    </row>
    <row r="314" spans="2:8">
      <c r="B314" s="270">
        <v>45351</v>
      </c>
      <c r="C314" s="271">
        <v>11288.35</v>
      </c>
      <c r="D314">
        <f t="shared" si="15"/>
        <v>1.2153898572555869E-2</v>
      </c>
      <c r="E314" s="172">
        <v>1.2153898572555869E-2</v>
      </c>
      <c r="G314" s="172">
        <v>304</v>
      </c>
      <c r="H314" s="264">
        <f t="shared" ca="1" si="16"/>
        <v>6.1617168801568114E-3</v>
      </c>
    </row>
    <row r="315" spans="2:8">
      <c r="B315" s="270">
        <v>45350</v>
      </c>
      <c r="C315" s="271">
        <v>11152.8</v>
      </c>
      <c r="D315">
        <f t="shared" si="15"/>
        <v>-3.0246116523848683E-2</v>
      </c>
      <c r="E315" s="172">
        <v>-3.0246116523848683E-2</v>
      </c>
      <c r="G315" s="172">
        <v>305</v>
      </c>
      <c r="H315" s="264">
        <f t="shared" ca="1" si="16"/>
        <v>-2.7381389021759923E-2</v>
      </c>
    </row>
    <row r="316" spans="2:8">
      <c r="B316" s="270">
        <v>45349</v>
      </c>
      <c r="C316" s="271">
        <v>11500.65</v>
      </c>
      <c r="D316">
        <f t="shared" si="15"/>
        <v>2.9345077177988696E-3</v>
      </c>
      <c r="E316" s="172">
        <v>2.9345077177988696E-3</v>
      </c>
      <c r="G316" s="172">
        <v>306</v>
      </c>
      <c r="H316" s="264">
        <f t="shared" ca="1" si="16"/>
        <v>-1.7783850423311317E-2</v>
      </c>
    </row>
    <row r="317" spans="2:8">
      <c r="B317" s="270">
        <v>45348</v>
      </c>
      <c r="C317" s="271">
        <v>11467</v>
      </c>
      <c r="D317">
        <f t="shared" si="15"/>
        <v>-5.9468081417525191E-3</v>
      </c>
      <c r="E317" s="172">
        <v>-5.9468081417525191E-3</v>
      </c>
      <c r="G317" s="172">
        <v>307</v>
      </c>
      <c r="H317" s="264">
        <f t="shared" ca="1" si="16"/>
        <v>8.2421771178344365E-3</v>
      </c>
    </row>
    <row r="318" spans="2:8">
      <c r="B318" s="270">
        <v>45345</v>
      </c>
      <c r="C318" s="271">
        <v>11535.6</v>
      </c>
      <c r="D318">
        <f t="shared" si="15"/>
        <v>-1.0482252225977364E-2</v>
      </c>
      <c r="E318" s="172">
        <v>-1.0482252225977364E-2</v>
      </c>
      <c r="G318" s="172">
        <v>308</v>
      </c>
      <c r="H318" s="264">
        <f t="shared" ca="1" si="16"/>
        <v>-2.4797446736124548E-2</v>
      </c>
    </row>
    <row r="319" spans="2:8">
      <c r="B319" s="270">
        <v>45344</v>
      </c>
      <c r="C319" s="271">
        <v>11657.8</v>
      </c>
      <c r="D319">
        <f t="shared" si="15"/>
        <v>1.674101789226258E-2</v>
      </c>
      <c r="E319" s="172">
        <v>1.674101789226258E-2</v>
      </c>
      <c r="G319" s="172">
        <v>309</v>
      </c>
      <c r="H319" s="264">
        <f t="shared" ca="1" si="16"/>
        <v>1.0122763986047573E-2</v>
      </c>
    </row>
    <row r="320" spans="2:8">
      <c r="B320" s="270">
        <v>45343</v>
      </c>
      <c r="C320" s="271">
        <v>11465.85</v>
      </c>
      <c r="D320">
        <f t="shared" si="15"/>
        <v>1.6948486211881967E-3</v>
      </c>
      <c r="E320" s="172">
        <v>1.6948486211881967E-3</v>
      </c>
      <c r="G320" s="172">
        <v>310</v>
      </c>
      <c r="H320" s="264">
        <f t="shared" ca="1" si="16"/>
        <v>6.4349885591374507E-3</v>
      </c>
    </row>
    <row r="321" spans="2:8">
      <c r="B321" s="270">
        <v>45342</v>
      </c>
      <c r="C321" s="271">
        <v>11446.45</v>
      </c>
      <c r="D321">
        <f t="shared" si="15"/>
        <v>-3.2133480212655397E-3</v>
      </c>
      <c r="E321" s="172">
        <v>-3.2133480212655397E-3</v>
      </c>
      <c r="G321" s="172">
        <v>311</v>
      </c>
      <c r="H321" s="264">
        <f t="shared" ca="1" si="16"/>
        <v>4.9279764463800255E-3</v>
      </c>
    </row>
    <row r="322" spans="2:8">
      <c r="B322" s="270">
        <v>45341</v>
      </c>
      <c r="C322" s="271">
        <v>11483.35</v>
      </c>
      <c r="D322">
        <f t="shared" si="15"/>
        <v>9.0462549646761741E-3</v>
      </c>
      <c r="E322" s="172">
        <v>9.0462549646761741E-3</v>
      </c>
      <c r="G322" s="172">
        <v>312</v>
      </c>
      <c r="H322" s="264">
        <f t="shared" ca="1" si="16"/>
        <v>-5.881650053996176E-3</v>
      </c>
    </row>
    <row r="323" spans="2:8">
      <c r="B323" s="270">
        <v>45338</v>
      </c>
      <c r="C323" s="271">
        <v>11380.4</v>
      </c>
      <c r="D323">
        <f t="shared" si="15"/>
        <v>2.6162620319650109E-2</v>
      </c>
      <c r="E323" s="172">
        <v>2.6162620319650109E-2</v>
      </c>
      <c r="G323" s="172">
        <v>313</v>
      </c>
      <c r="H323" s="264">
        <f t="shared" ca="1" si="16"/>
        <v>-9.1925975859796488E-3</v>
      </c>
    </row>
    <row r="324" spans="2:8">
      <c r="B324" s="270">
        <v>45337</v>
      </c>
      <c r="C324" s="271">
        <v>11090.25</v>
      </c>
      <c r="D324">
        <f t="shared" si="15"/>
        <v>5.6492820515144943E-3</v>
      </c>
      <c r="E324" s="172">
        <v>5.6492820515144943E-3</v>
      </c>
      <c r="G324" s="172">
        <v>314</v>
      </c>
      <c r="H324" s="264">
        <f t="shared" ca="1" si="16"/>
        <v>-2.1911837933124848E-2</v>
      </c>
    </row>
    <row r="325" spans="2:8">
      <c r="B325" s="270">
        <v>45336</v>
      </c>
      <c r="C325" s="271">
        <v>11027.95</v>
      </c>
      <c r="D325">
        <f t="shared" si="15"/>
        <v>2.1626754365649242E-2</v>
      </c>
      <c r="E325" s="172">
        <v>2.1626754365649242E-2</v>
      </c>
      <c r="G325" s="172">
        <v>315</v>
      </c>
      <c r="H325" s="264">
        <f t="shared" ca="1" si="16"/>
        <v>-3.0167614649328017E-2</v>
      </c>
    </row>
    <row r="326" spans="2:8">
      <c r="B326" s="270">
        <v>45335</v>
      </c>
      <c r="C326" s="271">
        <v>10794.5</v>
      </c>
      <c r="D326">
        <f t="shared" si="15"/>
        <v>7.9180555944610275E-3</v>
      </c>
      <c r="E326" s="172">
        <v>7.9180555944610275E-3</v>
      </c>
      <c r="G326" s="172">
        <v>316</v>
      </c>
      <c r="H326" s="264">
        <f t="shared" ca="1" si="16"/>
        <v>6.3511210178666122E-2</v>
      </c>
    </row>
    <row r="327" spans="2:8">
      <c r="B327" s="270">
        <v>45334</v>
      </c>
      <c r="C327" s="271">
        <v>10709.7</v>
      </c>
      <c r="D327">
        <f t="shared" si="15"/>
        <v>-2.1569294269462103E-3</v>
      </c>
      <c r="E327" s="172">
        <v>-2.1569294269462103E-3</v>
      </c>
      <c r="G327" s="172">
        <v>317</v>
      </c>
      <c r="H327" s="264">
        <f t="shared" ca="1" si="16"/>
        <v>-2.5342322179604817E-3</v>
      </c>
    </row>
    <row r="328" spans="2:8">
      <c r="B328" s="270">
        <v>45331</v>
      </c>
      <c r="C328" s="271">
        <v>10732.85</v>
      </c>
      <c r="D328">
        <f t="shared" si="15"/>
        <v>-1.0284905853553434E-3</v>
      </c>
      <c r="E328" s="172">
        <v>-1.0284905853553434E-3</v>
      </c>
      <c r="G328" s="172">
        <v>318</v>
      </c>
      <c r="H328" s="264">
        <f t="shared" ca="1" si="16"/>
        <v>-3.9420087792145248E-3</v>
      </c>
    </row>
    <row r="329" spans="2:8">
      <c r="B329" s="270">
        <v>45330</v>
      </c>
      <c r="C329" s="271">
        <v>10743.9</v>
      </c>
      <c r="D329">
        <f t="shared" si="15"/>
        <v>-1.753888639959043E-2</v>
      </c>
      <c r="E329" s="172">
        <v>-1.753888639959043E-2</v>
      </c>
      <c r="G329" s="172">
        <v>319</v>
      </c>
      <c r="H329" s="264">
        <f t="shared" ca="1" si="16"/>
        <v>6.3350630349858234E-3</v>
      </c>
    </row>
    <row r="330" spans="2:8">
      <c r="B330" s="270">
        <v>45329</v>
      </c>
      <c r="C330" s="271">
        <v>10935.7</v>
      </c>
      <c r="D330">
        <f t="shared" si="15"/>
        <v>8.3772481869274686E-3</v>
      </c>
      <c r="E330" s="172">
        <v>8.3772481869274686E-3</v>
      </c>
      <c r="G330" s="172">
        <v>320</v>
      </c>
      <c r="H330" s="264">
        <f t="shared" ca="1" si="16"/>
        <v>-7.449633513613543E-3</v>
      </c>
    </row>
    <row r="331" spans="2:8">
      <c r="B331" s="270">
        <v>45328</v>
      </c>
      <c r="C331" s="271">
        <v>10844.85</v>
      </c>
      <c r="D331">
        <f t="shared" ref="D331:D394" si="17">(C331-C332)/C332</f>
        <v>3.9919260108068823E-2</v>
      </c>
      <c r="E331" s="172">
        <v>3.9919260108068823E-2</v>
      </c>
      <c r="G331" s="172">
        <v>321</v>
      </c>
      <c r="H331" s="264">
        <f t="shared" ca="1" si="16"/>
        <v>-3.5854199219832413E-4</v>
      </c>
    </row>
    <row r="332" spans="2:8">
      <c r="B332" s="270">
        <v>45327</v>
      </c>
      <c r="C332" s="271">
        <v>10428.549999999999</v>
      </c>
      <c r="D332">
        <f t="shared" si="17"/>
        <v>-2.1294267252908273E-2</v>
      </c>
      <c r="E332" s="172">
        <v>-2.1294267252908273E-2</v>
      </c>
      <c r="G332" s="172">
        <v>322</v>
      </c>
      <c r="H332" s="264">
        <f t="shared" ref="H332:H395" ca="1" si="18">_xlfn.NORM.INV(RAND(),N$13,N$14)</f>
        <v>1.9585289268468989E-4</v>
      </c>
    </row>
    <row r="333" spans="2:8">
      <c r="B333" s="270">
        <v>45324</v>
      </c>
      <c r="C333" s="271">
        <v>10655.45</v>
      </c>
      <c r="D333">
        <f t="shared" si="17"/>
        <v>1.6450537932590395E-3</v>
      </c>
      <c r="E333" s="172">
        <v>1.6450537932590395E-3</v>
      </c>
      <c r="G333" s="172">
        <v>323</v>
      </c>
      <c r="H333" s="264">
        <f t="shared" ca="1" si="18"/>
        <v>-5.9637656746938834E-4</v>
      </c>
    </row>
    <row r="334" spans="2:8">
      <c r="B334" s="270">
        <v>45323</v>
      </c>
      <c r="C334" s="271">
        <v>10637.95</v>
      </c>
      <c r="D334">
        <f t="shared" si="17"/>
        <v>4.4277454377681248E-2</v>
      </c>
      <c r="E334" s="172">
        <v>4.4277454377681248E-2</v>
      </c>
      <c r="G334" s="172">
        <v>324</v>
      </c>
      <c r="H334" s="264">
        <f t="shared" ca="1" si="18"/>
        <v>5.3791624506583039E-3</v>
      </c>
    </row>
    <row r="335" spans="2:8">
      <c r="B335" s="270">
        <v>45322</v>
      </c>
      <c r="C335" s="271">
        <v>10186.9</v>
      </c>
      <c r="D335">
        <f t="shared" si="17"/>
        <v>2.3639295996141344E-2</v>
      </c>
      <c r="E335" s="172">
        <v>2.3639295996141344E-2</v>
      </c>
      <c r="G335" s="172">
        <v>325</v>
      </c>
      <c r="H335" s="264">
        <f t="shared" ca="1" si="18"/>
        <v>1.033593597207569E-4</v>
      </c>
    </row>
    <row r="336" spans="2:8">
      <c r="B336" s="270">
        <v>45321</v>
      </c>
      <c r="C336" s="271">
        <v>9951.65</v>
      </c>
      <c r="D336">
        <f t="shared" si="17"/>
        <v>-3.9784214424404994E-3</v>
      </c>
      <c r="E336" s="172">
        <v>-3.9784214424404994E-3</v>
      </c>
      <c r="G336" s="172">
        <v>326</v>
      </c>
      <c r="H336" s="264">
        <f t="shared" ca="1" si="18"/>
        <v>2.079950800709625E-3</v>
      </c>
    </row>
    <row r="337" spans="2:8">
      <c r="B337" s="270">
        <v>45320</v>
      </c>
      <c r="C337" s="271">
        <v>9991.4</v>
      </c>
      <c r="D337">
        <f t="shared" si="17"/>
        <v>1.1172958202611036E-2</v>
      </c>
      <c r="E337" s="172">
        <v>1.1172958202611036E-2</v>
      </c>
      <c r="G337" s="172">
        <v>327</v>
      </c>
      <c r="H337" s="264">
        <f t="shared" ca="1" si="18"/>
        <v>1.8369103511761579E-2</v>
      </c>
    </row>
    <row r="338" spans="2:8">
      <c r="B338" s="270">
        <v>45316</v>
      </c>
      <c r="C338" s="271">
        <v>9881</v>
      </c>
      <c r="D338">
        <f t="shared" si="17"/>
        <v>-1.0732664544162183E-2</v>
      </c>
      <c r="E338" s="172">
        <v>-1.0732664544162183E-2</v>
      </c>
      <c r="G338" s="172">
        <v>328</v>
      </c>
      <c r="H338" s="264">
        <f t="shared" ca="1" si="18"/>
        <v>-1.0168285436631978E-2</v>
      </c>
    </row>
    <row r="339" spans="2:8">
      <c r="B339" s="270">
        <v>45315</v>
      </c>
      <c r="C339" s="271">
        <v>9988.2000000000007</v>
      </c>
      <c r="D339">
        <f t="shared" si="17"/>
        <v>1.2955798163369826E-2</v>
      </c>
      <c r="E339" s="172">
        <v>1.2955798163369826E-2</v>
      </c>
      <c r="G339" s="172">
        <v>329</v>
      </c>
      <c r="H339" s="264">
        <f t="shared" ca="1" si="18"/>
        <v>-2.3574784845074508E-2</v>
      </c>
    </row>
    <row r="340" spans="2:8">
      <c r="B340" s="270">
        <v>45314</v>
      </c>
      <c r="C340" s="271">
        <v>9860.4500000000007</v>
      </c>
      <c r="D340">
        <f t="shared" si="17"/>
        <v>-1.1240856150131968E-2</v>
      </c>
      <c r="E340" s="172">
        <v>-1.1240856150131968E-2</v>
      </c>
      <c r="G340" s="172">
        <v>330</v>
      </c>
      <c r="H340" s="264">
        <f t="shared" ca="1" si="18"/>
        <v>-2.0523694839842649E-2</v>
      </c>
    </row>
    <row r="341" spans="2:8">
      <c r="B341" s="270">
        <v>45311</v>
      </c>
      <c r="C341" s="271">
        <v>9972.5499999999993</v>
      </c>
      <c r="D341">
        <f t="shared" si="17"/>
        <v>-6.4905306992639198E-3</v>
      </c>
      <c r="E341" s="172">
        <v>-6.4905306992639198E-3</v>
      </c>
      <c r="G341" s="172">
        <v>331</v>
      </c>
      <c r="H341" s="264">
        <f t="shared" ca="1" si="18"/>
        <v>2.4048210618898409E-2</v>
      </c>
    </row>
    <row r="342" spans="2:8">
      <c r="B342" s="270">
        <v>45310</v>
      </c>
      <c r="C342" s="271">
        <v>10037.700000000001</v>
      </c>
      <c r="D342">
        <f t="shared" si="17"/>
        <v>1.140611617713746E-2</v>
      </c>
      <c r="E342" s="172">
        <v>1.140611617713746E-2</v>
      </c>
      <c r="G342" s="172">
        <v>332</v>
      </c>
      <c r="H342" s="264">
        <f t="shared" ca="1" si="18"/>
        <v>2.7307139895969858E-2</v>
      </c>
    </row>
    <row r="343" spans="2:8">
      <c r="B343" s="270">
        <v>45309</v>
      </c>
      <c r="C343" s="271">
        <v>9924.5</v>
      </c>
      <c r="D343">
        <f t="shared" si="17"/>
        <v>-1.2654575842892318E-2</v>
      </c>
      <c r="E343" s="172">
        <v>-1.2654575842892318E-2</v>
      </c>
      <c r="G343" s="172">
        <v>333</v>
      </c>
      <c r="H343" s="264">
        <f t="shared" ca="1" si="18"/>
        <v>-7.5829333526452602E-3</v>
      </c>
    </row>
    <row r="344" spans="2:8">
      <c r="B344" s="270">
        <v>45308</v>
      </c>
      <c r="C344" s="271">
        <v>10051.700000000001</v>
      </c>
      <c r="D344">
        <f t="shared" si="17"/>
        <v>-1.2947351365682749E-2</v>
      </c>
      <c r="E344" s="172">
        <v>-1.2947351365682749E-2</v>
      </c>
      <c r="G344" s="172">
        <v>334</v>
      </c>
      <c r="H344" s="264">
        <f t="shared" ca="1" si="18"/>
        <v>1.9864972461398817E-2</v>
      </c>
    </row>
    <row r="345" spans="2:8">
      <c r="B345" s="270">
        <v>45307</v>
      </c>
      <c r="C345" s="271">
        <v>10183.549999999999</v>
      </c>
      <c r="D345">
        <f t="shared" si="17"/>
        <v>9.5817347252376492E-3</v>
      </c>
      <c r="E345" s="172">
        <v>9.5817347252376492E-3</v>
      </c>
      <c r="G345" s="172">
        <v>335</v>
      </c>
      <c r="H345" s="264">
        <f t="shared" ca="1" si="18"/>
        <v>2.0789556752648635E-2</v>
      </c>
    </row>
    <row r="346" spans="2:8">
      <c r="B346" s="270">
        <v>45306</v>
      </c>
      <c r="C346" s="271">
        <v>10086.9</v>
      </c>
      <c r="D346">
        <f t="shared" si="17"/>
        <v>1.2166792933727353E-2</v>
      </c>
      <c r="E346" s="172">
        <v>1.2166792933727353E-2</v>
      </c>
      <c r="G346" s="172">
        <v>336</v>
      </c>
      <c r="H346" s="264">
        <f t="shared" ca="1" si="18"/>
        <v>-1.6296134640655973E-2</v>
      </c>
    </row>
    <row r="347" spans="2:8">
      <c r="B347" s="270">
        <v>45303</v>
      </c>
      <c r="C347" s="271">
        <v>9965.65</v>
      </c>
      <c r="D347">
        <f t="shared" si="17"/>
        <v>-4.5399606436855814E-3</v>
      </c>
      <c r="E347" s="172">
        <v>-4.5399606436855814E-3</v>
      </c>
      <c r="G347" s="172">
        <v>337</v>
      </c>
      <c r="H347" s="264">
        <f t="shared" ca="1" si="18"/>
        <v>2.4724368989444613E-2</v>
      </c>
    </row>
    <row r="348" spans="2:8">
      <c r="B348" s="270">
        <v>45302</v>
      </c>
      <c r="C348" s="271">
        <v>10011.1</v>
      </c>
      <c r="D348">
        <f t="shared" si="17"/>
        <v>8.9908293540552251E-5</v>
      </c>
      <c r="E348" s="172">
        <v>8.9908293540552251E-5</v>
      </c>
      <c r="G348" s="172">
        <v>338</v>
      </c>
      <c r="H348" s="264">
        <f t="shared" ca="1" si="18"/>
        <v>-1.4663849961975123E-3</v>
      </c>
    </row>
    <row r="349" spans="2:8">
      <c r="B349" s="270">
        <v>45301</v>
      </c>
      <c r="C349" s="271">
        <v>10010.200000000001</v>
      </c>
      <c r="D349">
        <f t="shared" si="17"/>
        <v>-1.3866581538491871E-3</v>
      </c>
      <c r="E349" s="172">
        <v>-1.3866581538491871E-3</v>
      </c>
      <c r="G349" s="172">
        <v>339</v>
      </c>
      <c r="H349" s="264">
        <f t="shared" ca="1" si="18"/>
        <v>-2.4715577505930383E-2</v>
      </c>
    </row>
    <row r="350" spans="2:8">
      <c r="B350" s="270">
        <v>45300</v>
      </c>
      <c r="C350" s="271">
        <v>10024.1</v>
      </c>
      <c r="D350">
        <f t="shared" si="17"/>
        <v>7.7814752631525661E-3</v>
      </c>
      <c r="E350" s="172">
        <v>7.7814752631525661E-3</v>
      </c>
      <c r="G350" s="172">
        <v>340</v>
      </c>
      <c r="H350" s="264">
        <f t="shared" ca="1" si="18"/>
        <v>8.9662418710480737E-3</v>
      </c>
    </row>
    <row r="351" spans="2:8">
      <c r="B351" s="270">
        <v>45299</v>
      </c>
      <c r="C351" s="271">
        <v>9946.7000000000007</v>
      </c>
      <c r="D351">
        <f t="shared" si="17"/>
        <v>-7.0180692822201527E-3</v>
      </c>
      <c r="E351" s="172">
        <v>-7.0180692822201527E-3</v>
      </c>
      <c r="G351" s="172">
        <v>341</v>
      </c>
      <c r="H351" s="264">
        <f t="shared" ca="1" si="18"/>
        <v>-3.9334228706349224E-3</v>
      </c>
    </row>
    <row r="352" spans="2:8">
      <c r="B352" s="270">
        <v>45296</v>
      </c>
      <c r="C352" s="271">
        <v>10017</v>
      </c>
      <c r="D352">
        <f t="shared" si="17"/>
        <v>1.6974029734513472E-4</v>
      </c>
      <c r="E352" s="172">
        <v>1.6974029734513472E-4</v>
      </c>
      <c r="G352" s="172">
        <v>342</v>
      </c>
      <c r="H352" s="264">
        <f t="shared" ca="1" si="18"/>
        <v>-2.2646761472490614E-2</v>
      </c>
    </row>
    <row r="353" spans="2:8">
      <c r="B353" s="270">
        <v>45295</v>
      </c>
      <c r="C353" s="271">
        <v>10015.299999999999</v>
      </c>
      <c r="D353">
        <f t="shared" si="17"/>
        <v>-6.1869582690409338E-3</v>
      </c>
      <c r="E353" s="172">
        <v>-6.1869582690409338E-3</v>
      </c>
      <c r="G353" s="172">
        <v>343</v>
      </c>
      <c r="H353" s="264">
        <f t="shared" ca="1" si="18"/>
        <v>-2.7515871770784701E-2</v>
      </c>
    </row>
    <row r="354" spans="2:8">
      <c r="B354" s="270">
        <v>45294</v>
      </c>
      <c r="C354" s="271">
        <v>10077.65</v>
      </c>
      <c r="D354">
        <f t="shared" si="17"/>
        <v>-1.1777107695324985E-2</v>
      </c>
      <c r="E354" s="172">
        <v>-1.1777107695324985E-2</v>
      </c>
      <c r="G354" s="172">
        <v>344</v>
      </c>
      <c r="H354" s="264">
        <f t="shared" ca="1" si="18"/>
        <v>2.212811450387955E-2</v>
      </c>
    </row>
    <row r="355" spans="2:8">
      <c r="B355" s="270">
        <v>45293</v>
      </c>
      <c r="C355" s="271">
        <v>10197.75</v>
      </c>
      <c r="D355">
        <f t="shared" si="17"/>
        <v>-8.319313838942681E-3</v>
      </c>
      <c r="E355" s="172">
        <v>-8.319313838942681E-3</v>
      </c>
      <c r="G355" s="172">
        <v>345</v>
      </c>
      <c r="H355" s="264">
        <f t="shared" ca="1" si="18"/>
        <v>2.3961419975934876E-2</v>
      </c>
    </row>
    <row r="356" spans="2:8">
      <c r="B356" s="270">
        <v>45292</v>
      </c>
      <c r="C356" s="271">
        <v>10283.299999999999</v>
      </c>
      <c r="D356">
        <f t="shared" si="17"/>
        <v>-1.8490926827375396E-3</v>
      </c>
      <c r="E356" s="172">
        <v>-1.8490926827375396E-3</v>
      </c>
      <c r="G356" s="172">
        <v>346</v>
      </c>
      <c r="H356" s="264">
        <f t="shared" ca="1" si="18"/>
        <v>8.3651503606272468E-3</v>
      </c>
    </row>
    <row r="357" spans="2:8">
      <c r="B357" s="270">
        <v>45289</v>
      </c>
      <c r="C357" s="271">
        <v>10302.35</v>
      </c>
      <c r="D357">
        <f t="shared" si="17"/>
        <v>2.9936913431208379E-3</v>
      </c>
      <c r="E357" s="172">
        <v>2.9936913431208379E-3</v>
      </c>
      <c r="G357" s="172">
        <v>347</v>
      </c>
      <c r="H357" s="264">
        <f t="shared" ca="1" si="18"/>
        <v>2.2508198206294166E-2</v>
      </c>
    </row>
    <row r="358" spans="2:8">
      <c r="B358" s="270">
        <v>45288</v>
      </c>
      <c r="C358" s="271">
        <v>10271.6</v>
      </c>
      <c r="D358">
        <f t="shared" si="17"/>
        <v>-1.6426106818291915E-3</v>
      </c>
      <c r="E358" s="172">
        <v>-1.6426106818291915E-3</v>
      </c>
      <c r="G358" s="172">
        <v>348</v>
      </c>
      <c r="H358" s="264">
        <f t="shared" ca="1" si="18"/>
        <v>-2.6757532113196831E-2</v>
      </c>
    </row>
    <row r="359" spans="2:8">
      <c r="B359" s="270">
        <v>45287</v>
      </c>
      <c r="C359" s="271">
        <v>10288.5</v>
      </c>
      <c r="D359">
        <f t="shared" si="17"/>
        <v>1.7379620569292465E-3</v>
      </c>
      <c r="E359" s="172">
        <v>1.7379620569292465E-3</v>
      </c>
      <c r="G359" s="172">
        <v>349</v>
      </c>
      <c r="H359" s="264">
        <f t="shared" ca="1" si="18"/>
        <v>1.6863291482222154E-2</v>
      </c>
    </row>
    <row r="360" spans="2:8">
      <c r="B360" s="270">
        <v>45286</v>
      </c>
      <c r="C360" s="271">
        <v>10270.65</v>
      </c>
      <c r="D360">
        <f t="shared" si="17"/>
        <v>5.2362938784298952E-3</v>
      </c>
      <c r="E360" s="172">
        <v>5.2362938784298952E-3</v>
      </c>
      <c r="G360" s="172">
        <v>350</v>
      </c>
      <c r="H360" s="264">
        <f t="shared" ca="1" si="18"/>
        <v>2.6964619782492715E-2</v>
      </c>
    </row>
    <row r="361" spans="2:8">
      <c r="B361" s="270">
        <v>45282</v>
      </c>
      <c r="C361" s="271">
        <v>10217.15</v>
      </c>
      <c r="D361">
        <f t="shared" si="17"/>
        <v>2.0403781141233441E-2</v>
      </c>
      <c r="E361" s="172">
        <v>2.0403781141233441E-2</v>
      </c>
      <c r="G361" s="172">
        <v>351</v>
      </c>
      <c r="H361" s="264">
        <f t="shared" ca="1" si="18"/>
        <v>2.4766002647208882E-2</v>
      </c>
    </row>
    <row r="362" spans="2:8">
      <c r="B362" s="270">
        <v>45281</v>
      </c>
      <c r="C362" s="271">
        <v>10012.85</v>
      </c>
      <c r="D362">
        <f t="shared" si="17"/>
        <v>-6.784872907625506E-3</v>
      </c>
      <c r="E362" s="172">
        <v>-6.784872907625506E-3</v>
      </c>
      <c r="G362" s="172">
        <v>352</v>
      </c>
      <c r="H362" s="264">
        <f t="shared" ca="1" si="18"/>
        <v>-2.2570123174342305E-2</v>
      </c>
    </row>
    <row r="363" spans="2:8">
      <c r="B363" s="270">
        <v>45280</v>
      </c>
      <c r="C363" s="271">
        <v>10081.25</v>
      </c>
      <c r="D363">
        <f t="shared" si="17"/>
        <v>-1.4887234208880586E-2</v>
      </c>
      <c r="E363" s="172">
        <v>-1.4887234208880586E-2</v>
      </c>
      <c r="G363" s="172">
        <v>353</v>
      </c>
      <c r="H363" s="264">
        <f t="shared" ca="1" si="18"/>
        <v>2.6207125812947301E-3</v>
      </c>
    </row>
    <row r="364" spans="2:8">
      <c r="B364" s="270">
        <v>45279</v>
      </c>
      <c r="C364" s="271">
        <v>10233.6</v>
      </c>
      <c r="D364">
        <f t="shared" si="17"/>
        <v>-8.333656343269118E-3</v>
      </c>
      <c r="E364" s="172">
        <v>-8.333656343269118E-3</v>
      </c>
      <c r="G364" s="172">
        <v>354</v>
      </c>
      <c r="H364" s="264">
        <f t="shared" ca="1" si="18"/>
        <v>-2.1352813004246414E-2</v>
      </c>
    </row>
    <row r="365" spans="2:8">
      <c r="B365" s="270">
        <v>45278</v>
      </c>
      <c r="C365" s="271">
        <v>10319.6</v>
      </c>
      <c r="D365">
        <f t="shared" si="17"/>
        <v>3.227562606937386E-3</v>
      </c>
      <c r="E365" s="172">
        <v>3.227562606937386E-3</v>
      </c>
      <c r="G365" s="172">
        <v>355</v>
      </c>
      <c r="H365" s="264">
        <f t="shared" ca="1" si="18"/>
        <v>2.1521350995714904E-2</v>
      </c>
    </row>
    <row r="366" spans="2:8">
      <c r="B366" s="270">
        <v>45275</v>
      </c>
      <c r="C366" s="271">
        <v>10286.4</v>
      </c>
      <c r="D366">
        <f t="shared" si="17"/>
        <v>-6.4521114244872196E-3</v>
      </c>
      <c r="E366" s="172">
        <v>-6.4521114244872196E-3</v>
      </c>
      <c r="G366" s="172">
        <v>356</v>
      </c>
      <c r="H366" s="264">
        <f t="shared" ca="1" si="18"/>
        <v>-6.6653393484479607E-3</v>
      </c>
    </row>
    <row r="367" spans="2:8">
      <c r="B367" s="270">
        <v>45274</v>
      </c>
      <c r="C367" s="271">
        <v>10353.200000000001</v>
      </c>
      <c r="D367">
        <f t="shared" si="17"/>
        <v>-2.5866927423276909E-3</v>
      </c>
      <c r="E367" s="172">
        <v>-2.5866927423276909E-3</v>
      </c>
      <c r="G367" s="172">
        <v>357</v>
      </c>
      <c r="H367" s="264">
        <f t="shared" ca="1" si="18"/>
        <v>4.8356096308824138E-5</v>
      </c>
    </row>
    <row r="368" spans="2:8">
      <c r="B368" s="270">
        <v>45273</v>
      </c>
      <c r="C368" s="271">
        <v>10380.049999999999</v>
      </c>
      <c r="D368">
        <f t="shared" si="17"/>
        <v>4.02866981351076E-3</v>
      </c>
      <c r="E368" s="172">
        <v>4.02866981351076E-3</v>
      </c>
      <c r="G368" s="172">
        <v>358</v>
      </c>
      <c r="H368" s="264">
        <f t="shared" ca="1" si="18"/>
        <v>-1.650950635973529E-2</v>
      </c>
    </row>
    <row r="369" spans="2:8">
      <c r="B369" s="270">
        <v>45272</v>
      </c>
      <c r="C369" s="271">
        <v>10338.4</v>
      </c>
      <c r="D369">
        <f t="shared" si="17"/>
        <v>-1.9289966087224643E-2</v>
      </c>
      <c r="E369" s="172">
        <v>-1.9289966087224643E-2</v>
      </c>
      <c r="G369" s="172">
        <v>359</v>
      </c>
      <c r="H369" s="264">
        <f t="shared" ca="1" si="18"/>
        <v>-3.2452061571592833E-2</v>
      </c>
    </row>
    <row r="370" spans="2:8">
      <c r="B370" s="270">
        <v>45271</v>
      </c>
      <c r="C370" s="271">
        <v>10541.75</v>
      </c>
      <c r="D370">
        <f t="shared" si="17"/>
        <v>-7.2326259235017286E-3</v>
      </c>
      <c r="E370" s="172">
        <v>-7.2326259235017286E-3</v>
      </c>
      <c r="G370" s="172">
        <v>360</v>
      </c>
      <c r="H370" s="264">
        <f t="shared" ca="1" si="18"/>
        <v>2.7260996280605482E-2</v>
      </c>
    </row>
    <row r="371" spans="2:8">
      <c r="B371" s="270">
        <v>45268</v>
      </c>
      <c r="C371" s="271">
        <v>10618.55</v>
      </c>
      <c r="D371">
        <f t="shared" si="17"/>
        <v>-7.3013513576680889E-3</v>
      </c>
      <c r="E371" s="172">
        <v>-7.3013513576680889E-3</v>
      </c>
      <c r="G371" s="172">
        <v>361</v>
      </c>
      <c r="H371" s="264">
        <f t="shared" ca="1" si="18"/>
        <v>-5.9517548017313418E-2</v>
      </c>
    </row>
    <row r="372" spans="2:8">
      <c r="B372" s="270">
        <v>45267</v>
      </c>
      <c r="C372" s="271">
        <v>10696.65</v>
      </c>
      <c r="D372">
        <f t="shared" si="17"/>
        <v>6.6724701785755959E-3</v>
      </c>
      <c r="E372" s="172">
        <v>6.6724701785755959E-3</v>
      </c>
      <c r="G372" s="172">
        <v>362</v>
      </c>
      <c r="H372" s="264">
        <f t="shared" ca="1" si="18"/>
        <v>2.3794010784486388E-3</v>
      </c>
    </row>
    <row r="373" spans="2:8">
      <c r="B373" s="270">
        <v>45266</v>
      </c>
      <c r="C373" s="271">
        <v>10625.75</v>
      </c>
      <c r="D373">
        <f t="shared" si="17"/>
        <v>-8.9676270064074134E-3</v>
      </c>
      <c r="E373" s="172">
        <v>-8.9676270064074134E-3</v>
      </c>
      <c r="G373" s="172">
        <v>363</v>
      </c>
      <c r="H373" s="264">
        <f t="shared" ca="1" si="18"/>
        <v>-2.9110013432606663E-2</v>
      </c>
    </row>
    <row r="374" spans="2:8">
      <c r="B374" s="270">
        <v>45265</v>
      </c>
      <c r="C374" s="271">
        <v>10721.9</v>
      </c>
      <c r="D374">
        <f t="shared" si="17"/>
        <v>1.1552486213907221E-2</v>
      </c>
      <c r="E374" s="172">
        <v>1.1552486213907221E-2</v>
      </c>
      <c r="G374" s="172">
        <v>364</v>
      </c>
      <c r="H374" s="264">
        <f t="shared" ca="1" si="18"/>
        <v>-1.3738676665223307E-2</v>
      </c>
    </row>
    <row r="375" spans="2:8">
      <c r="B375" s="270">
        <v>45264</v>
      </c>
      <c r="C375" s="271">
        <v>10599.45</v>
      </c>
      <c r="D375">
        <f t="shared" si="17"/>
        <v>1.2989221307990969E-3</v>
      </c>
      <c r="E375" s="172">
        <v>1.2989221307990969E-3</v>
      </c>
      <c r="G375" s="172">
        <v>365</v>
      </c>
      <c r="H375" s="264">
        <f t="shared" ca="1" si="18"/>
        <v>1.435885656105757E-2</v>
      </c>
    </row>
    <row r="376" spans="2:8">
      <c r="B376" s="270">
        <v>45261</v>
      </c>
      <c r="C376" s="271">
        <v>10585.7</v>
      </c>
      <c r="D376">
        <f t="shared" si="17"/>
        <v>-2.1680318983475825E-3</v>
      </c>
      <c r="E376" s="172">
        <v>-2.1680318983475825E-3</v>
      </c>
      <c r="G376" s="172">
        <v>366</v>
      </c>
      <c r="H376" s="264">
        <f t="shared" ca="1" si="18"/>
        <v>-1.5306989335626273E-2</v>
      </c>
    </row>
    <row r="377" spans="2:8">
      <c r="B377" s="270">
        <v>45260</v>
      </c>
      <c r="C377" s="271">
        <v>10608.7</v>
      </c>
      <c r="D377">
        <f t="shared" si="17"/>
        <v>8.9157251692343589E-4</v>
      </c>
      <c r="E377" s="172">
        <v>8.9157251692343589E-4</v>
      </c>
      <c r="G377" s="172">
        <v>367</v>
      </c>
      <c r="H377" s="264">
        <f t="shared" ca="1" si="18"/>
        <v>7.8222110963122992E-3</v>
      </c>
    </row>
    <row r="378" spans="2:8">
      <c r="B378" s="270">
        <v>45259</v>
      </c>
      <c r="C378" s="271">
        <v>10599.25</v>
      </c>
      <c r="D378">
        <f t="shared" si="17"/>
        <v>5.8552509833880483E-3</v>
      </c>
      <c r="E378" s="172">
        <v>5.8552509833880483E-3</v>
      </c>
      <c r="G378" s="172">
        <v>368</v>
      </c>
      <c r="H378" s="264">
        <f t="shared" ca="1" si="18"/>
        <v>-3.7857172017981785E-3</v>
      </c>
    </row>
    <row r="379" spans="2:8">
      <c r="B379" s="270">
        <v>45258</v>
      </c>
      <c r="C379" s="271">
        <v>10537.55</v>
      </c>
      <c r="D379">
        <f t="shared" si="17"/>
        <v>2.0826102047899688E-3</v>
      </c>
      <c r="E379" s="172">
        <v>2.0826102047899688E-3</v>
      </c>
      <c r="G379" s="172">
        <v>369</v>
      </c>
      <c r="H379" s="264">
        <f t="shared" ca="1" si="18"/>
        <v>2.0105555657057506E-2</v>
      </c>
    </row>
    <row r="380" spans="2:8">
      <c r="B380" s="270">
        <v>45254</v>
      </c>
      <c r="C380" s="271">
        <v>10515.65</v>
      </c>
      <c r="D380">
        <f t="shared" si="17"/>
        <v>2.5885493635886578E-3</v>
      </c>
      <c r="E380" s="172">
        <v>2.5885493635886578E-3</v>
      </c>
      <c r="G380" s="172">
        <v>370</v>
      </c>
      <c r="H380" s="264">
        <f t="shared" ca="1" si="18"/>
        <v>2.2994996777132057E-2</v>
      </c>
    </row>
    <row r="381" spans="2:8">
      <c r="B381" s="270">
        <v>45253</v>
      </c>
      <c r="C381" s="271">
        <v>10488.5</v>
      </c>
      <c r="D381">
        <f t="shared" si="17"/>
        <v>-5.7648970179753037E-4</v>
      </c>
      <c r="E381" s="172">
        <v>-5.7648970179753037E-4</v>
      </c>
      <c r="G381" s="172">
        <v>371</v>
      </c>
      <c r="H381" s="264">
        <f t="shared" ca="1" si="18"/>
        <v>-4.0769279373613302E-3</v>
      </c>
    </row>
    <row r="382" spans="2:8">
      <c r="B382" s="270">
        <v>45252</v>
      </c>
      <c r="C382" s="271">
        <v>10494.55</v>
      </c>
      <c r="D382">
        <f t="shared" si="17"/>
        <v>-3.8537657271135546E-3</v>
      </c>
      <c r="E382" s="172">
        <v>-3.8537657271135546E-3</v>
      </c>
      <c r="G382" s="172">
        <v>372</v>
      </c>
      <c r="H382" s="264">
        <f t="shared" ca="1" si="18"/>
        <v>3.1770439977183342E-3</v>
      </c>
    </row>
    <row r="383" spans="2:8">
      <c r="B383" s="270">
        <v>45251</v>
      </c>
      <c r="C383" s="271">
        <v>10535.15</v>
      </c>
      <c r="D383">
        <f t="shared" si="17"/>
        <v>-2.9433337276706839E-3</v>
      </c>
      <c r="E383" s="172">
        <v>-2.9433337276706839E-3</v>
      </c>
      <c r="G383" s="172">
        <v>373</v>
      </c>
      <c r="H383" s="264">
        <f t="shared" ca="1" si="18"/>
        <v>-2.6802469930378499E-2</v>
      </c>
    </row>
    <row r="384" spans="2:8">
      <c r="B384" s="270">
        <v>45250</v>
      </c>
      <c r="C384" s="271">
        <v>10566.25</v>
      </c>
      <c r="D384">
        <f t="shared" si="17"/>
        <v>4.0623366750605783E-3</v>
      </c>
      <c r="E384" s="172">
        <v>4.0623366750605783E-3</v>
      </c>
      <c r="G384" s="172">
        <v>374</v>
      </c>
      <c r="H384" s="264">
        <f t="shared" ca="1" si="18"/>
        <v>-3.0985249557478269E-3</v>
      </c>
    </row>
    <row r="385" spans="2:8">
      <c r="B385" s="270">
        <v>45247</v>
      </c>
      <c r="C385" s="271">
        <v>10523.5</v>
      </c>
      <c r="D385">
        <f t="shared" si="17"/>
        <v>3.7197768133911966E-3</v>
      </c>
      <c r="E385" s="172">
        <v>3.7197768133911966E-3</v>
      </c>
      <c r="G385" s="172">
        <v>375</v>
      </c>
      <c r="H385" s="264">
        <f t="shared" ca="1" si="18"/>
        <v>1.5663450968690883E-2</v>
      </c>
    </row>
    <row r="386" spans="2:8">
      <c r="B386" s="270">
        <v>45246</v>
      </c>
      <c r="C386" s="271">
        <v>10484.5</v>
      </c>
      <c r="D386">
        <f t="shared" si="17"/>
        <v>2.7209127729879573E-3</v>
      </c>
      <c r="E386" s="172">
        <v>2.7209127729879573E-3</v>
      </c>
      <c r="G386" s="172">
        <v>376</v>
      </c>
      <c r="H386" s="264">
        <f t="shared" ca="1" si="18"/>
        <v>-3.0610859082439056E-2</v>
      </c>
    </row>
    <row r="387" spans="2:8">
      <c r="B387" s="270">
        <v>45245</v>
      </c>
      <c r="C387" s="271">
        <v>10456.049999999999</v>
      </c>
      <c r="D387">
        <f t="shared" si="17"/>
        <v>5.5441221726419097E-3</v>
      </c>
      <c r="E387" s="172">
        <v>5.5441221726419097E-3</v>
      </c>
      <c r="G387" s="172">
        <v>377</v>
      </c>
      <c r="H387" s="264">
        <f t="shared" ca="1" si="18"/>
        <v>-2.237637120744632E-2</v>
      </c>
    </row>
    <row r="388" spans="2:8">
      <c r="B388" s="270">
        <v>45243</v>
      </c>
      <c r="C388" s="271">
        <v>10398.4</v>
      </c>
      <c r="D388">
        <f t="shared" si="17"/>
        <v>-3.1635255095193359E-3</v>
      </c>
      <c r="E388" s="172">
        <v>-3.1635255095193359E-3</v>
      </c>
      <c r="G388" s="172">
        <v>378</v>
      </c>
      <c r="H388" s="264">
        <f t="shared" ca="1" si="18"/>
        <v>1.5662294979665911E-2</v>
      </c>
    </row>
    <row r="389" spans="2:8">
      <c r="B389" s="270">
        <v>45242</v>
      </c>
      <c r="C389" s="271">
        <v>10431.4</v>
      </c>
      <c r="D389">
        <f t="shared" si="17"/>
        <v>4.1005698444479023E-3</v>
      </c>
      <c r="E389" s="172">
        <v>4.1005698444479023E-3</v>
      </c>
      <c r="G389" s="172">
        <v>379</v>
      </c>
      <c r="H389" s="264">
        <f t="shared" ca="1" si="18"/>
        <v>2.2653056007370581E-2</v>
      </c>
    </row>
    <row r="390" spans="2:8">
      <c r="B390" s="270">
        <v>45240</v>
      </c>
      <c r="C390" s="271">
        <v>10388.799999999999</v>
      </c>
      <c r="D390">
        <f t="shared" si="17"/>
        <v>-1.1105395491498931E-3</v>
      </c>
      <c r="E390" s="172">
        <v>-1.1105395491498931E-3</v>
      </c>
      <c r="G390" s="172">
        <v>380</v>
      </c>
      <c r="H390" s="264">
        <f t="shared" ca="1" si="18"/>
        <v>-2.5427132388337599E-3</v>
      </c>
    </row>
    <row r="391" spans="2:8">
      <c r="B391" s="270">
        <v>45239</v>
      </c>
      <c r="C391" s="271">
        <v>10400.35</v>
      </c>
      <c r="D391">
        <f t="shared" si="17"/>
        <v>7.5612993228254457E-3</v>
      </c>
      <c r="E391" s="172">
        <v>7.5612993228254457E-3</v>
      </c>
      <c r="G391" s="172">
        <v>381</v>
      </c>
      <c r="H391" s="264">
        <f t="shared" ca="1" si="18"/>
        <v>1.2526229539114935E-2</v>
      </c>
    </row>
    <row r="392" spans="2:8">
      <c r="B392" s="270">
        <v>45238</v>
      </c>
      <c r="C392" s="271">
        <v>10322.299999999999</v>
      </c>
      <c r="D392">
        <f t="shared" si="17"/>
        <v>6.7295407332273521E-3</v>
      </c>
      <c r="E392" s="172">
        <v>6.7295407332273521E-3</v>
      </c>
      <c r="G392" s="172">
        <v>382</v>
      </c>
      <c r="H392" s="264">
        <f t="shared" ca="1" si="18"/>
        <v>-2.0351215891140032E-3</v>
      </c>
    </row>
    <row r="393" spans="2:8">
      <c r="B393" s="270">
        <v>45237</v>
      </c>
      <c r="C393" s="271">
        <v>10253.299999999999</v>
      </c>
      <c r="D393">
        <f t="shared" si="17"/>
        <v>-3.0676188763084627E-3</v>
      </c>
      <c r="E393" s="172">
        <v>-3.0676188763084627E-3</v>
      </c>
      <c r="G393" s="172">
        <v>383</v>
      </c>
      <c r="H393" s="264">
        <f t="shared" ca="1" si="18"/>
        <v>-8.546446070896818E-4</v>
      </c>
    </row>
    <row r="394" spans="2:8">
      <c r="B394" s="270">
        <v>45236</v>
      </c>
      <c r="C394" s="271">
        <v>10284.85</v>
      </c>
      <c r="D394">
        <f t="shared" si="17"/>
        <v>8.3201152165673367E-4</v>
      </c>
      <c r="E394" s="172">
        <v>8.3201152165673367E-4</v>
      </c>
      <c r="G394" s="172">
        <v>384</v>
      </c>
      <c r="H394" s="264">
        <f t="shared" ca="1" si="18"/>
        <v>-3.9138827514359473E-2</v>
      </c>
    </row>
    <row r="395" spans="2:8">
      <c r="B395" s="270">
        <v>45233</v>
      </c>
      <c r="C395" s="271">
        <v>10276.299999999999</v>
      </c>
      <c r="D395">
        <f t="shared" ref="D395:D458" si="19">(C395-C396)/C396</f>
        <v>-2.6495593773051256E-3</v>
      </c>
      <c r="E395" s="172">
        <v>-2.6495593773051256E-3</v>
      </c>
      <c r="G395" s="172">
        <v>385</v>
      </c>
      <c r="H395" s="264">
        <f t="shared" ca="1" si="18"/>
        <v>-5.3499130500986349E-3</v>
      </c>
    </row>
    <row r="396" spans="2:8">
      <c r="B396" s="270">
        <v>45232</v>
      </c>
      <c r="C396" s="271">
        <v>10303.6</v>
      </c>
      <c r="D396">
        <f t="shared" si="19"/>
        <v>7.4160983598543532E-3</v>
      </c>
      <c r="E396" s="172">
        <v>7.4160983598543532E-3</v>
      </c>
      <c r="G396" s="172">
        <v>386</v>
      </c>
      <c r="H396" s="264">
        <f t="shared" ref="H396:H459" ca="1" si="20">_xlfn.NORM.INV(RAND(),N$13,N$14)</f>
        <v>2.8496965235625078E-2</v>
      </c>
    </row>
    <row r="397" spans="2:8">
      <c r="B397" s="270">
        <v>45231</v>
      </c>
      <c r="C397" s="271">
        <v>10227.75</v>
      </c>
      <c r="D397">
        <f t="shared" si="19"/>
        <v>-1.5833838515054346E-2</v>
      </c>
      <c r="E397" s="172">
        <v>-1.5833838515054346E-2</v>
      </c>
      <c r="G397" s="172">
        <v>387</v>
      </c>
      <c r="H397" s="264">
        <f t="shared" ca="1" si="20"/>
        <v>-3.227304139523262E-2</v>
      </c>
    </row>
    <row r="398" spans="2:8">
      <c r="B398" s="270">
        <v>45230</v>
      </c>
      <c r="C398" s="271">
        <v>10392.299999999999</v>
      </c>
      <c r="D398">
        <f t="shared" si="19"/>
        <v>-5.1934562451325344E-4</v>
      </c>
      <c r="E398" s="172">
        <v>-5.1934562451325344E-4</v>
      </c>
      <c r="G398" s="172">
        <v>388</v>
      </c>
      <c r="H398" s="264">
        <f t="shared" ca="1" si="20"/>
        <v>6.8731784094029115E-4</v>
      </c>
    </row>
    <row r="399" spans="2:8">
      <c r="B399" s="270">
        <v>45229</v>
      </c>
      <c r="C399" s="271">
        <v>10397.700000000001</v>
      </c>
      <c r="D399">
        <f t="shared" si="19"/>
        <v>-1.5434582934843333E-2</v>
      </c>
      <c r="E399" s="172">
        <v>-1.5434582934843333E-2</v>
      </c>
      <c r="G399" s="172">
        <v>389</v>
      </c>
      <c r="H399" s="264">
        <f t="shared" ca="1" si="20"/>
        <v>-3.8884116886244359E-2</v>
      </c>
    </row>
    <row r="400" spans="2:8">
      <c r="B400" s="270">
        <v>45226</v>
      </c>
      <c r="C400" s="271">
        <v>10560.7</v>
      </c>
      <c r="D400">
        <f t="shared" si="19"/>
        <v>1.3099389398656111E-2</v>
      </c>
      <c r="E400" s="172">
        <v>1.3099389398656111E-2</v>
      </c>
      <c r="G400" s="172">
        <v>390</v>
      </c>
      <c r="H400" s="264">
        <f t="shared" ca="1" si="20"/>
        <v>2.1043130410012989E-2</v>
      </c>
    </row>
    <row r="401" spans="2:8">
      <c r="B401" s="270">
        <v>45225</v>
      </c>
      <c r="C401" s="271">
        <v>10424.15</v>
      </c>
      <c r="D401">
        <f t="shared" si="19"/>
        <v>-1.5554096998257669E-2</v>
      </c>
      <c r="E401" s="172">
        <v>-1.5554096998257669E-2</v>
      </c>
      <c r="G401" s="172">
        <v>391</v>
      </c>
      <c r="H401" s="264">
        <f t="shared" ca="1" si="20"/>
        <v>-3.5796649691842319E-2</v>
      </c>
    </row>
    <row r="402" spans="2:8">
      <c r="B402" s="270">
        <v>45224</v>
      </c>
      <c r="C402" s="271">
        <v>10588.85</v>
      </c>
      <c r="D402">
        <f t="shared" si="19"/>
        <v>3.3353389585594299E-3</v>
      </c>
      <c r="E402" s="172">
        <v>3.3353389585594299E-3</v>
      </c>
      <c r="G402" s="172">
        <v>392</v>
      </c>
      <c r="H402" s="264">
        <f t="shared" ca="1" si="20"/>
        <v>-2.3134243717987395E-3</v>
      </c>
    </row>
    <row r="403" spans="2:8">
      <c r="B403" s="270">
        <v>45222</v>
      </c>
      <c r="C403" s="271">
        <v>10553.65</v>
      </c>
      <c r="D403">
        <f t="shared" si="19"/>
        <v>-1.603632413886338E-2</v>
      </c>
      <c r="E403" s="172">
        <v>-1.603632413886338E-2</v>
      </c>
      <c r="G403" s="172">
        <v>393</v>
      </c>
      <c r="H403" s="264">
        <f t="shared" ca="1" si="20"/>
        <v>-1.0151509759192165E-2</v>
      </c>
    </row>
    <row r="404" spans="2:8">
      <c r="B404" s="270">
        <v>45219</v>
      </c>
      <c r="C404" s="271">
        <v>10725.65</v>
      </c>
      <c r="D404">
        <f t="shared" si="19"/>
        <v>-4.275091211229526E-3</v>
      </c>
      <c r="E404" s="172">
        <v>-4.275091211229526E-3</v>
      </c>
      <c r="G404" s="172">
        <v>394</v>
      </c>
      <c r="H404" s="264">
        <f t="shared" ca="1" si="20"/>
        <v>2.7203164394133186E-2</v>
      </c>
    </row>
    <row r="405" spans="2:8">
      <c r="B405" s="270">
        <v>45218</v>
      </c>
      <c r="C405" s="271">
        <v>10771.7</v>
      </c>
      <c r="D405">
        <f t="shared" si="19"/>
        <v>-1.5525863307518687E-3</v>
      </c>
      <c r="E405" s="172">
        <v>-1.5525863307518687E-3</v>
      </c>
      <c r="G405" s="172">
        <v>395</v>
      </c>
      <c r="H405" s="264">
        <f t="shared" ca="1" si="20"/>
        <v>3.5626711976734275E-2</v>
      </c>
    </row>
    <row r="406" spans="2:8">
      <c r="B406" s="270">
        <v>45217</v>
      </c>
      <c r="C406" s="271">
        <v>10788.45</v>
      </c>
      <c r="D406">
        <f t="shared" si="19"/>
        <v>3.5020649626075697E-3</v>
      </c>
      <c r="E406" s="172">
        <v>3.5020649626075697E-3</v>
      </c>
      <c r="G406" s="172">
        <v>396</v>
      </c>
      <c r="H406" s="264">
        <f t="shared" ca="1" si="20"/>
        <v>-1.9308898549317785E-3</v>
      </c>
    </row>
    <row r="407" spans="2:8">
      <c r="B407" s="270">
        <v>45216</v>
      </c>
      <c r="C407" s="271">
        <v>10750.8</v>
      </c>
      <c r="D407">
        <f t="shared" si="19"/>
        <v>4.3252837591666376E-3</v>
      </c>
      <c r="E407" s="172">
        <v>4.3252837591666376E-3</v>
      </c>
      <c r="G407" s="172">
        <v>397</v>
      </c>
      <c r="H407" s="264">
        <f t="shared" ca="1" si="20"/>
        <v>2.0402923551491349E-2</v>
      </c>
    </row>
    <row r="408" spans="2:8">
      <c r="B408" s="270">
        <v>45215</v>
      </c>
      <c r="C408" s="271">
        <v>10704.5</v>
      </c>
      <c r="D408">
        <f t="shared" si="19"/>
        <v>-2.1486732758178033E-3</v>
      </c>
      <c r="E408" s="172">
        <v>-2.1486732758178033E-3</v>
      </c>
      <c r="G408" s="172">
        <v>398</v>
      </c>
      <c r="H408" s="264">
        <f t="shared" ca="1" si="20"/>
        <v>-2.5195338240998361E-2</v>
      </c>
    </row>
    <row r="409" spans="2:8">
      <c r="B409" s="270">
        <v>45212</v>
      </c>
      <c r="C409" s="271">
        <v>10727.55</v>
      </c>
      <c r="D409">
        <f t="shared" si="19"/>
        <v>1.3859879594363394E-2</v>
      </c>
      <c r="E409" s="172">
        <v>1.3859879594363394E-2</v>
      </c>
      <c r="G409" s="172">
        <v>399</v>
      </c>
      <c r="H409" s="264">
        <f t="shared" ca="1" si="20"/>
        <v>1.3761224261213808E-3</v>
      </c>
    </row>
    <row r="410" spans="2:8">
      <c r="B410" s="270">
        <v>45211</v>
      </c>
      <c r="C410" s="271">
        <v>10580.9</v>
      </c>
      <c r="D410">
        <f t="shared" si="19"/>
        <v>1.6211907300160321E-2</v>
      </c>
      <c r="E410" s="172">
        <v>1.6211907300160321E-2</v>
      </c>
      <c r="G410" s="172">
        <v>400</v>
      </c>
      <c r="H410" s="264">
        <f t="shared" ca="1" si="20"/>
        <v>6.5399645604146857E-3</v>
      </c>
    </row>
    <row r="411" spans="2:8">
      <c r="B411" s="270">
        <v>45210</v>
      </c>
      <c r="C411" s="271">
        <v>10412.1</v>
      </c>
      <c r="D411">
        <f t="shared" si="19"/>
        <v>3.5759036144578666E-3</v>
      </c>
      <c r="E411" s="172">
        <v>3.5759036144578666E-3</v>
      </c>
      <c r="G411" s="172">
        <v>401</v>
      </c>
      <c r="H411" s="264">
        <f t="shared" ca="1" si="20"/>
        <v>1.2809064101699909E-2</v>
      </c>
    </row>
    <row r="412" spans="2:8">
      <c r="B412" s="270">
        <v>45209</v>
      </c>
      <c r="C412" s="271">
        <v>10375</v>
      </c>
      <c r="D412">
        <f t="shared" si="19"/>
        <v>1.2708886459472194E-2</v>
      </c>
      <c r="E412" s="172">
        <v>1.2708886459472194E-2</v>
      </c>
      <c r="G412" s="172">
        <v>402</v>
      </c>
      <c r="H412" s="264">
        <f t="shared" ca="1" si="20"/>
        <v>-3.9314122783746346E-2</v>
      </c>
    </row>
    <row r="413" spans="2:8">
      <c r="B413" s="270">
        <v>45208</v>
      </c>
      <c r="C413" s="271">
        <v>10244.799999999999</v>
      </c>
      <c r="D413">
        <f t="shared" si="19"/>
        <v>-5.5571463931935877E-3</v>
      </c>
      <c r="E413" s="172">
        <v>-5.5571463931935877E-3</v>
      </c>
      <c r="G413" s="172">
        <v>403</v>
      </c>
      <c r="H413" s="264">
        <f t="shared" ca="1" si="20"/>
        <v>-1.1449653068643151E-2</v>
      </c>
    </row>
    <row r="414" spans="2:8">
      <c r="B414" s="270">
        <v>45205</v>
      </c>
      <c r="C414" s="271">
        <v>10302.049999999999</v>
      </c>
      <c r="D414">
        <f t="shared" si="19"/>
        <v>9.0008471961724006E-3</v>
      </c>
      <c r="E414" s="172">
        <v>9.0008471961724006E-3</v>
      </c>
      <c r="G414" s="172">
        <v>404</v>
      </c>
      <c r="H414" s="264">
        <f t="shared" ca="1" si="20"/>
        <v>-3.5076149540673805E-2</v>
      </c>
    </row>
    <row r="415" spans="2:8">
      <c r="B415" s="270">
        <v>45204</v>
      </c>
      <c r="C415" s="271">
        <v>10210.15</v>
      </c>
      <c r="D415">
        <f t="shared" si="19"/>
        <v>7.927067034556215E-3</v>
      </c>
      <c r="E415" s="172">
        <v>7.927067034556215E-3</v>
      </c>
      <c r="G415" s="172">
        <v>405</v>
      </c>
      <c r="H415" s="264">
        <f t="shared" ca="1" si="20"/>
        <v>-1.5232267567836119E-2</v>
      </c>
    </row>
    <row r="416" spans="2:8">
      <c r="B416" s="270">
        <v>45203</v>
      </c>
      <c r="C416" s="271">
        <v>10129.85</v>
      </c>
      <c r="D416">
        <f t="shared" si="19"/>
        <v>-2.0977297548057803E-2</v>
      </c>
      <c r="E416" s="172">
        <v>-2.0977297548057803E-2</v>
      </c>
      <c r="G416" s="172">
        <v>406</v>
      </c>
      <c r="H416" s="264">
        <f t="shared" ca="1" si="20"/>
        <v>-5.6175163119120963E-3</v>
      </c>
    </row>
    <row r="417" spans="2:8">
      <c r="B417" s="270">
        <v>45202</v>
      </c>
      <c r="C417" s="271">
        <v>10346.9</v>
      </c>
      <c r="D417">
        <f t="shared" si="19"/>
        <v>-2.4852505984581524E-2</v>
      </c>
      <c r="E417" s="172">
        <v>-2.4852505984581524E-2</v>
      </c>
      <c r="G417" s="172">
        <v>407</v>
      </c>
      <c r="H417" s="264">
        <f t="shared" ca="1" si="20"/>
        <v>-2.175928487418903E-2</v>
      </c>
    </row>
    <row r="418" spans="2:8">
      <c r="B418" s="270">
        <v>45198</v>
      </c>
      <c r="C418" s="271">
        <v>10610.6</v>
      </c>
      <c r="D418">
        <f t="shared" si="19"/>
        <v>4.2828680545367636E-3</v>
      </c>
      <c r="E418" s="172">
        <v>4.2828680545367636E-3</v>
      </c>
      <c r="G418" s="172">
        <v>408</v>
      </c>
      <c r="H418" s="264">
        <f t="shared" ca="1" si="20"/>
        <v>2.052076882159258E-2</v>
      </c>
    </row>
    <row r="419" spans="2:8">
      <c r="B419" s="270">
        <v>45197</v>
      </c>
      <c r="C419" s="271">
        <v>10565.35</v>
      </c>
      <c r="D419">
        <f t="shared" si="19"/>
        <v>-1.0804484703789493E-2</v>
      </c>
      <c r="E419" s="172">
        <v>-1.0804484703789493E-2</v>
      </c>
      <c r="G419" s="172">
        <v>409</v>
      </c>
      <c r="H419" s="264">
        <f t="shared" ca="1" si="20"/>
        <v>-1.0134842863273676E-2</v>
      </c>
    </row>
    <row r="420" spans="2:8">
      <c r="B420" s="270">
        <v>45196</v>
      </c>
      <c r="C420" s="271">
        <v>10680.75</v>
      </c>
      <c r="D420">
        <f t="shared" si="19"/>
        <v>1.1755623232749061E-2</v>
      </c>
      <c r="E420" s="172">
        <v>1.1755623232749061E-2</v>
      </c>
      <c r="G420" s="172">
        <v>410</v>
      </c>
      <c r="H420" s="264">
        <f t="shared" ca="1" si="20"/>
        <v>6.5017076345116991E-3</v>
      </c>
    </row>
    <row r="421" spans="2:8">
      <c r="B421" s="270">
        <v>45195</v>
      </c>
      <c r="C421" s="271">
        <v>10556.65</v>
      </c>
      <c r="D421">
        <f t="shared" si="19"/>
        <v>-2.9797321546628408E-3</v>
      </c>
      <c r="E421" s="172">
        <v>-2.9797321546628408E-3</v>
      </c>
      <c r="G421" s="172">
        <v>411</v>
      </c>
      <c r="H421" s="264">
        <f t="shared" ca="1" si="20"/>
        <v>-2.0853985839436595E-2</v>
      </c>
    </row>
    <row r="422" spans="2:8">
      <c r="B422" s="270">
        <v>45194</v>
      </c>
      <c r="C422" s="271">
        <v>10588.2</v>
      </c>
      <c r="D422">
        <f t="shared" si="19"/>
        <v>5.0355239365363659E-3</v>
      </c>
      <c r="E422" s="172">
        <v>5.0355239365363659E-3</v>
      </c>
      <c r="G422" s="172">
        <v>412</v>
      </c>
      <c r="H422" s="264">
        <f t="shared" ca="1" si="20"/>
        <v>-2.7546346068514777E-3</v>
      </c>
    </row>
    <row r="423" spans="2:8">
      <c r="B423" s="270">
        <v>45191</v>
      </c>
      <c r="C423" s="271">
        <v>10535.15</v>
      </c>
      <c r="D423">
        <f t="shared" si="19"/>
        <v>2.4391548282333302E-2</v>
      </c>
      <c r="E423" s="172">
        <v>2.4391548282333302E-2</v>
      </c>
      <c r="G423" s="172">
        <v>413</v>
      </c>
      <c r="H423" s="264">
        <f t="shared" ca="1" si="20"/>
        <v>-7.9679118718636258E-3</v>
      </c>
    </row>
    <row r="424" spans="2:8">
      <c r="B424" s="270">
        <v>45190</v>
      </c>
      <c r="C424" s="271">
        <v>10284.299999999999</v>
      </c>
      <c r="D424">
        <f t="shared" si="19"/>
        <v>-6.0357116969097279E-3</v>
      </c>
      <c r="E424" s="172">
        <v>-6.0357116969097279E-3</v>
      </c>
      <c r="G424" s="172">
        <v>414</v>
      </c>
      <c r="H424" s="264">
        <f t="shared" ca="1" si="20"/>
        <v>-4.4800590094057555E-3</v>
      </c>
    </row>
    <row r="425" spans="2:8">
      <c r="B425" s="270">
        <v>45189</v>
      </c>
      <c r="C425" s="271">
        <v>10346.75</v>
      </c>
      <c r="D425">
        <f t="shared" si="19"/>
        <v>-1.6664924302183057E-2</v>
      </c>
      <c r="E425" s="172">
        <v>-1.6664924302183057E-2</v>
      </c>
      <c r="G425" s="172">
        <v>415</v>
      </c>
      <c r="H425" s="264">
        <f t="shared" ca="1" si="20"/>
        <v>1.1340624477708911E-2</v>
      </c>
    </row>
    <row r="426" spans="2:8">
      <c r="B426" s="270">
        <v>45187</v>
      </c>
      <c r="C426" s="271">
        <v>10522.1</v>
      </c>
      <c r="D426">
        <f t="shared" si="19"/>
        <v>-2.9928030213055616E-4</v>
      </c>
      <c r="E426" s="172">
        <v>-2.9928030213055616E-4</v>
      </c>
      <c r="G426" s="172">
        <v>416</v>
      </c>
      <c r="H426" s="264">
        <f t="shared" ca="1" si="20"/>
        <v>3.2128814232834967E-3</v>
      </c>
    </row>
    <row r="427" spans="2:8">
      <c r="B427" s="270">
        <v>45184</v>
      </c>
      <c r="C427" s="271">
        <v>10525.25</v>
      </c>
      <c r="D427">
        <f t="shared" si="19"/>
        <v>3.5373254577785755E-3</v>
      </c>
      <c r="E427" s="172">
        <v>3.5373254577785755E-3</v>
      </c>
      <c r="G427" s="172">
        <v>417</v>
      </c>
      <c r="H427" s="264">
        <f t="shared" ca="1" si="20"/>
        <v>2.0626858930059788E-2</v>
      </c>
    </row>
    <row r="428" spans="2:8">
      <c r="B428" s="270">
        <v>45183</v>
      </c>
      <c r="C428" s="271">
        <v>10488.15</v>
      </c>
      <c r="D428">
        <f t="shared" si="19"/>
        <v>1.4083296732675158E-3</v>
      </c>
      <c r="E428" s="172">
        <v>1.4083296732675158E-3</v>
      </c>
      <c r="G428" s="172">
        <v>418</v>
      </c>
      <c r="H428" s="264">
        <f t="shared" ca="1" si="20"/>
        <v>9.8555185705029962E-3</v>
      </c>
    </row>
    <row r="429" spans="2:8">
      <c r="B429" s="270">
        <v>45182</v>
      </c>
      <c r="C429" s="271">
        <v>10473.4</v>
      </c>
      <c r="D429">
        <f t="shared" si="19"/>
        <v>-2.8752046917248112E-3</v>
      </c>
      <c r="E429" s="172">
        <v>-2.8752046917248112E-3</v>
      </c>
      <c r="G429" s="172">
        <v>419</v>
      </c>
      <c r="H429" s="264">
        <f t="shared" ca="1" si="20"/>
        <v>-3.8500541696079069E-2</v>
      </c>
    </row>
    <row r="430" spans="2:8">
      <c r="B430" s="270">
        <v>45181</v>
      </c>
      <c r="C430" s="271">
        <v>10503.6</v>
      </c>
      <c r="D430">
        <f t="shared" si="19"/>
        <v>-2.8716945846010717E-3</v>
      </c>
      <c r="E430" s="172">
        <v>-2.8716945846010717E-3</v>
      </c>
      <c r="G430" s="172">
        <v>420</v>
      </c>
      <c r="H430" s="264">
        <f t="shared" ca="1" si="20"/>
        <v>1.6606576551114957E-2</v>
      </c>
    </row>
    <row r="431" spans="2:8">
      <c r="B431" s="270">
        <v>45180</v>
      </c>
      <c r="C431" s="271">
        <v>10533.85</v>
      </c>
      <c r="D431">
        <f t="shared" si="19"/>
        <v>1.953639179248939E-2</v>
      </c>
      <c r="E431" s="172">
        <v>1.953639179248939E-2</v>
      </c>
      <c r="G431" s="172">
        <v>421</v>
      </c>
      <c r="H431" s="264">
        <f t="shared" ca="1" si="20"/>
        <v>2.0499914148076309E-2</v>
      </c>
    </row>
    <row r="432" spans="2:8">
      <c r="B432" s="270">
        <v>45177</v>
      </c>
      <c r="C432" s="271">
        <v>10332</v>
      </c>
      <c r="D432">
        <f t="shared" si="19"/>
        <v>4.9850448654037887E-3</v>
      </c>
      <c r="E432" s="172">
        <v>4.9850448654037887E-3</v>
      </c>
      <c r="G432" s="172">
        <v>422</v>
      </c>
      <c r="H432" s="264">
        <f t="shared" ca="1" si="20"/>
        <v>2.3036066802851248E-2</v>
      </c>
    </row>
    <row r="433" spans="2:8">
      <c r="B433" s="270">
        <v>45176</v>
      </c>
      <c r="C433" s="271">
        <v>10280.75</v>
      </c>
      <c r="D433">
        <f t="shared" si="19"/>
        <v>1.0010954086168833E-2</v>
      </c>
      <c r="E433" s="172">
        <v>1.0010954086168833E-2</v>
      </c>
      <c r="G433" s="172">
        <v>423</v>
      </c>
      <c r="H433" s="264">
        <f t="shared" ca="1" si="20"/>
        <v>2.6693127527249179E-2</v>
      </c>
    </row>
    <row r="434" spans="2:8">
      <c r="B434" s="270">
        <v>45175</v>
      </c>
      <c r="C434" s="271">
        <v>10178.85</v>
      </c>
      <c r="D434">
        <f t="shared" si="19"/>
        <v>-8.1123746601572781E-3</v>
      </c>
      <c r="E434" s="172">
        <v>-8.1123746601572781E-3</v>
      </c>
      <c r="G434" s="172">
        <v>424</v>
      </c>
      <c r="H434" s="264">
        <f t="shared" ca="1" si="20"/>
        <v>-3.2647975838134335E-2</v>
      </c>
    </row>
    <row r="435" spans="2:8">
      <c r="B435" s="270">
        <v>45174</v>
      </c>
      <c r="C435" s="271">
        <v>10262.1</v>
      </c>
      <c r="D435">
        <f t="shared" si="19"/>
        <v>-9.6840033003778407E-3</v>
      </c>
      <c r="E435" s="172">
        <v>-9.6840033003778407E-3</v>
      </c>
      <c r="G435" s="172">
        <v>425</v>
      </c>
      <c r="H435" s="264">
        <f t="shared" ca="1" si="20"/>
        <v>1.7840557681553366E-2</v>
      </c>
    </row>
    <row r="436" spans="2:8">
      <c r="B436" s="270">
        <v>45173</v>
      </c>
      <c r="C436" s="271">
        <v>10362.450000000001</v>
      </c>
      <c r="D436">
        <f t="shared" si="19"/>
        <v>3.0199637023594172E-3</v>
      </c>
      <c r="E436" s="172">
        <v>3.0199637023594172E-3</v>
      </c>
      <c r="G436" s="172">
        <v>426</v>
      </c>
      <c r="H436" s="264">
        <f t="shared" ca="1" si="20"/>
        <v>-2.6662481680965706E-2</v>
      </c>
    </row>
    <row r="437" spans="2:8">
      <c r="B437" s="270">
        <v>45170</v>
      </c>
      <c r="C437" s="271">
        <v>10331.25</v>
      </c>
      <c r="D437">
        <f t="shared" si="19"/>
        <v>3.2732561626581974E-2</v>
      </c>
      <c r="E437" s="172">
        <v>3.2732561626581974E-2</v>
      </c>
      <c r="G437" s="172">
        <v>427</v>
      </c>
      <c r="H437" s="264">
        <f t="shared" ca="1" si="20"/>
        <v>1.8514638305226375E-2</v>
      </c>
    </row>
    <row r="438" spans="2:8">
      <c r="B438" s="270">
        <v>45169</v>
      </c>
      <c r="C438" s="271">
        <v>10003.799999999999</v>
      </c>
      <c r="D438">
        <f t="shared" si="19"/>
        <v>2.1171042423747462E-2</v>
      </c>
      <c r="E438" s="172">
        <v>2.1171042423747462E-2</v>
      </c>
      <c r="G438" s="172">
        <v>428</v>
      </c>
      <c r="H438" s="264">
        <f t="shared" ca="1" si="20"/>
        <v>1.8726411950514893E-3</v>
      </c>
    </row>
    <row r="439" spans="2:8">
      <c r="B439" s="270">
        <v>45168</v>
      </c>
      <c r="C439" s="271">
        <v>9796.4</v>
      </c>
      <c r="D439">
        <f t="shared" si="19"/>
        <v>1.8204495257892649E-2</v>
      </c>
      <c r="E439" s="172">
        <v>1.8204495257892649E-2</v>
      </c>
      <c r="G439" s="172">
        <v>429</v>
      </c>
      <c r="H439" s="264">
        <f t="shared" ca="1" si="20"/>
        <v>-5.6984005968590476E-3</v>
      </c>
    </row>
    <row r="440" spans="2:8">
      <c r="B440" s="270">
        <v>45167</v>
      </c>
      <c r="C440" s="271">
        <v>9621.25</v>
      </c>
      <c r="D440">
        <f t="shared" si="19"/>
        <v>2.4537128687080519E-3</v>
      </c>
      <c r="E440" s="172">
        <v>2.4537128687080519E-3</v>
      </c>
      <c r="G440" s="172">
        <v>430</v>
      </c>
      <c r="H440" s="264">
        <f t="shared" ca="1" si="20"/>
        <v>-3.5116746311294488E-3</v>
      </c>
    </row>
    <row r="441" spans="2:8">
      <c r="B441" s="270">
        <v>45166</v>
      </c>
      <c r="C441" s="271">
        <v>9597.7000000000007</v>
      </c>
      <c r="D441">
        <f t="shared" si="19"/>
        <v>9.678403484225254E-3</v>
      </c>
      <c r="E441" s="172">
        <v>9.678403484225254E-3</v>
      </c>
      <c r="G441" s="172">
        <v>431</v>
      </c>
      <c r="H441" s="264">
        <f t="shared" ca="1" si="20"/>
        <v>2.0832498769433189E-2</v>
      </c>
    </row>
    <row r="442" spans="2:8">
      <c r="B442" s="270">
        <v>45163</v>
      </c>
      <c r="C442" s="271">
        <v>9505.7000000000007</v>
      </c>
      <c r="D442">
        <f t="shared" si="19"/>
        <v>-7.1027920239823674E-3</v>
      </c>
      <c r="E442" s="172">
        <v>-7.1027920239823674E-3</v>
      </c>
      <c r="G442" s="172">
        <v>432</v>
      </c>
      <c r="H442" s="264">
        <f t="shared" ca="1" si="20"/>
        <v>-1.6055585134135637E-2</v>
      </c>
    </row>
    <row r="443" spans="2:8">
      <c r="B443" s="270">
        <v>45162</v>
      </c>
      <c r="C443" s="271">
        <v>9573.7000000000007</v>
      </c>
      <c r="D443">
        <f t="shared" si="19"/>
        <v>-2.8382607971086191E-3</v>
      </c>
      <c r="E443" s="172">
        <v>-2.8382607971086191E-3</v>
      </c>
      <c r="G443" s="172">
        <v>433</v>
      </c>
      <c r="H443" s="264">
        <f t="shared" ca="1" si="20"/>
        <v>-8.8668146750451454E-4</v>
      </c>
    </row>
    <row r="444" spans="2:8">
      <c r="B444" s="270">
        <v>45161</v>
      </c>
      <c r="C444" s="271">
        <v>9600.9500000000007</v>
      </c>
      <c r="D444">
        <f t="shared" si="19"/>
        <v>1.148874303353397E-2</v>
      </c>
      <c r="E444" s="172">
        <v>1.148874303353397E-2</v>
      </c>
      <c r="G444" s="172">
        <v>434</v>
      </c>
      <c r="H444" s="264">
        <f t="shared" ca="1" si="20"/>
        <v>-3.3953872057883208E-2</v>
      </c>
    </row>
    <row r="445" spans="2:8">
      <c r="B445" s="270">
        <v>45160</v>
      </c>
      <c r="C445" s="271">
        <v>9491.9</v>
      </c>
      <c r="D445">
        <f t="shared" si="19"/>
        <v>5.6257151332796936E-3</v>
      </c>
      <c r="E445" s="172">
        <v>5.6257151332796936E-3</v>
      </c>
      <c r="G445" s="172">
        <v>435</v>
      </c>
      <c r="H445" s="264">
        <f t="shared" ca="1" si="20"/>
        <v>-1.6475362929336546E-2</v>
      </c>
    </row>
    <row r="446" spans="2:8">
      <c r="B446" s="270">
        <v>45159</v>
      </c>
      <c r="C446" s="271">
        <v>9438.7999999999993</v>
      </c>
      <c r="D446">
        <f t="shared" si="19"/>
        <v>-1.8242289327996364E-3</v>
      </c>
      <c r="E446" s="172">
        <v>-1.8242289327996364E-3</v>
      </c>
      <c r="G446" s="172">
        <v>436</v>
      </c>
      <c r="H446" s="264">
        <f t="shared" ca="1" si="20"/>
        <v>4.543759158742143E-2</v>
      </c>
    </row>
    <row r="447" spans="2:8">
      <c r="B447" s="270">
        <v>45156</v>
      </c>
      <c r="C447" s="271">
        <v>9456.0499999999993</v>
      </c>
      <c r="D447">
        <f t="shared" si="19"/>
        <v>8.6130577154864378E-3</v>
      </c>
      <c r="E447" s="172">
        <v>8.6130577154864378E-3</v>
      </c>
      <c r="G447" s="172">
        <v>437</v>
      </c>
      <c r="H447" s="264">
        <f t="shared" ca="1" si="20"/>
        <v>-1.2971907056314326E-2</v>
      </c>
    </row>
    <row r="448" spans="2:8">
      <c r="B448" s="270">
        <v>45155</v>
      </c>
      <c r="C448" s="271">
        <v>9375.2999999999993</v>
      </c>
      <c r="D448">
        <f t="shared" si="19"/>
        <v>-4.6976766406038508E-3</v>
      </c>
      <c r="E448" s="172">
        <v>-4.6976766406038508E-3</v>
      </c>
      <c r="G448" s="172">
        <v>438</v>
      </c>
      <c r="H448" s="264">
        <f t="shared" ca="1" si="20"/>
        <v>3.1535206259627514E-4</v>
      </c>
    </row>
    <row r="449" spans="2:8">
      <c r="B449" s="270">
        <v>45154</v>
      </c>
      <c r="C449" s="271">
        <v>9419.5499999999993</v>
      </c>
      <c r="D449">
        <f t="shared" si="19"/>
        <v>1.0502432509266024E-2</v>
      </c>
      <c r="E449" s="172">
        <v>1.0502432509266024E-2</v>
      </c>
      <c r="G449" s="172">
        <v>439</v>
      </c>
      <c r="H449" s="264">
        <f t="shared" ca="1" si="20"/>
        <v>-2.5858180695744631E-3</v>
      </c>
    </row>
    <row r="450" spans="2:8">
      <c r="B450" s="270">
        <v>45152</v>
      </c>
      <c r="C450" s="271">
        <v>9321.65</v>
      </c>
      <c r="D450">
        <f t="shared" si="19"/>
        <v>-3.761949801482414E-3</v>
      </c>
      <c r="E450" s="172">
        <v>-3.761949801482414E-3</v>
      </c>
      <c r="G450" s="172">
        <v>440</v>
      </c>
      <c r="H450" s="264">
        <f t="shared" ca="1" si="20"/>
        <v>-2.5118360739333205E-2</v>
      </c>
    </row>
    <row r="451" spans="2:8">
      <c r="B451" s="270">
        <v>45149</v>
      </c>
      <c r="C451" s="271">
        <v>9356.85</v>
      </c>
      <c r="D451">
        <f t="shared" si="19"/>
        <v>-4.3362135013194853E-3</v>
      </c>
      <c r="E451" s="172">
        <v>-4.3362135013194853E-3</v>
      </c>
      <c r="G451" s="172">
        <v>441</v>
      </c>
      <c r="H451" s="264">
        <f t="shared" ca="1" si="20"/>
        <v>-1.6727506620234135E-2</v>
      </c>
    </row>
    <row r="452" spans="2:8">
      <c r="B452" s="270">
        <v>45148</v>
      </c>
      <c r="C452" s="271">
        <v>9397.6</v>
      </c>
      <c r="D452">
        <f t="shared" si="19"/>
        <v>-6.9216218786655537E-3</v>
      </c>
      <c r="E452" s="172">
        <v>-6.9216218786655537E-3</v>
      </c>
      <c r="G452" s="172">
        <v>442</v>
      </c>
      <c r="H452" s="264">
        <f t="shared" ca="1" si="20"/>
        <v>7.5706848178057912E-3</v>
      </c>
    </row>
    <row r="453" spans="2:8">
      <c r="B453" s="270">
        <v>45147</v>
      </c>
      <c r="C453" s="271">
        <v>9463.1</v>
      </c>
      <c r="D453">
        <f t="shared" si="19"/>
        <v>-8.3258667756520958E-3</v>
      </c>
      <c r="E453" s="172">
        <v>-8.3258667756520958E-3</v>
      </c>
      <c r="G453" s="172">
        <v>443</v>
      </c>
      <c r="H453" s="264">
        <f t="shared" ca="1" si="20"/>
        <v>-3.2643861391642666E-2</v>
      </c>
    </row>
    <row r="454" spans="2:8">
      <c r="B454" s="270">
        <v>45146</v>
      </c>
      <c r="C454" s="271">
        <v>9542.5499999999993</v>
      </c>
      <c r="D454">
        <f t="shared" si="19"/>
        <v>1.9687519687519688E-3</v>
      </c>
      <c r="E454" s="172">
        <v>1.9687519687519688E-3</v>
      </c>
      <c r="G454" s="172">
        <v>444</v>
      </c>
      <c r="H454" s="264">
        <f t="shared" ca="1" si="20"/>
        <v>-9.6906119448152261E-3</v>
      </c>
    </row>
    <row r="455" spans="2:8">
      <c r="B455" s="270">
        <v>45145</v>
      </c>
      <c r="C455" s="271">
        <v>9523.7999999999993</v>
      </c>
      <c r="D455">
        <f t="shared" si="19"/>
        <v>5.6386213887480614E-3</v>
      </c>
      <c r="E455" s="172">
        <v>5.6386213887480614E-3</v>
      </c>
      <c r="G455" s="172">
        <v>445</v>
      </c>
      <c r="H455" s="264">
        <f t="shared" ca="1" si="20"/>
        <v>1.1976863463961158E-2</v>
      </c>
    </row>
    <row r="456" spans="2:8">
      <c r="B456" s="270">
        <v>45142</v>
      </c>
      <c r="C456" s="271">
        <v>9470.4</v>
      </c>
      <c r="D456">
        <f t="shared" si="19"/>
        <v>-7.6804593606254476E-3</v>
      </c>
      <c r="E456" s="172">
        <v>-7.6804593606254476E-3</v>
      </c>
      <c r="G456" s="172">
        <v>446</v>
      </c>
      <c r="H456" s="264">
        <f t="shared" ca="1" si="20"/>
        <v>3.6227965244707221E-2</v>
      </c>
    </row>
    <row r="457" spans="2:8">
      <c r="B457" s="270">
        <v>45141</v>
      </c>
      <c r="C457" s="271">
        <v>9543.7000000000007</v>
      </c>
      <c r="D457">
        <f t="shared" si="19"/>
        <v>-1.1404835401603364E-2</v>
      </c>
      <c r="E457" s="172">
        <v>-1.1404835401603364E-2</v>
      </c>
      <c r="G457" s="172">
        <v>447</v>
      </c>
      <c r="H457" s="264">
        <f t="shared" ca="1" si="20"/>
        <v>-8.5459399210908379E-3</v>
      </c>
    </row>
    <row r="458" spans="2:8">
      <c r="B458" s="270">
        <v>45140</v>
      </c>
      <c r="C458" s="271">
        <v>9653.7999999999993</v>
      </c>
      <c r="D458">
        <f t="shared" si="19"/>
        <v>-6.4785036148918857E-3</v>
      </c>
      <c r="E458" s="172">
        <v>-6.4785036148918857E-3</v>
      </c>
      <c r="G458" s="172">
        <v>448</v>
      </c>
      <c r="H458" s="264">
        <f t="shared" ca="1" si="20"/>
        <v>-7.0650720228019048E-3</v>
      </c>
    </row>
    <row r="459" spans="2:8">
      <c r="B459" s="270">
        <v>45139</v>
      </c>
      <c r="C459" s="271">
        <v>9716.75</v>
      </c>
      <c r="D459">
        <f t="shared" ref="D459:D522" si="21">(C459-C460)/C460</f>
        <v>-1.0589822569559352E-2</v>
      </c>
      <c r="E459" s="172">
        <v>-1.0589822569559352E-2</v>
      </c>
      <c r="G459" s="172">
        <v>449</v>
      </c>
      <c r="H459" s="264">
        <f t="shared" ca="1" si="20"/>
        <v>5.7643070234301812E-3</v>
      </c>
    </row>
    <row r="460" spans="2:8">
      <c r="B460" s="270">
        <v>45138</v>
      </c>
      <c r="C460" s="271">
        <v>9820.75</v>
      </c>
      <c r="D460">
        <f t="shared" si="21"/>
        <v>1.5557945461878197E-2</v>
      </c>
      <c r="E460" s="172">
        <v>1.5557945461878197E-2</v>
      </c>
      <c r="G460" s="172">
        <v>450</v>
      </c>
      <c r="H460" s="264">
        <f t="shared" ref="H460:H523" ca="1" si="22">_xlfn.NORM.INV(RAND(),N$13,N$14)</f>
        <v>9.8807722216032075E-3</v>
      </c>
    </row>
    <row r="461" spans="2:8">
      <c r="B461" s="270">
        <v>45135</v>
      </c>
      <c r="C461" s="271">
        <v>9670.2999999999993</v>
      </c>
      <c r="D461">
        <f t="shared" si="21"/>
        <v>-8.5404363517061488E-3</v>
      </c>
      <c r="E461" s="172">
        <v>-8.5404363517061488E-3</v>
      </c>
      <c r="G461" s="172">
        <v>451</v>
      </c>
      <c r="H461" s="264">
        <f t="shared" ca="1" si="22"/>
        <v>-9.6304843232382416E-3</v>
      </c>
    </row>
    <row r="462" spans="2:8">
      <c r="B462" s="270">
        <v>45134</v>
      </c>
      <c r="C462" s="271">
        <v>9753.6</v>
      </c>
      <c r="D462">
        <f t="shared" si="21"/>
        <v>-2.8186770667308983E-4</v>
      </c>
      <c r="E462" s="172">
        <v>-2.8186770667308983E-4</v>
      </c>
      <c r="G462" s="172">
        <v>452</v>
      </c>
      <c r="H462" s="264">
        <f t="shared" ca="1" si="22"/>
        <v>5.7996077869647972E-3</v>
      </c>
    </row>
    <row r="463" spans="2:8">
      <c r="B463" s="270">
        <v>45133</v>
      </c>
      <c r="C463" s="271">
        <v>9756.35</v>
      </c>
      <c r="D463">
        <f t="shared" si="21"/>
        <v>-2.305658598569467E-4</v>
      </c>
      <c r="E463" s="172">
        <v>-2.305658598569467E-4</v>
      </c>
      <c r="G463" s="172">
        <v>453</v>
      </c>
      <c r="H463" s="264">
        <f t="shared" ca="1" si="22"/>
        <v>1.2455266108179134E-3</v>
      </c>
    </row>
    <row r="464" spans="2:8">
      <c r="B464" s="270">
        <v>45132</v>
      </c>
      <c r="C464" s="271">
        <v>9758.6</v>
      </c>
      <c r="D464">
        <f t="shared" si="21"/>
        <v>6.5808474646203222E-3</v>
      </c>
      <c r="E464" s="172">
        <v>6.5808474646203222E-3</v>
      </c>
      <c r="G464" s="172">
        <v>454</v>
      </c>
      <c r="H464" s="264">
        <f t="shared" ca="1" si="22"/>
        <v>6.3576368048853613E-3</v>
      </c>
    </row>
    <row r="465" spans="2:8">
      <c r="B465" s="270">
        <v>45131</v>
      </c>
      <c r="C465" s="271">
        <v>9694.7999999999993</v>
      </c>
      <c r="D465">
        <f t="shared" si="21"/>
        <v>-7.7021100199077801E-3</v>
      </c>
      <c r="E465" s="172">
        <v>-7.7021100199077801E-3</v>
      </c>
      <c r="G465" s="172">
        <v>455</v>
      </c>
      <c r="H465" s="264">
        <f t="shared" ca="1" si="22"/>
        <v>-3.4892730072637926E-3</v>
      </c>
    </row>
    <row r="466" spans="2:8">
      <c r="B466" s="270">
        <v>45128</v>
      </c>
      <c r="C466" s="271">
        <v>9770.0499999999993</v>
      </c>
      <c r="D466">
        <f t="shared" si="21"/>
        <v>-2.5070350473274265E-4</v>
      </c>
      <c r="E466" s="172">
        <v>-2.5070350473274265E-4</v>
      </c>
      <c r="G466" s="172">
        <v>456</v>
      </c>
      <c r="H466" s="264">
        <f t="shared" ca="1" si="22"/>
        <v>-1.1323982970344747E-2</v>
      </c>
    </row>
    <row r="467" spans="2:8">
      <c r="B467" s="270">
        <v>45127</v>
      </c>
      <c r="C467" s="271">
        <v>9772.5</v>
      </c>
      <c r="D467">
        <f t="shared" si="21"/>
        <v>1.7168789129382699E-2</v>
      </c>
      <c r="E467" s="172">
        <v>1.7168789129382699E-2</v>
      </c>
      <c r="G467" s="172">
        <v>457</v>
      </c>
      <c r="H467" s="264">
        <f t="shared" ca="1" si="22"/>
        <v>-2.944504175203249E-2</v>
      </c>
    </row>
    <row r="468" spans="2:8">
      <c r="B468" s="270">
        <v>45126</v>
      </c>
      <c r="C468" s="271">
        <v>9607.5499999999993</v>
      </c>
      <c r="D468">
        <f t="shared" si="21"/>
        <v>-6.0109770165483302E-3</v>
      </c>
      <c r="E468" s="172">
        <v>-6.0109770165483302E-3</v>
      </c>
      <c r="G468" s="172">
        <v>458</v>
      </c>
      <c r="H468" s="264">
        <f t="shared" ca="1" si="22"/>
        <v>-2.0152359192742515E-2</v>
      </c>
    </row>
    <row r="469" spans="2:8">
      <c r="B469" s="270">
        <v>45125</v>
      </c>
      <c r="C469" s="271">
        <v>9665.65</v>
      </c>
      <c r="D469">
        <f t="shared" si="21"/>
        <v>-2.4665748151358564E-3</v>
      </c>
      <c r="E469" s="172">
        <v>-2.4665748151358564E-3</v>
      </c>
      <c r="G469" s="172">
        <v>459</v>
      </c>
      <c r="H469" s="264">
        <f t="shared" ca="1" si="22"/>
        <v>2.8928106895447905E-2</v>
      </c>
    </row>
    <row r="470" spans="2:8">
      <c r="B470" s="270">
        <v>45124</v>
      </c>
      <c r="C470" s="271">
        <v>9689.5499999999993</v>
      </c>
      <c r="D470">
        <f t="shared" si="21"/>
        <v>8.9445158871886872E-3</v>
      </c>
      <c r="E470" s="172">
        <v>8.9445158871886872E-3</v>
      </c>
      <c r="G470" s="172">
        <v>460</v>
      </c>
      <c r="H470" s="264">
        <f t="shared" ca="1" si="22"/>
        <v>7.7109850481280485E-3</v>
      </c>
    </row>
    <row r="471" spans="2:8">
      <c r="B471" s="270">
        <v>45121</v>
      </c>
      <c r="C471" s="271">
        <v>9603.65</v>
      </c>
      <c r="D471">
        <f t="shared" si="21"/>
        <v>-4.5503780752625938E-3</v>
      </c>
      <c r="E471" s="172">
        <v>-4.5503780752625938E-3</v>
      </c>
      <c r="G471" s="172">
        <v>461</v>
      </c>
      <c r="H471" s="264">
        <f t="shared" ca="1" si="22"/>
        <v>9.9952658376871797E-4</v>
      </c>
    </row>
    <row r="472" spans="2:8">
      <c r="B472" s="270">
        <v>45120</v>
      </c>
      <c r="C472" s="271">
        <v>9647.5499999999993</v>
      </c>
      <c r="D472">
        <f t="shared" si="21"/>
        <v>-1.9139266760202528E-2</v>
      </c>
      <c r="E472" s="172">
        <v>-1.9139266760202528E-2</v>
      </c>
      <c r="G472" s="172">
        <v>462</v>
      </c>
      <c r="H472" s="264">
        <f t="shared" ca="1" si="22"/>
        <v>7.3429277175640576E-3</v>
      </c>
    </row>
    <row r="473" spans="2:8">
      <c r="B473" s="270">
        <v>45119</v>
      </c>
      <c r="C473" s="271">
        <v>9835.7999999999993</v>
      </c>
      <c r="D473">
        <f t="shared" si="21"/>
        <v>-6.4999015166437241E-3</v>
      </c>
      <c r="E473" s="172">
        <v>-6.4999015166437241E-3</v>
      </c>
      <c r="G473" s="172">
        <v>463</v>
      </c>
      <c r="H473" s="264">
        <f t="shared" ca="1" si="22"/>
        <v>2.3217803420135644E-2</v>
      </c>
    </row>
    <row r="474" spans="2:8">
      <c r="B474" s="270">
        <v>45118</v>
      </c>
      <c r="C474" s="271">
        <v>9900.15</v>
      </c>
      <c r="D474">
        <f t="shared" si="21"/>
        <v>1.6828774791245171E-2</v>
      </c>
      <c r="E474" s="172">
        <v>1.6828774791245171E-2</v>
      </c>
      <c r="G474" s="172">
        <v>464</v>
      </c>
      <c r="H474" s="264">
        <f t="shared" ca="1" si="22"/>
        <v>8.0690775811966126E-3</v>
      </c>
    </row>
    <row r="475" spans="2:8">
      <c r="B475" s="270">
        <v>45117</v>
      </c>
      <c r="C475" s="271">
        <v>9736.2999999999993</v>
      </c>
      <c r="D475">
        <f t="shared" si="21"/>
        <v>-1.1568234308773963E-2</v>
      </c>
      <c r="E475" s="172">
        <v>-1.1568234308773963E-2</v>
      </c>
      <c r="G475" s="172">
        <v>465</v>
      </c>
      <c r="H475" s="264">
        <f t="shared" ca="1" si="22"/>
        <v>-6.7809657465767482E-3</v>
      </c>
    </row>
    <row r="476" spans="2:8">
      <c r="B476" s="270">
        <v>45114</v>
      </c>
      <c r="C476" s="271">
        <v>9850.25</v>
      </c>
      <c r="D476">
        <f t="shared" si="21"/>
        <v>-9.2804835994073033E-4</v>
      </c>
      <c r="E476" s="172">
        <v>-9.2804835994073033E-4</v>
      </c>
      <c r="G476" s="172">
        <v>466</v>
      </c>
      <c r="H476" s="264">
        <f t="shared" ca="1" si="22"/>
        <v>-2.2695924059401196E-3</v>
      </c>
    </row>
    <row r="477" spans="2:8">
      <c r="B477" s="270">
        <v>45113</v>
      </c>
      <c r="C477" s="271">
        <v>9859.4</v>
      </c>
      <c r="D477">
        <f t="shared" si="21"/>
        <v>-1.3300241185712963E-2</v>
      </c>
      <c r="E477" s="172">
        <v>-1.3300241185712963E-2</v>
      </c>
      <c r="G477" s="172">
        <v>467</v>
      </c>
      <c r="H477" s="264">
        <f t="shared" ca="1" si="22"/>
        <v>-2.2020101961494013E-2</v>
      </c>
    </row>
    <row r="478" spans="2:8">
      <c r="B478" s="270">
        <v>45112</v>
      </c>
      <c r="C478" s="271">
        <v>9992.2999999999993</v>
      </c>
      <c r="D478">
        <f t="shared" si="21"/>
        <v>3.5750564919045512E-2</v>
      </c>
      <c r="E478" s="172">
        <v>3.5750564919045512E-2</v>
      </c>
      <c r="G478" s="172">
        <v>468</v>
      </c>
      <c r="H478" s="264">
        <f t="shared" ca="1" si="22"/>
        <v>9.2476941384950586E-4</v>
      </c>
    </row>
    <row r="479" spans="2:8">
      <c r="B479" s="270">
        <v>45111</v>
      </c>
      <c r="C479" s="271">
        <v>9647.4</v>
      </c>
      <c r="D479">
        <f t="shared" si="21"/>
        <v>-2.6465419208105412E-3</v>
      </c>
      <c r="E479" s="172">
        <v>-2.6465419208105412E-3</v>
      </c>
      <c r="G479" s="172">
        <v>469</v>
      </c>
      <c r="H479" s="264">
        <f t="shared" ca="1" si="22"/>
        <v>-1.8956040864059765E-2</v>
      </c>
    </row>
    <row r="480" spans="2:8">
      <c r="B480" s="270">
        <v>45110</v>
      </c>
      <c r="C480" s="271">
        <v>9673</v>
      </c>
      <c r="D480">
        <f t="shared" si="21"/>
        <v>-1.1855082975365258E-2</v>
      </c>
      <c r="E480" s="172">
        <v>-1.1855082975365258E-2</v>
      </c>
      <c r="G480" s="172">
        <v>470</v>
      </c>
      <c r="H480" s="264">
        <f t="shared" ca="1" si="22"/>
        <v>3.2028162400372007E-4</v>
      </c>
    </row>
    <row r="481" spans="2:8">
      <c r="B481" s="270">
        <v>45107</v>
      </c>
      <c r="C481" s="271">
        <v>9789.0499999999993</v>
      </c>
      <c r="D481">
        <f t="shared" si="21"/>
        <v>2.6035961910351985E-2</v>
      </c>
      <c r="E481" s="172">
        <v>2.6035961910351985E-2</v>
      </c>
      <c r="G481" s="172">
        <v>471</v>
      </c>
      <c r="H481" s="264">
        <f t="shared" ca="1" si="22"/>
        <v>1.1897192513673575E-2</v>
      </c>
    </row>
    <row r="482" spans="2:8">
      <c r="B482" s="270">
        <v>45105</v>
      </c>
      <c r="C482" s="271">
        <v>9540.65</v>
      </c>
      <c r="D482">
        <f t="shared" si="21"/>
        <v>8.4187718000211017E-3</v>
      </c>
      <c r="E482" s="172">
        <v>8.4187718000211017E-3</v>
      </c>
      <c r="G482" s="172">
        <v>472</v>
      </c>
      <c r="H482" s="264">
        <f t="shared" ca="1" si="22"/>
        <v>-3.3117344494575968E-3</v>
      </c>
    </row>
    <row r="483" spans="2:8">
      <c r="B483" s="270">
        <v>45104</v>
      </c>
      <c r="C483" s="271">
        <v>9461</v>
      </c>
      <c r="D483">
        <f t="shared" si="21"/>
        <v>-9.7146839559890256E-4</v>
      </c>
      <c r="E483" s="172">
        <v>-9.7146839559890256E-4</v>
      </c>
      <c r="G483" s="172">
        <v>473</v>
      </c>
      <c r="H483" s="264">
        <f t="shared" ca="1" si="22"/>
        <v>2.9634036833819558E-2</v>
      </c>
    </row>
    <row r="484" spans="2:8">
      <c r="B484" s="270">
        <v>45103</v>
      </c>
      <c r="C484" s="271">
        <v>9470.2000000000007</v>
      </c>
      <c r="D484">
        <f t="shared" si="21"/>
        <v>1.5320617970902776E-2</v>
      </c>
      <c r="E484" s="172">
        <v>1.5320617970902776E-2</v>
      </c>
      <c r="G484" s="172">
        <v>474</v>
      </c>
      <c r="H484" s="264">
        <f t="shared" ca="1" si="22"/>
        <v>2.5097548947698719E-2</v>
      </c>
    </row>
    <row r="485" spans="2:8">
      <c r="B485" s="270">
        <v>45100</v>
      </c>
      <c r="C485" s="271">
        <v>9327.2999999999993</v>
      </c>
      <c r="D485">
        <f t="shared" si="21"/>
        <v>-8.0558967569033454E-3</v>
      </c>
      <c r="E485" s="172">
        <v>-8.0558967569033454E-3</v>
      </c>
      <c r="G485" s="172">
        <v>475</v>
      </c>
      <c r="H485" s="264">
        <f t="shared" ca="1" si="22"/>
        <v>2.9160936661581097E-2</v>
      </c>
    </row>
    <row r="486" spans="2:8">
      <c r="B486" s="270">
        <v>45099</v>
      </c>
      <c r="C486" s="271">
        <v>9403.0499999999993</v>
      </c>
      <c r="D486">
        <f t="shared" si="21"/>
        <v>-4.003876769570652E-3</v>
      </c>
      <c r="E486" s="172">
        <v>-4.003876769570652E-3</v>
      </c>
      <c r="G486" s="172">
        <v>476</v>
      </c>
      <c r="H486" s="264">
        <f t="shared" ca="1" si="22"/>
        <v>-2.0198329519400808E-2</v>
      </c>
    </row>
    <row r="487" spans="2:8">
      <c r="B487" s="270">
        <v>45098</v>
      </c>
      <c r="C487" s="271">
        <v>9440.85</v>
      </c>
      <c r="D487">
        <f t="shared" si="21"/>
        <v>-5.3992267253821597E-3</v>
      </c>
      <c r="E487" s="172">
        <v>-5.3992267253821597E-3</v>
      </c>
      <c r="G487" s="172">
        <v>477</v>
      </c>
      <c r="H487" s="264">
        <f t="shared" ca="1" si="22"/>
        <v>1.0967914304838277E-2</v>
      </c>
    </row>
    <row r="488" spans="2:8">
      <c r="B488" s="270">
        <v>45097</v>
      </c>
      <c r="C488" s="271">
        <v>9492.1</v>
      </c>
      <c r="D488">
        <f t="shared" si="21"/>
        <v>-4.1859001258916948E-3</v>
      </c>
      <c r="E488" s="172">
        <v>-4.1859001258916948E-3</v>
      </c>
      <c r="G488" s="172">
        <v>478</v>
      </c>
      <c r="H488" s="264">
        <f t="shared" ca="1" si="22"/>
        <v>1.1371530658377446E-2</v>
      </c>
    </row>
    <row r="489" spans="2:8">
      <c r="B489" s="270">
        <v>45096</v>
      </c>
      <c r="C489" s="271">
        <v>9532</v>
      </c>
      <c r="D489">
        <f t="shared" si="21"/>
        <v>-7.4658725282964605E-3</v>
      </c>
      <c r="E489" s="172">
        <v>-7.4658725282964605E-3</v>
      </c>
      <c r="G489" s="172">
        <v>479</v>
      </c>
      <c r="H489" s="264">
        <f t="shared" ca="1" si="22"/>
        <v>1.5586350432130332E-2</v>
      </c>
    </row>
    <row r="490" spans="2:8">
      <c r="B490" s="270">
        <v>45093</v>
      </c>
      <c r="C490" s="271">
        <v>9603.7000000000007</v>
      </c>
      <c r="D490">
        <f t="shared" si="21"/>
        <v>9.2236981297262209E-4</v>
      </c>
      <c r="E490" s="172">
        <v>9.2236981297262209E-4</v>
      </c>
      <c r="G490" s="172">
        <v>480</v>
      </c>
      <c r="H490" s="264">
        <f t="shared" ca="1" si="22"/>
        <v>1.1681680885941846E-2</v>
      </c>
    </row>
    <row r="491" spans="2:8">
      <c r="B491" s="270">
        <v>45092</v>
      </c>
      <c r="C491" s="271">
        <v>9594.85</v>
      </c>
      <c r="D491">
        <f t="shared" si="21"/>
        <v>6.5407815368476651E-3</v>
      </c>
      <c r="E491" s="172">
        <v>6.5407815368476651E-3</v>
      </c>
      <c r="G491" s="172">
        <v>481</v>
      </c>
      <c r="H491" s="264">
        <f t="shared" ca="1" si="22"/>
        <v>6.2536933307186602E-3</v>
      </c>
    </row>
    <row r="492" spans="2:8">
      <c r="B492" s="270">
        <v>45091</v>
      </c>
      <c r="C492" s="271">
        <v>9532.5</v>
      </c>
      <c r="D492">
        <f t="shared" si="21"/>
        <v>1.5760441292356187E-3</v>
      </c>
      <c r="E492" s="172">
        <v>1.5760441292356187E-3</v>
      </c>
      <c r="G492" s="172">
        <v>482</v>
      </c>
      <c r="H492" s="264">
        <f t="shared" ca="1" si="22"/>
        <v>-1.8269783001877878E-3</v>
      </c>
    </row>
    <row r="493" spans="2:8">
      <c r="B493" s="270">
        <v>45090</v>
      </c>
      <c r="C493" s="271">
        <v>9517.5</v>
      </c>
      <c r="D493">
        <f t="shared" si="21"/>
        <v>-3.4500992099849455E-3</v>
      </c>
      <c r="E493" s="172">
        <v>-3.4500992099849455E-3</v>
      </c>
      <c r="G493" s="172">
        <v>483</v>
      </c>
      <c r="H493" s="264">
        <f t="shared" ca="1" si="22"/>
        <v>1.865368478425633E-2</v>
      </c>
    </row>
    <row r="494" spans="2:8">
      <c r="B494" s="270">
        <v>45089</v>
      </c>
      <c r="C494" s="271">
        <v>9550.4500000000007</v>
      </c>
      <c r="D494">
        <f t="shared" si="21"/>
        <v>-8.0340264650282048E-3</v>
      </c>
      <c r="E494" s="172">
        <v>-8.0340264650282048E-3</v>
      </c>
      <c r="G494" s="172">
        <v>484</v>
      </c>
      <c r="H494" s="264">
        <f t="shared" ca="1" si="22"/>
        <v>-4.1534183136504015E-3</v>
      </c>
    </row>
    <row r="495" spans="2:8">
      <c r="B495" s="270">
        <v>45086</v>
      </c>
      <c r="C495" s="271">
        <v>9627.7999999999993</v>
      </c>
      <c r="D495">
        <f t="shared" si="21"/>
        <v>-3.1888679518771966E-3</v>
      </c>
      <c r="E495" s="172">
        <v>-3.1888679518771966E-3</v>
      </c>
      <c r="G495" s="172">
        <v>485</v>
      </c>
      <c r="H495" s="264">
        <f t="shared" ca="1" si="22"/>
        <v>1.0993284330370592E-4</v>
      </c>
    </row>
    <row r="496" spans="2:8">
      <c r="B496" s="270">
        <v>45085</v>
      </c>
      <c r="C496" s="271">
        <v>9658.6</v>
      </c>
      <c r="D496">
        <f t="shared" si="21"/>
        <v>-5.0373422611382579E-3</v>
      </c>
      <c r="E496" s="172">
        <v>-5.0373422611382579E-3</v>
      </c>
      <c r="G496" s="172">
        <v>486</v>
      </c>
      <c r="H496" s="264">
        <f t="shared" ca="1" si="22"/>
        <v>-1.6434295568898968E-2</v>
      </c>
    </row>
    <row r="497" spans="2:8">
      <c r="B497" s="270">
        <v>45084</v>
      </c>
      <c r="C497" s="271">
        <v>9707.5</v>
      </c>
      <c r="D497">
        <f t="shared" si="21"/>
        <v>-2.947761960518552E-3</v>
      </c>
      <c r="E497" s="172">
        <v>-2.947761960518552E-3</v>
      </c>
      <c r="G497" s="172">
        <v>487</v>
      </c>
      <c r="H497" s="264">
        <f t="shared" ca="1" si="22"/>
        <v>-8.1131565319829003E-3</v>
      </c>
    </row>
    <row r="498" spans="2:8">
      <c r="B498" s="270">
        <v>45083</v>
      </c>
      <c r="C498" s="271">
        <v>9736.2000000000007</v>
      </c>
      <c r="D498">
        <f t="shared" si="21"/>
        <v>1.6082069692447413E-2</v>
      </c>
      <c r="E498" s="172">
        <v>1.6082069692447413E-2</v>
      </c>
      <c r="G498" s="172">
        <v>488</v>
      </c>
      <c r="H498" s="264">
        <f t="shared" ca="1" si="22"/>
        <v>3.6709656556738475E-2</v>
      </c>
    </row>
    <row r="499" spans="2:8">
      <c r="B499" s="270">
        <v>45082</v>
      </c>
      <c r="C499" s="271">
        <v>9582.1</v>
      </c>
      <c r="D499">
        <f t="shared" si="21"/>
        <v>1.0199939907330778E-2</v>
      </c>
      <c r="E499" s="172">
        <v>1.0199939907330778E-2</v>
      </c>
      <c r="G499" s="172">
        <v>489</v>
      </c>
      <c r="H499" s="264">
        <f t="shared" ca="1" si="22"/>
        <v>-8.2802999802801622E-3</v>
      </c>
    </row>
    <row r="500" spans="2:8">
      <c r="B500" s="270">
        <v>45079</v>
      </c>
      <c r="C500" s="271">
        <v>9485.35</v>
      </c>
      <c r="D500">
        <f t="shared" si="21"/>
        <v>1.6835865055798066E-2</v>
      </c>
      <c r="E500" s="172">
        <v>1.6835865055798066E-2</v>
      </c>
      <c r="G500" s="172">
        <v>490</v>
      </c>
      <c r="H500" s="264">
        <f t="shared" ca="1" si="22"/>
        <v>-5.0730147695690815E-4</v>
      </c>
    </row>
    <row r="501" spans="2:8">
      <c r="B501" s="270">
        <v>45078</v>
      </c>
      <c r="C501" s="271">
        <v>9328.2999999999993</v>
      </c>
      <c r="D501">
        <f t="shared" si="21"/>
        <v>-4.205941693265311E-3</v>
      </c>
      <c r="E501" s="172">
        <v>-4.205941693265311E-3</v>
      </c>
      <c r="G501" s="172">
        <v>491</v>
      </c>
      <c r="H501" s="264">
        <f t="shared" ca="1" si="22"/>
        <v>1.1763017746875635E-2</v>
      </c>
    </row>
    <row r="502" spans="2:8">
      <c r="B502" s="270">
        <v>45077</v>
      </c>
      <c r="C502" s="271">
        <v>9367.7000000000007</v>
      </c>
      <c r="D502">
        <f t="shared" si="21"/>
        <v>-1.6678478368599313E-3</v>
      </c>
      <c r="E502" s="172">
        <v>-1.6678478368599313E-3</v>
      </c>
      <c r="G502" s="172">
        <v>492</v>
      </c>
      <c r="H502" s="264">
        <f t="shared" ca="1" si="22"/>
        <v>-3.1287560614808897E-2</v>
      </c>
    </row>
    <row r="503" spans="2:8">
      <c r="B503" s="270">
        <v>45076</v>
      </c>
      <c r="C503" s="271">
        <v>9383.35</v>
      </c>
      <c r="D503">
        <f t="shared" si="21"/>
        <v>5.3409760539990751E-3</v>
      </c>
      <c r="E503" s="172">
        <v>5.3409760539990751E-3</v>
      </c>
      <c r="G503" s="172">
        <v>493</v>
      </c>
      <c r="H503" s="264">
        <f t="shared" ca="1" si="22"/>
        <v>-6.940423885279285E-3</v>
      </c>
    </row>
    <row r="504" spans="2:8">
      <c r="B504" s="270">
        <v>45075</v>
      </c>
      <c r="C504" s="271">
        <v>9333.5</v>
      </c>
      <c r="D504">
        <f t="shared" si="21"/>
        <v>-7.0691865382263444E-3</v>
      </c>
      <c r="E504" s="172">
        <v>-7.0691865382263444E-3</v>
      </c>
      <c r="G504" s="172">
        <v>494</v>
      </c>
      <c r="H504" s="264">
        <f t="shared" ca="1" si="22"/>
        <v>-1.2118419948372131E-2</v>
      </c>
    </row>
    <row r="505" spans="2:8">
      <c r="B505" s="270">
        <v>45072</v>
      </c>
      <c r="C505" s="271">
        <v>9399.9500000000007</v>
      </c>
      <c r="D505">
        <f t="shared" si="21"/>
        <v>1.2723756578699327E-2</v>
      </c>
      <c r="E505" s="172">
        <v>1.2723756578699327E-2</v>
      </c>
      <c r="G505" s="172">
        <v>495</v>
      </c>
      <c r="H505" s="264">
        <f t="shared" ca="1" si="22"/>
        <v>-2.0646304748651787E-2</v>
      </c>
    </row>
    <row r="506" spans="2:8">
      <c r="B506" s="270">
        <v>45071</v>
      </c>
      <c r="C506" s="271">
        <v>9281.85</v>
      </c>
      <c r="D506">
        <f t="shared" si="21"/>
        <v>1.1973141331607868E-3</v>
      </c>
      <c r="E506" s="172">
        <v>1.1973141331607868E-3</v>
      </c>
      <c r="G506" s="172">
        <v>496</v>
      </c>
      <c r="H506" s="264">
        <f t="shared" ca="1" si="22"/>
        <v>1.1906423332909932E-2</v>
      </c>
    </row>
    <row r="507" spans="2:8">
      <c r="B507" s="270">
        <v>45070</v>
      </c>
      <c r="C507" s="271">
        <v>9270.75</v>
      </c>
      <c r="D507">
        <f t="shared" si="21"/>
        <v>7.6135511428477472E-3</v>
      </c>
      <c r="E507" s="172">
        <v>7.6135511428477472E-3</v>
      </c>
      <c r="G507" s="172">
        <v>497</v>
      </c>
      <c r="H507" s="264">
        <f t="shared" ca="1" si="22"/>
        <v>1.4652983785017433E-2</v>
      </c>
    </row>
    <row r="508" spans="2:8">
      <c r="B508" s="270">
        <v>45069</v>
      </c>
      <c r="C508" s="271">
        <v>9200.7000000000007</v>
      </c>
      <c r="D508">
        <f t="shared" si="21"/>
        <v>4.8107113409381263E-3</v>
      </c>
      <c r="E508" s="172">
        <v>4.8107113409381263E-3</v>
      </c>
      <c r="G508" s="172">
        <v>498</v>
      </c>
      <c r="H508" s="264">
        <f t="shared" ca="1" si="22"/>
        <v>4.012698219554558E-3</v>
      </c>
    </row>
    <row r="509" spans="2:8">
      <c r="B509" s="270">
        <v>45068</v>
      </c>
      <c r="C509" s="271">
        <v>9156.65</v>
      </c>
      <c r="D509">
        <f t="shared" si="21"/>
        <v>5.5677880945973679E-3</v>
      </c>
      <c r="E509" s="172">
        <v>5.5677880945973679E-3</v>
      </c>
      <c r="G509" s="172">
        <v>499</v>
      </c>
      <c r="H509" s="264">
        <f t="shared" ca="1" si="22"/>
        <v>-1.794225216746435E-2</v>
      </c>
    </row>
    <row r="510" spans="2:8">
      <c r="B510" s="270">
        <v>45065</v>
      </c>
      <c r="C510" s="271">
        <v>9105.9500000000007</v>
      </c>
      <c r="D510">
        <f t="shared" si="21"/>
        <v>5.8155589674484948E-3</v>
      </c>
      <c r="E510" s="172">
        <v>5.8155589674484948E-3</v>
      </c>
      <c r="G510" s="172">
        <v>500</v>
      </c>
      <c r="H510" s="264">
        <f t="shared" ca="1" si="22"/>
        <v>-1.4032295616425684E-4</v>
      </c>
    </row>
    <row r="511" spans="2:8">
      <c r="B511" s="270">
        <v>45064</v>
      </c>
      <c r="C511" s="271">
        <v>9053.2999999999993</v>
      </c>
      <c r="D511">
        <f t="shared" si="21"/>
        <v>-7.2482838783253685E-3</v>
      </c>
      <c r="E511" s="172">
        <v>-7.2482838783253685E-3</v>
      </c>
      <c r="G511" s="172">
        <v>501</v>
      </c>
      <c r="H511" s="264">
        <f t="shared" ca="1" si="22"/>
        <v>-1.8413637117720014E-2</v>
      </c>
    </row>
    <row r="512" spans="2:8">
      <c r="B512" s="270">
        <v>45063</v>
      </c>
      <c r="C512" s="271">
        <v>9119.4</v>
      </c>
      <c r="D512">
        <f t="shared" si="21"/>
        <v>5.2968962723298372E-3</v>
      </c>
      <c r="E512" s="172">
        <v>5.2968962723298372E-3</v>
      </c>
      <c r="G512" s="172">
        <v>502</v>
      </c>
      <c r="H512" s="264">
        <f t="shared" ca="1" si="22"/>
        <v>6.3355640374455641E-3</v>
      </c>
    </row>
    <row r="513" spans="2:8">
      <c r="B513" s="270">
        <v>45062</v>
      </c>
      <c r="C513" s="271">
        <v>9071.35</v>
      </c>
      <c r="D513">
        <f t="shared" si="21"/>
        <v>-1.4765457843232969E-2</v>
      </c>
      <c r="E513" s="172">
        <v>-1.4765457843232969E-2</v>
      </c>
      <c r="G513" s="172">
        <v>503</v>
      </c>
      <c r="H513" s="264">
        <f t="shared" ca="1" si="22"/>
        <v>-1.0185797912032153E-3</v>
      </c>
    </row>
    <row r="514" spans="2:8">
      <c r="B514" s="270">
        <v>45061</v>
      </c>
      <c r="C514" s="271">
        <v>9207.2999999999993</v>
      </c>
      <c r="D514">
        <f t="shared" si="21"/>
        <v>-9.4778062267358437E-3</v>
      </c>
      <c r="E514" s="172">
        <v>-9.4778062267358437E-3</v>
      </c>
      <c r="G514" s="172">
        <v>504</v>
      </c>
      <c r="H514" s="264">
        <f t="shared" ca="1" si="22"/>
        <v>3.4388786899442005E-2</v>
      </c>
    </row>
    <row r="515" spans="2:8">
      <c r="B515" s="270">
        <v>45058</v>
      </c>
      <c r="C515" s="271">
        <v>9295.4</v>
      </c>
      <c r="D515">
        <f t="shared" si="21"/>
        <v>3.725339869775076E-3</v>
      </c>
      <c r="E515" s="172">
        <v>3.725339869775076E-3</v>
      </c>
      <c r="G515" s="172">
        <v>505</v>
      </c>
      <c r="H515" s="264">
        <f t="shared" ca="1" si="22"/>
        <v>1.9173081444395286E-2</v>
      </c>
    </row>
    <row r="516" spans="2:8">
      <c r="B516" s="270">
        <v>45057</v>
      </c>
      <c r="C516" s="271">
        <v>9260.9</v>
      </c>
      <c r="D516">
        <f t="shared" si="21"/>
        <v>1.0116544777299674E-2</v>
      </c>
      <c r="E516" s="172">
        <v>1.0116544777299674E-2</v>
      </c>
      <c r="G516" s="172">
        <v>506</v>
      </c>
      <c r="H516" s="264">
        <f t="shared" ca="1" si="22"/>
        <v>2.4203296417266471E-2</v>
      </c>
    </row>
    <row r="517" spans="2:8">
      <c r="B517" s="270">
        <v>45056</v>
      </c>
      <c r="C517" s="271">
        <v>9168.15</v>
      </c>
      <c r="D517">
        <f t="shared" si="21"/>
        <v>6.2118958903809307E-3</v>
      </c>
      <c r="E517" s="172">
        <v>6.2118958903809307E-3</v>
      </c>
      <c r="G517" s="172">
        <v>507</v>
      </c>
      <c r="H517" s="264">
        <f t="shared" ca="1" si="22"/>
        <v>2.7341401333634031E-2</v>
      </c>
    </row>
    <row r="518" spans="2:8">
      <c r="B518" s="270">
        <v>45055</v>
      </c>
      <c r="C518" s="271">
        <v>9111.5499999999993</v>
      </c>
      <c r="D518">
        <f t="shared" si="21"/>
        <v>3.8892714502133888E-3</v>
      </c>
      <c r="E518" s="172">
        <v>3.8892714502133888E-3</v>
      </c>
      <c r="G518" s="172">
        <v>508</v>
      </c>
      <c r="H518" s="264">
        <f t="shared" ca="1" si="22"/>
        <v>7.1792450191764928E-3</v>
      </c>
    </row>
    <row r="519" spans="2:8">
      <c r="B519" s="270">
        <v>45054</v>
      </c>
      <c r="C519" s="271">
        <v>9076.25</v>
      </c>
      <c r="D519">
        <f t="shared" si="21"/>
        <v>1.4259134059327426E-2</v>
      </c>
      <c r="E519" s="172">
        <v>1.4259134059327426E-2</v>
      </c>
      <c r="G519" s="172">
        <v>509</v>
      </c>
      <c r="H519" s="264">
        <f t="shared" ca="1" si="22"/>
        <v>-2.7944856451595366E-2</v>
      </c>
    </row>
    <row r="520" spans="2:8">
      <c r="B520" s="270">
        <v>45051</v>
      </c>
      <c r="C520" s="271">
        <v>8948.65</v>
      </c>
      <c r="D520">
        <f t="shared" si="21"/>
        <v>1.6822716632956761E-2</v>
      </c>
      <c r="E520" s="172">
        <v>1.6822716632956761E-2</v>
      </c>
      <c r="G520" s="172">
        <v>510</v>
      </c>
      <c r="H520" s="264">
        <f t="shared" ca="1" si="22"/>
        <v>2.0830201650838872E-3</v>
      </c>
    </row>
    <row r="521" spans="2:8">
      <c r="B521" s="270">
        <v>45050</v>
      </c>
      <c r="C521" s="271">
        <v>8800.6</v>
      </c>
      <c r="D521">
        <f t="shared" si="21"/>
        <v>3.7511509213066413E-4</v>
      </c>
      <c r="E521" s="172">
        <v>3.7511509213066413E-4</v>
      </c>
      <c r="G521" s="172">
        <v>511</v>
      </c>
      <c r="H521" s="264">
        <f t="shared" ca="1" si="22"/>
        <v>3.8694407807605244E-3</v>
      </c>
    </row>
    <row r="522" spans="2:8">
      <c r="B522" s="270">
        <v>45049</v>
      </c>
      <c r="C522" s="271">
        <v>8797.2999999999993</v>
      </c>
      <c r="D522">
        <f t="shared" si="21"/>
        <v>2.329993106866234E-3</v>
      </c>
      <c r="E522" s="172">
        <v>2.329993106866234E-3</v>
      </c>
      <c r="G522" s="172">
        <v>512</v>
      </c>
      <c r="H522" s="264">
        <f t="shared" ca="1" si="22"/>
        <v>-1.9471689041196692E-2</v>
      </c>
    </row>
    <row r="523" spans="2:8">
      <c r="B523" s="270">
        <v>45048</v>
      </c>
      <c r="C523" s="271">
        <v>8776.85</v>
      </c>
      <c r="D523">
        <f t="shared" ref="D523:D586" si="23">(C523-C524)/C524</f>
        <v>2.1805566065742805E-2</v>
      </c>
      <c r="E523" s="172">
        <v>2.1805566065742805E-2</v>
      </c>
      <c r="G523" s="172">
        <v>513</v>
      </c>
      <c r="H523" s="264">
        <f t="shared" ca="1" si="22"/>
        <v>-2.0803177828079924E-3</v>
      </c>
    </row>
    <row r="524" spans="2:8">
      <c r="B524" s="270">
        <v>45044</v>
      </c>
      <c r="C524" s="271">
        <v>8589.5499999999993</v>
      </c>
      <c r="D524">
        <f t="shared" si="23"/>
        <v>5.4547902071296851E-3</v>
      </c>
      <c r="E524" s="172">
        <v>5.4547902071296851E-3</v>
      </c>
      <c r="G524" s="172">
        <v>514</v>
      </c>
      <c r="H524" s="264">
        <f t="shared" ref="H524:H587" ca="1" si="24">_xlfn.NORM.INV(RAND(),N$13,N$14)</f>
        <v>2.1921472872462721E-2</v>
      </c>
    </row>
    <row r="525" spans="2:8">
      <c r="B525" s="270">
        <v>45043</v>
      </c>
      <c r="C525" s="271">
        <v>8542.9500000000007</v>
      </c>
      <c r="D525">
        <f t="shared" si="23"/>
        <v>4.2377364257251285E-3</v>
      </c>
      <c r="E525" s="172">
        <v>4.2377364257251285E-3</v>
      </c>
      <c r="G525" s="172">
        <v>515</v>
      </c>
      <c r="H525" s="264">
        <f t="shared" ca="1" si="24"/>
        <v>3.2631328210791172E-3</v>
      </c>
    </row>
    <row r="526" spans="2:8">
      <c r="B526" s="270">
        <v>45042</v>
      </c>
      <c r="C526" s="271">
        <v>8506.9</v>
      </c>
      <c r="D526">
        <f t="shared" si="23"/>
        <v>4.4870053962143847E-3</v>
      </c>
      <c r="E526" s="172">
        <v>4.4870053962143847E-3</v>
      </c>
      <c r="G526" s="172">
        <v>516</v>
      </c>
      <c r="H526" s="264">
        <f t="shared" ca="1" si="24"/>
        <v>-2.7591844450183282E-3</v>
      </c>
    </row>
    <row r="527" spans="2:8">
      <c r="B527" s="270">
        <v>45041</v>
      </c>
      <c r="C527" s="271">
        <v>8468.9</v>
      </c>
      <c r="D527">
        <f t="shared" si="23"/>
        <v>3.2482297148054309E-4</v>
      </c>
      <c r="E527" s="172">
        <v>3.2482297148054309E-4</v>
      </c>
      <c r="G527" s="172">
        <v>517</v>
      </c>
      <c r="H527" s="264">
        <f t="shared" ca="1" si="24"/>
        <v>-1.0493916168615548E-2</v>
      </c>
    </row>
    <row r="528" spans="2:8">
      <c r="B528" s="270">
        <v>45040</v>
      </c>
      <c r="C528" s="271">
        <v>8466.15</v>
      </c>
      <c r="D528">
        <f t="shared" si="23"/>
        <v>-1.0784663110726952E-2</v>
      </c>
      <c r="E528" s="172">
        <v>-1.0784663110726952E-2</v>
      </c>
      <c r="G528" s="172">
        <v>518</v>
      </c>
      <c r="H528" s="264">
        <f t="shared" ca="1" si="24"/>
        <v>7.566001620650244E-3</v>
      </c>
    </row>
    <row r="529" spans="2:8">
      <c r="B529" s="270">
        <v>45037</v>
      </c>
      <c r="C529" s="271">
        <v>8558.4500000000007</v>
      </c>
      <c r="D529">
        <f t="shared" si="23"/>
        <v>-1.7923840888618467E-2</v>
      </c>
      <c r="E529" s="172">
        <v>-1.7923840888618467E-2</v>
      </c>
      <c r="G529" s="172">
        <v>519</v>
      </c>
      <c r="H529" s="264">
        <f t="shared" ca="1" si="24"/>
        <v>-7.9347164450789386E-3</v>
      </c>
    </row>
    <row r="530" spans="2:8">
      <c r="B530" s="270">
        <v>45036</v>
      </c>
      <c r="C530" s="271">
        <v>8714.65</v>
      </c>
      <c r="D530">
        <f t="shared" si="23"/>
        <v>3.9977188808690035E-3</v>
      </c>
      <c r="E530" s="172">
        <v>3.9977188808690035E-3</v>
      </c>
      <c r="G530" s="172">
        <v>520</v>
      </c>
      <c r="H530" s="264">
        <f t="shared" ca="1" si="24"/>
        <v>3.4177451921147281E-2</v>
      </c>
    </row>
    <row r="531" spans="2:8">
      <c r="B531" s="270">
        <v>45035</v>
      </c>
      <c r="C531" s="271">
        <v>8679.9500000000007</v>
      </c>
      <c r="D531">
        <f t="shared" si="23"/>
        <v>-6.0348233354135241E-3</v>
      </c>
      <c r="E531" s="172">
        <v>-6.0348233354135241E-3</v>
      </c>
      <c r="G531" s="172">
        <v>521</v>
      </c>
      <c r="H531" s="264">
        <f t="shared" ca="1" si="24"/>
        <v>-3.5184269223845397E-3</v>
      </c>
    </row>
    <row r="532" spans="2:8">
      <c r="B532" s="270">
        <v>45034</v>
      </c>
      <c r="C532" s="271">
        <v>8732.65</v>
      </c>
      <c r="D532">
        <f t="shared" si="23"/>
        <v>6.686148720697665E-3</v>
      </c>
      <c r="E532" s="172">
        <v>6.686148720697665E-3</v>
      </c>
      <c r="G532" s="172">
        <v>522</v>
      </c>
      <c r="H532" s="264">
        <f t="shared" ca="1" si="24"/>
        <v>8.4027999594676328E-3</v>
      </c>
    </row>
    <row r="533" spans="2:8">
      <c r="B533" s="270">
        <v>45033</v>
      </c>
      <c r="C533" s="271">
        <v>8674.65</v>
      </c>
      <c r="D533">
        <f t="shared" si="23"/>
        <v>4.4401900632010474E-4</v>
      </c>
      <c r="E533" s="172">
        <v>4.4401900632010474E-4</v>
      </c>
      <c r="G533" s="172">
        <v>523</v>
      </c>
      <c r="H533" s="264">
        <f t="shared" ca="1" si="24"/>
        <v>1.2738636732446186E-3</v>
      </c>
    </row>
    <row r="534" spans="2:8">
      <c r="B534" s="270">
        <v>45029</v>
      </c>
      <c r="C534" s="271">
        <v>8670.7999999999993</v>
      </c>
      <c r="D534">
        <f t="shared" si="23"/>
        <v>5.7707587822829007E-3</v>
      </c>
      <c r="E534" s="172">
        <v>5.7707587822829007E-3</v>
      </c>
      <c r="G534" s="172">
        <v>524</v>
      </c>
      <c r="H534" s="264">
        <f t="shared" ca="1" si="24"/>
        <v>4.6274720560072043E-2</v>
      </c>
    </row>
    <row r="535" spans="2:8">
      <c r="B535" s="270">
        <v>45028</v>
      </c>
      <c r="C535" s="271">
        <v>8621.0499999999993</v>
      </c>
      <c r="D535">
        <f t="shared" si="23"/>
        <v>-4.4459585082365716E-3</v>
      </c>
      <c r="E535" s="172">
        <v>-4.4459585082365716E-3</v>
      </c>
      <c r="G535" s="172">
        <v>525</v>
      </c>
      <c r="H535" s="264">
        <f t="shared" ca="1" si="24"/>
        <v>-4.0513221738089963E-3</v>
      </c>
    </row>
    <row r="536" spans="2:8">
      <c r="B536" s="270">
        <v>45027</v>
      </c>
      <c r="C536" s="271">
        <v>8659.5499999999993</v>
      </c>
      <c r="D536">
        <f t="shared" si="23"/>
        <v>1.4575022114432628E-2</v>
      </c>
      <c r="E536" s="172">
        <v>1.4575022114432628E-2</v>
      </c>
      <c r="G536" s="172">
        <v>526</v>
      </c>
      <c r="H536" s="264">
        <f t="shared" ca="1" si="24"/>
        <v>-5.8933850386794686E-3</v>
      </c>
    </row>
    <row r="537" spans="2:8">
      <c r="B537" s="270">
        <v>45026</v>
      </c>
      <c r="C537" s="271">
        <v>8535.15</v>
      </c>
      <c r="D537">
        <f t="shared" si="23"/>
        <v>2.1722156012046992E-3</v>
      </c>
      <c r="E537" s="172">
        <v>2.1722156012046992E-3</v>
      </c>
      <c r="G537" s="172">
        <v>527</v>
      </c>
      <c r="H537" s="264">
        <f t="shared" ca="1" si="24"/>
        <v>1.1282169524004905E-2</v>
      </c>
    </row>
    <row r="538" spans="2:8">
      <c r="B538" s="270">
        <v>45022</v>
      </c>
      <c r="C538" s="271">
        <v>8516.65</v>
      </c>
      <c r="D538">
        <f t="shared" si="23"/>
        <v>8.2395629243345748E-3</v>
      </c>
      <c r="E538" s="172">
        <v>8.2395629243345748E-3</v>
      </c>
      <c r="G538" s="172">
        <v>528</v>
      </c>
      <c r="H538" s="264">
        <f t="shared" ca="1" si="24"/>
        <v>4.5120562957461281E-4</v>
      </c>
    </row>
    <row r="539" spans="2:8">
      <c r="B539" s="270">
        <v>45021</v>
      </c>
      <c r="C539" s="271">
        <v>8447.0499999999993</v>
      </c>
      <c r="D539">
        <f t="shared" si="23"/>
        <v>-6.5858721282363395E-3</v>
      </c>
      <c r="E539" s="172">
        <v>-6.5858721282363395E-3</v>
      </c>
      <c r="G539" s="172">
        <v>529</v>
      </c>
      <c r="H539" s="264">
        <f t="shared" ca="1" si="24"/>
        <v>1.3752022970661906E-2</v>
      </c>
    </row>
    <row r="540" spans="2:8">
      <c r="B540" s="270">
        <v>45019</v>
      </c>
      <c r="C540" s="271">
        <v>8503.0499999999993</v>
      </c>
      <c r="D540">
        <f t="shared" si="23"/>
        <v>2.5433693312349587E-2</v>
      </c>
      <c r="E540" s="172">
        <v>2.5433693312349587E-2</v>
      </c>
      <c r="G540" s="172">
        <v>530</v>
      </c>
      <c r="H540" s="264">
        <f t="shared" ca="1" si="24"/>
        <v>1.1785537384705201E-3</v>
      </c>
    </row>
    <row r="541" spans="2:8">
      <c r="B541" s="270">
        <v>45016</v>
      </c>
      <c r="C541" s="271">
        <v>8292.15</v>
      </c>
      <c r="D541">
        <f t="shared" si="23"/>
        <v>-3.7973310187692263E-4</v>
      </c>
      <c r="E541" s="172">
        <v>-3.7973310187692263E-4</v>
      </c>
      <c r="G541" s="172">
        <v>531</v>
      </c>
      <c r="H541" s="264">
        <f t="shared" ca="1" si="24"/>
        <v>1.8101071822518383E-2</v>
      </c>
    </row>
    <row r="542" spans="2:8">
      <c r="B542" s="270">
        <v>45014</v>
      </c>
      <c r="C542" s="271">
        <v>8295.2999999999993</v>
      </c>
      <c r="D542">
        <f t="shared" si="23"/>
        <v>1.0537471981288375E-2</v>
      </c>
      <c r="E542" s="172">
        <v>1.0537471981288375E-2</v>
      </c>
      <c r="G542" s="172">
        <v>532</v>
      </c>
      <c r="H542" s="264">
        <f t="shared" ca="1" si="24"/>
        <v>2.1053782588744463E-2</v>
      </c>
    </row>
    <row r="543" spans="2:8">
      <c r="B543" s="270">
        <v>45013</v>
      </c>
      <c r="C543" s="271">
        <v>8208.7999999999993</v>
      </c>
      <c r="D543">
        <f t="shared" si="23"/>
        <v>-8.4014326526422635E-3</v>
      </c>
      <c r="E543" s="172">
        <v>-8.4014326526422635E-3</v>
      </c>
      <c r="G543" s="172">
        <v>533</v>
      </c>
      <c r="H543" s="264">
        <f t="shared" ca="1" si="24"/>
        <v>1.7385041411079001E-2</v>
      </c>
    </row>
    <row r="544" spans="2:8">
      <c r="B544" s="270">
        <v>45012</v>
      </c>
      <c r="C544" s="271">
        <v>8278.35</v>
      </c>
      <c r="D544">
        <f t="shared" si="23"/>
        <v>4.3006708803941243E-3</v>
      </c>
      <c r="E544" s="172">
        <v>4.3006708803941243E-3</v>
      </c>
      <c r="G544" s="172">
        <v>534</v>
      </c>
      <c r="H544" s="264">
        <f t="shared" ca="1" si="24"/>
        <v>-3.2847049632448368E-2</v>
      </c>
    </row>
    <row r="545" spans="2:8">
      <c r="B545" s="270">
        <v>45009</v>
      </c>
      <c r="C545" s="271">
        <v>8242.9</v>
      </c>
      <c r="D545">
        <f t="shared" si="23"/>
        <v>-1.3204520423310957E-2</v>
      </c>
      <c r="E545" s="172">
        <v>-1.3204520423310957E-2</v>
      </c>
      <c r="G545" s="172">
        <v>535</v>
      </c>
      <c r="H545" s="264">
        <f t="shared" ca="1" si="24"/>
        <v>1.6312984968161259E-2</v>
      </c>
    </row>
    <row r="546" spans="2:8">
      <c r="B546" s="270">
        <v>45008</v>
      </c>
      <c r="C546" s="271">
        <v>8353.2000000000007</v>
      </c>
      <c r="D546">
        <f t="shared" si="23"/>
        <v>1.2214628471717452E-2</v>
      </c>
      <c r="E546" s="172">
        <v>1.2214628471717452E-2</v>
      </c>
      <c r="G546" s="172">
        <v>536</v>
      </c>
      <c r="H546" s="264">
        <f t="shared" ca="1" si="24"/>
        <v>-1.5007266926377306E-2</v>
      </c>
    </row>
    <row r="547" spans="2:8">
      <c r="B547" s="270">
        <v>45007</v>
      </c>
      <c r="C547" s="271">
        <v>8252.4</v>
      </c>
      <c r="D547">
        <f t="shared" si="23"/>
        <v>2.9167274318214966E-3</v>
      </c>
      <c r="E547" s="172">
        <v>2.9167274318214966E-3</v>
      </c>
      <c r="G547" s="172">
        <v>537</v>
      </c>
      <c r="H547" s="264">
        <f t="shared" ca="1" si="24"/>
        <v>1.1752654519073537E-2</v>
      </c>
    </row>
    <row r="548" spans="2:8">
      <c r="B548" s="270">
        <v>45006</v>
      </c>
      <c r="C548" s="271">
        <v>8228.4</v>
      </c>
      <c r="D548">
        <f t="shared" si="23"/>
        <v>1.0706117085988701E-3</v>
      </c>
      <c r="E548" s="172">
        <v>1.0706117085988701E-3</v>
      </c>
      <c r="G548" s="172">
        <v>538</v>
      </c>
      <c r="H548" s="264">
        <f t="shared" ca="1" si="24"/>
        <v>-7.001686789204856E-3</v>
      </c>
    </row>
    <row r="549" spans="2:8">
      <c r="B549" s="270">
        <v>45005</v>
      </c>
      <c r="C549" s="271">
        <v>8219.6</v>
      </c>
      <c r="D549">
        <f t="shared" si="23"/>
        <v>-1.1693129009180158E-2</v>
      </c>
      <c r="E549" s="172">
        <v>-1.1693129009180158E-2</v>
      </c>
      <c r="G549" s="172">
        <v>539</v>
      </c>
      <c r="H549" s="264">
        <f t="shared" ca="1" si="24"/>
        <v>-1.4841426066114126E-2</v>
      </c>
    </row>
    <row r="550" spans="2:8">
      <c r="B550" s="270">
        <v>45002</v>
      </c>
      <c r="C550" s="271">
        <v>8316.85</v>
      </c>
      <c r="D550">
        <f t="shared" si="23"/>
        <v>-1.429341803506988E-2</v>
      </c>
      <c r="E550" s="172">
        <v>-1.429341803506988E-2</v>
      </c>
      <c r="G550" s="172">
        <v>540</v>
      </c>
      <c r="H550" s="264">
        <f t="shared" ca="1" si="24"/>
        <v>-2.7376945321897911E-3</v>
      </c>
    </row>
    <row r="551" spans="2:8">
      <c r="B551" s="270">
        <v>45001</v>
      </c>
      <c r="C551" s="271">
        <v>8437.4500000000007</v>
      </c>
      <c r="D551">
        <f t="shared" si="23"/>
        <v>-4.4248048661054045E-3</v>
      </c>
      <c r="E551" s="172">
        <v>-4.4248048661054045E-3</v>
      </c>
      <c r="G551" s="172">
        <v>541</v>
      </c>
      <c r="H551" s="264">
        <f t="shared" ca="1" si="24"/>
        <v>5.764344104574699E-3</v>
      </c>
    </row>
    <row r="552" spans="2:8">
      <c r="B552" s="270">
        <v>45000</v>
      </c>
      <c r="C552" s="271">
        <v>8474.9500000000007</v>
      </c>
      <c r="D552">
        <f t="shared" si="23"/>
        <v>-4.3702237390082308E-3</v>
      </c>
      <c r="E552" s="172">
        <v>-4.3702237390082308E-3</v>
      </c>
      <c r="G552" s="172">
        <v>542</v>
      </c>
      <c r="H552" s="264">
        <f t="shared" ca="1" si="24"/>
        <v>-1.4429517694962419E-2</v>
      </c>
    </row>
    <row r="553" spans="2:8">
      <c r="B553" s="270">
        <v>44999</v>
      </c>
      <c r="C553" s="271">
        <v>8512.15</v>
      </c>
      <c r="D553">
        <f t="shared" si="23"/>
        <v>-7.3370586025544703E-4</v>
      </c>
      <c r="E553" s="172">
        <v>-7.3370586025544703E-4</v>
      </c>
      <c r="G553" s="172">
        <v>543</v>
      </c>
      <c r="H553" s="264">
        <f t="shared" ca="1" si="24"/>
        <v>-3.4350061665924434E-3</v>
      </c>
    </row>
    <row r="554" spans="2:8">
      <c r="B554" s="270">
        <v>44998</v>
      </c>
      <c r="C554" s="271">
        <v>8518.4</v>
      </c>
      <c r="D554">
        <f t="shared" si="23"/>
        <v>-9.6668623678290121E-3</v>
      </c>
      <c r="E554" s="172">
        <v>-9.6668623678290121E-3</v>
      </c>
      <c r="G554" s="172">
        <v>544</v>
      </c>
      <c r="H554" s="264">
        <f t="shared" ca="1" si="24"/>
        <v>1.3364400175680718E-2</v>
      </c>
    </row>
    <row r="555" spans="2:8">
      <c r="B555" s="270">
        <v>44995</v>
      </c>
      <c r="C555" s="271">
        <v>8601.5499999999993</v>
      </c>
      <c r="D555">
        <f t="shared" si="23"/>
        <v>6.9773295324836292E-3</v>
      </c>
      <c r="E555" s="172">
        <v>6.9773295324836292E-3</v>
      </c>
      <c r="G555" s="172">
        <v>545</v>
      </c>
      <c r="H555" s="264">
        <f t="shared" ca="1" si="24"/>
        <v>5.9098409136904805E-3</v>
      </c>
    </row>
    <row r="556" spans="2:8">
      <c r="B556" s="270">
        <v>44994</v>
      </c>
      <c r="C556" s="271">
        <v>8541.9500000000007</v>
      </c>
      <c r="D556">
        <f t="shared" si="23"/>
        <v>-1.7477771771011733E-2</v>
      </c>
      <c r="E556" s="172">
        <v>-1.7477771771011733E-2</v>
      </c>
      <c r="G556" s="172">
        <v>546</v>
      </c>
      <c r="H556" s="264">
        <f t="shared" ca="1" si="24"/>
        <v>4.1081938160462839E-3</v>
      </c>
    </row>
    <row r="557" spans="2:8">
      <c r="B557" s="270">
        <v>44993</v>
      </c>
      <c r="C557" s="271">
        <v>8693.9</v>
      </c>
      <c r="D557">
        <f t="shared" si="23"/>
        <v>7.2351690619767133E-3</v>
      </c>
      <c r="E557" s="172">
        <v>7.2351690619767133E-3</v>
      </c>
      <c r="G557" s="172">
        <v>547</v>
      </c>
      <c r="H557" s="264">
        <f t="shared" ca="1" si="24"/>
        <v>-2.2427296754331531E-3</v>
      </c>
    </row>
    <row r="558" spans="2:8">
      <c r="B558" s="270">
        <v>44991</v>
      </c>
      <c r="C558" s="271">
        <v>8631.4500000000007</v>
      </c>
      <c r="D558">
        <f t="shared" si="23"/>
        <v>3.5111175701207065E-3</v>
      </c>
      <c r="E558" s="172">
        <v>3.5111175701207065E-3</v>
      </c>
      <c r="G558" s="172">
        <v>548</v>
      </c>
      <c r="H558" s="264">
        <f t="shared" ca="1" si="24"/>
        <v>-9.678347136959347E-4</v>
      </c>
    </row>
    <row r="559" spans="2:8">
      <c r="B559" s="270">
        <v>44988</v>
      </c>
      <c r="C559" s="271">
        <v>8601.25</v>
      </c>
      <c r="D559">
        <f t="shared" si="23"/>
        <v>6.1412487205731829E-3</v>
      </c>
      <c r="E559" s="172">
        <v>6.1412487205731829E-3</v>
      </c>
      <c r="G559" s="172">
        <v>549</v>
      </c>
      <c r="H559" s="264">
        <f t="shared" ca="1" si="24"/>
        <v>-6.647663340441097E-3</v>
      </c>
    </row>
    <row r="560" spans="2:8">
      <c r="B560" s="270">
        <v>44987</v>
      </c>
      <c r="C560" s="271">
        <v>8548.75</v>
      </c>
      <c r="D560">
        <f t="shared" si="23"/>
        <v>-2.457739769401478E-2</v>
      </c>
      <c r="E560" s="172">
        <v>-2.457739769401478E-2</v>
      </c>
      <c r="G560" s="172">
        <v>550</v>
      </c>
      <c r="H560" s="264">
        <f t="shared" ca="1" si="24"/>
        <v>1.254220398061294E-2</v>
      </c>
    </row>
    <row r="561" spans="2:8">
      <c r="B561" s="270">
        <v>44986</v>
      </c>
      <c r="C561" s="271">
        <v>8764.15</v>
      </c>
      <c r="D561">
        <f t="shared" si="23"/>
        <v>1.6209917269127443E-2</v>
      </c>
      <c r="E561" s="172">
        <v>1.6209917269127443E-2</v>
      </c>
      <c r="G561" s="172">
        <v>551</v>
      </c>
      <c r="H561" s="264">
        <f t="shared" ca="1" si="24"/>
        <v>3.164626271572549E-3</v>
      </c>
    </row>
    <row r="562" spans="2:8">
      <c r="B562" s="270">
        <v>44985</v>
      </c>
      <c r="C562" s="271">
        <v>8624.35</v>
      </c>
      <c r="D562">
        <f t="shared" si="23"/>
        <v>-9.0938578809577665E-4</v>
      </c>
      <c r="E562" s="172">
        <v>-9.0938578809577665E-4</v>
      </c>
      <c r="G562" s="172">
        <v>552</v>
      </c>
      <c r="H562" s="264">
        <f t="shared" ca="1" si="24"/>
        <v>4.7051283843350868E-2</v>
      </c>
    </row>
    <row r="563" spans="2:8">
      <c r="B563" s="270">
        <v>44984</v>
      </c>
      <c r="C563" s="271">
        <v>8632.2000000000007</v>
      </c>
      <c r="D563">
        <f t="shared" si="23"/>
        <v>-3.2677097165289847E-3</v>
      </c>
      <c r="E563" s="172">
        <v>-3.2677097165289847E-3</v>
      </c>
      <c r="G563" s="172">
        <v>553</v>
      </c>
      <c r="H563" s="264">
        <f t="shared" ca="1" si="24"/>
        <v>-1.2117974457948249E-2</v>
      </c>
    </row>
    <row r="564" spans="2:8">
      <c r="B564" s="270">
        <v>44981</v>
      </c>
      <c r="C564" s="271">
        <v>8660.5</v>
      </c>
      <c r="D564">
        <f t="shared" si="23"/>
        <v>-4.110967370993244E-3</v>
      </c>
      <c r="E564" s="172">
        <v>-4.110967370993244E-3</v>
      </c>
      <c r="G564" s="172">
        <v>554</v>
      </c>
      <c r="H564" s="264">
        <f t="shared" ca="1" si="24"/>
        <v>5.7839475540461538E-3</v>
      </c>
    </row>
    <row r="565" spans="2:8">
      <c r="B565" s="270">
        <v>44980</v>
      </c>
      <c r="C565" s="271">
        <v>8696.25</v>
      </c>
      <c r="D565">
        <f t="shared" si="23"/>
        <v>4.3076816473128117E-3</v>
      </c>
      <c r="E565" s="172">
        <v>4.3076816473128117E-3</v>
      </c>
      <c r="G565" s="172">
        <v>555</v>
      </c>
      <c r="H565" s="264">
        <f t="shared" ca="1" si="24"/>
        <v>-1.3827187900492428E-2</v>
      </c>
    </row>
    <row r="566" spans="2:8">
      <c r="B566" s="270">
        <v>44979</v>
      </c>
      <c r="C566" s="271">
        <v>8658.9500000000007</v>
      </c>
      <c r="D566">
        <f t="shared" si="23"/>
        <v>-1.2572305172522749E-3</v>
      </c>
      <c r="E566" s="172">
        <v>-1.2572305172522749E-3</v>
      </c>
      <c r="G566" s="172">
        <v>556</v>
      </c>
      <c r="H566" s="264">
        <f t="shared" ca="1" si="24"/>
        <v>-3.5653231932689849E-2</v>
      </c>
    </row>
    <row r="567" spans="2:8">
      <c r="B567" s="270">
        <v>44978</v>
      </c>
      <c r="C567" s="271">
        <v>8669.85</v>
      </c>
      <c r="D567">
        <f t="shared" si="23"/>
        <v>-2.73763033938556E-3</v>
      </c>
      <c r="E567" s="172">
        <v>-2.73763033938556E-3</v>
      </c>
      <c r="G567" s="172">
        <v>557</v>
      </c>
      <c r="H567" s="264">
        <f t="shared" ca="1" si="24"/>
        <v>-1.1645785461727959E-3</v>
      </c>
    </row>
    <row r="568" spans="2:8">
      <c r="B568" s="270">
        <v>44977</v>
      </c>
      <c r="C568" s="271">
        <v>8693.65</v>
      </c>
      <c r="D568">
        <f t="shared" si="23"/>
        <v>-1.2954500298033024E-2</v>
      </c>
      <c r="E568" s="172">
        <v>-1.2954500298033024E-2</v>
      </c>
      <c r="G568" s="172">
        <v>558</v>
      </c>
      <c r="H568" s="264">
        <f t="shared" ca="1" si="24"/>
        <v>1.5138454091573784E-2</v>
      </c>
    </row>
    <row r="569" spans="2:8">
      <c r="B569" s="270">
        <v>44974</v>
      </c>
      <c r="C569" s="271">
        <v>8807.75</v>
      </c>
      <c r="D569">
        <f t="shared" si="23"/>
        <v>3.0096194251054913E-4</v>
      </c>
      <c r="E569" s="172">
        <v>3.0096194251054913E-4</v>
      </c>
      <c r="G569" s="172">
        <v>559</v>
      </c>
      <c r="H569" s="264">
        <f t="shared" ca="1" si="24"/>
        <v>2.3766717827592692E-2</v>
      </c>
    </row>
    <row r="570" spans="2:8">
      <c r="B570" s="270">
        <v>44973</v>
      </c>
      <c r="C570" s="271">
        <v>8805.1</v>
      </c>
      <c r="D570">
        <f t="shared" si="23"/>
        <v>-4.5504134940957675E-3</v>
      </c>
      <c r="E570" s="172">
        <v>-4.5504134940957675E-3</v>
      </c>
      <c r="G570" s="172">
        <v>560</v>
      </c>
      <c r="H570" s="264">
        <f t="shared" ca="1" si="24"/>
        <v>-1.5526277390403093E-2</v>
      </c>
    </row>
    <row r="571" spans="2:8">
      <c r="B571" s="270">
        <v>44972</v>
      </c>
      <c r="C571" s="271">
        <v>8845.35</v>
      </c>
      <c r="D571">
        <f t="shared" si="23"/>
        <v>8.0802785359765719E-3</v>
      </c>
      <c r="E571" s="172">
        <v>8.0802785359765719E-3</v>
      </c>
      <c r="G571" s="172">
        <v>561</v>
      </c>
      <c r="H571" s="264">
        <f t="shared" ca="1" si="24"/>
        <v>-1.3948827124394991E-2</v>
      </c>
    </row>
    <row r="572" spans="2:8">
      <c r="B572" s="270">
        <v>44971</v>
      </c>
      <c r="C572" s="271">
        <v>8774.4500000000007</v>
      </c>
      <c r="D572">
        <f t="shared" si="23"/>
        <v>-3.9730062603227211E-3</v>
      </c>
      <c r="E572" s="172">
        <v>-3.9730062603227211E-3</v>
      </c>
      <c r="G572" s="172">
        <v>562</v>
      </c>
      <c r="H572" s="264">
        <f t="shared" ca="1" si="24"/>
        <v>-9.1328453707207706E-3</v>
      </c>
    </row>
    <row r="573" spans="2:8">
      <c r="B573" s="270">
        <v>44970</v>
      </c>
      <c r="C573" s="271">
        <v>8809.4500000000007</v>
      </c>
      <c r="D573">
        <f t="shared" si="23"/>
        <v>-2.1563097595710489E-4</v>
      </c>
      <c r="E573" s="172">
        <v>-2.1563097595710489E-4</v>
      </c>
      <c r="G573" s="172">
        <v>563</v>
      </c>
      <c r="H573" s="264">
        <f t="shared" ca="1" si="24"/>
        <v>-1.5698250530998464E-2</v>
      </c>
    </row>
    <row r="574" spans="2:8">
      <c r="B574" s="270">
        <v>44967</v>
      </c>
      <c r="C574" s="271">
        <v>8811.35</v>
      </c>
      <c r="D574">
        <f t="shared" si="23"/>
        <v>1.1532518292959636E-3</v>
      </c>
      <c r="E574" s="172">
        <v>1.1532518292959636E-3</v>
      </c>
      <c r="G574" s="172">
        <v>564</v>
      </c>
      <c r="H574" s="264">
        <f t="shared" ca="1" si="24"/>
        <v>2.3181960840751779E-2</v>
      </c>
    </row>
    <row r="575" spans="2:8">
      <c r="B575" s="270">
        <v>44966</v>
      </c>
      <c r="C575" s="271">
        <v>8801.2000000000007</v>
      </c>
      <c r="D575">
        <f t="shared" si="23"/>
        <v>-3.7918661641029119E-3</v>
      </c>
      <c r="E575" s="172">
        <v>-3.7918661641029119E-3</v>
      </c>
      <c r="G575" s="172">
        <v>565</v>
      </c>
      <c r="H575" s="264">
        <f t="shared" ca="1" si="24"/>
        <v>1.3658603530402109E-2</v>
      </c>
    </row>
    <row r="576" spans="2:8">
      <c r="B576" s="270">
        <v>44965</v>
      </c>
      <c r="C576" s="271">
        <v>8834.7000000000007</v>
      </c>
      <c r="D576">
        <f t="shared" si="23"/>
        <v>8.2454108154682761E-3</v>
      </c>
      <c r="E576" s="172">
        <v>8.2454108154682761E-3</v>
      </c>
      <c r="G576" s="172">
        <v>566</v>
      </c>
      <c r="H576" s="264">
        <f t="shared" ca="1" si="24"/>
        <v>1.0965119599438052E-2</v>
      </c>
    </row>
    <row r="577" spans="2:8">
      <c r="B577" s="270">
        <v>44964</v>
      </c>
      <c r="C577" s="271">
        <v>8762.4500000000007</v>
      </c>
      <c r="D577">
        <f t="shared" si="23"/>
        <v>-1.6339245621912805E-2</v>
      </c>
      <c r="E577" s="172">
        <v>-1.6339245621912805E-2</v>
      </c>
      <c r="G577" s="172">
        <v>567</v>
      </c>
      <c r="H577" s="264">
        <f t="shared" ca="1" si="24"/>
        <v>-1.704843798563474E-2</v>
      </c>
    </row>
    <row r="578" spans="2:8">
      <c r="B578" s="270">
        <v>44963</v>
      </c>
      <c r="C578" s="271">
        <v>8908</v>
      </c>
      <c r="D578">
        <f t="shared" si="23"/>
        <v>-3.835702224259897E-3</v>
      </c>
      <c r="E578" s="172">
        <v>-3.835702224259897E-3</v>
      </c>
      <c r="G578" s="172">
        <v>568</v>
      </c>
      <c r="H578" s="264">
        <f t="shared" ca="1" si="24"/>
        <v>1.0272330858432157E-2</v>
      </c>
    </row>
    <row r="579" spans="2:8">
      <c r="B579" s="270">
        <v>44960</v>
      </c>
      <c r="C579" s="271">
        <v>8942.2999999999993</v>
      </c>
      <c r="D579">
        <f t="shared" si="23"/>
        <v>8.1340225362592101E-3</v>
      </c>
      <c r="E579" s="172">
        <v>8.1340225362592101E-3</v>
      </c>
      <c r="G579" s="172">
        <v>569</v>
      </c>
      <c r="H579" s="264">
        <f t="shared" ca="1" si="24"/>
        <v>2.9820100486927219E-3</v>
      </c>
    </row>
    <row r="580" spans="2:8">
      <c r="B580" s="270">
        <v>44959</v>
      </c>
      <c r="C580" s="271">
        <v>8870.15</v>
      </c>
      <c r="D580">
        <f t="shared" si="23"/>
        <v>1.1552255997080492E-2</v>
      </c>
      <c r="E580" s="172">
        <v>1.1552255997080492E-2</v>
      </c>
      <c r="G580" s="172">
        <v>570</v>
      </c>
      <c r="H580" s="264">
        <f t="shared" ca="1" si="24"/>
        <v>2.2651585312277501E-2</v>
      </c>
    </row>
    <row r="581" spans="2:8">
      <c r="B581" s="270">
        <v>44958</v>
      </c>
      <c r="C581" s="271">
        <v>8768.85</v>
      </c>
      <c r="D581">
        <f t="shared" si="23"/>
        <v>-1.4215372162827439E-2</v>
      </c>
      <c r="E581" s="172">
        <v>-1.4215372162827439E-2</v>
      </c>
      <c r="G581" s="172">
        <v>571</v>
      </c>
      <c r="H581" s="264">
        <f t="shared" ca="1" si="24"/>
        <v>1.1281333087280796E-2</v>
      </c>
    </row>
    <row r="582" spans="2:8">
      <c r="B582" s="270">
        <v>44957</v>
      </c>
      <c r="C582" s="271">
        <v>8895.2999999999993</v>
      </c>
      <c r="D582">
        <f t="shared" si="23"/>
        <v>8.8805716230009376E-3</v>
      </c>
      <c r="E582" s="172">
        <v>8.8805716230009376E-3</v>
      </c>
      <c r="G582" s="172">
        <v>572</v>
      </c>
      <c r="H582" s="264">
        <f t="shared" ca="1" si="24"/>
        <v>1.0101582914547103E-2</v>
      </c>
    </row>
    <row r="583" spans="2:8">
      <c r="B583" s="270">
        <v>44956</v>
      </c>
      <c r="C583" s="271">
        <v>8817</v>
      </c>
      <c r="D583">
        <f t="shared" si="23"/>
        <v>9.0987124463519312E-3</v>
      </c>
      <c r="E583" s="172">
        <v>9.0987124463519312E-3</v>
      </c>
      <c r="G583" s="172">
        <v>573</v>
      </c>
      <c r="H583" s="264">
        <f t="shared" ca="1" si="24"/>
        <v>2.122548734300168E-2</v>
      </c>
    </row>
    <row r="584" spans="2:8">
      <c r="B584" s="270">
        <v>44953</v>
      </c>
      <c r="C584" s="271">
        <v>8737.5</v>
      </c>
      <c r="D584">
        <f t="shared" si="23"/>
        <v>-5.3050397877984498E-3</v>
      </c>
      <c r="E584" s="172">
        <v>-5.3050397877984498E-3</v>
      </c>
      <c r="G584" s="172">
        <v>574</v>
      </c>
      <c r="H584" s="264">
        <f t="shared" ca="1" si="24"/>
        <v>2.0822989091565137E-2</v>
      </c>
    </row>
    <row r="585" spans="2:8">
      <c r="B585" s="270">
        <v>44951</v>
      </c>
      <c r="C585" s="271">
        <v>8784.1</v>
      </c>
      <c r="D585">
        <f t="shared" si="23"/>
        <v>9.8059502460110699E-3</v>
      </c>
      <c r="E585" s="172">
        <v>9.8059502460110699E-3</v>
      </c>
      <c r="G585" s="172">
        <v>575</v>
      </c>
      <c r="H585" s="264">
        <f t="shared" ca="1" si="24"/>
        <v>5.1453111305914678E-3</v>
      </c>
    </row>
    <row r="586" spans="2:8">
      <c r="B586" s="270">
        <v>44950</v>
      </c>
      <c r="C586" s="271">
        <v>8698.7999999999993</v>
      </c>
      <c r="D586">
        <f t="shared" si="23"/>
        <v>3.3467583847168136E-2</v>
      </c>
      <c r="E586" s="172">
        <v>3.3467583847168136E-2</v>
      </c>
      <c r="G586" s="172">
        <v>576</v>
      </c>
      <c r="H586" s="264">
        <f t="shared" ca="1" si="24"/>
        <v>-2.8798530049278215E-3</v>
      </c>
    </row>
    <row r="587" spans="2:8">
      <c r="B587" s="270">
        <v>44949</v>
      </c>
      <c r="C587" s="271">
        <v>8417.1</v>
      </c>
      <c r="D587">
        <f t="shared" ref="D587:D650" si="25">(C587-C588)/C588</f>
        <v>-2.68963719519407E-3</v>
      </c>
      <c r="E587" s="172">
        <v>-2.68963719519407E-3</v>
      </c>
      <c r="G587" s="172">
        <v>577</v>
      </c>
      <c r="H587" s="264">
        <f t="shared" ca="1" si="24"/>
        <v>4.6785860746685493E-3</v>
      </c>
    </row>
    <row r="588" spans="2:8">
      <c r="B588" s="270">
        <v>44946</v>
      </c>
      <c r="C588" s="271">
        <v>8439.7999999999993</v>
      </c>
      <c r="D588">
        <f t="shared" si="25"/>
        <v>-7.2750583710221384E-3</v>
      </c>
      <c r="E588" s="172">
        <v>-7.2750583710221384E-3</v>
      </c>
      <c r="G588" s="172">
        <v>578</v>
      </c>
      <c r="H588" s="264">
        <f t="shared" ref="H588:H651" ca="1" si="26">_xlfn.NORM.INV(RAND(),N$13,N$14)</f>
        <v>5.8671700377823668E-2</v>
      </c>
    </row>
    <row r="589" spans="2:8">
      <c r="B589" s="270">
        <v>44945</v>
      </c>
      <c r="C589" s="271">
        <v>8501.65</v>
      </c>
      <c r="D589">
        <f t="shared" si="25"/>
        <v>8.947439678363519E-4</v>
      </c>
      <c r="E589" s="172">
        <v>8.947439678363519E-4</v>
      </c>
      <c r="G589" s="172">
        <v>579</v>
      </c>
      <c r="H589" s="264">
        <f t="shared" ca="1" si="26"/>
        <v>3.7616619947169038E-3</v>
      </c>
    </row>
    <row r="590" spans="2:8">
      <c r="B590" s="270">
        <v>44944</v>
      </c>
      <c r="C590" s="271">
        <v>8494.0499999999993</v>
      </c>
      <c r="D590">
        <f t="shared" si="25"/>
        <v>1.7336234499105365E-3</v>
      </c>
      <c r="E590" s="172">
        <v>1.7336234499105365E-3</v>
      </c>
      <c r="G590" s="172">
        <v>580</v>
      </c>
      <c r="H590" s="264">
        <f t="shared" ca="1" si="26"/>
        <v>-9.0741140771939E-3</v>
      </c>
    </row>
    <row r="591" spans="2:8">
      <c r="B591" s="270">
        <v>44943</v>
      </c>
      <c r="C591" s="271">
        <v>8479.35</v>
      </c>
      <c r="D591">
        <f t="shared" si="25"/>
        <v>1.184353408670541E-2</v>
      </c>
      <c r="E591" s="172">
        <v>1.184353408670541E-2</v>
      </c>
      <c r="G591" s="172">
        <v>581</v>
      </c>
      <c r="H591" s="264">
        <f t="shared" ca="1" si="26"/>
        <v>1.9707446376685936E-2</v>
      </c>
    </row>
    <row r="592" spans="2:8">
      <c r="B592" s="270">
        <v>44942</v>
      </c>
      <c r="C592" s="271">
        <v>8380.1</v>
      </c>
      <c r="D592">
        <f t="shared" si="25"/>
        <v>-8.6710672628763901E-3</v>
      </c>
      <c r="E592" s="172">
        <v>-8.6710672628763901E-3</v>
      </c>
      <c r="G592" s="172">
        <v>582</v>
      </c>
      <c r="H592" s="264">
        <f t="shared" ca="1" si="26"/>
        <v>3.0238167074670218E-2</v>
      </c>
    </row>
    <row r="593" spans="2:8">
      <c r="B593" s="270">
        <v>44939</v>
      </c>
      <c r="C593" s="271">
        <v>8453.4</v>
      </c>
      <c r="D593">
        <f t="shared" si="25"/>
        <v>1.0060698752568813E-2</v>
      </c>
      <c r="E593" s="172">
        <v>1.0060698752568813E-2</v>
      </c>
      <c r="G593" s="172">
        <v>583</v>
      </c>
      <c r="H593" s="264">
        <f t="shared" ca="1" si="26"/>
        <v>-2.7028777226473788E-2</v>
      </c>
    </row>
    <row r="594" spans="2:8">
      <c r="B594" s="270">
        <v>44938</v>
      </c>
      <c r="C594" s="271">
        <v>8369.2000000000007</v>
      </c>
      <c r="D594">
        <f t="shared" si="25"/>
        <v>1.0230009234167626E-2</v>
      </c>
      <c r="E594" s="172">
        <v>1.0230009234167626E-2</v>
      </c>
      <c r="G594" s="172">
        <v>584</v>
      </c>
      <c r="H594" s="264">
        <f t="shared" ca="1" si="26"/>
        <v>5.0570196435914087E-3</v>
      </c>
    </row>
    <row r="595" spans="2:8">
      <c r="B595" s="270">
        <v>44937</v>
      </c>
      <c r="C595" s="271">
        <v>8284.4500000000007</v>
      </c>
      <c r="D595">
        <f t="shared" si="25"/>
        <v>-1.0490585603780119E-3</v>
      </c>
      <c r="E595" s="172">
        <v>-1.0490585603780119E-3</v>
      </c>
      <c r="G595" s="172">
        <v>585</v>
      </c>
      <c r="H595" s="264">
        <f t="shared" ca="1" si="26"/>
        <v>-4.2828595917067218E-3</v>
      </c>
    </row>
    <row r="596" spans="2:8">
      <c r="B596" s="270">
        <v>44936</v>
      </c>
      <c r="C596" s="271">
        <v>8293.15</v>
      </c>
      <c r="D596">
        <f t="shared" si="25"/>
        <v>-1.0009549958218976E-2</v>
      </c>
      <c r="E596" s="172">
        <v>-1.0009549958218976E-2</v>
      </c>
      <c r="G596" s="172">
        <v>586</v>
      </c>
      <c r="H596" s="264">
        <f t="shared" ca="1" si="26"/>
        <v>-4.6596759723753427E-2</v>
      </c>
    </row>
    <row r="597" spans="2:8">
      <c r="B597" s="270">
        <v>44935</v>
      </c>
      <c r="C597" s="271">
        <v>8377</v>
      </c>
      <c r="D597">
        <f t="shared" si="25"/>
        <v>-7.2169437138025808E-4</v>
      </c>
      <c r="E597" s="172">
        <v>-7.2169437138025808E-4</v>
      </c>
      <c r="G597" s="172">
        <v>587</v>
      </c>
      <c r="H597" s="264">
        <f t="shared" ca="1" si="26"/>
        <v>2.4097756597178943E-2</v>
      </c>
    </row>
    <row r="598" spans="2:8">
      <c r="B598" s="270">
        <v>44932</v>
      </c>
      <c r="C598" s="271">
        <v>8383.0499999999993</v>
      </c>
      <c r="D598">
        <f t="shared" si="25"/>
        <v>-9.2245689094799833E-3</v>
      </c>
      <c r="E598" s="172">
        <v>-9.2245689094799833E-3</v>
      </c>
      <c r="G598" s="172">
        <v>588</v>
      </c>
      <c r="H598" s="264">
        <f t="shared" ca="1" si="26"/>
        <v>7.4709710562846003E-4</v>
      </c>
    </row>
    <row r="599" spans="2:8">
      <c r="B599" s="270">
        <v>44931</v>
      </c>
      <c r="C599" s="271">
        <v>8461.1</v>
      </c>
      <c r="D599">
        <f t="shared" si="25"/>
        <v>4.5471814598472115E-3</v>
      </c>
      <c r="E599" s="172">
        <v>4.5471814598472115E-3</v>
      </c>
      <c r="G599" s="172">
        <v>589</v>
      </c>
      <c r="H599" s="264">
        <f t="shared" ca="1" si="26"/>
        <v>-1.5222958690084575E-2</v>
      </c>
    </row>
    <row r="600" spans="2:8">
      <c r="B600" s="270">
        <v>44930</v>
      </c>
      <c r="C600" s="271">
        <v>8422.7999999999993</v>
      </c>
      <c r="D600">
        <f t="shared" si="25"/>
        <v>4.7776684262323546E-3</v>
      </c>
      <c r="E600" s="172">
        <v>4.7776684262323546E-3</v>
      </c>
      <c r="G600" s="172">
        <v>590</v>
      </c>
      <c r="H600" s="264">
        <f t="shared" ca="1" si="26"/>
        <v>-3.3147717187301452E-2</v>
      </c>
    </row>
    <row r="601" spans="2:8">
      <c r="B601" s="270">
        <v>44929</v>
      </c>
      <c r="C601" s="271">
        <v>8382.75</v>
      </c>
      <c r="D601">
        <f t="shared" si="25"/>
        <v>-2.4454678519152326E-3</v>
      </c>
      <c r="E601" s="172">
        <v>-2.4454678519152326E-3</v>
      </c>
      <c r="G601" s="172">
        <v>591</v>
      </c>
      <c r="H601" s="264">
        <f t="shared" ca="1" si="26"/>
        <v>3.7141093849708665E-2</v>
      </c>
    </row>
    <row r="602" spans="2:8">
      <c r="B602" s="270">
        <v>44928</v>
      </c>
      <c r="C602" s="271">
        <v>8403.2999999999993</v>
      </c>
      <c r="D602">
        <f t="shared" si="25"/>
        <v>1.0363805303408033E-3</v>
      </c>
      <c r="E602" s="172">
        <v>1.0363805303408033E-3</v>
      </c>
      <c r="G602" s="172">
        <v>592</v>
      </c>
      <c r="H602" s="264">
        <f t="shared" ca="1" si="26"/>
        <v>2.2082822775294258E-2</v>
      </c>
    </row>
    <row r="603" spans="2:8">
      <c r="B603" s="270">
        <v>44925</v>
      </c>
      <c r="C603" s="271">
        <v>8394.6</v>
      </c>
      <c r="D603">
        <f t="shared" si="25"/>
        <v>-4.8839469878374205E-3</v>
      </c>
      <c r="E603" s="172">
        <v>-4.8839469878374205E-3</v>
      </c>
      <c r="G603" s="172">
        <v>593</v>
      </c>
      <c r="H603" s="264">
        <f t="shared" ca="1" si="26"/>
        <v>1.7187407634453936E-2</v>
      </c>
    </row>
    <row r="604" spans="2:8">
      <c r="B604" s="270">
        <v>44924</v>
      </c>
      <c r="C604" s="271">
        <v>8435.7999999999993</v>
      </c>
      <c r="D604">
        <f t="shared" si="25"/>
        <v>1.7515630473634524E-3</v>
      </c>
      <c r="E604" s="172">
        <v>1.7515630473634524E-3</v>
      </c>
      <c r="G604" s="172">
        <v>594</v>
      </c>
      <c r="H604" s="264">
        <f t="shared" ca="1" si="26"/>
        <v>1.4364777328163436E-2</v>
      </c>
    </row>
    <row r="605" spans="2:8">
      <c r="B605" s="270">
        <v>44923</v>
      </c>
      <c r="C605" s="271">
        <v>8421.0499999999993</v>
      </c>
      <c r="D605">
        <f t="shared" si="25"/>
        <v>1.3918571540373915E-2</v>
      </c>
      <c r="E605" s="172">
        <v>1.3918571540373915E-2</v>
      </c>
      <c r="G605" s="172">
        <v>595</v>
      </c>
      <c r="H605" s="264">
        <f t="shared" ca="1" si="26"/>
        <v>1.5569262642029864E-2</v>
      </c>
    </row>
    <row r="606" spans="2:8">
      <c r="B606" s="270">
        <v>44922</v>
      </c>
      <c r="C606" s="271">
        <v>8305.4500000000007</v>
      </c>
      <c r="D606">
        <f t="shared" si="25"/>
        <v>5.8921131673289242E-3</v>
      </c>
      <c r="E606" s="172">
        <v>5.8921131673289242E-3</v>
      </c>
      <c r="G606" s="172">
        <v>596</v>
      </c>
      <c r="H606" s="264">
        <f t="shared" ca="1" si="26"/>
        <v>4.3864807265647518E-3</v>
      </c>
    </row>
    <row r="607" spans="2:8">
      <c r="B607" s="270">
        <v>44921</v>
      </c>
      <c r="C607" s="271">
        <v>8256.7999999999993</v>
      </c>
      <c r="D607">
        <f t="shared" si="25"/>
        <v>1.4149552913432114E-2</v>
      </c>
      <c r="E607" s="172">
        <v>1.4149552913432114E-2</v>
      </c>
      <c r="G607" s="172">
        <v>597</v>
      </c>
      <c r="H607" s="264">
        <f t="shared" ca="1" si="26"/>
        <v>1.0734766134954603E-2</v>
      </c>
    </row>
    <row r="608" spans="2:8">
      <c r="B608" s="270">
        <v>44918</v>
      </c>
      <c r="C608" s="271">
        <v>8141.6</v>
      </c>
      <c r="D608">
        <f t="shared" si="25"/>
        <v>-2.3127178484224922E-2</v>
      </c>
      <c r="E608" s="172">
        <v>-2.3127178484224922E-2</v>
      </c>
      <c r="G608" s="172">
        <v>598</v>
      </c>
      <c r="H608" s="264">
        <f t="shared" ca="1" si="26"/>
        <v>4.363245756155535E-2</v>
      </c>
    </row>
    <row r="609" spans="2:8">
      <c r="B609" s="270">
        <v>44917</v>
      </c>
      <c r="C609" s="271">
        <v>8334.35</v>
      </c>
      <c r="D609">
        <f t="shared" si="25"/>
        <v>-1.9220636137190163E-3</v>
      </c>
      <c r="E609" s="172">
        <v>-1.9220636137190163E-3</v>
      </c>
      <c r="G609" s="172">
        <v>599</v>
      </c>
      <c r="H609" s="264">
        <f t="shared" ca="1" si="26"/>
        <v>-1.2416759068392557E-2</v>
      </c>
    </row>
    <row r="610" spans="2:8">
      <c r="B610" s="270">
        <v>44916</v>
      </c>
      <c r="C610" s="271">
        <v>8350.4</v>
      </c>
      <c r="D610">
        <f t="shared" si="25"/>
        <v>-2.0406247983717318E-2</v>
      </c>
      <c r="E610" s="172">
        <v>-2.0406247983717318E-2</v>
      </c>
      <c r="G610" s="172">
        <v>600</v>
      </c>
      <c r="H610" s="264">
        <f t="shared" ca="1" si="26"/>
        <v>1.4297790373329667E-2</v>
      </c>
    </row>
    <row r="611" spans="2:8">
      <c r="B611" s="270">
        <v>44915</v>
      </c>
      <c r="C611" s="271">
        <v>8524.35</v>
      </c>
      <c r="D611">
        <f t="shared" si="25"/>
        <v>-9.2400495127181424E-3</v>
      </c>
      <c r="E611" s="172">
        <v>-9.2400495127181424E-3</v>
      </c>
      <c r="G611" s="172">
        <v>601</v>
      </c>
      <c r="H611" s="264">
        <f t="shared" ca="1" si="26"/>
        <v>-1.5635664594576978E-2</v>
      </c>
    </row>
    <row r="612" spans="2:8">
      <c r="B612" s="270">
        <v>44914</v>
      </c>
      <c r="C612" s="271">
        <v>8603.85</v>
      </c>
      <c r="D612">
        <f t="shared" si="25"/>
        <v>1.3911475641660315E-2</v>
      </c>
      <c r="E612" s="172">
        <v>1.3911475641660315E-2</v>
      </c>
      <c r="G612" s="172">
        <v>602</v>
      </c>
      <c r="H612" s="264">
        <f t="shared" ca="1" si="26"/>
        <v>2.0203904270772278E-2</v>
      </c>
    </row>
    <row r="613" spans="2:8">
      <c r="B613" s="270">
        <v>44911</v>
      </c>
      <c r="C613" s="271">
        <v>8485.7999999999993</v>
      </c>
      <c r="D613">
        <f t="shared" si="25"/>
        <v>-1.1457162328244541E-2</v>
      </c>
      <c r="E613" s="172">
        <v>-1.1457162328244541E-2</v>
      </c>
      <c r="G613" s="172">
        <v>603</v>
      </c>
      <c r="H613" s="264">
        <f t="shared" ca="1" si="26"/>
        <v>3.3223449076478874E-2</v>
      </c>
    </row>
    <row r="614" spans="2:8">
      <c r="B614" s="270">
        <v>44910</v>
      </c>
      <c r="C614" s="271">
        <v>8584.15</v>
      </c>
      <c r="D614">
        <f t="shared" si="25"/>
        <v>-6.6480744306610723E-3</v>
      </c>
      <c r="E614" s="172">
        <v>-6.6480744306610723E-3</v>
      </c>
      <c r="G614" s="172">
        <v>604</v>
      </c>
      <c r="H614" s="264">
        <f t="shared" ca="1" si="26"/>
        <v>1.494622743778342E-2</v>
      </c>
    </row>
    <row r="615" spans="2:8">
      <c r="B615" s="270">
        <v>44909</v>
      </c>
      <c r="C615" s="271">
        <v>8641.6</v>
      </c>
      <c r="D615">
        <f t="shared" si="25"/>
        <v>2.4243970907234487E-3</v>
      </c>
      <c r="E615" s="172">
        <v>2.4243970907234487E-3</v>
      </c>
      <c r="G615" s="172">
        <v>605</v>
      </c>
      <c r="H615" s="264">
        <f t="shared" ca="1" si="26"/>
        <v>-9.3371841415932711E-4</v>
      </c>
    </row>
    <row r="616" spans="2:8">
      <c r="B616" s="270">
        <v>44908</v>
      </c>
      <c r="C616" s="271">
        <v>8620.7000000000007</v>
      </c>
      <c r="D616">
        <f t="shared" si="25"/>
        <v>-4.509368053350186E-3</v>
      </c>
      <c r="E616" s="172">
        <v>-4.509368053350186E-3</v>
      </c>
      <c r="G616" s="172">
        <v>606</v>
      </c>
      <c r="H616" s="264">
        <f t="shared" ca="1" si="26"/>
        <v>-2.6968709055540476E-4</v>
      </c>
    </row>
    <row r="617" spans="2:8">
      <c r="B617" s="270">
        <v>44907</v>
      </c>
      <c r="C617" s="271">
        <v>8659.75</v>
      </c>
      <c r="D617">
        <f t="shared" si="25"/>
        <v>5.3869864802892761E-3</v>
      </c>
      <c r="E617" s="172">
        <v>5.3869864802892761E-3</v>
      </c>
      <c r="G617" s="172">
        <v>607</v>
      </c>
      <c r="H617" s="264">
        <f t="shared" ca="1" si="26"/>
        <v>-3.5815763483948666E-2</v>
      </c>
    </row>
    <row r="618" spans="2:8">
      <c r="B618" s="270">
        <v>44904</v>
      </c>
      <c r="C618" s="271">
        <v>8613.35</v>
      </c>
      <c r="D618">
        <f t="shared" si="25"/>
        <v>-7.987146855240922E-3</v>
      </c>
      <c r="E618" s="172">
        <v>-7.987146855240922E-3</v>
      </c>
      <c r="G618" s="172">
        <v>608</v>
      </c>
      <c r="H618" s="264">
        <f t="shared" ca="1" si="26"/>
        <v>2.5766074749441807E-2</v>
      </c>
    </row>
    <row r="619" spans="2:8">
      <c r="B619" s="270">
        <v>44903</v>
      </c>
      <c r="C619" s="271">
        <v>8682.7000000000007</v>
      </c>
      <c r="D619">
        <f t="shared" si="25"/>
        <v>2.7196664799664047E-3</v>
      </c>
      <c r="E619" s="172">
        <v>2.7196664799664047E-3</v>
      </c>
      <c r="G619" s="172">
        <v>609</v>
      </c>
      <c r="H619" s="264">
        <f t="shared" ca="1" si="26"/>
        <v>-2.9780015113119424E-2</v>
      </c>
    </row>
    <row r="620" spans="2:8">
      <c r="B620" s="270">
        <v>44902</v>
      </c>
      <c r="C620" s="271">
        <v>8659.15</v>
      </c>
      <c r="D620">
        <f t="shared" si="25"/>
        <v>-6.6763408604680009E-3</v>
      </c>
      <c r="E620" s="172">
        <v>-6.6763408604680009E-3</v>
      </c>
      <c r="G620" s="172">
        <v>610</v>
      </c>
      <c r="H620" s="264">
        <f t="shared" ca="1" si="26"/>
        <v>-9.5329489280993572E-3</v>
      </c>
    </row>
    <row r="621" spans="2:8">
      <c r="B621" s="270">
        <v>44901</v>
      </c>
      <c r="C621" s="271">
        <v>8717.35</v>
      </c>
      <c r="D621">
        <f t="shared" si="25"/>
        <v>-8.4963120091445018E-3</v>
      </c>
      <c r="E621" s="172">
        <v>-8.4963120091445018E-3</v>
      </c>
      <c r="G621" s="172">
        <v>611</v>
      </c>
      <c r="H621" s="264">
        <f t="shared" ca="1" si="26"/>
        <v>-4.2817189016732E-3</v>
      </c>
    </row>
    <row r="622" spans="2:8">
      <c r="B622" s="270">
        <v>44900</v>
      </c>
      <c r="C622" s="271">
        <v>8792.0499999999993</v>
      </c>
      <c r="D622">
        <f t="shared" si="25"/>
        <v>-2.6996829574007148E-3</v>
      </c>
      <c r="E622" s="172">
        <v>-2.6996829574007148E-3</v>
      </c>
      <c r="G622" s="172">
        <v>612</v>
      </c>
      <c r="H622" s="264">
        <f t="shared" ca="1" si="26"/>
        <v>1.9222762239636045E-2</v>
      </c>
    </row>
    <row r="623" spans="2:8">
      <c r="B623" s="270">
        <v>44897</v>
      </c>
      <c r="C623" s="271">
        <v>8815.85</v>
      </c>
      <c r="D623">
        <f t="shared" si="25"/>
        <v>-1.5884976250676676E-2</v>
      </c>
      <c r="E623" s="172">
        <v>-1.5884976250676676E-2</v>
      </c>
      <c r="G623" s="172">
        <v>613</v>
      </c>
      <c r="H623" s="264">
        <f t="shared" ca="1" si="26"/>
        <v>-9.8668162865529069E-3</v>
      </c>
    </row>
    <row r="624" spans="2:8">
      <c r="B624" s="270">
        <v>44896</v>
      </c>
      <c r="C624" s="271">
        <v>8958.15</v>
      </c>
      <c r="D624">
        <f t="shared" si="25"/>
        <v>-1.7828986589259151E-3</v>
      </c>
      <c r="E624" s="172">
        <v>-1.7828986589259151E-3</v>
      </c>
      <c r="G624" s="172">
        <v>614</v>
      </c>
      <c r="H624" s="264">
        <f t="shared" ca="1" si="26"/>
        <v>2.1669597127425614E-2</v>
      </c>
    </row>
    <row r="625" spans="2:8">
      <c r="B625" s="270">
        <v>44895</v>
      </c>
      <c r="C625" s="271">
        <v>8974.15</v>
      </c>
      <c r="D625">
        <f t="shared" si="25"/>
        <v>7.1771677403424054E-3</v>
      </c>
      <c r="E625" s="172">
        <v>7.1771677403424054E-3</v>
      </c>
      <c r="G625" s="172">
        <v>615</v>
      </c>
      <c r="H625" s="264">
        <f t="shared" ca="1" si="26"/>
        <v>6.5305865291262165E-3</v>
      </c>
    </row>
    <row r="626" spans="2:8">
      <c r="B626" s="270">
        <v>44894</v>
      </c>
      <c r="C626" s="271">
        <v>8910.2000000000007</v>
      </c>
      <c r="D626">
        <f t="shared" si="25"/>
        <v>-8.3691321477061577E-3</v>
      </c>
      <c r="E626" s="172">
        <v>-8.3691321477061577E-3</v>
      </c>
      <c r="G626" s="172">
        <v>616</v>
      </c>
      <c r="H626" s="264">
        <f t="shared" ca="1" si="26"/>
        <v>-4.0522266707292129E-2</v>
      </c>
    </row>
    <row r="627" spans="2:8">
      <c r="B627" s="270">
        <v>44893</v>
      </c>
      <c r="C627" s="271">
        <v>8985.4</v>
      </c>
      <c r="D627">
        <f t="shared" si="25"/>
        <v>-3.7806973779034719E-3</v>
      </c>
      <c r="E627" s="172">
        <v>-3.7806973779034719E-3</v>
      </c>
      <c r="G627" s="172">
        <v>617</v>
      </c>
      <c r="H627" s="264">
        <f t="shared" ca="1" si="26"/>
        <v>-2.2303078581120284E-2</v>
      </c>
    </row>
    <row r="628" spans="2:8">
      <c r="B628" s="270">
        <v>44890</v>
      </c>
      <c r="C628" s="271">
        <v>9019.5</v>
      </c>
      <c r="D628">
        <f t="shared" si="25"/>
        <v>5.8435837673271891E-3</v>
      </c>
      <c r="E628" s="172">
        <v>5.8435837673271891E-3</v>
      </c>
      <c r="G628" s="172">
        <v>618</v>
      </c>
      <c r="H628" s="264">
        <f t="shared" ca="1" si="26"/>
        <v>3.5981248553258197E-2</v>
      </c>
    </row>
    <row r="629" spans="2:8">
      <c r="B629" s="270">
        <v>44889</v>
      </c>
      <c r="C629" s="271">
        <v>8967.1</v>
      </c>
      <c r="D629">
        <f t="shared" si="25"/>
        <v>3.6487772119313182E-3</v>
      </c>
      <c r="E629" s="172">
        <v>3.6487772119313182E-3</v>
      </c>
      <c r="G629" s="172">
        <v>619</v>
      </c>
      <c r="H629" s="264">
        <f t="shared" ca="1" si="26"/>
        <v>6.572121861399988E-3</v>
      </c>
    </row>
    <row r="630" spans="2:8">
      <c r="B630" s="270">
        <v>44888</v>
      </c>
      <c r="C630" s="271">
        <v>8934.5</v>
      </c>
      <c r="D630">
        <f t="shared" si="25"/>
        <v>6.8460346527679959E-3</v>
      </c>
      <c r="E630" s="172">
        <v>6.8460346527679959E-3</v>
      </c>
      <c r="G630" s="172">
        <v>620</v>
      </c>
      <c r="H630" s="264">
        <f t="shared" ca="1" si="26"/>
        <v>4.0372599637110681E-3</v>
      </c>
    </row>
    <row r="631" spans="2:8">
      <c r="B631" s="270">
        <v>44887</v>
      </c>
      <c r="C631" s="271">
        <v>8873.75</v>
      </c>
      <c r="D631">
        <f t="shared" si="25"/>
        <v>9.6444524658205921E-4</v>
      </c>
      <c r="E631" s="172">
        <v>9.6444524658205921E-4</v>
      </c>
      <c r="G631" s="172">
        <v>621</v>
      </c>
      <c r="H631" s="264">
        <f t="shared" ca="1" si="26"/>
        <v>1.6641442797856671E-3</v>
      </c>
    </row>
    <row r="632" spans="2:8">
      <c r="B632" s="270">
        <v>44886</v>
      </c>
      <c r="C632" s="271">
        <v>8865.2000000000007</v>
      </c>
      <c r="D632">
        <f t="shared" si="25"/>
        <v>1.9382801860298548E-3</v>
      </c>
      <c r="E632" s="172">
        <v>1.9382801860298548E-3</v>
      </c>
      <c r="G632" s="172">
        <v>622</v>
      </c>
      <c r="H632" s="264">
        <f t="shared" ca="1" si="26"/>
        <v>-9.67460623948024E-3</v>
      </c>
    </row>
    <row r="633" spans="2:8">
      <c r="B633" s="270">
        <v>44883</v>
      </c>
      <c r="C633" s="271">
        <v>8848.0499999999993</v>
      </c>
      <c r="D633">
        <f t="shared" si="25"/>
        <v>-1.5400964785872223E-2</v>
      </c>
      <c r="E633" s="172">
        <v>-1.5400964785872223E-2</v>
      </c>
      <c r="G633" s="172">
        <v>623</v>
      </c>
      <c r="H633" s="264">
        <f t="shared" ca="1" si="26"/>
        <v>-3.0460388212396702E-2</v>
      </c>
    </row>
    <row r="634" spans="2:8">
      <c r="B634" s="270">
        <v>44882</v>
      </c>
      <c r="C634" s="271">
        <v>8986.4500000000007</v>
      </c>
      <c r="D634">
        <f t="shared" si="25"/>
        <v>-1.6256246613281955E-2</v>
      </c>
      <c r="E634" s="172">
        <v>-1.6256246613281955E-2</v>
      </c>
      <c r="G634" s="172">
        <v>624</v>
      </c>
      <c r="H634" s="264">
        <f t="shared" ca="1" si="26"/>
        <v>7.7564799729403205E-3</v>
      </c>
    </row>
    <row r="635" spans="2:8">
      <c r="B635" s="270">
        <v>44881</v>
      </c>
      <c r="C635" s="271">
        <v>9134.9500000000007</v>
      </c>
      <c r="D635">
        <f t="shared" si="25"/>
        <v>-2.9741765078256312E-3</v>
      </c>
      <c r="E635" s="172">
        <v>-2.9741765078256312E-3</v>
      </c>
      <c r="G635" s="172">
        <v>625</v>
      </c>
      <c r="H635" s="264">
        <f t="shared" ca="1" si="26"/>
        <v>5.5379206459762728E-2</v>
      </c>
    </row>
    <row r="636" spans="2:8">
      <c r="B636" s="270">
        <v>44880</v>
      </c>
      <c r="C636" s="271">
        <v>9162.2000000000007</v>
      </c>
      <c r="D636">
        <f t="shared" si="25"/>
        <v>1.0762263243866727E-3</v>
      </c>
      <c r="E636" s="172">
        <v>1.0762263243866727E-3</v>
      </c>
      <c r="G636" s="172">
        <v>626</v>
      </c>
      <c r="H636" s="264">
        <f t="shared" ca="1" si="26"/>
        <v>-8.2067141845129869E-3</v>
      </c>
    </row>
    <row r="637" spans="2:8">
      <c r="B637" s="270">
        <v>44879</v>
      </c>
      <c r="C637" s="271">
        <v>9152.35</v>
      </c>
      <c r="D637">
        <f t="shared" si="25"/>
        <v>7.1306347695474686E-3</v>
      </c>
      <c r="E637" s="172">
        <v>7.1306347695474686E-3</v>
      </c>
      <c r="G637" s="172">
        <v>627</v>
      </c>
      <c r="H637" s="264">
        <f t="shared" ca="1" si="26"/>
        <v>1.4638149553719681E-2</v>
      </c>
    </row>
    <row r="638" spans="2:8">
      <c r="B638" s="270">
        <v>44876</v>
      </c>
      <c r="C638" s="271">
        <v>9087.5499999999993</v>
      </c>
      <c r="D638">
        <f t="shared" si="25"/>
        <v>-1.0662562862404274E-3</v>
      </c>
      <c r="E638" s="172">
        <v>-1.0662562862404274E-3</v>
      </c>
      <c r="G638" s="172">
        <v>628</v>
      </c>
      <c r="H638" s="264">
        <f t="shared" ca="1" si="26"/>
        <v>-1.8175342403427622E-2</v>
      </c>
    </row>
    <row r="639" spans="2:8">
      <c r="B639" s="270">
        <v>44875</v>
      </c>
      <c r="C639" s="271">
        <v>9097.25</v>
      </c>
      <c r="D639">
        <f t="shared" si="25"/>
        <v>-1.6885502782730859E-2</v>
      </c>
      <c r="E639" s="172">
        <v>-1.6885502782730859E-2</v>
      </c>
      <c r="G639" s="172">
        <v>629</v>
      </c>
      <c r="H639" s="264">
        <f t="shared" ca="1" si="26"/>
        <v>7.0818319120618638E-3</v>
      </c>
    </row>
    <row r="640" spans="2:8">
      <c r="B640" s="270">
        <v>44874</v>
      </c>
      <c r="C640" s="271">
        <v>9253.5</v>
      </c>
      <c r="D640">
        <f t="shared" si="25"/>
        <v>-8.5500305358232644E-3</v>
      </c>
      <c r="E640" s="172">
        <v>-8.5500305358232644E-3</v>
      </c>
      <c r="G640" s="172">
        <v>630</v>
      </c>
      <c r="H640" s="264">
        <f t="shared" ca="1" si="26"/>
        <v>5.8279830407699067E-3</v>
      </c>
    </row>
    <row r="641" spans="2:8">
      <c r="B641" s="270">
        <v>44872</v>
      </c>
      <c r="C641" s="271">
        <v>9333.2999999999993</v>
      </c>
      <c r="D641">
        <f t="shared" si="25"/>
        <v>1.1246546400129939E-2</v>
      </c>
      <c r="E641" s="172">
        <v>1.1246546400129939E-2</v>
      </c>
      <c r="G641" s="172">
        <v>631</v>
      </c>
      <c r="H641" s="264">
        <f t="shared" ca="1" si="26"/>
        <v>2.4146989084166113E-3</v>
      </c>
    </row>
    <row r="642" spans="2:8">
      <c r="B642" s="270">
        <v>44869</v>
      </c>
      <c r="C642" s="271">
        <v>9229.5</v>
      </c>
      <c r="D642">
        <f t="shared" si="25"/>
        <v>-1.0390622463227331E-3</v>
      </c>
      <c r="E642" s="172">
        <v>-1.0390622463227331E-3</v>
      </c>
      <c r="G642" s="172">
        <v>632</v>
      </c>
      <c r="H642" s="264">
        <f t="shared" ca="1" si="26"/>
        <v>-1.5253950790529578E-2</v>
      </c>
    </row>
    <row r="643" spans="2:8">
      <c r="B643" s="270">
        <v>44868</v>
      </c>
      <c r="C643" s="271">
        <v>9239.1</v>
      </c>
      <c r="D643">
        <f t="shared" si="25"/>
        <v>1.0509892300692059E-3</v>
      </c>
      <c r="E643" s="172">
        <v>1.0509892300692059E-3</v>
      </c>
      <c r="G643" s="172">
        <v>633</v>
      </c>
      <c r="H643" s="264">
        <f t="shared" ca="1" si="26"/>
        <v>-1.3585674529534929E-2</v>
      </c>
    </row>
    <row r="644" spans="2:8">
      <c r="B644" s="270">
        <v>44867</v>
      </c>
      <c r="C644" s="271">
        <v>9229.4</v>
      </c>
      <c r="D644">
        <f t="shared" si="25"/>
        <v>-2.3819093351384588E-2</v>
      </c>
      <c r="E644" s="172">
        <v>-2.3819093351384588E-2</v>
      </c>
      <c r="G644" s="172">
        <v>634</v>
      </c>
      <c r="H644" s="264">
        <f t="shared" ca="1" si="26"/>
        <v>1.2052636737634766E-2</v>
      </c>
    </row>
    <row r="645" spans="2:8">
      <c r="B645" s="270">
        <v>44866</v>
      </c>
      <c r="C645" s="271">
        <v>9454.6</v>
      </c>
      <c r="D645">
        <f t="shared" si="25"/>
        <v>-7.6619505436836136E-3</v>
      </c>
      <c r="E645" s="172">
        <v>-7.6619505436836136E-3</v>
      </c>
      <c r="G645" s="172">
        <v>635</v>
      </c>
      <c r="H645" s="264">
        <f t="shared" ca="1" si="26"/>
        <v>1.1236224068897953E-2</v>
      </c>
    </row>
    <row r="646" spans="2:8">
      <c r="B646" s="270">
        <v>44865</v>
      </c>
      <c r="C646" s="271">
        <v>9527.6</v>
      </c>
      <c r="D646">
        <f t="shared" si="25"/>
        <v>3.6923692790663304E-3</v>
      </c>
      <c r="E646" s="172">
        <v>3.6923692790663304E-3</v>
      </c>
      <c r="G646" s="172">
        <v>636</v>
      </c>
      <c r="H646" s="264">
        <f t="shared" ca="1" si="26"/>
        <v>-1.8205440223916087E-2</v>
      </c>
    </row>
    <row r="647" spans="2:8">
      <c r="B647" s="270">
        <v>44862</v>
      </c>
      <c r="C647" s="271">
        <v>9492.5499999999993</v>
      </c>
      <c r="D647">
        <f t="shared" si="25"/>
        <v>4.9834383070023448E-2</v>
      </c>
      <c r="E647" s="172">
        <v>4.9834383070023448E-2</v>
      </c>
      <c r="G647" s="172">
        <v>637</v>
      </c>
      <c r="H647" s="264">
        <f t="shared" ca="1" si="26"/>
        <v>3.7594796629113127E-3</v>
      </c>
    </row>
    <row r="648" spans="2:8">
      <c r="B648" s="270">
        <v>44861</v>
      </c>
      <c r="C648" s="271">
        <v>9041.9500000000007</v>
      </c>
      <c r="D648">
        <f t="shared" si="25"/>
        <v>4.1032759578013027E-3</v>
      </c>
      <c r="E648" s="172">
        <v>4.1032759578013027E-3</v>
      </c>
      <c r="G648" s="172">
        <v>638</v>
      </c>
      <c r="H648" s="264">
        <f t="shared" ca="1" si="26"/>
        <v>2.0471173606966358E-2</v>
      </c>
    </row>
    <row r="649" spans="2:8">
      <c r="B649" s="270">
        <v>44859</v>
      </c>
      <c r="C649" s="271">
        <v>9005</v>
      </c>
      <c r="D649">
        <f t="shared" si="25"/>
        <v>2.7328887849454305E-2</v>
      </c>
      <c r="E649" s="172">
        <v>2.7328887849454305E-2</v>
      </c>
      <c r="G649" s="172">
        <v>639</v>
      </c>
      <c r="H649" s="264">
        <f t="shared" ca="1" si="26"/>
        <v>-1.7108387399664849E-2</v>
      </c>
    </row>
    <row r="650" spans="2:8">
      <c r="B650" s="270">
        <v>44858</v>
      </c>
      <c r="C650" s="271">
        <v>8765.4500000000007</v>
      </c>
      <c r="D650">
        <f t="shared" si="25"/>
        <v>7.1409695173096938E-3</v>
      </c>
      <c r="E650" s="172">
        <v>7.1409695173096938E-3</v>
      </c>
      <c r="G650" s="172">
        <v>640</v>
      </c>
      <c r="H650" s="264">
        <f t="shared" ca="1" si="26"/>
        <v>-7.0106428880491634E-4</v>
      </c>
    </row>
    <row r="651" spans="2:8">
      <c r="B651" s="270">
        <v>44855</v>
      </c>
      <c r="C651" s="271">
        <v>8703.2999999999993</v>
      </c>
      <c r="D651">
        <f t="shared" ref="D651:D714" si="27">(C651-C652)/C652</f>
        <v>-4.7086386292123525E-4</v>
      </c>
      <c r="E651" s="172">
        <v>-4.7086386292123525E-4</v>
      </c>
      <c r="G651" s="172">
        <v>641</v>
      </c>
      <c r="H651" s="264">
        <f t="shared" ca="1" si="26"/>
        <v>6.1209468101365901E-3</v>
      </c>
    </row>
    <row r="652" spans="2:8">
      <c r="B652" s="270">
        <v>44854</v>
      </c>
      <c r="C652" s="271">
        <v>8707.4</v>
      </c>
      <c r="D652">
        <f t="shared" si="27"/>
        <v>-1.3705150039854722E-3</v>
      </c>
      <c r="E652" s="172">
        <v>-1.3705150039854722E-3</v>
      </c>
      <c r="G652" s="172">
        <v>642</v>
      </c>
      <c r="H652" s="264">
        <f t="shared" ref="H652:H715" ca="1" si="28">_xlfn.NORM.INV(RAND(),N$13,N$14)</f>
        <v>-9.5414727269337619E-3</v>
      </c>
    </row>
    <row r="653" spans="2:8">
      <c r="B653" s="270">
        <v>44853</v>
      </c>
      <c r="C653" s="271">
        <v>8719.35</v>
      </c>
      <c r="D653">
        <f t="shared" si="27"/>
        <v>-9.991654697496976E-3</v>
      </c>
      <c r="E653" s="172">
        <v>-9.991654697496976E-3</v>
      </c>
      <c r="G653" s="172">
        <v>643</v>
      </c>
      <c r="H653" s="264">
        <f t="shared" ca="1" si="28"/>
        <v>-1.1221919154124717E-2</v>
      </c>
    </row>
    <row r="654" spans="2:8">
      <c r="B654" s="270">
        <v>44852</v>
      </c>
      <c r="C654" s="271">
        <v>8807.35</v>
      </c>
      <c r="D654">
        <f t="shared" si="27"/>
        <v>9.5772484467779063E-3</v>
      </c>
      <c r="E654" s="172">
        <v>9.5772484467779063E-3</v>
      </c>
      <c r="G654" s="172">
        <v>644</v>
      </c>
      <c r="H654" s="264">
        <f t="shared" ca="1" si="28"/>
        <v>-2.3758836085909459E-2</v>
      </c>
    </row>
    <row r="655" spans="2:8">
      <c r="B655" s="270">
        <v>44851</v>
      </c>
      <c r="C655" s="271">
        <v>8723.7999999999993</v>
      </c>
      <c r="D655">
        <f t="shared" si="27"/>
        <v>1.23588595035568E-2</v>
      </c>
      <c r="E655" s="172">
        <v>1.23588595035568E-2</v>
      </c>
      <c r="G655" s="172">
        <v>645</v>
      </c>
      <c r="H655" s="264">
        <f t="shared" ca="1" si="28"/>
        <v>1.217541652493672E-2</v>
      </c>
    </row>
    <row r="656" spans="2:8">
      <c r="B656" s="270">
        <v>44848</v>
      </c>
      <c r="C656" s="271">
        <v>8617.2999999999993</v>
      </c>
      <c r="D656">
        <f t="shared" si="27"/>
        <v>-3.7285176685492314E-3</v>
      </c>
      <c r="E656" s="172">
        <v>-3.7285176685492314E-3</v>
      </c>
      <c r="G656" s="172">
        <v>646</v>
      </c>
      <c r="H656" s="264">
        <f t="shared" ca="1" si="28"/>
        <v>-9.7033776403725354E-3</v>
      </c>
    </row>
    <row r="657" spans="2:8">
      <c r="B657" s="270">
        <v>44847</v>
      </c>
      <c r="C657" s="271">
        <v>8649.5499999999993</v>
      </c>
      <c r="D657">
        <f t="shared" si="27"/>
        <v>-4.2651900628555579E-3</v>
      </c>
      <c r="E657" s="172">
        <v>-4.2651900628555579E-3</v>
      </c>
      <c r="G657" s="172">
        <v>647</v>
      </c>
      <c r="H657" s="264">
        <f t="shared" ca="1" si="28"/>
        <v>-4.2844431725741684E-2</v>
      </c>
    </row>
    <row r="658" spans="2:8">
      <c r="B658" s="270">
        <v>44846</v>
      </c>
      <c r="C658" s="271">
        <v>8686.6</v>
      </c>
      <c r="D658">
        <f t="shared" si="27"/>
        <v>2.8212317843435774E-4</v>
      </c>
      <c r="E658" s="172">
        <v>2.8212317843435774E-4</v>
      </c>
      <c r="G658" s="172">
        <v>648</v>
      </c>
      <c r="H658" s="264">
        <f t="shared" ca="1" si="28"/>
        <v>-5.1234724663000372E-3</v>
      </c>
    </row>
    <row r="659" spans="2:8">
      <c r="B659" s="270">
        <v>44845</v>
      </c>
      <c r="C659" s="271">
        <v>8684.15</v>
      </c>
      <c r="D659">
        <f t="shared" si="27"/>
        <v>-2.0113061924535117E-2</v>
      </c>
      <c r="E659" s="172">
        <v>-2.0113061924535117E-2</v>
      </c>
      <c r="G659" s="172">
        <v>649</v>
      </c>
      <c r="H659" s="264">
        <f t="shared" ca="1" si="28"/>
        <v>2.5831987246479136E-2</v>
      </c>
    </row>
    <row r="660" spans="2:8">
      <c r="B660" s="270">
        <v>44844</v>
      </c>
      <c r="C660" s="271">
        <v>8862.4</v>
      </c>
      <c r="D660">
        <f t="shared" si="27"/>
        <v>9.4884441457551757E-3</v>
      </c>
      <c r="E660" s="172">
        <v>9.4884441457551757E-3</v>
      </c>
      <c r="G660" s="172">
        <v>650</v>
      </c>
      <c r="H660" s="264">
        <f t="shared" ca="1" si="28"/>
        <v>2.2033145095921504E-2</v>
      </c>
    </row>
    <row r="661" spans="2:8">
      <c r="B661" s="270">
        <v>44841</v>
      </c>
      <c r="C661" s="271">
        <v>8779.1</v>
      </c>
      <c r="D661">
        <f t="shared" si="27"/>
        <v>8.7441112260140605E-3</v>
      </c>
      <c r="E661" s="172">
        <v>8.7441112260140605E-3</v>
      </c>
      <c r="G661" s="172">
        <v>651</v>
      </c>
      <c r="H661" s="264">
        <f t="shared" ca="1" si="28"/>
        <v>-1.5022857739532408E-2</v>
      </c>
    </row>
    <row r="662" spans="2:8">
      <c r="B662" s="270">
        <v>44840</v>
      </c>
      <c r="C662" s="271">
        <v>8703</v>
      </c>
      <c r="D662">
        <f t="shared" si="27"/>
        <v>1.4383522236925377E-3</v>
      </c>
      <c r="E662" s="172">
        <v>1.4383522236925377E-3</v>
      </c>
      <c r="G662" s="172">
        <v>652</v>
      </c>
      <c r="H662" s="264">
        <f t="shared" ca="1" si="28"/>
        <v>-8.5134942330885666E-4</v>
      </c>
    </row>
    <row r="663" spans="2:8">
      <c r="B663" s="270">
        <v>44838</v>
      </c>
      <c r="C663" s="271">
        <v>8690.5</v>
      </c>
      <c r="D663">
        <f t="shared" si="27"/>
        <v>1.678951678951679E-2</v>
      </c>
      <c r="E663" s="172">
        <v>1.678951678951679E-2</v>
      </c>
      <c r="G663" s="172">
        <v>653</v>
      </c>
      <c r="H663" s="264">
        <f t="shared" ca="1" si="28"/>
        <v>-4.3469678119637235E-2</v>
      </c>
    </row>
    <row r="664" spans="2:8">
      <c r="B664" s="270">
        <v>44837</v>
      </c>
      <c r="C664" s="271">
        <v>8547</v>
      </c>
      <c r="D664">
        <f t="shared" si="27"/>
        <v>-3.1846989459852815E-2</v>
      </c>
      <c r="E664" s="172">
        <v>-3.1846989459852815E-2</v>
      </c>
      <c r="G664" s="172">
        <v>654</v>
      </c>
      <c r="H664" s="264">
        <f t="shared" ca="1" si="28"/>
        <v>-2.843147096114906E-2</v>
      </c>
    </row>
    <row r="665" spans="2:8">
      <c r="B665" s="270">
        <v>44834</v>
      </c>
      <c r="C665" s="271">
        <v>8828.15</v>
      </c>
      <c r="D665">
        <f t="shared" si="27"/>
        <v>2.3571424430569723E-2</v>
      </c>
      <c r="E665" s="172">
        <v>2.3571424430569723E-2</v>
      </c>
      <c r="G665" s="172">
        <v>655</v>
      </c>
      <c r="H665" s="264">
        <f t="shared" ca="1" si="28"/>
        <v>2.3246305270149908E-2</v>
      </c>
    </row>
    <row r="666" spans="2:8">
      <c r="B666" s="270">
        <v>44833</v>
      </c>
      <c r="C666" s="271">
        <v>8624.85</v>
      </c>
      <c r="D666">
        <f t="shared" si="27"/>
        <v>-1.1676741054802721E-2</v>
      </c>
      <c r="E666" s="172">
        <v>-1.1676741054802721E-2</v>
      </c>
      <c r="G666" s="172">
        <v>656</v>
      </c>
      <c r="H666" s="264">
        <f t="shared" ca="1" si="28"/>
        <v>-2.1344665704740896E-2</v>
      </c>
    </row>
    <row r="667" spans="2:8">
      <c r="B667" s="270">
        <v>44832</v>
      </c>
      <c r="C667" s="271">
        <v>8726.75</v>
      </c>
      <c r="D667">
        <f t="shared" si="27"/>
        <v>-5.3908970201901373E-3</v>
      </c>
      <c r="E667" s="172">
        <v>-5.3908970201901373E-3</v>
      </c>
      <c r="G667" s="172">
        <v>657</v>
      </c>
      <c r="H667" s="264">
        <f t="shared" ca="1" si="28"/>
        <v>-4.0161894137035886E-3</v>
      </c>
    </row>
    <row r="668" spans="2:8">
      <c r="B668" s="270">
        <v>44831</v>
      </c>
      <c r="C668" s="271">
        <v>8774.0499999999993</v>
      </c>
      <c r="D668">
        <f t="shared" si="27"/>
        <v>-6.8930780592987451E-3</v>
      </c>
      <c r="E668" s="172">
        <v>-6.8930780592987451E-3</v>
      </c>
      <c r="G668" s="172">
        <v>658</v>
      </c>
      <c r="H668" s="264">
        <f t="shared" ca="1" si="28"/>
        <v>-1.684827512496161E-2</v>
      </c>
    </row>
    <row r="669" spans="2:8">
      <c r="B669" s="270">
        <v>44830</v>
      </c>
      <c r="C669" s="271">
        <v>8834.9500000000007</v>
      </c>
      <c r="D669">
        <f t="shared" si="27"/>
        <v>-5.4423152047691159E-2</v>
      </c>
      <c r="E669" s="172">
        <v>-5.4423152047691159E-2</v>
      </c>
      <c r="G669" s="172">
        <v>659</v>
      </c>
      <c r="H669" s="264">
        <f t="shared" ca="1" si="28"/>
        <v>-1.0120741589682241E-2</v>
      </c>
    </row>
    <row r="670" spans="2:8">
      <c r="B670" s="270">
        <v>44827</v>
      </c>
      <c r="C670" s="271">
        <v>9343.4500000000007</v>
      </c>
      <c r="D670">
        <f t="shared" si="27"/>
        <v>-6.2115434728271177E-3</v>
      </c>
      <c r="E670" s="172">
        <v>-6.2115434728271177E-3</v>
      </c>
      <c r="G670" s="172">
        <v>660</v>
      </c>
      <c r="H670" s="264">
        <f t="shared" ca="1" si="28"/>
        <v>-1.1839947986516702E-2</v>
      </c>
    </row>
    <row r="671" spans="2:8">
      <c r="B671" s="270">
        <v>44826</v>
      </c>
      <c r="C671" s="271">
        <v>9401.85</v>
      </c>
      <c r="D671">
        <f t="shared" si="27"/>
        <v>1.6647022567285626E-2</v>
      </c>
      <c r="E671" s="172">
        <v>1.6647022567285626E-2</v>
      </c>
      <c r="G671" s="172">
        <v>661</v>
      </c>
      <c r="H671" s="264">
        <f t="shared" ca="1" si="28"/>
        <v>1.5936061091985795E-2</v>
      </c>
    </row>
    <row r="672" spans="2:8">
      <c r="B672" s="270">
        <v>44825</v>
      </c>
      <c r="C672" s="271">
        <v>9247.9</v>
      </c>
      <c r="D672">
        <f t="shared" si="27"/>
        <v>-5.6930280565755526E-3</v>
      </c>
      <c r="E672" s="172">
        <v>-5.6930280565755526E-3</v>
      </c>
      <c r="G672" s="172">
        <v>662</v>
      </c>
      <c r="H672" s="264">
        <f t="shared" ca="1" si="28"/>
        <v>7.8800442343462083E-3</v>
      </c>
    </row>
    <row r="673" spans="2:8">
      <c r="B673" s="270">
        <v>44824</v>
      </c>
      <c r="C673" s="271">
        <v>9300.85</v>
      </c>
      <c r="D673">
        <f t="shared" si="27"/>
        <v>2.1549750292268488E-3</v>
      </c>
      <c r="E673" s="172">
        <v>2.1549750292268488E-3</v>
      </c>
      <c r="G673" s="172">
        <v>663</v>
      </c>
      <c r="H673" s="264">
        <f t="shared" ca="1" si="28"/>
        <v>1.3054982952913383E-2</v>
      </c>
    </row>
    <row r="674" spans="2:8">
      <c r="B674" s="270">
        <v>44823</v>
      </c>
      <c r="C674" s="271">
        <v>9280.85</v>
      </c>
      <c r="D674">
        <f t="shared" si="27"/>
        <v>9.924208212500011E-3</v>
      </c>
      <c r="E674" s="172">
        <v>9.924208212500011E-3</v>
      </c>
      <c r="G674" s="172">
        <v>664</v>
      </c>
      <c r="H674" s="264">
        <f t="shared" ca="1" si="28"/>
        <v>-4.6708330808050612E-2</v>
      </c>
    </row>
    <row r="675" spans="2:8">
      <c r="B675" s="270">
        <v>44820</v>
      </c>
      <c r="C675" s="271">
        <v>9189.65</v>
      </c>
      <c r="D675">
        <f t="shared" si="27"/>
        <v>-2.1824696653004005E-3</v>
      </c>
      <c r="E675" s="172">
        <v>-2.1824696653004005E-3</v>
      </c>
      <c r="G675" s="172">
        <v>665</v>
      </c>
      <c r="H675" s="264">
        <f t="shared" ca="1" si="28"/>
        <v>5.5423446022308167E-3</v>
      </c>
    </row>
    <row r="676" spans="2:8">
      <c r="B676" s="270">
        <v>44819</v>
      </c>
      <c r="C676" s="271">
        <v>9209.75</v>
      </c>
      <c r="D676">
        <f t="shared" si="27"/>
        <v>2.7048577036310025E-2</v>
      </c>
      <c r="E676" s="172">
        <v>2.7048577036310025E-2</v>
      </c>
      <c r="G676" s="172">
        <v>666</v>
      </c>
      <c r="H676" s="264">
        <f t="shared" ca="1" si="28"/>
        <v>-1.2933033345476062E-3</v>
      </c>
    </row>
    <row r="677" spans="2:8">
      <c r="B677" s="270">
        <v>44818</v>
      </c>
      <c r="C677" s="271">
        <v>8967.2000000000007</v>
      </c>
      <c r="D677">
        <f t="shared" si="27"/>
        <v>4.5594577942083383E-3</v>
      </c>
      <c r="E677" s="172">
        <v>4.5594577942083383E-3</v>
      </c>
      <c r="G677" s="172">
        <v>667</v>
      </c>
      <c r="H677" s="264">
        <f t="shared" ca="1" si="28"/>
        <v>5.3228220603518887E-2</v>
      </c>
    </row>
    <row r="678" spans="2:8">
      <c r="B678" s="270">
        <v>44817</v>
      </c>
      <c r="C678" s="271">
        <v>8926.5</v>
      </c>
      <c r="D678">
        <f t="shared" si="27"/>
        <v>-1.2881329353185174E-4</v>
      </c>
      <c r="E678" s="172">
        <v>-1.2881329353185174E-4</v>
      </c>
      <c r="G678" s="172">
        <v>668</v>
      </c>
      <c r="H678" s="264">
        <f t="shared" ca="1" si="28"/>
        <v>-2.5297496636360637E-2</v>
      </c>
    </row>
    <row r="679" spans="2:8">
      <c r="B679" s="270">
        <v>44816</v>
      </c>
      <c r="C679" s="271">
        <v>8927.65</v>
      </c>
      <c r="D679">
        <f t="shared" si="27"/>
        <v>-2.0511960652806129E-3</v>
      </c>
      <c r="E679" s="172">
        <v>-2.0511960652806129E-3</v>
      </c>
      <c r="G679" s="172">
        <v>669</v>
      </c>
      <c r="H679" s="264">
        <f t="shared" ca="1" si="28"/>
        <v>1.2978465272763097E-2</v>
      </c>
    </row>
    <row r="680" spans="2:8">
      <c r="B680" s="270">
        <v>44813</v>
      </c>
      <c r="C680" s="271">
        <v>8946</v>
      </c>
      <c r="D680">
        <f t="shared" si="27"/>
        <v>1.7672185788309213E-2</v>
      </c>
      <c r="E680" s="172">
        <v>1.7672185788309213E-2</v>
      </c>
      <c r="G680" s="172">
        <v>670</v>
      </c>
      <c r="H680" s="264">
        <f t="shared" ca="1" si="28"/>
        <v>2.3599256811846964E-2</v>
      </c>
    </row>
    <row r="681" spans="2:8">
      <c r="B681" s="270">
        <v>44812</v>
      </c>
      <c r="C681" s="271">
        <v>8790.65</v>
      </c>
      <c r="D681">
        <f t="shared" si="27"/>
        <v>6.5453220867625129E-4</v>
      </c>
      <c r="E681" s="172">
        <v>6.5453220867625129E-4</v>
      </c>
      <c r="G681" s="172">
        <v>671</v>
      </c>
      <c r="H681" s="264">
        <f t="shared" ca="1" si="28"/>
        <v>-2.6388085790251235E-2</v>
      </c>
    </row>
    <row r="682" spans="2:8">
      <c r="B682" s="270">
        <v>44811</v>
      </c>
      <c r="C682" s="271">
        <v>8784.9</v>
      </c>
      <c r="D682">
        <f t="shared" si="27"/>
        <v>-1.1683307551680537E-2</v>
      </c>
      <c r="E682" s="172">
        <v>-1.1683307551680537E-2</v>
      </c>
      <c r="G682" s="172">
        <v>672</v>
      </c>
      <c r="H682" s="264">
        <f t="shared" ca="1" si="28"/>
        <v>1.5423920022705815E-2</v>
      </c>
    </row>
    <row r="683" spans="2:8">
      <c r="B683" s="270">
        <v>44810</v>
      </c>
      <c r="C683" s="271">
        <v>8888.75</v>
      </c>
      <c r="D683">
        <f t="shared" si="27"/>
        <v>-6.8491237479119419E-3</v>
      </c>
      <c r="E683" s="172">
        <v>-6.8491237479119419E-3</v>
      </c>
      <c r="G683" s="172">
        <v>673</v>
      </c>
      <c r="H683" s="264">
        <f t="shared" ca="1" si="28"/>
        <v>-2.3431871400521012E-2</v>
      </c>
    </row>
    <row r="684" spans="2:8">
      <c r="B684" s="270">
        <v>44809</v>
      </c>
      <c r="C684" s="271">
        <v>8950.0499999999993</v>
      </c>
      <c r="D684">
        <f t="shared" si="27"/>
        <v>3.4138302166015189E-3</v>
      </c>
      <c r="E684" s="172">
        <v>3.4138302166015189E-3</v>
      </c>
      <c r="G684" s="172">
        <v>674</v>
      </c>
      <c r="H684" s="264">
        <f t="shared" ca="1" si="28"/>
        <v>1.6876867792486476E-2</v>
      </c>
    </row>
    <row r="685" spans="2:8">
      <c r="B685" s="270">
        <v>44806</v>
      </c>
      <c r="C685" s="271">
        <v>8919.6</v>
      </c>
      <c r="D685">
        <f t="shared" si="27"/>
        <v>-1.1623912682143014E-2</v>
      </c>
      <c r="E685" s="172">
        <v>-1.1623912682143014E-2</v>
      </c>
      <c r="G685" s="172">
        <v>675</v>
      </c>
      <c r="H685" s="264">
        <f t="shared" ca="1" si="28"/>
        <v>-5.1331669638725562E-3</v>
      </c>
    </row>
    <row r="686" spans="2:8">
      <c r="B686" s="270">
        <v>44805</v>
      </c>
      <c r="C686" s="271">
        <v>9024.5</v>
      </c>
      <c r="D686">
        <f t="shared" si="27"/>
        <v>-6.358556525090148E-3</v>
      </c>
      <c r="E686" s="172">
        <v>-6.358556525090148E-3</v>
      </c>
      <c r="G686" s="172">
        <v>676</v>
      </c>
      <c r="H686" s="264">
        <f t="shared" ca="1" si="28"/>
        <v>1.2447491860551878E-2</v>
      </c>
    </row>
    <row r="687" spans="2:8">
      <c r="B687" s="270">
        <v>44803</v>
      </c>
      <c r="C687" s="271">
        <v>9082.25</v>
      </c>
      <c r="D687">
        <f t="shared" si="27"/>
        <v>2.8078377215820249E-2</v>
      </c>
      <c r="E687" s="172">
        <v>2.8078377215820249E-2</v>
      </c>
      <c r="G687" s="172">
        <v>677</v>
      </c>
      <c r="H687" s="264">
        <f t="shared" ca="1" si="28"/>
        <v>1.6450359672804376E-2</v>
      </c>
    </row>
    <row r="688" spans="2:8">
      <c r="B688" s="270">
        <v>44802</v>
      </c>
      <c r="C688" s="271">
        <v>8834.2000000000007</v>
      </c>
      <c r="D688">
        <f t="shared" si="27"/>
        <v>1.3026626608260941E-2</v>
      </c>
      <c r="E688" s="172">
        <v>1.3026626608260941E-2</v>
      </c>
      <c r="G688" s="172">
        <v>678</v>
      </c>
      <c r="H688" s="264">
        <f t="shared" ca="1" si="28"/>
        <v>1.134666346285536E-2</v>
      </c>
    </row>
    <row r="689" spans="2:8">
      <c r="B689" s="270">
        <v>44799</v>
      </c>
      <c r="C689" s="271">
        <v>8720.6</v>
      </c>
      <c r="D689">
        <f t="shared" si="27"/>
        <v>-1.7513936743780575E-3</v>
      </c>
      <c r="E689" s="172">
        <v>-1.7513936743780575E-3</v>
      </c>
      <c r="G689" s="172">
        <v>679</v>
      </c>
      <c r="H689" s="264">
        <f t="shared" ca="1" si="28"/>
        <v>-2.1402312316211189E-2</v>
      </c>
    </row>
    <row r="690" spans="2:8">
      <c r="B690" s="270">
        <v>44798</v>
      </c>
      <c r="C690" s="271">
        <v>8735.9</v>
      </c>
      <c r="D690">
        <f t="shared" si="27"/>
        <v>3.6649816176470172E-3</v>
      </c>
      <c r="E690" s="172">
        <v>3.6649816176470172E-3</v>
      </c>
      <c r="G690" s="172">
        <v>680</v>
      </c>
      <c r="H690" s="264">
        <f t="shared" ca="1" si="28"/>
        <v>2.8006195409438503E-3</v>
      </c>
    </row>
    <row r="691" spans="2:8">
      <c r="B691" s="270">
        <v>44797</v>
      </c>
      <c r="C691" s="271">
        <v>8704</v>
      </c>
      <c r="D691">
        <f t="shared" si="27"/>
        <v>-1.8920933432716013E-3</v>
      </c>
      <c r="E691" s="172">
        <v>-1.8920933432716013E-3</v>
      </c>
      <c r="G691" s="172">
        <v>681</v>
      </c>
      <c r="H691" s="264">
        <f t="shared" ca="1" si="28"/>
        <v>2.2026005298775046E-3</v>
      </c>
    </row>
    <row r="692" spans="2:8">
      <c r="B692" s="270">
        <v>44796</v>
      </c>
      <c r="C692" s="271">
        <v>8720.5</v>
      </c>
      <c r="D692">
        <f t="shared" si="27"/>
        <v>1.0720908669448307E-2</v>
      </c>
      <c r="E692" s="172">
        <v>1.0720908669448307E-2</v>
      </c>
      <c r="G692" s="172">
        <v>682</v>
      </c>
      <c r="H692" s="264">
        <f t="shared" ca="1" si="28"/>
        <v>-1.5795837120430468E-2</v>
      </c>
    </row>
    <row r="693" spans="2:8">
      <c r="B693" s="270">
        <v>44795</v>
      </c>
      <c r="C693" s="271">
        <v>8628</v>
      </c>
      <c r="D693">
        <f t="shared" si="27"/>
        <v>-1.7194539210270102E-2</v>
      </c>
      <c r="E693" s="172">
        <v>-1.7194539210270102E-2</v>
      </c>
      <c r="G693" s="172">
        <v>683</v>
      </c>
      <c r="H693" s="264">
        <f t="shared" ca="1" si="28"/>
        <v>-1.4464416520833851E-2</v>
      </c>
    </row>
    <row r="694" spans="2:8">
      <c r="B694" s="270">
        <v>44792</v>
      </c>
      <c r="C694" s="271">
        <v>8778.9500000000007</v>
      </c>
      <c r="D694">
        <f t="shared" si="27"/>
        <v>-1.8859595203236584E-2</v>
      </c>
      <c r="E694" s="172">
        <v>-1.8859595203236584E-2</v>
      </c>
      <c r="G694" s="172">
        <v>684</v>
      </c>
      <c r="H694" s="264">
        <f t="shared" ca="1" si="28"/>
        <v>1.5802031285779422E-2</v>
      </c>
    </row>
    <row r="695" spans="2:8">
      <c r="B695" s="270">
        <v>44791</v>
      </c>
      <c r="C695" s="271">
        <v>8947.7000000000007</v>
      </c>
      <c r="D695">
        <f t="shared" si="27"/>
        <v>3.7453811624101957E-4</v>
      </c>
      <c r="E695" s="172">
        <v>3.7453811624101957E-4</v>
      </c>
      <c r="G695" s="172">
        <v>685</v>
      </c>
      <c r="H695" s="264">
        <f t="shared" ca="1" si="28"/>
        <v>-2.0027971291786593E-2</v>
      </c>
    </row>
    <row r="696" spans="2:8">
      <c r="B696" s="270">
        <v>44790</v>
      </c>
      <c r="C696" s="271">
        <v>8944.35</v>
      </c>
      <c r="D696">
        <f t="shared" si="27"/>
        <v>-6.59173450914628E-3</v>
      </c>
      <c r="E696" s="172">
        <v>-6.59173450914628E-3</v>
      </c>
      <c r="G696" s="172">
        <v>686</v>
      </c>
      <c r="H696" s="264">
        <f t="shared" ca="1" si="28"/>
        <v>-2.6491792201732246E-2</v>
      </c>
    </row>
    <row r="697" spans="2:8">
      <c r="B697" s="270">
        <v>44789</v>
      </c>
      <c r="C697" s="271">
        <v>9003.7000000000007</v>
      </c>
      <c r="D697">
        <f t="shared" si="27"/>
        <v>3.5003218686775792E-2</v>
      </c>
      <c r="E697" s="172">
        <v>3.5003218686775792E-2</v>
      </c>
      <c r="G697" s="172">
        <v>687</v>
      </c>
      <c r="H697" s="264">
        <f t="shared" ca="1" si="28"/>
        <v>-1.3665288463751099E-3</v>
      </c>
    </row>
    <row r="698" spans="2:8">
      <c r="B698" s="270">
        <v>44785</v>
      </c>
      <c r="C698" s="271">
        <v>8699.2000000000007</v>
      </c>
      <c r="D698">
        <f t="shared" si="27"/>
        <v>-1.3007936372867662E-2</v>
      </c>
      <c r="E698" s="172">
        <v>-1.3007936372867662E-2</v>
      </c>
      <c r="G698" s="172">
        <v>688</v>
      </c>
      <c r="H698" s="264">
        <f t="shared" ca="1" si="28"/>
        <v>1.2206876562133664E-2</v>
      </c>
    </row>
    <row r="699" spans="2:8">
      <c r="B699" s="270">
        <v>44784</v>
      </c>
      <c r="C699" s="271">
        <v>8813.85</v>
      </c>
      <c r="D699">
        <f t="shared" si="27"/>
        <v>-7.415791074022811E-3</v>
      </c>
      <c r="E699" s="172">
        <v>-7.415791074022811E-3</v>
      </c>
      <c r="G699" s="172">
        <v>689</v>
      </c>
      <c r="H699" s="264">
        <f t="shared" ca="1" si="28"/>
        <v>-1.4473260372491819E-2</v>
      </c>
    </row>
    <row r="700" spans="2:8">
      <c r="B700" s="270">
        <v>44783</v>
      </c>
      <c r="C700" s="271">
        <v>8879.7000000000007</v>
      </c>
      <c r="D700">
        <f t="shared" si="27"/>
        <v>-4.7355118555921071E-3</v>
      </c>
      <c r="E700" s="172">
        <v>-4.7355118555921071E-3</v>
      </c>
      <c r="G700" s="172">
        <v>690</v>
      </c>
      <c r="H700" s="264">
        <f t="shared" ca="1" si="28"/>
        <v>1.3795464120864015E-2</v>
      </c>
    </row>
    <row r="701" spans="2:8">
      <c r="B701" s="270">
        <v>44781</v>
      </c>
      <c r="C701" s="271">
        <v>8921.9500000000007</v>
      </c>
      <c r="D701">
        <f t="shared" si="27"/>
        <v>9.1333755598787484E-3</v>
      </c>
      <c r="E701" s="172">
        <v>9.1333755598787484E-3</v>
      </c>
      <c r="G701" s="172">
        <v>691</v>
      </c>
      <c r="H701" s="264">
        <f t="shared" ca="1" si="28"/>
        <v>1.0785644928142966E-2</v>
      </c>
    </row>
    <row r="702" spans="2:8">
      <c r="B702" s="270">
        <v>44778</v>
      </c>
      <c r="C702" s="271">
        <v>8841.2000000000007</v>
      </c>
      <c r="D702">
        <f t="shared" si="27"/>
        <v>-1.3996230497284396E-2</v>
      </c>
      <c r="E702" s="172">
        <v>-1.3996230497284396E-2</v>
      </c>
      <c r="G702" s="172">
        <v>692</v>
      </c>
      <c r="H702" s="264">
        <f t="shared" ca="1" si="28"/>
        <v>-2.3072132775025452E-2</v>
      </c>
    </row>
    <row r="703" spans="2:8">
      <c r="B703" s="270">
        <v>44777</v>
      </c>
      <c r="C703" s="271">
        <v>8966.7000000000007</v>
      </c>
      <c r="D703">
        <f t="shared" si="27"/>
        <v>8.0920145767876366E-4</v>
      </c>
      <c r="E703" s="172">
        <v>8.0920145767876366E-4</v>
      </c>
      <c r="G703" s="172">
        <v>693</v>
      </c>
      <c r="H703" s="264">
        <f t="shared" ca="1" si="28"/>
        <v>-4.3111309973505544E-3</v>
      </c>
    </row>
    <row r="704" spans="2:8">
      <c r="B704" s="270">
        <v>44776</v>
      </c>
      <c r="C704" s="271">
        <v>8959.4500000000007</v>
      </c>
      <c r="D704">
        <f t="shared" si="27"/>
        <v>-2.328560293468351E-2</v>
      </c>
      <c r="E704" s="172">
        <v>-2.328560293468351E-2</v>
      </c>
      <c r="G704" s="172">
        <v>694</v>
      </c>
      <c r="H704" s="264">
        <f t="shared" ca="1" si="28"/>
        <v>-4.1486709552324445E-4</v>
      </c>
    </row>
    <row r="705" spans="2:8">
      <c r="B705" s="270">
        <v>44775</v>
      </c>
      <c r="C705" s="271">
        <v>9173.0499999999993</v>
      </c>
      <c r="D705">
        <f t="shared" si="27"/>
        <v>1.8842881578070465E-2</v>
      </c>
      <c r="E705" s="172">
        <v>1.8842881578070465E-2</v>
      </c>
      <c r="G705" s="172">
        <v>695</v>
      </c>
      <c r="H705" s="264">
        <f t="shared" ca="1" si="28"/>
        <v>-3.417610225084113E-3</v>
      </c>
    </row>
    <row r="706" spans="2:8">
      <c r="B706" s="270">
        <v>44774</v>
      </c>
      <c r="C706" s="271">
        <v>9003.4</v>
      </c>
      <c r="D706">
        <f t="shared" si="27"/>
        <v>2.6198061218093063E-2</v>
      </c>
      <c r="E706" s="172">
        <v>2.6198061218093063E-2</v>
      </c>
      <c r="G706" s="172">
        <v>696</v>
      </c>
      <c r="H706" s="264">
        <f t="shared" ca="1" si="28"/>
        <v>-2.3708791560987891E-3</v>
      </c>
    </row>
    <row r="707" spans="2:8">
      <c r="B707" s="270">
        <v>44771</v>
      </c>
      <c r="C707" s="271">
        <v>8773.5499999999993</v>
      </c>
      <c r="D707">
        <f t="shared" si="27"/>
        <v>6.0199173264687171E-3</v>
      </c>
      <c r="E707" s="172">
        <v>6.0199173264687171E-3</v>
      </c>
      <c r="G707" s="172">
        <v>697</v>
      </c>
      <c r="H707" s="264">
        <f t="shared" ca="1" si="28"/>
        <v>9.7586955310494296E-3</v>
      </c>
    </row>
    <row r="708" spans="2:8">
      <c r="B708" s="270">
        <v>44770</v>
      </c>
      <c r="C708" s="271">
        <v>8721.0499999999993</v>
      </c>
      <c r="D708">
        <f t="shared" si="27"/>
        <v>7.2706482946603649E-3</v>
      </c>
      <c r="E708" s="172">
        <v>7.2706482946603649E-3</v>
      </c>
      <c r="G708" s="172">
        <v>698</v>
      </c>
      <c r="H708" s="264">
        <f t="shared" ca="1" si="28"/>
        <v>1.3836166318358397E-2</v>
      </c>
    </row>
    <row r="709" spans="2:8">
      <c r="B709" s="270">
        <v>44769</v>
      </c>
      <c r="C709" s="271">
        <v>8658.1</v>
      </c>
      <c r="D709">
        <f t="shared" si="27"/>
        <v>1.5511649864822862E-2</v>
      </c>
      <c r="E709" s="172">
        <v>1.5511649864822862E-2</v>
      </c>
      <c r="G709" s="172">
        <v>699</v>
      </c>
      <c r="H709" s="264">
        <f t="shared" ca="1" si="28"/>
        <v>-9.6799226471845738E-3</v>
      </c>
    </row>
    <row r="710" spans="2:8">
      <c r="B710" s="270">
        <v>44768</v>
      </c>
      <c r="C710" s="271">
        <v>8525.85</v>
      </c>
      <c r="D710">
        <f t="shared" si="27"/>
        <v>-1.1105827224645077E-2</v>
      </c>
      <c r="E710" s="172">
        <v>-1.1105827224645077E-2</v>
      </c>
      <c r="G710" s="172">
        <v>700</v>
      </c>
      <c r="H710" s="264">
        <f t="shared" ca="1" si="28"/>
        <v>-1.659417096917944E-2</v>
      </c>
    </row>
    <row r="711" spans="2:8">
      <c r="B711" s="270">
        <v>44767</v>
      </c>
      <c r="C711" s="271">
        <v>8621.6</v>
      </c>
      <c r="D711">
        <f t="shared" si="27"/>
        <v>-2.3706396254083689E-2</v>
      </c>
      <c r="E711" s="172">
        <v>-2.3706396254083689E-2</v>
      </c>
      <c r="G711" s="172">
        <v>701</v>
      </c>
      <c r="H711" s="264">
        <f t="shared" ca="1" si="28"/>
        <v>-1.8166874852152209E-2</v>
      </c>
    </row>
    <row r="712" spans="2:8">
      <c r="B712" s="270">
        <v>44764</v>
      </c>
      <c r="C712" s="271">
        <v>8830.9500000000007</v>
      </c>
      <c r="D712">
        <f t="shared" si="27"/>
        <v>3.8592702057520436E-3</v>
      </c>
      <c r="E712" s="172">
        <v>3.8592702057520436E-3</v>
      </c>
      <c r="G712" s="172">
        <v>702</v>
      </c>
      <c r="H712" s="264">
        <f t="shared" ca="1" si="28"/>
        <v>3.1622609791706717E-3</v>
      </c>
    </row>
    <row r="713" spans="2:8">
      <c r="B713" s="270">
        <v>44763</v>
      </c>
      <c r="C713" s="271">
        <v>8797</v>
      </c>
      <c r="D713">
        <f t="shared" si="27"/>
        <v>5.4805950360325671E-3</v>
      </c>
      <c r="E713" s="172">
        <v>5.4805950360325671E-3</v>
      </c>
      <c r="G713" s="172">
        <v>703</v>
      </c>
      <c r="H713" s="264">
        <f t="shared" ca="1" si="28"/>
        <v>1.3533366338065367E-2</v>
      </c>
    </row>
    <row r="714" spans="2:8">
      <c r="B714" s="270">
        <v>44762</v>
      </c>
      <c r="C714" s="271">
        <v>8749.0499999999993</v>
      </c>
      <c r="D714">
        <f t="shared" si="27"/>
        <v>3.8091522915147586E-3</v>
      </c>
      <c r="E714" s="172">
        <v>3.8091522915147586E-3</v>
      </c>
      <c r="G714" s="172">
        <v>704</v>
      </c>
      <c r="H714" s="264">
        <f t="shared" ca="1" si="28"/>
        <v>1.1550570549733911E-2</v>
      </c>
    </row>
    <row r="715" spans="2:8">
      <c r="B715" s="270">
        <v>44761</v>
      </c>
      <c r="C715" s="271">
        <v>8715.85</v>
      </c>
      <c r="D715">
        <f t="shared" ref="D715:D778" si="29">(C715-C716)/C716</f>
        <v>1.2694145758663142E-3</v>
      </c>
      <c r="E715" s="172">
        <v>1.2694145758663142E-3</v>
      </c>
      <c r="G715" s="172">
        <v>705</v>
      </c>
      <c r="H715" s="264">
        <f t="shared" ca="1" si="28"/>
        <v>1.6577849076516219E-2</v>
      </c>
    </row>
    <row r="716" spans="2:8">
      <c r="B716" s="270">
        <v>44760</v>
      </c>
      <c r="C716" s="271">
        <v>8704.7999999999993</v>
      </c>
      <c r="D716">
        <f t="shared" si="29"/>
        <v>-8.3446779182164612E-3</v>
      </c>
      <c r="E716" s="172">
        <v>-8.3446779182164612E-3</v>
      </c>
      <c r="G716" s="172">
        <v>706</v>
      </c>
      <c r="H716" s="264">
        <f t="shared" ref="H716:H779" ca="1" si="30">_xlfn.NORM.INV(RAND(),N$13,N$14)</f>
        <v>-1.381002624095993E-2</v>
      </c>
    </row>
    <row r="717" spans="2:8">
      <c r="B717" s="270">
        <v>44757</v>
      </c>
      <c r="C717" s="271">
        <v>8778.0499999999993</v>
      </c>
      <c r="D717">
        <f t="shared" si="29"/>
        <v>2.454553412506192E-2</v>
      </c>
      <c r="E717" s="172">
        <v>2.454553412506192E-2</v>
      </c>
      <c r="G717" s="172">
        <v>707</v>
      </c>
      <c r="H717" s="264">
        <f t="shared" ca="1" si="30"/>
        <v>-3.8215123400651527E-3</v>
      </c>
    </row>
    <row r="718" spans="2:8">
      <c r="B718" s="270">
        <v>44756</v>
      </c>
      <c r="C718" s="271">
        <v>8567.75</v>
      </c>
      <c r="D718">
        <f t="shared" si="29"/>
        <v>1.5112201132674493E-2</v>
      </c>
      <c r="E718" s="172">
        <v>1.5112201132674493E-2</v>
      </c>
      <c r="G718" s="172">
        <v>708</v>
      </c>
      <c r="H718" s="264">
        <f t="shared" ca="1" si="30"/>
        <v>3.8597562466665486E-2</v>
      </c>
    </row>
    <row r="719" spans="2:8">
      <c r="B719" s="270">
        <v>44755</v>
      </c>
      <c r="C719" s="271">
        <v>8440.2000000000007</v>
      </c>
      <c r="D719">
        <f t="shared" si="29"/>
        <v>2.4347660843022909E-3</v>
      </c>
      <c r="E719" s="172">
        <v>2.4347660843022909E-3</v>
      </c>
      <c r="G719" s="172">
        <v>709</v>
      </c>
      <c r="H719" s="264">
        <f t="shared" ca="1" si="30"/>
        <v>-9.2908931711312495E-3</v>
      </c>
    </row>
    <row r="720" spans="2:8">
      <c r="B720" s="270">
        <v>44754</v>
      </c>
      <c r="C720" s="271">
        <v>8419.7000000000007</v>
      </c>
      <c r="D720">
        <f t="shared" si="29"/>
        <v>-1.033775484416953E-2</v>
      </c>
      <c r="E720" s="172">
        <v>-1.033775484416953E-2</v>
      </c>
      <c r="G720" s="172">
        <v>710</v>
      </c>
      <c r="H720" s="264">
        <f t="shared" ca="1" si="30"/>
        <v>-1.3304269204947004E-2</v>
      </c>
    </row>
    <row r="721" spans="2:8">
      <c r="B721" s="270">
        <v>44753</v>
      </c>
      <c r="C721" s="271">
        <v>8507.65</v>
      </c>
      <c r="D721">
        <f t="shared" si="29"/>
        <v>3.7399937470134802E-3</v>
      </c>
      <c r="E721" s="172">
        <v>3.7399937470134802E-3</v>
      </c>
      <c r="G721" s="172">
        <v>711</v>
      </c>
      <c r="H721" s="264">
        <f t="shared" ca="1" si="30"/>
        <v>-1.8576578974083751E-2</v>
      </c>
    </row>
    <row r="722" spans="2:8">
      <c r="B722" s="270">
        <v>44750</v>
      </c>
      <c r="C722" s="271">
        <v>8475.9500000000007</v>
      </c>
      <c r="D722">
        <f t="shared" si="29"/>
        <v>-1.5157324781557784E-2</v>
      </c>
      <c r="E722" s="172">
        <v>-1.5157324781557784E-2</v>
      </c>
      <c r="G722" s="172">
        <v>712</v>
      </c>
      <c r="H722" s="264">
        <f t="shared" ca="1" si="30"/>
        <v>6.1355255411905656E-3</v>
      </c>
    </row>
    <row r="723" spans="2:8">
      <c r="B723" s="270">
        <v>44749</v>
      </c>
      <c r="C723" s="271">
        <v>8606.4</v>
      </c>
      <c r="D723">
        <f t="shared" si="29"/>
        <v>-2.7404244471352585E-3</v>
      </c>
      <c r="E723" s="172">
        <v>-2.7404244471352585E-3</v>
      </c>
      <c r="G723" s="172">
        <v>713</v>
      </c>
      <c r="H723" s="264">
        <f t="shared" ca="1" si="30"/>
        <v>-1.6074292127877664E-2</v>
      </c>
    </row>
    <row r="724" spans="2:8">
      <c r="B724" s="270">
        <v>44748</v>
      </c>
      <c r="C724" s="271">
        <v>8630.0499999999993</v>
      </c>
      <c r="D724">
        <f t="shared" si="29"/>
        <v>3.3699857462838351E-2</v>
      </c>
      <c r="E724" s="172">
        <v>3.3699857462838351E-2</v>
      </c>
      <c r="G724" s="172">
        <v>714</v>
      </c>
      <c r="H724" s="264">
        <f t="shared" ca="1" si="30"/>
        <v>-5.8333873149460803E-3</v>
      </c>
    </row>
    <row r="725" spans="2:8">
      <c r="B725" s="270">
        <v>44747</v>
      </c>
      <c r="C725" s="271">
        <v>8348.7000000000007</v>
      </c>
      <c r="D725">
        <f t="shared" si="29"/>
        <v>-1.1210005507292679E-2</v>
      </c>
      <c r="E725" s="172">
        <v>-1.1210005507292679E-2</v>
      </c>
      <c r="G725" s="172">
        <v>715</v>
      </c>
      <c r="H725" s="264">
        <f t="shared" ca="1" si="30"/>
        <v>-5.445331669730831E-3</v>
      </c>
    </row>
    <row r="726" spans="2:8">
      <c r="B726" s="270">
        <v>44746</v>
      </c>
      <c r="C726" s="271">
        <v>8443.35</v>
      </c>
      <c r="D726">
        <f t="shared" si="29"/>
        <v>4.8496893818579965E-3</v>
      </c>
      <c r="E726" s="172">
        <v>4.8496893818579965E-3</v>
      </c>
      <c r="G726" s="172">
        <v>716</v>
      </c>
      <c r="H726" s="264">
        <f t="shared" ca="1" si="30"/>
        <v>1.9924228221873414E-2</v>
      </c>
    </row>
    <row r="727" spans="2:8">
      <c r="B727" s="270">
        <v>44743</v>
      </c>
      <c r="C727" s="271">
        <v>8402.6</v>
      </c>
      <c r="D727">
        <f t="shared" si="29"/>
        <v>-8.0453324676090822E-3</v>
      </c>
      <c r="E727" s="172">
        <v>-8.0453324676090822E-3</v>
      </c>
      <c r="G727" s="172">
        <v>717</v>
      </c>
      <c r="H727" s="264">
        <f t="shared" ca="1" si="30"/>
        <v>2.6584853671240728E-2</v>
      </c>
    </row>
    <row r="728" spans="2:8">
      <c r="B728" s="270">
        <v>44742</v>
      </c>
      <c r="C728" s="271">
        <v>8470.75</v>
      </c>
      <c r="D728">
        <f t="shared" si="29"/>
        <v>-4.4835407632008413E-3</v>
      </c>
      <c r="E728" s="172">
        <v>-4.4835407632008413E-3</v>
      </c>
      <c r="G728" s="172">
        <v>718</v>
      </c>
      <c r="H728" s="264">
        <f t="shared" ca="1" si="30"/>
        <v>3.1104353478982206E-3</v>
      </c>
    </row>
    <row r="729" spans="2:8">
      <c r="B729" s="270">
        <v>44741</v>
      </c>
      <c r="C729" s="271">
        <v>8508.9</v>
      </c>
      <c r="D729">
        <f t="shared" si="29"/>
        <v>2.2615640128625164E-3</v>
      </c>
      <c r="E729" s="172">
        <v>2.2615640128625164E-3</v>
      </c>
      <c r="G729" s="172">
        <v>719</v>
      </c>
      <c r="H729" s="264">
        <f t="shared" ca="1" si="30"/>
        <v>1.5226110165602456E-2</v>
      </c>
    </row>
    <row r="730" spans="2:8">
      <c r="B730" s="270">
        <v>44740</v>
      </c>
      <c r="C730" s="271">
        <v>8489.7000000000007</v>
      </c>
      <c r="D730">
        <f t="shared" si="29"/>
        <v>4.8468708388815776E-3</v>
      </c>
      <c r="E730" s="172">
        <v>4.8468708388815776E-3</v>
      </c>
      <c r="G730" s="172">
        <v>720</v>
      </c>
      <c r="H730" s="264">
        <f t="shared" ca="1" si="30"/>
        <v>3.1477143872964356E-3</v>
      </c>
    </row>
    <row r="731" spans="2:8">
      <c r="B731" s="270">
        <v>44739</v>
      </c>
      <c r="C731" s="271">
        <v>8448.75</v>
      </c>
      <c r="D731">
        <f t="shared" si="29"/>
        <v>1.0229338052420038E-2</v>
      </c>
      <c r="E731" s="172">
        <v>1.0229338052420038E-2</v>
      </c>
      <c r="G731" s="172">
        <v>721</v>
      </c>
      <c r="H731" s="264">
        <f t="shared" ca="1" si="30"/>
        <v>-2.5757022502927149E-2</v>
      </c>
    </row>
    <row r="732" spans="2:8">
      <c r="B732" s="270">
        <v>44736</v>
      </c>
      <c r="C732" s="271">
        <v>8363.2000000000007</v>
      </c>
      <c r="D732">
        <f t="shared" si="29"/>
        <v>1.1147382420505468E-2</v>
      </c>
      <c r="E732" s="172">
        <v>1.1147382420505468E-2</v>
      </c>
      <c r="G732" s="172">
        <v>722</v>
      </c>
      <c r="H732" s="264">
        <f t="shared" ca="1" si="30"/>
        <v>-2.1517281198131101E-2</v>
      </c>
    </row>
    <row r="733" spans="2:8">
      <c r="B733" s="270">
        <v>44735</v>
      </c>
      <c r="C733" s="271">
        <v>8271</v>
      </c>
      <c r="D733">
        <f t="shared" si="29"/>
        <v>6.2734894478172876E-2</v>
      </c>
      <c r="E733" s="172">
        <v>6.2734894478172876E-2</v>
      </c>
      <c r="G733" s="172">
        <v>723</v>
      </c>
      <c r="H733" s="264">
        <f t="shared" ca="1" si="30"/>
        <v>3.2593978902328673E-2</v>
      </c>
    </row>
    <row r="734" spans="2:8">
      <c r="B734" s="270">
        <v>44734</v>
      </c>
      <c r="C734" s="271">
        <v>7782.75</v>
      </c>
      <c r="D734">
        <f t="shared" si="29"/>
        <v>2.7632830372974269E-4</v>
      </c>
      <c r="E734" s="172">
        <v>2.7632830372974269E-4</v>
      </c>
      <c r="G734" s="172">
        <v>724</v>
      </c>
      <c r="H734" s="264">
        <f t="shared" ca="1" si="30"/>
        <v>7.202681484566046E-3</v>
      </c>
    </row>
    <row r="735" spans="2:8">
      <c r="B735" s="270">
        <v>44733</v>
      </c>
      <c r="C735" s="271">
        <v>7780.6</v>
      </c>
      <c r="D735">
        <f t="shared" si="29"/>
        <v>1.5618167459649331E-2</v>
      </c>
      <c r="E735" s="172">
        <v>1.5618167459649331E-2</v>
      </c>
      <c r="G735" s="172">
        <v>725</v>
      </c>
      <c r="H735" s="264">
        <f t="shared" ca="1" si="30"/>
        <v>3.3334456563292959E-2</v>
      </c>
    </row>
    <row r="736" spans="2:8">
      <c r="B736" s="270">
        <v>44732</v>
      </c>
      <c r="C736" s="271">
        <v>7660.95</v>
      </c>
      <c r="D736">
        <f t="shared" si="29"/>
        <v>-3.5379122415665431E-3</v>
      </c>
      <c r="E736" s="172">
        <v>-3.5379122415665431E-3</v>
      </c>
      <c r="G736" s="172">
        <v>726</v>
      </c>
      <c r="H736" s="264">
        <f t="shared" ca="1" si="30"/>
        <v>7.989115655756782E-3</v>
      </c>
    </row>
    <row r="737" spans="2:8">
      <c r="B737" s="270">
        <v>44729</v>
      </c>
      <c r="C737" s="271">
        <v>7688.15</v>
      </c>
      <c r="D737">
        <f t="shared" si="29"/>
        <v>-1.8567453022875911E-2</v>
      </c>
      <c r="E737" s="172">
        <v>-1.8567453022875911E-2</v>
      </c>
      <c r="G737" s="172">
        <v>727</v>
      </c>
      <c r="H737" s="264">
        <f t="shared" ca="1" si="30"/>
        <v>5.4940323646994853E-3</v>
      </c>
    </row>
    <row r="738" spans="2:8">
      <c r="B738" s="270">
        <v>44728</v>
      </c>
      <c r="C738" s="271">
        <v>7833.6</v>
      </c>
      <c r="D738">
        <f t="shared" si="29"/>
        <v>-2.527551585608803E-3</v>
      </c>
      <c r="E738" s="172">
        <v>-2.527551585608803E-3</v>
      </c>
      <c r="G738" s="172">
        <v>728</v>
      </c>
      <c r="H738" s="264">
        <f t="shared" ca="1" si="30"/>
        <v>2.6417742350912654E-2</v>
      </c>
    </row>
    <row r="739" spans="2:8">
      <c r="B739" s="270">
        <v>44727</v>
      </c>
      <c r="C739" s="271">
        <v>7853.45</v>
      </c>
      <c r="D739">
        <f t="shared" si="29"/>
        <v>5.3509821868619545E-3</v>
      </c>
      <c r="E739" s="172">
        <v>5.3509821868619545E-3</v>
      </c>
      <c r="G739" s="172">
        <v>729</v>
      </c>
      <c r="H739" s="264">
        <f t="shared" ca="1" si="30"/>
        <v>-2.7052185113020585E-2</v>
      </c>
    </row>
    <row r="740" spans="2:8">
      <c r="B740" s="270">
        <v>44726</v>
      </c>
      <c r="C740" s="271">
        <v>7811.65</v>
      </c>
      <c r="D740">
        <f t="shared" si="29"/>
        <v>-1.1383770375620219E-2</v>
      </c>
      <c r="E740" s="172">
        <v>-1.1383770375620219E-2</v>
      </c>
      <c r="G740" s="172">
        <v>730</v>
      </c>
      <c r="H740" s="264">
        <f t="shared" ca="1" si="30"/>
        <v>-5.2001659902994775E-3</v>
      </c>
    </row>
    <row r="741" spans="2:8">
      <c r="B741" s="270">
        <v>44725</v>
      </c>
      <c r="C741" s="271">
        <v>7901.6</v>
      </c>
      <c r="D741">
        <f t="shared" si="29"/>
        <v>-4.2217489382616472E-3</v>
      </c>
      <c r="E741" s="172">
        <v>-4.2217489382616472E-3</v>
      </c>
      <c r="G741" s="172">
        <v>731</v>
      </c>
      <c r="H741" s="264">
        <f t="shared" ca="1" si="30"/>
        <v>-9.1890529557479336E-3</v>
      </c>
    </row>
    <row r="742" spans="2:8">
      <c r="B742" s="270">
        <v>44722</v>
      </c>
      <c r="C742" s="271">
        <v>7935.1</v>
      </c>
      <c r="D742">
        <f t="shared" si="29"/>
        <v>6.6205539827361173E-4</v>
      </c>
      <c r="E742" s="172">
        <v>6.6205539827361173E-4</v>
      </c>
      <c r="G742" s="172">
        <v>732</v>
      </c>
      <c r="H742" s="264">
        <f t="shared" ca="1" si="30"/>
        <v>-1.7154952962794276E-2</v>
      </c>
    </row>
    <row r="743" spans="2:8">
      <c r="B743" s="270">
        <v>44721</v>
      </c>
      <c r="C743" s="271">
        <v>7929.85</v>
      </c>
      <c r="D743">
        <f t="shared" si="29"/>
        <v>4.7387059784985072E-3</v>
      </c>
      <c r="E743" s="172">
        <v>4.7387059784985072E-3</v>
      </c>
      <c r="G743" s="172">
        <v>733</v>
      </c>
      <c r="H743" s="264">
        <f t="shared" ca="1" si="30"/>
        <v>1.1725768486347619E-2</v>
      </c>
    </row>
    <row r="744" spans="2:8">
      <c r="B744" s="270">
        <v>44720</v>
      </c>
      <c r="C744" s="271">
        <v>7892.45</v>
      </c>
      <c r="D744">
        <f t="shared" si="29"/>
        <v>1.0634619817143467E-2</v>
      </c>
      <c r="E744" s="172">
        <v>1.0634619817143467E-2</v>
      </c>
      <c r="G744" s="172">
        <v>734</v>
      </c>
      <c r="H744" s="264">
        <f t="shared" ca="1" si="30"/>
        <v>2.3303442671027262E-2</v>
      </c>
    </row>
    <row r="745" spans="2:8">
      <c r="B745" s="270">
        <v>44719</v>
      </c>
      <c r="C745" s="271">
        <v>7809.4</v>
      </c>
      <c r="D745">
        <f t="shared" si="29"/>
        <v>1.2820097139633288E-2</v>
      </c>
      <c r="E745" s="172">
        <v>1.2820097139633288E-2</v>
      </c>
      <c r="G745" s="172">
        <v>735</v>
      </c>
      <c r="H745" s="264">
        <f t="shared" ca="1" si="30"/>
        <v>8.5552416774370005E-3</v>
      </c>
    </row>
    <row r="746" spans="2:8">
      <c r="B746" s="270">
        <v>44718</v>
      </c>
      <c r="C746" s="271">
        <v>7710.55</v>
      </c>
      <c r="D746">
        <f t="shared" si="29"/>
        <v>7.1381756120985588E-4</v>
      </c>
      <c r="E746" s="172">
        <v>7.1381756120985588E-4</v>
      </c>
      <c r="G746" s="172">
        <v>736</v>
      </c>
      <c r="H746" s="264">
        <f t="shared" ca="1" si="30"/>
        <v>-2.9629997296192038E-2</v>
      </c>
    </row>
    <row r="747" spans="2:8">
      <c r="B747" s="270">
        <v>44715</v>
      </c>
      <c r="C747" s="271">
        <v>7705.05</v>
      </c>
      <c r="D747">
        <f t="shared" si="29"/>
        <v>-2.7803013097130676E-2</v>
      </c>
      <c r="E747" s="172">
        <v>-2.7803013097130676E-2</v>
      </c>
      <c r="G747" s="172">
        <v>737</v>
      </c>
      <c r="H747" s="264">
        <f t="shared" ca="1" si="30"/>
        <v>1.5530922351410365E-2</v>
      </c>
    </row>
    <row r="748" spans="2:8">
      <c r="B748" s="270">
        <v>44714</v>
      </c>
      <c r="C748" s="271">
        <v>7925.4</v>
      </c>
      <c r="D748">
        <f t="shared" si="29"/>
        <v>-1.7633574325515782E-3</v>
      </c>
      <c r="E748" s="172">
        <v>-1.7633574325515782E-3</v>
      </c>
      <c r="G748" s="172">
        <v>738</v>
      </c>
      <c r="H748" s="264">
        <f t="shared" ca="1" si="30"/>
        <v>6.282709376494831E-3</v>
      </c>
    </row>
    <row r="749" spans="2:8">
      <c r="B749" s="270">
        <v>44713</v>
      </c>
      <c r="C749" s="271">
        <v>7939.4</v>
      </c>
      <c r="D749">
        <f t="shared" si="29"/>
        <v>-3.3829796581873414E-3</v>
      </c>
      <c r="E749" s="172">
        <v>-3.3829796581873414E-3</v>
      </c>
      <c r="G749" s="172">
        <v>739</v>
      </c>
      <c r="H749" s="264">
        <f t="shared" ca="1" si="30"/>
        <v>-2.8723075394171828E-2</v>
      </c>
    </row>
    <row r="750" spans="2:8">
      <c r="B750" s="270">
        <v>44712</v>
      </c>
      <c r="C750" s="271">
        <v>7966.35</v>
      </c>
      <c r="D750">
        <f t="shared" si="29"/>
        <v>-5.9334406468759624E-3</v>
      </c>
      <c r="E750" s="172">
        <v>-5.9334406468759624E-3</v>
      </c>
      <c r="G750" s="172">
        <v>740</v>
      </c>
      <c r="H750" s="264">
        <f t="shared" ca="1" si="30"/>
        <v>-6.4106054214664518E-3</v>
      </c>
    </row>
    <row r="751" spans="2:8">
      <c r="B751" s="270">
        <v>44711</v>
      </c>
      <c r="C751" s="271">
        <v>8013.9</v>
      </c>
      <c r="D751">
        <f t="shared" si="29"/>
        <v>8.9324495307158951E-3</v>
      </c>
      <c r="E751" s="172">
        <v>8.9324495307158951E-3</v>
      </c>
      <c r="G751" s="172">
        <v>741</v>
      </c>
      <c r="H751" s="264">
        <f t="shared" ca="1" si="30"/>
        <v>7.4519651331689252E-3</v>
      </c>
    </row>
    <row r="752" spans="2:8">
      <c r="B752" s="270">
        <v>44708</v>
      </c>
      <c r="C752" s="271">
        <v>7942.95</v>
      </c>
      <c r="D752">
        <f t="shared" si="29"/>
        <v>1.7674567584881461E-2</v>
      </c>
      <c r="E752" s="172">
        <v>1.7674567584881461E-2</v>
      </c>
      <c r="G752" s="172">
        <v>742</v>
      </c>
      <c r="H752" s="264">
        <f t="shared" ca="1" si="30"/>
        <v>-5.2480577174663749E-3</v>
      </c>
    </row>
    <row r="753" spans="2:8">
      <c r="B753" s="270">
        <v>44707</v>
      </c>
      <c r="C753" s="271">
        <v>7805</v>
      </c>
      <c r="D753">
        <f t="shared" si="29"/>
        <v>2.2793669138656135E-3</v>
      </c>
      <c r="E753" s="172">
        <v>2.2793669138656135E-3</v>
      </c>
      <c r="G753" s="172">
        <v>743</v>
      </c>
      <c r="H753" s="264">
        <f t="shared" ca="1" si="30"/>
        <v>1.5091530723847521E-2</v>
      </c>
    </row>
    <row r="754" spans="2:8">
      <c r="B754" s="270">
        <v>44706</v>
      </c>
      <c r="C754" s="271">
        <v>7787.25</v>
      </c>
      <c r="D754">
        <f t="shared" si="29"/>
        <v>-1.9736884263679183E-3</v>
      </c>
      <c r="E754" s="172">
        <v>-1.9736884263679183E-3</v>
      </c>
      <c r="G754" s="172">
        <v>744</v>
      </c>
      <c r="H754" s="264">
        <f t="shared" ca="1" si="30"/>
        <v>1.111163024889707E-2</v>
      </c>
    </row>
    <row r="755" spans="2:8">
      <c r="B755" s="270">
        <v>44705</v>
      </c>
      <c r="C755" s="271">
        <v>7802.65</v>
      </c>
      <c r="D755">
        <f t="shared" si="29"/>
        <v>-1.2003874668405648E-2</v>
      </c>
      <c r="E755" s="172">
        <v>-1.2003874668405648E-2</v>
      </c>
      <c r="G755" s="172">
        <v>745</v>
      </c>
      <c r="H755" s="264">
        <f t="shared" ca="1" si="30"/>
        <v>-2.4612319106088659E-2</v>
      </c>
    </row>
    <row r="756" spans="2:8">
      <c r="B756" s="270">
        <v>44704</v>
      </c>
      <c r="C756" s="271">
        <v>7897.45</v>
      </c>
      <c r="D756">
        <f t="shared" si="29"/>
        <v>4.097355864287025E-2</v>
      </c>
      <c r="E756" s="172">
        <v>4.097355864287025E-2</v>
      </c>
      <c r="G756" s="172">
        <v>746</v>
      </c>
      <c r="H756" s="264">
        <f t="shared" ca="1" si="30"/>
        <v>-8.5640411876128208E-3</v>
      </c>
    </row>
    <row r="757" spans="2:8">
      <c r="B757" s="270">
        <v>44701</v>
      </c>
      <c r="C757" s="271">
        <v>7586.6</v>
      </c>
      <c r="D757">
        <f t="shared" si="29"/>
        <v>2.458623413981946E-2</v>
      </c>
      <c r="E757" s="172">
        <v>2.458623413981946E-2</v>
      </c>
      <c r="G757" s="172">
        <v>747</v>
      </c>
      <c r="H757" s="264">
        <f t="shared" ca="1" si="30"/>
        <v>2.5769744051191121E-2</v>
      </c>
    </row>
    <row r="758" spans="2:8">
      <c r="B758" s="270">
        <v>44700</v>
      </c>
      <c r="C758" s="271">
        <v>7404.55</v>
      </c>
      <c r="D758">
        <f t="shared" si="29"/>
        <v>-2.1410021740423311E-2</v>
      </c>
      <c r="E758" s="172">
        <v>-2.1410021740423311E-2</v>
      </c>
      <c r="G758" s="172">
        <v>748</v>
      </c>
      <c r="H758" s="264">
        <f t="shared" ca="1" si="30"/>
        <v>1.7300585721476955E-2</v>
      </c>
    </row>
    <row r="759" spans="2:8">
      <c r="B759" s="270">
        <v>44699</v>
      </c>
      <c r="C759" s="271">
        <v>7566.55</v>
      </c>
      <c r="D759">
        <f t="shared" si="29"/>
        <v>4.4804056924384024E-3</v>
      </c>
      <c r="E759" s="172">
        <v>4.4804056924384024E-3</v>
      </c>
      <c r="G759" s="172">
        <v>749</v>
      </c>
      <c r="H759" s="264">
        <f t="shared" ca="1" si="30"/>
        <v>-2.2585785497294932E-2</v>
      </c>
    </row>
    <row r="760" spans="2:8">
      <c r="B760" s="270">
        <v>44698</v>
      </c>
      <c r="C760" s="271">
        <v>7532.8</v>
      </c>
      <c r="D760">
        <f t="shared" si="29"/>
        <v>3.9350957558364118E-2</v>
      </c>
      <c r="E760" s="172">
        <v>3.9350957558364118E-2</v>
      </c>
      <c r="G760" s="172">
        <v>750</v>
      </c>
      <c r="H760" s="264">
        <f t="shared" ca="1" si="30"/>
        <v>6.0750120487112879E-3</v>
      </c>
    </row>
    <row r="761" spans="2:8">
      <c r="B761" s="270">
        <v>44697</v>
      </c>
      <c r="C761" s="271">
        <v>7247.6</v>
      </c>
      <c r="D761">
        <f t="shared" si="29"/>
        <v>2.0508451904054599E-2</v>
      </c>
      <c r="E761" s="172">
        <v>2.0508451904054599E-2</v>
      </c>
      <c r="G761" s="172">
        <v>751</v>
      </c>
      <c r="H761" s="264">
        <f t="shared" ca="1" si="30"/>
        <v>-1.6026934765031404E-3</v>
      </c>
    </row>
    <row r="762" spans="2:8">
      <c r="B762" s="270">
        <v>44694</v>
      </c>
      <c r="C762" s="271">
        <v>7101.95</v>
      </c>
      <c r="D762">
        <f t="shared" si="29"/>
        <v>-2.0913609010636002E-2</v>
      </c>
      <c r="E762" s="172">
        <v>-2.0913609010636002E-2</v>
      </c>
      <c r="G762" s="172">
        <v>752</v>
      </c>
      <c r="H762" s="264">
        <f t="shared" ca="1" si="30"/>
        <v>-4.1762946386800566E-2</v>
      </c>
    </row>
    <row r="763" spans="2:8">
      <c r="B763" s="270">
        <v>44693</v>
      </c>
      <c r="C763" s="271">
        <v>7253.65</v>
      </c>
      <c r="D763">
        <f t="shared" si="29"/>
        <v>-1.9306559227737656E-2</v>
      </c>
      <c r="E763" s="172">
        <v>-1.9306559227737656E-2</v>
      </c>
      <c r="G763" s="172">
        <v>753</v>
      </c>
      <c r="H763" s="264">
        <f t="shared" ca="1" si="30"/>
        <v>4.4013964254237405E-2</v>
      </c>
    </row>
    <row r="764" spans="2:8">
      <c r="B764" s="270">
        <v>44692</v>
      </c>
      <c r="C764" s="271">
        <v>7396.45</v>
      </c>
      <c r="D764">
        <f t="shared" si="29"/>
        <v>-1.5892973562713689E-2</v>
      </c>
      <c r="E764" s="172">
        <v>-1.5892973562713689E-2</v>
      </c>
      <c r="G764" s="172">
        <v>754</v>
      </c>
      <c r="H764" s="264">
        <f t="shared" ca="1" si="30"/>
        <v>-1.6413580200510057E-2</v>
      </c>
    </row>
    <row r="765" spans="2:8">
      <c r="B765" s="270">
        <v>44691</v>
      </c>
      <c r="C765" s="271">
        <v>7515.9</v>
      </c>
      <c r="D765">
        <f t="shared" si="29"/>
        <v>2.1140442645000809E-2</v>
      </c>
      <c r="E765" s="172">
        <v>2.1140442645000809E-2</v>
      </c>
      <c r="G765" s="172">
        <v>755</v>
      </c>
      <c r="H765" s="264">
        <f t="shared" ca="1" si="30"/>
        <v>-3.4457090747004085E-3</v>
      </c>
    </row>
    <row r="766" spans="2:8">
      <c r="B766" s="270">
        <v>44690</v>
      </c>
      <c r="C766" s="271">
        <v>7360.3</v>
      </c>
      <c r="D766">
        <f t="shared" si="29"/>
        <v>1.1134388845004662E-2</v>
      </c>
      <c r="E766" s="172">
        <v>1.1134388845004662E-2</v>
      </c>
      <c r="G766" s="172">
        <v>756</v>
      </c>
      <c r="H766" s="264">
        <f t="shared" ca="1" si="30"/>
        <v>1.2005474468537643E-2</v>
      </c>
    </row>
    <row r="767" spans="2:8">
      <c r="B767" s="270">
        <v>44687</v>
      </c>
      <c r="C767" s="271">
        <v>7279.25</v>
      </c>
      <c r="D767">
        <f t="shared" si="29"/>
        <v>-1.7333432330091141E-2</v>
      </c>
      <c r="E767" s="172">
        <v>-1.7333432330091141E-2</v>
      </c>
      <c r="G767" s="172">
        <v>757</v>
      </c>
      <c r="H767" s="264">
        <f t="shared" ca="1" si="30"/>
        <v>-1.2456230962243908E-2</v>
      </c>
    </row>
    <row r="768" spans="2:8">
      <c r="B768" s="270">
        <v>44686</v>
      </c>
      <c r="C768" s="271">
        <v>7407.65</v>
      </c>
      <c r="D768">
        <f t="shared" si="29"/>
        <v>1.3179415780153827E-3</v>
      </c>
      <c r="E768" s="172">
        <v>1.3179415780153827E-3</v>
      </c>
      <c r="G768" s="172">
        <v>758</v>
      </c>
      <c r="H768" s="264">
        <f t="shared" ca="1" si="30"/>
        <v>2.4304618719667877E-2</v>
      </c>
    </row>
    <row r="769" spans="2:8">
      <c r="B769" s="270">
        <v>44685</v>
      </c>
      <c r="C769" s="271">
        <v>7397.9</v>
      </c>
      <c r="D769">
        <f t="shared" si="29"/>
        <v>-3.1022626805068974E-2</v>
      </c>
      <c r="E769" s="172">
        <v>-3.1022626805068974E-2</v>
      </c>
      <c r="G769" s="172">
        <v>759</v>
      </c>
      <c r="H769" s="264">
        <f t="shared" ca="1" si="30"/>
        <v>-2.2547873450780038E-2</v>
      </c>
    </row>
    <row r="770" spans="2:8">
      <c r="B770" s="270">
        <v>44683</v>
      </c>
      <c r="C770" s="271">
        <v>7634.75</v>
      </c>
      <c r="D770">
        <f t="shared" si="29"/>
        <v>-1.0760838580942778E-2</v>
      </c>
      <c r="E770" s="172">
        <v>-1.0760838580942778E-2</v>
      </c>
      <c r="G770" s="172">
        <v>760</v>
      </c>
      <c r="H770" s="264">
        <f t="shared" ca="1" si="30"/>
        <v>9.9082628335469105E-4</v>
      </c>
    </row>
    <row r="771" spans="2:8">
      <c r="B771" s="270">
        <v>44680</v>
      </c>
      <c r="C771" s="271">
        <v>7717.8</v>
      </c>
      <c r="D771">
        <f t="shared" si="29"/>
        <v>-2.1595684666239796E-2</v>
      </c>
      <c r="E771" s="172">
        <v>-2.1595684666239796E-2</v>
      </c>
      <c r="G771" s="172">
        <v>761</v>
      </c>
      <c r="H771" s="264">
        <f t="shared" ca="1" si="30"/>
        <v>-5.5826231996659679E-3</v>
      </c>
    </row>
    <row r="772" spans="2:8">
      <c r="B772" s="270">
        <v>44679</v>
      </c>
      <c r="C772" s="271">
        <v>7888.15</v>
      </c>
      <c r="D772">
        <f t="shared" si="29"/>
        <v>1.2807508602537107E-2</v>
      </c>
      <c r="E772" s="172">
        <v>1.2807508602537107E-2</v>
      </c>
      <c r="G772" s="172">
        <v>762</v>
      </c>
      <c r="H772" s="264">
        <f t="shared" ca="1" si="30"/>
        <v>-2.2107615217679306E-2</v>
      </c>
    </row>
    <row r="773" spans="2:8">
      <c r="B773" s="270">
        <v>44678</v>
      </c>
      <c r="C773" s="271">
        <v>7788.4</v>
      </c>
      <c r="D773">
        <f t="shared" si="29"/>
        <v>-1.4968223353463858E-2</v>
      </c>
      <c r="E773" s="172">
        <v>-1.4968223353463858E-2</v>
      </c>
      <c r="G773" s="172">
        <v>763</v>
      </c>
      <c r="H773" s="264">
        <f t="shared" ca="1" si="30"/>
        <v>-2.4757885058213854E-2</v>
      </c>
    </row>
    <row r="774" spans="2:8">
      <c r="B774" s="270">
        <v>44677</v>
      </c>
      <c r="C774" s="271">
        <v>7906.75</v>
      </c>
      <c r="D774">
        <f t="shared" si="29"/>
        <v>-7.0775433341552934E-4</v>
      </c>
      <c r="E774" s="172">
        <v>-7.0775433341552934E-4</v>
      </c>
      <c r="G774" s="172">
        <v>764</v>
      </c>
      <c r="H774" s="264">
        <f t="shared" ca="1" si="30"/>
        <v>-9.3250006940824078E-3</v>
      </c>
    </row>
    <row r="775" spans="2:8">
      <c r="B775" s="270">
        <v>44676</v>
      </c>
      <c r="C775" s="271">
        <v>7912.35</v>
      </c>
      <c r="D775">
        <f t="shared" si="29"/>
        <v>9.931051932444005E-4</v>
      </c>
      <c r="E775" s="172">
        <v>9.931051932444005E-4</v>
      </c>
      <c r="G775" s="172">
        <v>765</v>
      </c>
      <c r="H775" s="264">
        <f t="shared" ca="1" si="30"/>
        <v>1.2447923892304105E-2</v>
      </c>
    </row>
    <row r="776" spans="2:8">
      <c r="B776" s="270">
        <v>44673</v>
      </c>
      <c r="C776" s="271">
        <v>7904.5</v>
      </c>
      <c r="D776">
        <f t="shared" si="29"/>
        <v>3.2109858868920936E-3</v>
      </c>
      <c r="E776" s="172">
        <v>3.2109858868920936E-3</v>
      </c>
      <c r="G776" s="172">
        <v>766</v>
      </c>
      <c r="H776" s="264">
        <f t="shared" ca="1" si="30"/>
        <v>1.0896849358291215E-2</v>
      </c>
    </row>
    <row r="777" spans="2:8">
      <c r="B777" s="270">
        <v>44672</v>
      </c>
      <c r="C777" s="271">
        <v>7879.2</v>
      </c>
      <c r="D777">
        <f t="shared" si="29"/>
        <v>2.7717270794474808E-2</v>
      </c>
      <c r="E777" s="172">
        <v>2.7717270794474808E-2</v>
      </c>
      <c r="G777" s="172">
        <v>767</v>
      </c>
      <c r="H777" s="264">
        <f t="shared" ca="1" si="30"/>
        <v>-3.1769073027117802E-3</v>
      </c>
    </row>
    <row r="778" spans="2:8">
      <c r="B778" s="270">
        <v>44671</v>
      </c>
      <c r="C778" s="271">
        <v>7666.7</v>
      </c>
      <c r="D778">
        <f t="shared" si="29"/>
        <v>3.1149547416981539E-2</v>
      </c>
      <c r="E778" s="172">
        <v>3.1149547416981539E-2</v>
      </c>
      <c r="G778" s="172">
        <v>768</v>
      </c>
      <c r="H778" s="264">
        <f t="shared" ca="1" si="30"/>
        <v>-1.5511002516813397E-2</v>
      </c>
    </row>
    <row r="779" spans="2:8">
      <c r="B779" s="270">
        <v>44670</v>
      </c>
      <c r="C779" s="271">
        <v>7435.1</v>
      </c>
      <c r="D779">
        <f t="shared" ref="D779:D842" si="31">(C779-C780)/C780</f>
        <v>-1.8274245725226068E-2</v>
      </c>
      <c r="E779" s="172">
        <v>-1.8274245725226068E-2</v>
      </c>
      <c r="G779" s="172">
        <v>769</v>
      </c>
      <c r="H779" s="264">
        <f t="shared" ca="1" si="30"/>
        <v>-1.6095499634865493E-2</v>
      </c>
    </row>
    <row r="780" spans="2:8">
      <c r="B780" s="270">
        <v>44669</v>
      </c>
      <c r="C780" s="271">
        <v>7573.5</v>
      </c>
      <c r="D780">
        <f t="shared" si="31"/>
        <v>1.3923288038021286E-2</v>
      </c>
      <c r="E780" s="172">
        <v>1.3923288038021286E-2</v>
      </c>
      <c r="G780" s="172">
        <v>770</v>
      </c>
      <c r="H780" s="264">
        <f t="shared" ref="H780:H843" ca="1" si="32">_xlfn.NORM.INV(RAND(),N$13,N$14)</f>
        <v>3.3284971021293763E-3</v>
      </c>
    </row>
    <row r="781" spans="2:8">
      <c r="B781" s="270">
        <v>44664</v>
      </c>
      <c r="C781" s="271">
        <v>7469.5</v>
      </c>
      <c r="D781">
        <f t="shared" si="31"/>
        <v>-1.9538351480307463E-2</v>
      </c>
      <c r="E781" s="172">
        <v>-1.9538351480307463E-2</v>
      </c>
      <c r="G781" s="172">
        <v>771</v>
      </c>
      <c r="H781" s="264">
        <f t="shared" ca="1" si="32"/>
        <v>-8.1445669064706457E-3</v>
      </c>
    </row>
    <row r="782" spans="2:8">
      <c r="B782" s="270">
        <v>44663</v>
      </c>
      <c r="C782" s="271">
        <v>7618.35</v>
      </c>
      <c r="D782">
        <f t="shared" si="31"/>
        <v>6.9989689904037767E-3</v>
      </c>
      <c r="E782" s="172">
        <v>6.9989689904037767E-3</v>
      </c>
      <c r="G782" s="172">
        <v>772</v>
      </c>
      <c r="H782" s="264">
        <f t="shared" ca="1" si="32"/>
        <v>-2.3371143647010637E-2</v>
      </c>
    </row>
    <row r="783" spans="2:8">
      <c r="B783" s="270">
        <v>44662</v>
      </c>
      <c r="C783" s="271">
        <v>7565.4</v>
      </c>
      <c r="D783">
        <f t="shared" si="31"/>
        <v>9.8571702644233128E-4</v>
      </c>
      <c r="E783" s="172">
        <v>9.8571702644233128E-4</v>
      </c>
      <c r="G783" s="172">
        <v>773</v>
      </c>
      <c r="H783" s="264">
        <f t="shared" ca="1" si="32"/>
        <v>2.8479595964034529E-2</v>
      </c>
    </row>
    <row r="784" spans="2:8">
      <c r="B784" s="270">
        <v>44659</v>
      </c>
      <c r="C784" s="271">
        <v>7557.95</v>
      </c>
      <c r="D784">
        <f t="shared" si="31"/>
        <v>-1.080426673647015E-2</v>
      </c>
      <c r="E784" s="172">
        <v>-1.080426673647015E-2</v>
      </c>
      <c r="G784" s="172">
        <v>774</v>
      </c>
      <c r="H784" s="264">
        <f t="shared" ca="1" si="32"/>
        <v>3.1648888272719167E-2</v>
      </c>
    </row>
    <row r="785" spans="2:8">
      <c r="B785" s="270">
        <v>44658</v>
      </c>
      <c r="C785" s="271">
        <v>7640.5</v>
      </c>
      <c r="D785">
        <f t="shared" si="31"/>
        <v>-1.3390666563363527E-2</v>
      </c>
      <c r="E785" s="172">
        <v>-1.3390666563363527E-2</v>
      </c>
      <c r="G785" s="172">
        <v>775</v>
      </c>
      <c r="H785" s="264">
        <f t="shared" ca="1" si="32"/>
        <v>3.5597041687346856E-2</v>
      </c>
    </row>
    <row r="786" spans="2:8">
      <c r="B786" s="270">
        <v>44657</v>
      </c>
      <c r="C786" s="271">
        <v>7744.2</v>
      </c>
      <c r="D786">
        <f t="shared" si="31"/>
        <v>-2.273942423520236E-3</v>
      </c>
      <c r="E786" s="172">
        <v>-2.273942423520236E-3</v>
      </c>
      <c r="G786" s="172">
        <v>776</v>
      </c>
      <c r="H786" s="264">
        <f t="shared" ca="1" si="32"/>
        <v>-1.2232367613108214E-2</v>
      </c>
    </row>
    <row r="787" spans="2:8">
      <c r="B787" s="270">
        <v>44656</v>
      </c>
      <c r="C787" s="271">
        <v>7761.85</v>
      </c>
      <c r="D787">
        <f t="shared" si="31"/>
        <v>-1.6656377012913282E-3</v>
      </c>
      <c r="E787" s="172">
        <v>-1.6656377012913282E-3</v>
      </c>
      <c r="G787" s="172">
        <v>777</v>
      </c>
      <c r="H787" s="264">
        <f t="shared" ca="1" si="32"/>
        <v>-2.4816154289451094E-3</v>
      </c>
    </row>
    <row r="788" spans="2:8">
      <c r="B788" s="270">
        <v>44655</v>
      </c>
      <c r="C788" s="271">
        <v>7774.8</v>
      </c>
      <c r="D788">
        <f t="shared" si="31"/>
        <v>9.707729170589801E-3</v>
      </c>
      <c r="E788" s="172">
        <v>9.707729170589801E-3</v>
      </c>
      <c r="G788" s="172">
        <v>778</v>
      </c>
      <c r="H788" s="264">
        <f t="shared" ca="1" si="32"/>
        <v>-1.3910562051081043E-2</v>
      </c>
    </row>
    <row r="789" spans="2:8">
      <c r="B789" s="270">
        <v>44652</v>
      </c>
      <c r="C789" s="271">
        <v>7700.05</v>
      </c>
      <c r="D789">
        <f t="shared" si="31"/>
        <v>1.8350019176596618E-2</v>
      </c>
      <c r="E789" s="172">
        <v>1.8350019176596618E-2</v>
      </c>
      <c r="G789" s="172">
        <v>779</v>
      </c>
      <c r="H789" s="264">
        <f t="shared" ca="1" si="32"/>
        <v>-1.0833208162778073E-2</v>
      </c>
    </row>
    <row r="790" spans="2:8">
      <c r="B790" s="270">
        <v>44651</v>
      </c>
      <c r="C790" s="271">
        <v>7561.3</v>
      </c>
      <c r="D790">
        <f t="shared" si="31"/>
        <v>-4.9087989892875241E-3</v>
      </c>
      <c r="E790" s="172">
        <v>-4.9087989892875241E-3</v>
      </c>
      <c r="G790" s="172">
        <v>780</v>
      </c>
      <c r="H790" s="264">
        <f t="shared" ca="1" si="32"/>
        <v>-3.3855470118327381E-2</v>
      </c>
    </row>
    <row r="791" spans="2:8">
      <c r="B791" s="270">
        <v>44650</v>
      </c>
      <c r="C791" s="271">
        <v>7598.6</v>
      </c>
      <c r="D791">
        <f t="shared" si="31"/>
        <v>2.1433900378403547E-2</v>
      </c>
      <c r="E791" s="172">
        <v>2.1433900378403547E-2</v>
      </c>
      <c r="G791" s="172">
        <v>781</v>
      </c>
      <c r="H791" s="264">
        <f t="shared" ca="1" si="32"/>
        <v>7.4311152845467909E-3</v>
      </c>
    </row>
    <row r="792" spans="2:8">
      <c r="B792" s="270">
        <v>44649</v>
      </c>
      <c r="C792" s="271">
        <v>7439.15</v>
      </c>
      <c r="D792">
        <f t="shared" si="31"/>
        <v>-5.1087617939511625E-3</v>
      </c>
      <c r="E792" s="172">
        <v>-5.1087617939511625E-3</v>
      </c>
      <c r="G792" s="172">
        <v>782</v>
      </c>
      <c r="H792" s="264">
        <f t="shared" ca="1" si="32"/>
        <v>-8.5709258371983576E-3</v>
      </c>
    </row>
    <row r="793" spans="2:8">
      <c r="B793" s="270">
        <v>44648</v>
      </c>
      <c r="C793" s="271">
        <v>7477.35</v>
      </c>
      <c r="D793">
        <f t="shared" si="31"/>
        <v>8.347436770526474E-3</v>
      </c>
      <c r="E793" s="172">
        <v>8.347436770526474E-3</v>
      </c>
      <c r="G793" s="172">
        <v>783</v>
      </c>
      <c r="H793" s="264">
        <f t="shared" ca="1" si="32"/>
        <v>2.7089651857058191E-2</v>
      </c>
    </row>
    <row r="794" spans="2:8">
      <c r="B794" s="270">
        <v>44645</v>
      </c>
      <c r="C794" s="271">
        <v>7415.45</v>
      </c>
      <c r="D794">
        <f t="shared" si="31"/>
        <v>-1.8724485407472593E-2</v>
      </c>
      <c r="E794" s="172">
        <v>-1.8724485407472593E-2</v>
      </c>
      <c r="G794" s="172">
        <v>784</v>
      </c>
      <c r="H794" s="264">
        <f t="shared" ca="1" si="32"/>
        <v>-9.6296562030576596E-3</v>
      </c>
    </row>
    <row r="795" spans="2:8">
      <c r="B795" s="270">
        <v>44644</v>
      </c>
      <c r="C795" s="271">
        <v>7556.95</v>
      </c>
      <c r="D795">
        <f t="shared" si="31"/>
        <v>-1.1497936519356239E-2</v>
      </c>
      <c r="E795" s="172">
        <v>-1.1497936519356239E-2</v>
      </c>
      <c r="G795" s="172">
        <v>785</v>
      </c>
      <c r="H795" s="264">
        <f t="shared" ca="1" si="32"/>
        <v>1.4336684218492718E-2</v>
      </c>
    </row>
    <row r="796" spans="2:8">
      <c r="B796" s="270">
        <v>44643</v>
      </c>
      <c r="C796" s="271">
        <v>7644.85</v>
      </c>
      <c r="D796">
        <f t="shared" si="31"/>
        <v>-1.5682437086774772E-2</v>
      </c>
      <c r="E796" s="172">
        <v>-1.5682437086774772E-2</v>
      </c>
      <c r="G796" s="172">
        <v>786</v>
      </c>
      <c r="H796" s="264">
        <f t="shared" ca="1" si="32"/>
        <v>1.930908069294068E-2</v>
      </c>
    </row>
    <row r="797" spans="2:8">
      <c r="B797" s="270">
        <v>44642</v>
      </c>
      <c r="C797" s="271">
        <v>7766.65</v>
      </c>
      <c r="D797">
        <f t="shared" si="31"/>
        <v>7.9293496246211435E-3</v>
      </c>
      <c r="E797" s="172">
        <v>7.9293496246211435E-3</v>
      </c>
      <c r="G797" s="172">
        <v>787</v>
      </c>
      <c r="H797" s="264">
        <f t="shared" ca="1" si="32"/>
        <v>1.9919169832641824E-2</v>
      </c>
    </row>
    <row r="798" spans="2:8">
      <c r="B798" s="270">
        <v>44641</v>
      </c>
      <c r="C798" s="271">
        <v>7705.55</v>
      </c>
      <c r="D798">
        <f t="shared" si="31"/>
        <v>1.6313531782139845E-3</v>
      </c>
      <c r="E798" s="172">
        <v>1.6313531782139845E-3</v>
      </c>
      <c r="G798" s="172">
        <v>788</v>
      </c>
      <c r="H798" s="264">
        <f t="shared" ca="1" si="32"/>
        <v>-1.4482468869837369E-2</v>
      </c>
    </row>
    <row r="799" spans="2:8">
      <c r="B799" s="270">
        <v>44637</v>
      </c>
      <c r="C799" s="271">
        <v>7693</v>
      </c>
      <c r="D799">
        <f t="shared" si="31"/>
        <v>2.7679072377033827E-2</v>
      </c>
      <c r="E799" s="172">
        <v>2.7679072377033827E-2</v>
      </c>
      <c r="G799" s="172">
        <v>789</v>
      </c>
      <c r="H799" s="264">
        <f t="shared" ca="1" si="32"/>
        <v>-1.8518523526415993E-2</v>
      </c>
    </row>
    <row r="800" spans="2:8">
      <c r="B800" s="270">
        <v>44636</v>
      </c>
      <c r="C800" s="271">
        <v>7485.8</v>
      </c>
      <c r="D800">
        <f t="shared" si="31"/>
        <v>8.8543281087855707E-3</v>
      </c>
      <c r="E800" s="172">
        <v>8.8543281087855707E-3</v>
      </c>
      <c r="G800" s="172">
        <v>790</v>
      </c>
      <c r="H800" s="264">
        <f t="shared" ca="1" si="32"/>
        <v>-4.500160392379843E-4</v>
      </c>
    </row>
    <row r="801" spans="2:8">
      <c r="B801" s="270">
        <v>44635</v>
      </c>
      <c r="C801" s="271">
        <v>7420.1</v>
      </c>
      <c r="D801">
        <f t="shared" si="31"/>
        <v>1.4125123859637184E-2</v>
      </c>
      <c r="E801" s="172">
        <v>1.4125123859637184E-2</v>
      </c>
      <c r="G801" s="172">
        <v>791</v>
      </c>
      <c r="H801" s="264">
        <f t="shared" ca="1" si="32"/>
        <v>5.382275454147982E-3</v>
      </c>
    </row>
    <row r="802" spans="2:8">
      <c r="B802" s="270">
        <v>44634</v>
      </c>
      <c r="C802" s="271">
        <v>7316.75</v>
      </c>
      <c r="D802">
        <f t="shared" si="31"/>
        <v>3.0158182624550313E-2</v>
      </c>
      <c r="E802" s="172">
        <v>3.0158182624550313E-2</v>
      </c>
      <c r="G802" s="172">
        <v>792</v>
      </c>
      <c r="H802" s="264">
        <f t="shared" ca="1" si="32"/>
        <v>-2.6329701482250681E-2</v>
      </c>
    </row>
    <row r="803" spans="2:8">
      <c r="B803" s="270">
        <v>44631</v>
      </c>
      <c r="C803" s="271">
        <v>7102.55</v>
      </c>
      <c r="D803">
        <f t="shared" si="31"/>
        <v>-1.5148783937435869E-2</v>
      </c>
      <c r="E803" s="172">
        <v>-1.5148783937435869E-2</v>
      </c>
      <c r="G803" s="172">
        <v>793</v>
      </c>
      <c r="H803" s="264">
        <f t="shared" ca="1" si="32"/>
        <v>-1.2530745791679216E-2</v>
      </c>
    </row>
    <row r="804" spans="2:8">
      <c r="B804" s="270">
        <v>44630</v>
      </c>
      <c r="C804" s="271">
        <v>7211.8</v>
      </c>
      <c r="D804">
        <f t="shared" si="31"/>
        <v>2.6320470765705799E-2</v>
      </c>
      <c r="E804" s="172">
        <v>2.6320470765705799E-2</v>
      </c>
      <c r="G804" s="172">
        <v>794</v>
      </c>
      <c r="H804" s="264">
        <f t="shared" ca="1" si="32"/>
        <v>-3.5233944709391796E-3</v>
      </c>
    </row>
    <row r="805" spans="2:8">
      <c r="B805" s="270">
        <v>44629</v>
      </c>
      <c r="C805" s="271">
        <v>7026.85</v>
      </c>
      <c r="D805">
        <f t="shared" si="31"/>
        <v>3.2403802359578654E-2</v>
      </c>
      <c r="E805" s="172">
        <v>3.2403802359578654E-2</v>
      </c>
      <c r="G805" s="172">
        <v>795</v>
      </c>
      <c r="H805" s="264">
        <f t="shared" ca="1" si="32"/>
        <v>3.0148924708327364E-3</v>
      </c>
    </row>
    <row r="806" spans="2:8">
      <c r="B806" s="270">
        <v>44628</v>
      </c>
      <c r="C806" s="271">
        <v>6806.3</v>
      </c>
      <c r="D806">
        <f t="shared" si="31"/>
        <v>5.5029878638804559E-3</v>
      </c>
      <c r="E806" s="172">
        <v>5.5029878638804559E-3</v>
      </c>
      <c r="G806" s="172">
        <v>796</v>
      </c>
      <c r="H806" s="264">
        <f t="shared" ca="1" si="32"/>
        <v>-1.2747909867769759E-2</v>
      </c>
    </row>
    <row r="807" spans="2:8">
      <c r="B807" s="270">
        <v>44627</v>
      </c>
      <c r="C807" s="271">
        <v>6769.05</v>
      </c>
      <c r="D807">
        <f t="shared" si="31"/>
        <v>-6.5990092862169364E-2</v>
      </c>
      <c r="E807" s="172">
        <v>-6.5990092862169364E-2</v>
      </c>
      <c r="G807" s="172">
        <v>797</v>
      </c>
      <c r="H807" s="264">
        <f t="shared" ca="1" si="32"/>
        <v>-2.4850265511343266E-2</v>
      </c>
    </row>
    <row r="808" spans="2:8">
      <c r="B808" s="270">
        <v>44624</v>
      </c>
      <c r="C808" s="271">
        <v>7247.3</v>
      </c>
      <c r="D808">
        <f t="shared" si="31"/>
        <v>-4.5849214342608503E-2</v>
      </c>
      <c r="E808" s="172">
        <v>-4.5849214342608503E-2</v>
      </c>
      <c r="G808" s="172">
        <v>798</v>
      </c>
      <c r="H808" s="264">
        <f t="shared" ca="1" si="32"/>
        <v>-2.7991380465776657E-2</v>
      </c>
    </row>
    <row r="809" spans="2:8">
      <c r="B809" s="270">
        <v>44623</v>
      </c>
      <c r="C809" s="271">
        <v>7595.55</v>
      </c>
      <c r="D809">
        <f t="shared" si="31"/>
        <v>-2.7981111310178858E-2</v>
      </c>
      <c r="E809" s="172">
        <v>-2.7981111310178858E-2</v>
      </c>
      <c r="G809" s="172">
        <v>799</v>
      </c>
      <c r="H809" s="264">
        <f t="shared" ca="1" si="32"/>
        <v>2.3029746338862452E-2</v>
      </c>
    </row>
    <row r="810" spans="2:8">
      <c r="B810" s="270">
        <v>44622</v>
      </c>
      <c r="C810" s="271">
        <v>7814.2</v>
      </c>
      <c r="D810">
        <f t="shared" si="31"/>
        <v>-6.0132424841986234E-2</v>
      </c>
      <c r="E810" s="172">
        <v>-6.0132424841986234E-2</v>
      </c>
      <c r="G810" s="172">
        <v>800</v>
      </c>
      <c r="H810" s="264">
        <f t="shared" ca="1" si="32"/>
        <v>7.0624893904946417E-3</v>
      </c>
    </row>
    <row r="811" spans="2:8">
      <c r="B811" s="270">
        <v>44620</v>
      </c>
      <c r="C811" s="271">
        <v>8314.15</v>
      </c>
      <c r="D811">
        <f t="shared" si="31"/>
        <v>-5.020284582520641E-3</v>
      </c>
      <c r="E811" s="172">
        <v>-5.020284582520641E-3</v>
      </c>
      <c r="G811" s="172">
        <v>801</v>
      </c>
      <c r="H811" s="264">
        <f t="shared" ca="1" si="32"/>
        <v>-3.0784056869312609E-2</v>
      </c>
    </row>
    <row r="812" spans="2:8">
      <c r="B812" s="270">
        <v>44617</v>
      </c>
      <c r="C812" s="271">
        <v>8356.1</v>
      </c>
      <c r="D812">
        <f t="shared" si="31"/>
        <v>1.7776776307375716E-2</v>
      </c>
      <c r="E812" s="172">
        <v>1.7776776307375716E-2</v>
      </c>
      <c r="G812" s="172">
        <v>802</v>
      </c>
      <c r="H812" s="264">
        <f t="shared" ca="1" si="32"/>
        <v>3.6861391649946869E-3</v>
      </c>
    </row>
    <row r="813" spans="2:8">
      <c r="B813" s="270">
        <v>44616</v>
      </c>
      <c r="C813" s="271">
        <v>8210.15</v>
      </c>
      <c r="D813">
        <f t="shared" si="31"/>
        <v>-5.6179839863890135E-2</v>
      </c>
      <c r="E813" s="172">
        <v>-5.6179839863890135E-2</v>
      </c>
      <c r="G813" s="172">
        <v>803</v>
      </c>
      <c r="H813" s="264">
        <f t="shared" ca="1" si="32"/>
        <v>3.2246578173993137E-2</v>
      </c>
    </row>
    <row r="814" spans="2:8">
      <c r="B814" s="270">
        <v>44615</v>
      </c>
      <c r="C814" s="271">
        <v>8698.85</v>
      </c>
      <c r="D814">
        <f t="shared" si="31"/>
        <v>8.8196409518951028E-3</v>
      </c>
      <c r="E814" s="172">
        <v>8.8196409518951028E-3</v>
      </c>
      <c r="G814" s="172">
        <v>804</v>
      </c>
      <c r="H814" s="264">
        <f t="shared" ca="1" si="32"/>
        <v>-4.4217365254992091E-3</v>
      </c>
    </row>
    <row r="815" spans="2:8">
      <c r="B815" s="270">
        <v>44614</v>
      </c>
      <c r="C815" s="271">
        <v>8622.7999999999993</v>
      </c>
      <c r="D815">
        <f t="shared" si="31"/>
        <v>1.1726868461688605E-3</v>
      </c>
      <c r="E815" s="172">
        <v>1.1726868461688605E-3</v>
      </c>
      <c r="G815" s="172">
        <v>805</v>
      </c>
      <c r="H815" s="264">
        <f t="shared" ca="1" si="32"/>
        <v>2.3037251941286301E-2</v>
      </c>
    </row>
    <row r="816" spans="2:8">
      <c r="B816" s="270">
        <v>44613</v>
      </c>
      <c r="C816" s="271">
        <v>8612.7000000000007</v>
      </c>
      <c r="D816">
        <f t="shared" si="31"/>
        <v>5.0880489199566304E-3</v>
      </c>
      <c r="E816" s="172">
        <v>5.0880489199566304E-3</v>
      </c>
      <c r="G816" s="172">
        <v>806</v>
      </c>
      <c r="H816" s="264">
        <f t="shared" ca="1" si="32"/>
        <v>-1.8036743745347091E-2</v>
      </c>
    </row>
    <row r="817" spans="2:8">
      <c r="B817" s="270">
        <v>44610</v>
      </c>
      <c r="C817" s="271">
        <v>8569.1</v>
      </c>
      <c r="D817">
        <f t="shared" si="31"/>
        <v>1.9468105630549883E-3</v>
      </c>
      <c r="E817" s="172">
        <v>1.9468105630549883E-3</v>
      </c>
      <c r="G817" s="172">
        <v>807</v>
      </c>
      <c r="H817" s="264">
        <f t="shared" ca="1" si="32"/>
        <v>4.3993359321894401E-3</v>
      </c>
    </row>
    <row r="818" spans="2:8">
      <c r="B818" s="270">
        <v>44609</v>
      </c>
      <c r="C818" s="271">
        <v>8552.4500000000007</v>
      </c>
      <c r="D818">
        <f t="shared" si="31"/>
        <v>-3.5535567607873748E-3</v>
      </c>
      <c r="E818" s="172">
        <v>-3.5535567607873748E-3</v>
      </c>
      <c r="G818" s="172">
        <v>808</v>
      </c>
      <c r="H818" s="264">
        <f t="shared" ca="1" si="32"/>
        <v>-2.8361042506778303E-2</v>
      </c>
    </row>
    <row r="819" spans="2:8">
      <c r="B819" s="270">
        <v>44608</v>
      </c>
      <c r="C819" s="271">
        <v>8582.9500000000007</v>
      </c>
      <c r="D819">
        <f t="shared" si="31"/>
        <v>-4.6099249654980457E-3</v>
      </c>
      <c r="E819" s="172">
        <v>-4.6099249654980457E-3</v>
      </c>
      <c r="G819" s="172">
        <v>809</v>
      </c>
      <c r="H819" s="264">
        <f t="shared" ca="1" si="32"/>
        <v>-1.2169523064322384E-2</v>
      </c>
    </row>
    <row r="820" spans="2:8">
      <c r="B820" s="270">
        <v>44607</v>
      </c>
      <c r="C820" s="271">
        <v>8622.7000000000007</v>
      </c>
      <c r="D820">
        <f t="shared" si="31"/>
        <v>3.0634442532033027E-2</v>
      </c>
      <c r="E820" s="172">
        <v>3.0634442532033027E-2</v>
      </c>
      <c r="G820" s="172">
        <v>810</v>
      </c>
      <c r="H820" s="264">
        <f t="shared" ca="1" si="32"/>
        <v>-2.5967858155441809E-2</v>
      </c>
    </row>
    <row r="821" spans="2:8">
      <c r="B821" s="270">
        <v>44606</v>
      </c>
      <c r="C821" s="271">
        <v>8366.4</v>
      </c>
      <c r="D821">
        <f t="shared" si="31"/>
        <v>-4.243374555776197E-2</v>
      </c>
      <c r="E821" s="172">
        <v>-4.243374555776197E-2</v>
      </c>
      <c r="G821" s="172">
        <v>811</v>
      </c>
      <c r="H821" s="264">
        <f t="shared" ca="1" si="32"/>
        <v>6.807583197029881E-3</v>
      </c>
    </row>
    <row r="822" spans="2:8">
      <c r="B822" s="270">
        <v>44603</v>
      </c>
      <c r="C822" s="271">
        <v>8737.15</v>
      </c>
      <c r="D822">
        <f t="shared" si="31"/>
        <v>-7.7565598578154538E-3</v>
      </c>
      <c r="E822" s="172">
        <v>-7.7565598578154538E-3</v>
      </c>
      <c r="G822" s="172">
        <v>812</v>
      </c>
      <c r="H822" s="264">
        <f t="shared" ca="1" si="32"/>
        <v>2.2690466935188874E-2</v>
      </c>
    </row>
    <row r="823" spans="2:8">
      <c r="B823" s="270">
        <v>44602</v>
      </c>
      <c r="C823" s="271">
        <v>8805.4500000000007</v>
      </c>
      <c r="D823">
        <f t="shared" si="31"/>
        <v>-1.6090374268809812E-2</v>
      </c>
      <c r="E823" s="172">
        <v>-1.6090374268809812E-2</v>
      </c>
      <c r="G823" s="172">
        <v>813</v>
      </c>
      <c r="H823" s="264">
        <f t="shared" ca="1" si="32"/>
        <v>-2.5620919756555689E-2</v>
      </c>
    </row>
    <row r="824" spans="2:8">
      <c r="B824" s="270">
        <v>44601</v>
      </c>
      <c r="C824" s="271">
        <v>8949.4500000000007</v>
      </c>
      <c r="D824">
        <f t="shared" si="31"/>
        <v>4.0700277343318464E-2</v>
      </c>
      <c r="E824" s="172">
        <v>4.0700277343318464E-2</v>
      </c>
      <c r="G824" s="172">
        <v>814</v>
      </c>
      <c r="H824" s="264">
        <f t="shared" ca="1" si="32"/>
        <v>9.8004483482947279E-3</v>
      </c>
    </row>
    <row r="825" spans="2:8">
      <c r="B825" s="270">
        <v>44600</v>
      </c>
      <c r="C825" s="271">
        <v>8599.4500000000007</v>
      </c>
      <c r="D825">
        <f t="shared" si="31"/>
        <v>1.0315273771830502E-2</v>
      </c>
      <c r="E825" s="172">
        <v>1.0315273771830502E-2</v>
      </c>
      <c r="G825" s="172">
        <v>815</v>
      </c>
      <c r="H825" s="264">
        <f t="shared" ca="1" si="32"/>
        <v>-3.2286749851836938E-2</v>
      </c>
    </row>
    <row r="826" spans="2:8">
      <c r="B826" s="270">
        <v>44599</v>
      </c>
      <c r="C826" s="271">
        <v>8511.65</v>
      </c>
      <c r="D826">
        <f t="shared" si="31"/>
        <v>-4.5494149499154604E-3</v>
      </c>
      <c r="E826" s="172">
        <v>-4.5494149499154604E-3</v>
      </c>
      <c r="G826" s="172">
        <v>816</v>
      </c>
      <c r="H826" s="264">
        <f t="shared" ca="1" si="32"/>
        <v>2.4759086726915368E-3</v>
      </c>
    </row>
    <row r="827" spans="2:8">
      <c r="B827" s="270">
        <v>44596</v>
      </c>
      <c r="C827" s="271">
        <v>8550.5499999999993</v>
      </c>
      <c r="D827">
        <f t="shared" si="31"/>
        <v>-5.0153310874890607E-3</v>
      </c>
      <c r="E827" s="172">
        <v>-5.0153310874890607E-3</v>
      </c>
      <c r="G827" s="172">
        <v>817</v>
      </c>
      <c r="H827" s="264">
        <f t="shared" ca="1" si="32"/>
        <v>5.3422763308769952E-2</v>
      </c>
    </row>
    <row r="828" spans="2:8">
      <c r="B828" s="270">
        <v>44595</v>
      </c>
      <c r="C828" s="271">
        <v>8593.65</v>
      </c>
      <c r="D828">
        <f t="shared" si="31"/>
        <v>9.2070109509409161E-3</v>
      </c>
      <c r="E828" s="172">
        <v>9.2070109509409161E-3</v>
      </c>
      <c r="G828" s="172">
        <v>818</v>
      </c>
      <c r="H828" s="264">
        <f t="shared" ca="1" si="32"/>
        <v>3.0052529829780312E-2</v>
      </c>
    </row>
    <row r="829" spans="2:8">
      <c r="B829" s="270">
        <v>44594</v>
      </c>
      <c r="C829" s="271">
        <v>8515.25</v>
      </c>
      <c r="D829">
        <f t="shared" si="31"/>
        <v>-5.1580718274644999E-3</v>
      </c>
      <c r="E829" s="172">
        <v>-5.1580718274644999E-3</v>
      </c>
      <c r="G829" s="172">
        <v>819</v>
      </c>
      <c r="H829" s="264">
        <f t="shared" ca="1" si="32"/>
        <v>3.4460107670329178E-2</v>
      </c>
    </row>
    <row r="830" spans="2:8">
      <c r="B830" s="270">
        <v>44593</v>
      </c>
      <c r="C830" s="271">
        <v>8559.4</v>
      </c>
      <c r="D830">
        <f t="shared" si="31"/>
        <v>-4.4083607644259991E-3</v>
      </c>
      <c r="E830" s="172">
        <v>-4.4083607644259991E-3</v>
      </c>
      <c r="G830" s="172">
        <v>820</v>
      </c>
      <c r="H830" s="264">
        <f t="shared" ca="1" si="32"/>
        <v>-6.3603248812834946E-3</v>
      </c>
    </row>
    <row r="831" spans="2:8">
      <c r="B831" s="270">
        <v>44592</v>
      </c>
      <c r="C831" s="271">
        <v>8597.2999999999993</v>
      </c>
      <c r="D831">
        <f t="shared" si="31"/>
        <v>5.4204503593166305E-3</v>
      </c>
      <c r="E831" s="172">
        <v>5.4204503593166305E-3</v>
      </c>
      <c r="G831" s="172">
        <v>821</v>
      </c>
      <c r="H831" s="264">
        <f t="shared" ca="1" si="32"/>
        <v>2.0578299699970465E-2</v>
      </c>
    </row>
    <row r="832" spans="2:8">
      <c r="B832" s="270">
        <v>44589</v>
      </c>
      <c r="C832" s="271">
        <v>8550.9500000000007</v>
      </c>
      <c r="D832">
        <f t="shared" si="31"/>
        <v>-3.0526518673045962E-2</v>
      </c>
      <c r="E832" s="172">
        <v>-3.0526518673045962E-2</v>
      </c>
      <c r="G832" s="172">
        <v>822</v>
      </c>
      <c r="H832" s="264">
        <f t="shared" ca="1" si="32"/>
        <v>-1.8439823267375307E-2</v>
      </c>
    </row>
    <row r="833" spans="2:8">
      <c r="B833" s="270">
        <v>44588</v>
      </c>
      <c r="C833" s="271">
        <v>8820.2000000000007</v>
      </c>
      <c r="D833">
        <f t="shared" si="31"/>
        <v>2.5294678353056096E-2</v>
      </c>
      <c r="E833" s="172">
        <v>2.5294678353056096E-2</v>
      </c>
      <c r="G833" s="172">
        <v>823</v>
      </c>
      <c r="H833" s="264">
        <f t="shared" ca="1" si="32"/>
        <v>-1.7431248928939186E-2</v>
      </c>
    </row>
    <row r="834" spans="2:8">
      <c r="B834" s="270">
        <v>44586</v>
      </c>
      <c r="C834" s="271">
        <v>8602.6</v>
      </c>
      <c r="D834">
        <f t="shared" si="31"/>
        <v>6.8340722526483141E-2</v>
      </c>
      <c r="E834" s="172">
        <v>6.8340722526483141E-2</v>
      </c>
      <c r="G834" s="172">
        <v>824</v>
      </c>
      <c r="H834" s="264">
        <f t="shared" ca="1" si="32"/>
        <v>-2.6666526130280668E-2</v>
      </c>
    </row>
    <row r="835" spans="2:8">
      <c r="B835" s="270">
        <v>44585</v>
      </c>
      <c r="C835" s="271">
        <v>8052.3</v>
      </c>
      <c r="D835">
        <f t="shared" si="31"/>
        <v>-1.6765165575852323E-2</v>
      </c>
      <c r="E835" s="172">
        <v>-1.6765165575852323E-2</v>
      </c>
      <c r="G835" s="172">
        <v>825</v>
      </c>
      <c r="H835" s="264">
        <f t="shared" ca="1" si="32"/>
        <v>7.0026637344614711E-4</v>
      </c>
    </row>
    <row r="836" spans="2:8">
      <c r="B836" s="270">
        <v>44582</v>
      </c>
      <c r="C836" s="271">
        <v>8189.6</v>
      </c>
      <c r="D836">
        <f t="shared" si="31"/>
        <v>1.9069602493669388E-2</v>
      </c>
      <c r="E836" s="172">
        <v>1.9069602493669388E-2</v>
      </c>
      <c r="G836" s="172">
        <v>826</v>
      </c>
      <c r="H836" s="264">
        <f t="shared" ca="1" si="32"/>
        <v>-7.3924225270451394E-3</v>
      </c>
    </row>
    <row r="837" spans="2:8">
      <c r="B837" s="270">
        <v>44581</v>
      </c>
      <c r="C837" s="271">
        <v>8036.35</v>
      </c>
      <c r="D837">
        <f t="shared" si="31"/>
        <v>2.576194218845584E-3</v>
      </c>
      <c r="E837" s="172">
        <v>2.576194218845584E-3</v>
      </c>
      <c r="G837" s="172">
        <v>827</v>
      </c>
      <c r="H837" s="264">
        <f t="shared" ca="1" si="32"/>
        <v>1.3200639346734879E-2</v>
      </c>
    </row>
    <row r="838" spans="2:8">
      <c r="B838" s="270">
        <v>44580</v>
      </c>
      <c r="C838" s="271">
        <v>8015.7</v>
      </c>
      <c r="D838">
        <f t="shared" si="31"/>
        <v>1.270348635212222E-2</v>
      </c>
      <c r="E838" s="172">
        <v>1.270348635212222E-2</v>
      </c>
      <c r="G838" s="172">
        <v>828</v>
      </c>
      <c r="H838" s="264">
        <f t="shared" ca="1" si="32"/>
        <v>2.5290740329101259E-2</v>
      </c>
    </row>
    <row r="839" spans="2:8">
      <c r="B839" s="270">
        <v>44579</v>
      </c>
      <c r="C839" s="271">
        <v>7915.15</v>
      </c>
      <c r="D839">
        <f t="shared" si="31"/>
        <v>-4.2387030427681369E-2</v>
      </c>
      <c r="E839" s="172">
        <v>-4.2387030427681369E-2</v>
      </c>
      <c r="G839" s="172">
        <v>829</v>
      </c>
      <c r="H839" s="264">
        <f t="shared" ca="1" si="32"/>
        <v>9.8181259542514041E-3</v>
      </c>
    </row>
    <row r="840" spans="2:8">
      <c r="B840" s="270">
        <v>44578</v>
      </c>
      <c r="C840" s="271">
        <v>8265.5</v>
      </c>
      <c r="D840">
        <f t="shared" si="31"/>
        <v>2.2426461492788426E-2</v>
      </c>
      <c r="E840" s="172">
        <v>2.2426461492788426E-2</v>
      </c>
      <c r="G840" s="172">
        <v>830</v>
      </c>
      <c r="H840" s="264">
        <f t="shared" ca="1" si="32"/>
        <v>-1.4477679262622086E-2</v>
      </c>
    </row>
    <row r="841" spans="2:8">
      <c r="B841" s="270">
        <v>44575</v>
      </c>
      <c r="C841" s="271">
        <v>8084.2</v>
      </c>
      <c r="D841">
        <f t="shared" si="31"/>
        <v>8.8522418457229266E-4</v>
      </c>
      <c r="E841" s="172">
        <v>8.8522418457229266E-4</v>
      </c>
      <c r="G841" s="172">
        <v>831</v>
      </c>
      <c r="H841" s="264">
        <f t="shared" ca="1" si="32"/>
        <v>3.6457488322658707E-3</v>
      </c>
    </row>
    <row r="842" spans="2:8">
      <c r="B842" s="270">
        <v>44574</v>
      </c>
      <c r="C842" s="271">
        <v>8077.05</v>
      </c>
      <c r="D842">
        <f t="shared" si="31"/>
        <v>-1.1467735519995081E-2</v>
      </c>
      <c r="E842" s="172">
        <v>-1.1467735519995081E-2</v>
      </c>
      <c r="G842" s="172">
        <v>832</v>
      </c>
      <c r="H842" s="264">
        <f t="shared" ca="1" si="32"/>
        <v>-2.3800013021119264E-2</v>
      </c>
    </row>
    <row r="843" spans="2:8">
      <c r="B843" s="270">
        <v>44573</v>
      </c>
      <c r="C843" s="271">
        <v>8170.75</v>
      </c>
      <c r="D843">
        <f t="shared" ref="D843:D906" si="33">(C843-C844)/C844</f>
        <v>3.3031060247916692E-3</v>
      </c>
      <c r="E843" s="172">
        <v>3.3031060247916692E-3</v>
      </c>
      <c r="G843" s="172">
        <v>833</v>
      </c>
      <c r="H843" s="264">
        <f t="shared" ca="1" si="32"/>
        <v>3.9550842999545112E-4</v>
      </c>
    </row>
    <row r="844" spans="2:8">
      <c r="B844" s="270">
        <v>44572</v>
      </c>
      <c r="C844" s="271">
        <v>8143.85</v>
      </c>
      <c r="D844">
        <f t="shared" si="33"/>
        <v>2.2459879885793049E-3</v>
      </c>
      <c r="E844" s="172">
        <v>2.2459879885793049E-3</v>
      </c>
      <c r="G844" s="172">
        <v>834</v>
      </c>
      <c r="H844" s="264">
        <f t="shared" ref="H844:H907" ca="1" si="34">_xlfn.NORM.INV(RAND(),N$13,N$14)</f>
        <v>-3.9690443446889795E-2</v>
      </c>
    </row>
    <row r="845" spans="2:8">
      <c r="B845" s="270">
        <v>44571</v>
      </c>
      <c r="C845" s="271">
        <v>8125.6</v>
      </c>
      <c r="D845">
        <f t="shared" si="33"/>
        <v>2.7776372375411126E-2</v>
      </c>
      <c r="E845" s="172">
        <v>2.7776372375411126E-2</v>
      </c>
      <c r="G845" s="172">
        <v>835</v>
      </c>
      <c r="H845" s="264">
        <f t="shared" ca="1" si="34"/>
        <v>-1.495497068198794E-2</v>
      </c>
    </row>
    <row r="846" spans="2:8">
      <c r="B846" s="270">
        <v>44568</v>
      </c>
      <c r="C846" s="271">
        <v>7906</v>
      </c>
      <c r="D846">
        <f t="shared" si="33"/>
        <v>3.0321868537572013E-3</v>
      </c>
      <c r="E846" s="172">
        <v>3.0321868537572013E-3</v>
      </c>
      <c r="G846" s="172">
        <v>836</v>
      </c>
      <c r="H846" s="264">
        <f t="shared" ca="1" si="34"/>
        <v>-4.3807066329525201E-3</v>
      </c>
    </row>
    <row r="847" spans="2:8">
      <c r="B847" s="270">
        <v>44567</v>
      </c>
      <c r="C847" s="271">
        <v>7882.1</v>
      </c>
      <c r="D847">
        <f t="shared" si="33"/>
        <v>1.3729285498402001E-2</v>
      </c>
      <c r="E847" s="172">
        <v>1.3729285498402001E-2</v>
      </c>
      <c r="G847" s="172">
        <v>837</v>
      </c>
      <c r="H847" s="264">
        <f t="shared" ca="1" si="34"/>
        <v>-2.7255395124480323E-3</v>
      </c>
    </row>
    <row r="848" spans="2:8">
      <c r="B848" s="270">
        <v>44566</v>
      </c>
      <c r="C848" s="271">
        <v>7775.35</v>
      </c>
      <c r="D848">
        <f t="shared" si="33"/>
        <v>1.9036447752978334E-2</v>
      </c>
      <c r="E848" s="172">
        <v>1.9036447752978334E-2</v>
      </c>
      <c r="G848" s="172">
        <v>838</v>
      </c>
      <c r="H848" s="264">
        <f t="shared" ca="1" si="34"/>
        <v>-1.6982960836664708E-2</v>
      </c>
    </row>
    <row r="849" spans="2:8">
      <c r="B849" s="270">
        <v>44565</v>
      </c>
      <c r="C849" s="271">
        <v>7630.1</v>
      </c>
      <c r="D849">
        <f t="shared" si="33"/>
        <v>1.4115020135833907E-2</v>
      </c>
      <c r="E849" s="172">
        <v>1.4115020135833907E-2</v>
      </c>
      <c r="G849" s="172">
        <v>839</v>
      </c>
      <c r="H849" s="264">
        <f t="shared" ca="1" si="34"/>
        <v>-1.642153841143653E-2</v>
      </c>
    </row>
    <row r="850" spans="2:8">
      <c r="B850" s="270">
        <v>44564</v>
      </c>
      <c r="C850" s="271">
        <v>7523.9</v>
      </c>
      <c r="D850">
        <f t="shared" si="33"/>
        <v>1.3122016575887513E-2</v>
      </c>
      <c r="E850" s="172">
        <v>1.3122016575887513E-2</v>
      </c>
      <c r="G850" s="172">
        <v>840</v>
      </c>
      <c r="H850" s="264">
        <f t="shared" ca="1" si="34"/>
        <v>1.7918159161484863E-2</v>
      </c>
    </row>
    <row r="851" spans="2:8">
      <c r="B851" s="270">
        <v>44561</v>
      </c>
      <c r="C851" s="271">
        <v>7426.45</v>
      </c>
      <c r="D851">
        <f t="shared" si="33"/>
        <v>1.9801572316248389E-2</v>
      </c>
      <c r="E851" s="172">
        <v>1.9801572316248389E-2</v>
      </c>
      <c r="G851" s="172">
        <v>841</v>
      </c>
      <c r="H851" s="264">
        <f t="shared" ca="1" si="34"/>
        <v>-1.3257998946562469E-2</v>
      </c>
    </row>
    <row r="852" spans="2:8">
      <c r="B852" s="270">
        <v>44560</v>
      </c>
      <c r="C852" s="271">
        <v>7282.25</v>
      </c>
      <c r="D852">
        <f t="shared" si="33"/>
        <v>-9.2244270447140054E-3</v>
      </c>
      <c r="E852" s="172">
        <v>-9.2244270447140054E-3</v>
      </c>
      <c r="G852" s="172">
        <v>842</v>
      </c>
      <c r="H852" s="264">
        <f t="shared" ca="1" si="34"/>
        <v>2.6399702603712313E-2</v>
      </c>
    </row>
    <row r="853" spans="2:8">
      <c r="B853" s="270">
        <v>44559</v>
      </c>
      <c r="C853" s="271">
        <v>7350.05</v>
      </c>
      <c r="D853">
        <f t="shared" si="33"/>
        <v>7.2079973141303284E-3</v>
      </c>
      <c r="E853" s="172">
        <v>7.2079973141303284E-3</v>
      </c>
      <c r="G853" s="172">
        <v>843</v>
      </c>
      <c r="H853" s="264">
        <f t="shared" ca="1" si="34"/>
        <v>-1.7530536643214866E-2</v>
      </c>
    </row>
    <row r="854" spans="2:8">
      <c r="B854" s="270">
        <v>44558</v>
      </c>
      <c r="C854" s="271">
        <v>7297.45</v>
      </c>
      <c r="D854">
        <f t="shared" si="33"/>
        <v>1.0906097811921008E-3</v>
      </c>
      <c r="E854" s="172">
        <v>1.0906097811921008E-3</v>
      </c>
      <c r="G854" s="172">
        <v>844</v>
      </c>
      <c r="H854" s="264">
        <f t="shared" ca="1" si="34"/>
        <v>1.7645174771096245E-2</v>
      </c>
    </row>
    <row r="855" spans="2:8">
      <c r="B855" s="270">
        <v>44557</v>
      </c>
      <c r="C855" s="271">
        <v>7289.5</v>
      </c>
      <c r="D855">
        <f t="shared" si="33"/>
        <v>-3.771986169384095E-3</v>
      </c>
      <c r="E855" s="172">
        <v>-3.771986169384095E-3</v>
      </c>
      <c r="G855" s="172">
        <v>845</v>
      </c>
      <c r="H855" s="264">
        <f t="shared" ca="1" si="34"/>
        <v>-4.5400547924866665E-3</v>
      </c>
    </row>
    <row r="856" spans="2:8">
      <c r="B856" s="270">
        <v>44554</v>
      </c>
      <c r="C856" s="271">
        <v>7317.1</v>
      </c>
      <c r="D856">
        <f t="shared" si="33"/>
        <v>-9.4826827666961242E-3</v>
      </c>
      <c r="E856" s="172">
        <v>-9.4826827666961242E-3</v>
      </c>
      <c r="G856" s="172">
        <v>846</v>
      </c>
      <c r="H856" s="264">
        <f t="shared" ca="1" si="34"/>
        <v>3.2149505431738408E-3</v>
      </c>
    </row>
    <row r="857" spans="2:8">
      <c r="B857" s="270">
        <v>44553</v>
      </c>
      <c r="C857" s="271">
        <v>7387.15</v>
      </c>
      <c r="D857">
        <f t="shared" si="33"/>
        <v>-4.9301229163159271E-3</v>
      </c>
      <c r="E857" s="172">
        <v>-4.9301229163159271E-3</v>
      </c>
      <c r="G857" s="172">
        <v>847</v>
      </c>
      <c r="H857" s="264">
        <f t="shared" ca="1" si="34"/>
        <v>1.8743681501804676E-2</v>
      </c>
    </row>
    <row r="858" spans="2:8">
      <c r="B858" s="270">
        <v>44552</v>
      </c>
      <c r="C858" s="271">
        <v>7423.75</v>
      </c>
      <c r="D858">
        <f t="shared" si="33"/>
        <v>1.4845901997908501E-2</v>
      </c>
      <c r="E858" s="172">
        <v>1.4845901997908501E-2</v>
      </c>
      <c r="G858" s="172">
        <v>848</v>
      </c>
      <c r="H858" s="264">
        <f t="shared" ca="1" si="34"/>
        <v>-3.2965156969005454E-3</v>
      </c>
    </row>
    <row r="859" spans="2:8">
      <c r="B859" s="270">
        <v>44551</v>
      </c>
      <c r="C859" s="271">
        <v>7315.15</v>
      </c>
      <c r="D859">
        <f t="shared" si="33"/>
        <v>3.9181511267256707E-3</v>
      </c>
      <c r="E859" s="172">
        <v>3.9181511267256707E-3</v>
      </c>
      <c r="G859" s="172">
        <v>849</v>
      </c>
      <c r="H859" s="264">
        <f t="shared" ca="1" si="34"/>
        <v>6.0974920217234455E-3</v>
      </c>
    </row>
    <row r="860" spans="2:8">
      <c r="B860" s="270">
        <v>44550</v>
      </c>
      <c r="C860" s="271">
        <v>7286.6</v>
      </c>
      <c r="D860">
        <f t="shared" si="33"/>
        <v>-1.3705013293862894E-3</v>
      </c>
      <c r="E860" s="172">
        <v>-1.3705013293862894E-3</v>
      </c>
      <c r="G860" s="172">
        <v>850</v>
      </c>
      <c r="H860" s="264">
        <f t="shared" ca="1" si="34"/>
        <v>-1.3731062916684635E-2</v>
      </c>
    </row>
    <row r="861" spans="2:8">
      <c r="B861" s="270">
        <v>44547</v>
      </c>
      <c r="C861" s="271">
        <v>7296.6</v>
      </c>
      <c r="D861">
        <f t="shared" si="33"/>
        <v>-2.0695764213238821E-2</v>
      </c>
      <c r="E861" s="172">
        <v>-2.0695764213238821E-2</v>
      </c>
      <c r="G861" s="172">
        <v>851</v>
      </c>
      <c r="H861" s="264">
        <f t="shared" ca="1" si="34"/>
        <v>8.4740426528373623E-4</v>
      </c>
    </row>
    <row r="862" spans="2:8">
      <c r="B862" s="270">
        <v>44546</v>
      </c>
      <c r="C862" s="271">
        <v>7450.8</v>
      </c>
      <c r="D862">
        <f t="shared" si="33"/>
        <v>-1.5479753433888918E-2</v>
      </c>
      <c r="E862" s="172">
        <v>-1.5479753433888918E-2</v>
      </c>
      <c r="G862" s="172">
        <v>852</v>
      </c>
      <c r="H862" s="264">
        <f t="shared" ca="1" si="34"/>
        <v>-3.8846036257771208E-2</v>
      </c>
    </row>
    <row r="863" spans="2:8">
      <c r="B863" s="270">
        <v>44545</v>
      </c>
      <c r="C863" s="271">
        <v>7567.95</v>
      </c>
      <c r="D863">
        <f t="shared" si="33"/>
        <v>9.9824506382496254E-3</v>
      </c>
      <c r="E863" s="172">
        <v>9.9824506382496254E-3</v>
      </c>
      <c r="G863" s="172">
        <v>853</v>
      </c>
      <c r="H863" s="264">
        <f t="shared" ca="1" si="34"/>
        <v>-2.1617946541312293E-2</v>
      </c>
    </row>
    <row r="864" spans="2:8">
      <c r="B864" s="270">
        <v>44544</v>
      </c>
      <c r="C864" s="271">
        <v>7493.15</v>
      </c>
      <c r="D864">
        <f t="shared" si="33"/>
        <v>-3.0932361236762282E-3</v>
      </c>
      <c r="E864" s="172">
        <v>-3.0932361236762282E-3</v>
      </c>
      <c r="G864" s="172">
        <v>854</v>
      </c>
      <c r="H864" s="264">
        <f t="shared" ca="1" si="34"/>
        <v>-1.5426517720527177E-2</v>
      </c>
    </row>
    <row r="865" spans="2:8">
      <c r="B865" s="270">
        <v>44543</v>
      </c>
      <c r="C865" s="271">
        <v>7516.4</v>
      </c>
      <c r="D865">
        <f t="shared" si="33"/>
        <v>1.2221152357032718E-2</v>
      </c>
      <c r="E865" s="172">
        <v>1.2221152357032718E-2</v>
      </c>
      <c r="G865" s="172">
        <v>855</v>
      </c>
      <c r="H865" s="264">
        <f t="shared" ca="1" si="34"/>
        <v>3.6648669123875315E-2</v>
      </c>
    </row>
    <row r="866" spans="2:8">
      <c r="B866" s="270">
        <v>44540</v>
      </c>
      <c r="C866" s="271">
        <v>7425.65</v>
      </c>
      <c r="D866">
        <f t="shared" si="33"/>
        <v>5.2548253444263638E-4</v>
      </c>
      <c r="E866" s="172">
        <v>5.2548253444263638E-4</v>
      </c>
      <c r="G866" s="172">
        <v>856</v>
      </c>
      <c r="H866" s="264">
        <f t="shared" ca="1" si="34"/>
        <v>1.6621699924467302E-2</v>
      </c>
    </row>
    <row r="867" spans="2:8">
      <c r="B867" s="270">
        <v>44539</v>
      </c>
      <c r="C867" s="271">
        <v>7421.75</v>
      </c>
      <c r="D867">
        <f t="shared" si="33"/>
        <v>-1.768685523678817E-3</v>
      </c>
      <c r="E867" s="172">
        <v>-1.768685523678817E-3</v>
      </c>
      <c r="G867" s="172">
        <v>857</v>
      </c>
      <c r="H867" s="264">
        <f t="shared" ca="1" si="34"/>
        <v>-8.5920440942253325E-3</v>
      </c>
    </row>
    <row r="868" spans="2:8">
      <c r="B868" s="270">
        <v>44538</v>
      </c>
      <c r="C868" s="271">
        <v>7434.9</v>
      </c>
      <c r="D868">
        <f t="shared" si="33"/>
        <v>3.4550413269139685E-2</v>
      </c>
      <c r="E868" s="172">
        <v>3.4550413269139685E-2</v>
      </c>
      <c r="G868" s="172">
        <v>858</v>
      </c>
      <c r="H868" s="264">
        <f t="shared" ca="1" si="34"/>
        <v>3.2792486961674458E-2</v>
      </c>
    </row>
    <row r="869" spans="2:8">
      <c r="B869" s="270">
        <v>44537</v>
      </c>
      <c r="C869" s="271">
        <v>7186.6</v>
      </c>
      <c r="D869">
        <f t="shared" si="33"/>
        <v>2.0410771207678709E-2</v>
      </c>
      <c r="E869" s="172">
        <v>2.0410771207678709E-2</v>
      </c>
      <c r="G869" s="172">
        <v>859</v>
      </c>
      <c r="H869" s="264">
        <f t="shared" ca="1" si="34"/>
        <v>-6.6122760562064495E-3</v>
      </c>
    </row>
    <row r="870" spans="2:8">
      <c r="B870" s="270">
        <v>44536</v>
      </c>
      <c r="C870" s="271">
        <v>7042.85</v>
      </c>
      <c r="D870">
        <f t="shared" si="33"/>
        <v>-2.3006922191241064E-2</v>
      </c>
      <c r="E870" s="172">
        <v>-2.3006922191241064E-2</v>
      </c>
      <c r="G870" s="172">
        <v>860</v>
      </c>
      <c r="H870" s="264">
        <f t="shared" ca="1" si="34"/>
        <v>1.1983424414845963E-2</v>
      </c>
    </row>
    <row r="871" spans="2:8">
      <c r="B871" s="270">
        <v>44533</v>
      </c>
      <c r="C871" s="271">
        <v>7208.7</v>
      </c>
      <c r="D871">
        <f t="shared" si="33"/>
        <v>-1.5870415497716707E-2</v>
      </c>
      <c r="E871" s="172">
        <v>-1.5870415497716707E-2</v>
      </c>
      <c r="G871" s="172">
        <v>861</v>
      </c>
      <c r="H871" s="264">
        <f t="shared" ca="1" si="34"/>
        <v>-3.6891419081650097E-4</v>
      </c>
    </row>
    <row r="872" spans="2:8">
      <c r="B872" s="270">
        <v>44532</v>
      </c>
      <c r="C872" s="271">
        <v>7324.95</v>
      </c>
      <c r="D872">
        <f t="shared" si="33"/>
        <v>7.1082390953149995E-3</v>
      </c>
      <c r="E872" s="172">
        <v>7.1082390953149995E-3</v>
      </c>
      <c r="G872" s="172">
        <v>862</v>
      </c>
      <c r="H872" s="264">
        <f t="shared" ca="1" si="34"/>
        <v>-1.3122975310445283E-2</v>
      </c>
    </row>
    <row r="873" spans="2:8">
      <c r="B873" s="270">
        <v>44531</v>
      </c>
      <c r="C873" s="271">
        <v>7273.25</v>
      </c>
      <c r="D873">
        <f t="shared" si="33"/>
        <v>2.9068451286114464E-2</v>
      </c>
      <c r="E873" s="172">
        <v>2.9068451286114464E-2</v>
      </c>
      <c r="G873" s="172">
        <v>863</v>
      </c>
      <c r="H873" s="264">
        <f t="shared" ca="1" si="34"/>
        <v>1.7544324777832201E-2</v>
      </c>
    </row>
    <row r="874" spans="2:8">
      <c r="B874" s="270">
        <v>44530</v>
      </c>
      <c r="C874" s="271">
        <v>7067.8</v>
      </c>
      <c r="D874">
        <f t="shared" si="33"/>
        <v>-1.1427372543534488E-2</v>
      </c>
      <c r="E874" s="172">
        <v>-1.1427372543534488E-2</v>
      </c>
      <c r="G874" s="172">
        <v>864</v>
      </c>
      <c r="H874" s="264">
        <f t="shared" ca="1" si="34"/>
        <v>1.0253874292174499E-2</v>
      </c>
    </row>
    <row r="875" spans="2:8">
      <c r="B875" s="270">
        <v>44529</v>
      </c>
      <c r="C875" s="271">
        <v>7149.5</v>
      </c>
      <c r="D875">
        <f t="shared" si="33"/>
        <v>-2.9286660623387491E-3</v>
      </c>
      <c r="E875" s="172">
        <v>-2.9286660623387491E-3</v>
      </c>
      <c r="G875" s="172">
        <v>865</v>
      </c>
      <c r="H875" s="264">
        <f t="shared" ca="1" si="34"/>
        <v>-1.6898509046418327E-2</v>
      </c>
    </row>
    <row r="876" spans="2:8">
      <c r="B876" s="270">
        <v>44526</v>
      </c>
      <c r="C876" s="271">
        <v>7170.5</v>
      </c>
      <c r="D876">
        <f t="shared" si="33"/>
        <v>-5.3086827335754372E-2</v>
      </c>
      <c r="E876" s="172">
        <v>-5.3086827335754372E-2</v>
      </c>
      <c r="G876" s="172">
        <v>866</v>
      </c>
      <c r="H876" s="264">
        <f t="shared" ca="1" si="34"/>
        <v>3.4653260657548049E-2</v>
      </c>
    </row>
    <row r="877" spans="2:8">
      <c r="B877" s="270">
        <v>44525</v>
      </c>
      <c r="C877" s="271">
        <v>7572.5</v>
      </c>
      <c r="D877">
        <f t="shared" si="33"/>
        <v>-1.2641062918462186E-2</v>
      </c>
      <c r="E877" s="172">
        <v>-1.2641062918462186E-2</v>
      </c>
      <c r="G877" s="172">
        <v>867</v>
      </c>
      <c r="H877" s="264">
        <f t="shared" ca="1" si="34"/>
        <v>1.7011081256123235E-2</v>
      </c>
    </row>
    <row r="878" spans="2:8">
      <c r="B878" s="270">
        <v>44524</v>
      </c>
      <c r="C878" s="271">
        <v>7669.45</v>
      </c>
      <c r="D878">
        <f t="shared" si="33"/>
        <v>-2.3497580850522049E-2</v>
      </c>
      <c r="E878" s="172">
        <v>-2.3497580850522049E-2</v>
      </c>
      <c r="G878" s="172">
        <v>868</v>
      </c>
      <c r="H878" s="264">
        <f t="shared" ca="1" si="34"/>
        <v>-3.9427976457235125E-3</v>
      </c>
    </row>
    <row r="879" spans="2:8">
      <c r="B879" s="270">
        <v>44523</v>
      </c>
      <c r="C879" s="271">
        <v>7854</v>
      </c>
      <c r="D879">
        <f t="shared" si="33"/>
        <v>-1.3224149331162755E-3</v>
      </c>
      <c r="E879" s="172">
        <v>-1.3224149331162755E-3</v>
      </c>
      <c r="G879" s="172">
        <v>869</v>
      </c>
      <c r="H879" s="264">
        <f t="shared" ca="1" si="34"/>
        <v>-1.2036648835773286E-2</v>
      </c>
    </row>
    <row r="880" spans="2:8">
      <c r="B880" s="270">
        <v>44522</v>
      </c>
      <c r="C880" s="271">
        <v>7864.4</v>
      </c>
      <c r="D880">
        <f t="shared" si="33"/>
        <v>-3.1137776189918878E-2</v>
      </c>
      <c r="E880" s="172">
        <v>-3.1137776189918878E-2</v>
      </c>
      <c r="G880" s="172">
        <v>870</v>
      </c>
      <c r="H880" s="264">
        <f t="shared" ca="1" si="34"/>
        <v>1.4710032958503793E-2</v>
      </c>
    </row>
    <row r="881" spans="2:8">
      <c r="B881" s="270">
        <v>44518</v>
      </c>
      <c r="C881" s="271">
        <v>8117.15</v>
      </c>
      <c r="D881">
        <f t="shared" si="33"/>
        <v>-1.9045892625154881E-2</v>
      </c>
      <c r="E881" s="172">
        <v>-1.9045892625154881E-2</v>
      </c>
      <c r="G881" s="172">
        <v>871</v>
      </c>
      <c r="H881" s="264">
        <f t="shared" ca="1" si="34"/>
        <v>-7.8564172611224163E-3</v>
      </c>
    </row>
    <row r="882" spans="2:8">
      <c r="B882" s="270">
        <v>44517</v>
      </c>
      <c r="C882" s="271">
        <v>8274.75</v>
      </c>
      <c r="D882">
        <f t="shared" si="33"/>
        <v>2.7874564459930268E-2</v>
      </c>
      <c r="E882" s="172">
        <v>2.7874564459930268E-2</v>
      </c>
      <c r="G882" s="172">
        <v>872</v>
      </c>
      <c r="H882" s="264">
        <f t="shared" ca="1" si="34"/>
        <v>2.0972873967836654E-2</v>
      </c>
    </row>
    <row r="883" spans="2:8">
      <c r="B883" s="270">
        <v>44516</v>
      </c>
      <c r="C883" s="271">
        <v>8050.35</v>
      </c>
      <c r="D883">
        <f t="shared" si="33"/>
        <v>7.2936519571910274E-2</v>
      </c>
      <c r="E883" s="172">
        <v>7.2936519571910274E-2</v>
      </c>
      <c r="G883" s="172">
        <v>873</v>
      </c>
      <c r="H883" s="264">
        <f t="shared" ca="1" si="34"/>
        <v>5.4000780702501139E-4</v>
      </c>
    </row>
    <row r="884" spans="2:8">
      <c r="B884" s="270">
        <v>44515</v>
      </c>
      <c r="C884" s="271">
        <v>7503.1</v>
      </c>
      <c r="D884">
        <f t="shared" si="33"/>
        <v>3.108351103297526E-3</v>
      </c>
      <c r="E884" s="172">
        <v>3.108351103297526E-3</v>
      </c>
      <c r="G884" s="172">
        <v>874</v>
      </c>
      <c r="H884" s="264">
        <f t="shared" ca="1" si="34"/>
        <v>3.1921764269583603E-3</v>
      </c>
    </row>
    <row r="885" spans="2:8">
      <c r="B885" s="270">
        <v>44512</v>
      </c>
      <c r="C885" s="271">
        <v>7479.85</v>
      </c>
      <c r="D885">
        <f t="shared" si="33"/>
        <v>3.5419839134897997E-3</v>
      </c>
      <c r="E885" s="172">
        <v>3.5419839134897997E-3</v>
      </c>
      <c r="G885" s="172">
        <v>875</v>
      </c>
      <c r="H885" s="264">
        <f t="shared" ca="1" si="34"/>
        <v>-1.6646309632728656E-2</v>
      </c>
    </row>
    <row r="886" spans="2:8">
      <c r="B886" s="270">
        <v>44511</v>
      </c>
      <c r="C886" s="271">
        <v>7453.45</v>
      </c>
      <c r="D886">
        <f t="shared" si="33"/>
        <v>-7.7479648279672004E-3</v>
      </c>
      <c r="E886" s="172">
        <v>-7.7479648279672004E-3</v>
      </c>
      <c r="G886" s="172">
        <v>876</v>
      </c>
      <c r="H886" s="264">
        <f t="shared" ca="1" si="34"/>
        <v>4.553774081396781E-2</v>
      </c>
    </row>
    <row r="887" spans="2:8">
      <c r="B887" s="270">
        <v>44510</v>
      </c>
      <c r="C887" s="271">
        <v>7511.65</v>
      </c>
      <c r="D887">
        <f t="shared" si="33"/>
        <v>-8.6967423507598816E-3</v>
      </c>
      <c r="E887" s="172">
        <v>-8.6967423507598816E-3</v>
      </c>
      <c r="G887" s="172">
        <v>877</v>
      </c>
      <c r="H887" s="264">
        <f t="shared" ca="1" si="34"/>
        <v>-3.1158865072357465E-2</v>
      </c>
    </row>
    <row r="888" spans="2:8">
      <c r="B888" s="270">
        <v>44509</v>
      </c>
      <c r="C888" s="271">
        <v>7577.55</v>
      </c>
      <c r="D888">
        <f t="shared" si="33"/>
        <v>-1.3930458319235898E-2</v>
      </c>
      <c r="E888" s="172">
        <v>-1.3930458319235898E-2</v>
      </c>
      <c r="G888" s="172">
        <v>878</v>
      </c>
      <c r="H888" s="264">
        <f t="shared" ca="1" si="34"/>
        <v>3.1757897528744165E-3</v>
      </c>
    </row>
    <row r="889" spans="2:8">
      <c r="B889" s="270">
        <v>44508</v>
      </c>
      <c r="C889" s="271">
        <v>7684.6</v>
      </c>
      <c r="D889">
        <f t="shared" si="33"/>
        <v>-8.105945220331888E-3</v>
      </c>
      <c r="E889" s="172">
        <v>-8.105945220331888E-3</v>
      </c>
      <c r="G889" s="172">
        <v>879</v>
      </c>
      <c r="H889" s="264">
        <f t="shared" ca="1" si="34"/>
        <v>5.2832241233778544E-3</v>
      </c>
    </row>
    <row r="890" spans="2:8">
      <c r="B890" s="270">
        <v>44504</v>
      </c>
      <c r="C890" s="271">
        <v>7747.4</v>
      </c>
      <c r="D890">
        <f t="shared" si="33"/>
        <v>1.7002294986585172E-3</v>
      </c>
      <c r="E890" s="172">
        <v>1.7002294986585172E-3</v>
      </c>
      <c r="G890" s="172">
        <v>880</v>
      </c>
      <c r="H890" s="264">
        <f t="shared" ca="1" si="34"/>
        <v>8.9232236202479668E-3</v>
      </c>
    </row>
    <row r="891" spans="2:8">
      <c r="B891" s="270">
        <v>44503</v>
      </c>
      <c r="C891" s="271">
        <v>7734.25</v>
      </c>
      <c r="D891">
        <f t="shared" si="33"/>
        <v>-7.3796002181794849E-3</v>
      </c>
      <c r="E891" s="172">
        <v>-7.3796002181794849E-3</v>
      </c>
      <c r="G891" s="172">
        <v>881</v>
      </c>
      <c r="H891" s="264">
        <f t="shared" ca="1" si="34"/>
        <v>-2.8649562094141164E-2</v>
      </c>
    </row>
    <row r="892" spans="2:8">
      <c r="B892" s="270">
        <v>44502</v>
      </c>
      <c r="C892" s="271">
        <v>7791.75</v>
      </c>
      <c r="D892">
        <f t="shared" si="33"/>
        <v>2.3136871269967343E-2</v>
      </c>
      <c r="E892" s="172">
        <v>2.3136871269967343E-2</v>
      </c>
      <c r="G892" s="172">
        <v>882</v>
      </c>
      <c r="H892" s="264">
        <f t="shared" ca="1" si="34"/>
        <v>-1.4632403131507104E-3</v>
      </c>
    </row>
    <row r="893" spans="2:8">
      <c r="B893" s="270">
        <v>44501</v>
      </c>
      <c r="C893" s="271">
        <v>7615.55</v>
      </c>
      <c r="D893">
        <f t="shared" si="33"/>
        <v>1.7795092483695145E-2</v>
      </c>
      <c r="E893" s="172">
        <v>1.7795092483695145E-2</v>
      </c>
      <c r="G893" s="172">
        <v>883</v>
      </c>
      <c r="H893" s="264">
        <f t="shared" ca="1" si="34"/>
        <v>-1.4163348448342212E-2</v>
      </c>
    </row>
    <row r="894" spans="2:8">
      <c r="B894" s="270">
        <v>44498</v>
      </c>
      <c r="C894" s="271">
        <v>7482.4</v>
      </c>
      <c r="D894">
        <f t="shared" si="33"/>
        <v>1.5292345685713098E-2</v>
      </c>
      <c r="E894" s="172">
        <v>1.5292345685713098E-2</v>
      </c>
      <c r="G894" s="172">
        <v>884</v>
      </c>
      <c r="H894" s="264">
        <f t="shared" ca="1" si="34"/>
        <v>1.4665764862206627E-2</v>
      </c>
    </row>
    <row r="895" spans="2:8">
      <c r="B895" s="270">
        <v>44497</v>
      </c>
      <c r="C895" s="271">
        <v>7369.7</v>
      </c>
      <c r="D895">
        <f t="shared" si="33"/>
        <v>1.8283772302463645E-3</v>
      </c>
      <c r="E895" s="172">
        <v>1.8283772302463645E-3</v>
      </c>
      <c r="G895" s="172">
        <v>885</v>
      </c>
      <c r="H895" s="264">
        <f t="shared" ca="1" si="34"/>
        <v>1.6513533584502808E-2</v>
      </c>
    </row>
    <row r="896" spans="2:8">
      <c r="B896" s="270">
        <v>44496</v>
      </c>
      <c r="C896" s="271">
        <v>7356.25</v>
      </c>
      <c r="D896">
        <f t="shared" si="33"/>
        <v>8.071423187869518E-3</v>
      </c>
      <c r="E896" s="172">
        <v>8.071423187869518E-3</v>
      </c>
      <c r="G896" s="172">
        <v>886</v>
      </c>
      <c r="H896" s="264">
        <f t="shared" ca="1" si="34"/>
        <v>1.0326981797154118E-2</v>
      </c>
    </row>
    <row r="897" spans="2:8">
      <c r="B897" s="270">
        <v>44495</v>
      </c>
      <c r="C897" s="271">
        <v>7297.35</v>
      </c>
      <c r="D897">
        <f t="shared" si="33"/>
        <v>5.0615651599041399E-3</v>
      </c>
      <c r="E897" s="172">
        <v>5.0615651599041399E-3</v>
      </c>
      <c r="G897" s="172">
        <v>887</v>
      </c>
      <c r="H897" s="264">
        <f t="shared" ca="1" si="34"/>
        <v>3.0889534534453054E-2</v>
      </c>
    </row>
    <row r="898" spans="2:8">
      <c r="B898" s="270">
        <v>44494</v>
      </c>
      <c r="C898" s="271">
        <v>7260.6</v>
      </c>
      <c r="D898">
        <f t="shared" si="33"/>
        <v>-2.0016466681963486E-2</v>
      </c>
      <c r="E898" s="172">
        <v>-2.0016466681963486E-2</v>
      </c>
      <c r="G898" s="172">
        <v>888</v>
      </c>
      <c r="H898" s="264">
        <f t="shared" ca="1" si="34"/>
        <v>1.0587028427845188E-2</v>
      </c>
    </row>
    <row r="899" spans="2:8">
      <c r="B899" s="270">
        <v>44491</v>
      </c>
      <c r="C899" s="271">
        <v>7408.9</v>
      </c>
      <c r="D899">
        <f t="shared" si="33"/>
        <v>-2.1959671297977011E-2</v>
      </c>
      <c r="E899" s="172">
        <v>-2.1959671297977011E-2</v>
      </c>
      <c r="G899" s="172">
        <v>889</v>
      </c>
      <c r="H899" s="264">
        <f t="shared" ca="1" si="34"/>
        <v>-3.7109969596052805E-3</v>
      </c>
    </row>
    <row r="900" spans="2:8">
      <c r="B900" s="270">
        <v>44490</v>
      </c>
      <c r="C900" s="271">
        <v>7575.25</v>
      </c>
      <c r="D900">
        <f t="shared" si="33"/>
        <v>-2.0419589632118037E-3</v>
      </c>
      <c r="E900" s="172">
        <v>-2.0419589632118037E-3</v>
      </c>
      <c r="G900" s="172">
        <v>890</v>
      </c>
      <c r="H900" s="264">
        <f t="shared" ca="1" si="34"/>
        <v>9.8845122750577073E-3</v>
      </c>
    </row>
    <row r="901" spans="2:8">
      <c r="B901" s="270">
        <v>44489</v>
      </c>
      <c r="C901" s="271">
        <v>7590.75</v>
      </c>
      <c r="D901">
        <f t="shared" si="33"/>
        <v>-8.4773990451496133E-3</v>
      </c>
      <c r="E901" s="172">
        <v>-8.4773990451496133E-3</v>
      </c>
      <c r="G901" s="172">
        <v>891</v>
      </c>
      <c r="H901" s="264">
        <f t="shared" ca="1" si="34"/>
        <v>-2.4704221589730768E-3</v>
      </c>
    </row>
    <row r="902" spans="2:8">
      <c r="B902" s="270">
        <v>44488</v>
      </c>
      <c r="C902" s="271">
        <v>7655.65</v>
      </c>
      <c r="D902">
        <f t="shared" si="33"/>
        <v>-1.763092595011576E-4</v>
      </c>
      <c r="E902" s="172">
        <v>-1.763092595011576E-4</v>
      </c>
      <c r="G902" s="172">
        <v>892</v>
      </c>
      <c r="H902" s="264">
        <f t="shared" ca="1" si="34"/>
        <v>2.6677803678145769E-2</v>
      </c>
    </row>
    <row r="903" spans="2:8">
      <c r="B903" s="270">
        <v>44487</v>
      </c>
      <c r="C903" s="271">
        <v>7657</v>
      </c>
      <c r="D903">
        <f t="shared" si="33"/>
        <v>2.1355493604023047E-2</v>
      </c>
      <c r="E903" s="172">
        <v>2.1355493604023047E-2</v>
      </c>
      <c r="G903" s="172">
        <v>893</v>
      </c>
      <c r="H903" s="264">
        <f t="shared" ca="1" si="34"/>
        <v>1.4975173431469337E-2</v>
      </c>
    </row>
    <row r="904" spans="2:8">
      <c r="B904" s="270">
        <v>44483</v>
      </c>
      <c r="C904" s="271">
        <v>7496.9</v>
      </c>
      <c r="D904">
        <f t="shared" si="33"/>
        <v>1.9713584998964201E-3</v>
      </c>
      <c r="E904" s="172">
        <v>1.9713584998964201E-3</v>
      </c>
      <c r="G904" s="172">
        <v>894</v>
      </c>
      <c r="H904" s="264">
        <f t="shared" ca="1" si="34"/>
        <v>-2.2770077214570677E-2</v>
      </c>
    </row>
    <row r="905" spans="2:8">
      <c r="B905" s="270">
        <v>44482</v>
      </c>
      <c r="C905" s="271">
        <v>7482.15</v>
      </c>
      <c r="D905">
        <f t="shared" si="33"/>
        <v>-2.7509163222334938E-2</v>
      </c>
      <c r="E905" s="172">
        <v>-2.7509163222334938E-2</v>
      </c>
      <c r="G905" s="172">
        <v>895</v>
      </c>
      <c r="H905" s="264">
        <f t="shared" ca="1" si="34"/>
        <v>-5.0337257439165353E-3</v>
      </c>
    </row>
    <row r="906" spans="2:8">
      <c r="B906" s="270">
        <v>44481</v>
      </c>
      <c r="C906" s="271">
        <v>7693.8</v>
      </c>
      <c r="D906">
        <f t="shared" si="33"/>
        <v>-9.0899646789943905E-4</v>
      </c>
      <c r="E906" s="172">
        <v>-9.0899646789943905E-4</v>
      </c>
      <c r="G906" s="172">
        <v>896</v>
      </c>
      <c r="H906" s="264">
        <f t="shared" ca="1" si="34"/>
        <v>-2.5867777245175257E-2</v>
      </c>
    </row>
    <row r="907" spans="2:8">
      <c r="B907" s="270">
        <v>44480</v>
      </c>
      <c r="C907" s="271">
        <v>7700.8</v>
      </c>
      <c r="D907">
        <f t="shared" ref="D907:D970" si="35">(C907-C908)/C908</f>
        <v>3.6446837146702583E-2</v>
      </c>
      <c r="E907" s="172">
        <v>3.6446837146702583E-2</v>
      </c>
      <c r="G907" s="172">
        <v>897</v>
      </c>
      <c r="H907" s="264">
        <f t="shared" ca="1" si="34"/>
        <v>1.0661109788240768E-2</v>
      </c>
    </row>
    <row r="908" spans="2:8">
      <c r="B908" s="270">
        <v>44477</v>
      </c>
      <c r="C908" s="271">
        <v>7430</v>
      </c>
      <c r="D908">
        <f t="shared" si="35"/>
        <v>-8.3416750083416744E-3</v>
      </c>
      <c r="E908" s="172">
        <v>-8.3416750083416744E-3</v>
      </c>
      <c r="G908" s="172">
        <v>898</v>
      </c>
      <c r="H908" s="264">
        <f t="shared" ref="H908:H971" ca="1" si="36">_xlfn.NORM.INV(RAND(),N$13,N$14)</f>
        <v>-8.6242816572946451E-3</v>
      </c>
    </row>
    <row r="909" spans="2:8">
      <c r="B909" s="270">
        <v>44476</v>
      </c>
      <c r="C909" s="271">
        <v>7492.5</v>
      </c>
      <c r="D909">
        <f t="shared" si="35"/>
        <v>4.0733409730180227E-2</v>
      </c>
      <c r="E909" s="172">
        <v>4.0733409730180227E-2</v>
      </c>
      <c r="G909" s="172">
        <v>899</v>
      </c>
      <c r="H909" s="264">
        <f t="shared" ca="1" si="36"/>
        <v>7.7044565727002693E-3</v>
      </c>
    </row>
    <row r="910" spans="2:8">
      <c r="B910" s="270">
        <v>44475</v>
      </c>
      <c r="C910" s="271">
        <v>7199.25</v>
      </c>
      <c r="D910">
        <f t="shared" si="35"/>
        <v>-8.1286811559260156E-3</v>
      </c>
      <c r="E910" s="172">
        <v>-8.1286811559260156E-3</v>
      </c>
      <c r="G910" s="172">
        <v>900</v>
      </c>
      <c r="H910" s="264">
        <f t="shared" ca="1" si="36"/>
        <v>-3.7320585387316314E-2</v>
      </c>
    </row>
    <row r="911" spans="2:8">
      <c r="B911" s="270">
        <v>44474</v>
      </c>
      <c r="C911" s="271">
        <v>7258.25</v>
      </c>
      <c r="D911">
        <f t="shared" si="35"/>
        <v>1.2265874510132047E-2</v>
      </c>
      <c r="E911" s="172">
        <v>1.2265874510132047E-2</v>
      </c>
      <c r="G911" s="172">
        <v>901</v>
      </c>
      <c r="H911" s="264">
        <f t="shared" ca="1" si="36"/>
        <v>-3.7680276357092393E-3</v>
      </c>
    </row>
    <row r="912" spans="2:8">
      <c r="B912" s="270">
        <v>44473</v>
      </c>
      <c r="C912" s="271">
        <v>7170.3</v>
      </c>
      <c r="D912">
        <f t="shared" si="35"/>
        <v>1.1169596358711587E-3</v>
      </c>
      <c r="E912" s="172">
        <v>1.1169596358711587E-3</v>
      </c>
      <c r="G912" s="172">
        <v>902</v>
      </c>
      <c r="H912" s="264">
        <f t="shared" ca="1" si="36"/>
        <v>4.7130253797333654E-3</v>
      </c>
    </row>
    <row r="913" spans="2:8">
      <c r="B913" s="270">
        <v>44470</v>
      </c>
      <c r="C913" s="271">
        <v>7162.3</v>
      </c>
      <c r="D913">
        <f t="shared" si="35"/>
        <v>-2.3950504561838636E-2</v>
      </c>
      <c r="E913" s="172">
        <v>-2.3950504561838636E-2</v>
      </c>
      <c r="G913" s="172">
        <v>903</v>
      </c>
      <c r="H913" s="264">
        <f t="shared" ca="1" si="36"/>
        <v>-1.4884673473513521E-2</v>
      </c>
    </row>
    <row r="914" spans="2:8">
      <c r="B914" s="270">
        <v>44469</v>
      </c>
      <c r="C914" s="271">
        <v>7338.05</v>
      </c>
      <c r="D914">
        <f t="shared" si="35"/>
        <v>-6.2296436237566106E-3</v>
      </c>
      <c r="E914" s="172">
        <v>-6.2296436237566106E-3</v>
      </c>
      <c r="G914" s="172">
        <v>904</v>
      </c>
      <c r="H914" s="264">
        <f t="shared" ca="1" si="36"/>
        <v>-4.311624404540982E-2</v>
      </c>
    </row>
    <row r="915" spans="2:8">
      <c r="B915" s="270">
        <v>44468</v>
      </c>
      <c r="C915" s="271">
        <v>7384.05</v>
      </c>
      <c r="D915">
        <f t="shared" si="35"/>
        <v>-5.361099698943295E-3</v>
      </c>
      <c r="E915" s="172">
        <v>-5.361099698943295E-3</v>
      </c>
      <c r="G915" s="172">
        <v>905</v>
      </c>
      <c r="H915" s="264">
        <f t="shared" ca="1" si="36"/>
        <v>2.9744199861362139E-4</v>
      </c>
    </row>
    <row r="916" spans="2:8">
      <c r="B916" s="270">
        <v>44467</v>
      </c>
      <c r="C916" s="271">
        <v>7423.85</v>
      </c>
      <c r="D916">
        <f t="shared" si="35"/>
        <v>2.7554721109753623E-3</v>
      </c>
      <c r="E916" s="172">
        <v>2.7554721109753623E-3</v>
      </c>
      <c r="G916" s="172">
        <v>906</v>
      </c>
      <c r="H916" s="264">
        <f t="shared" ca="1" si="36"/>
        <v>-2.777490040471365E-2</v>
      </c>
    </row>
    <row r="917" spans="2:8">
      <c r="B917" s="270">
        <v>44466</v>
      </c>
      <c r="C917" s="271">
        <v>7403.45</v>
      </c>
      <c r="D917">
        <f t="shared" si="35"/>
        <v>6.4899852565716107E-2</v>
      </c>
      <c r="E917" s="172">
        <v>6.4899852565716107E-2</v>
      </c>
      <c r="G917" s="172">
        <v>907</v>
      </c>
      <c r="H917" s="264">
        <f t="shared" ca="1" si="36"/>
        <v>1.4105843743155939E-2</v>
      </c>
    </row>
    <row r="918" spans="2:8">
      <c r="B918" s="270">
        <v>44463</v>
      </c>
      <c r="C918" s="271">
        <v>6952.25</v>
      </c>
      <c r="D918">
        <f t="shared" si="35"/>
        <v>1.5416185899776561E-2</v>
      </c>
      <c r="E918" s="172">
        <v>1.5416185899776561E-2</v>
      </c>
      <c r="G918" s="172">
        <v>908</v>
      </c>
      <c r="H918" s="264">
        <f t="shared" ca="1" si="36"/>
        <v>2.2689259966074314E-2</v>
      </c>
    </row>
    <row r="919" spans="2:8">
      <c r="B919" s="270">
        <v>44462</v>
      </c>
      <c r="C919" s="271">
        <v>6846.7</v>
      </c>
      <c r="D919">
        <f t="shared" si="35"/>
        <v>2.2983457766066195E-3</v>
      </c>
      <c r="E919" s="172">
        <v>2.2983457766066195E-3</v>
      </c>
      <c r="G919" s="172">
        <v>909</v>
      </c>
      <c r="H919" s="264">
        <f t="shared" ca="1" si="36"/>
        <v>-5.7159636801547245E-2</v>
      </c>
    </row>
    <row r="920" spans="2:8">
      <c r="B920" s="270">
        <v>44461</v>
      </c>
      <c r="C920" s="271">
        <v>6831</v>
      </c>
      <c r="D920">
        <f t="shared" si="35"/>
        <v>7.9681274900398405E-3</v>
      </c>
      <c r="E920" s="172">
        <v>7.9681274900398405E-3</v>
      </c>
      <c r="G920" s="172">
        <v>910</v>
      </c>
      <c r="H920" s="264">
        <f t="shared" ca="1" si="36"/>
        <v>-5.8852512109153687E-4</v>
      </c>
    </row>
    <row r="921" spans="2:8">
      <c r="B921" s="270">
        <v>44460</v>
      </c>
      <c r="C921" s="271">
        <v>6777</v>
      </c>
      <c r="D921">
        <f t="shared" si="35"/>
        <v>-2.4948204419889451E-2</v>
      </c>
      <c r="E921" s="172">
        <v>-2.4948204419889451E-2</v>
      </c>
      <c r="G921" s="172">
        <v>911</v>
      </c>
      <c r="H921" s="264">
        <f t="shared" ca="1" si="36"/>
        <v>1.3876752955827281E-2</v>
      </c>
    </row>
    <row r="922" spans="2:8">
      <c r="B922" s="270">
        <v>44459</v>
      </c>
      <c r="C922" s="271">
        <v>6950.4</v>
      </c>
      <c r="D922">
        <f t="shared" si="35"/>
        <v>-9.1311506960631526E-3</v>
      </c>
      <c r="E922" s="172">
        <v>-9.1311506960631526E-3</v>
      </c>
      <c r="G922" s="172">
        <v>912</v>
      </c>
      <c r="H922" s="264">
        <f t="shared" ca="1" si="36"/>
        <v>7.6034256148293077E-3</v>
      </c>
    </row>
    <row r="923" spans="2:8">
      <c r="B923" s="270">
        <v>44456</v>
      </c>
      <c r="C923" s="271">
        <v>7014.45</v>
      </c>
      <c r="D923">
        <f t="shared" si="35"/>
        <v>1.2047410528138279E-2</v>
      </c>
      <c r="E923" s="172">
        <v>1.2047410528138279E-2</v>
      </c>
      <c r="G923" s="172">
        <v>913</v>
      </c>
      <c r="H923" s="264">
        <f t="shared" ca="1" si="36"/>
        <v>1.4375850625552768E-2</v>
      </c>
    </row>
    <row r="924" spans="2:8">
      <c r="B924" s="270">
        <v>44455</v>
      </c>
      <c r="C924" s="271">
        <v>6930.95</v>
      </c>
      <c r="D924">
        <f t="shared" si="35"/>
        <v>3.177015487045856E-3</v>
      </c>
      <c r="E924" s="172">
        <v>3.177015487045856E-3</v>
      </c>
      <c r="G924" s="172">
        <v>914</v>
      </c>
      <c r="H924" s="264">
        <f t="shared" ca="1" si="36"/>
        <v>-4.303288132538715E-3</v>
      </c>
    </row>
    <row r="925" spans="2:8">
      <c r="B925" s="270">
        <v>44454</v>
      </c>
      <c r="C925" s="271">
        <v>6909</v>
      </c>
      <c r="D925">
        <f t="shared" si="35"/>
        <v>2.1103931423101453E-3</v>
      </c>
      <c r="E925" s="172">
        <v>2.1103931423101453E-3</v>
      </c>
      <c r="G925" s="172">
        <v>915</v>
      </c>
      <c r="H925" s="264">
        <f t="shared" ca="1" si="36"/>
        <v>-1.2311478531185754E-2</v>
      </c>
    </row>
    <row r="926" spans="2:8">
      <c r="B926" s="270">
        <v>44453</v>
      </c>
      <c r="C926" s="271">
        <v>6894.45</v>
      </c>
      <c r="D926">
        <f t="shared" si="35"/>
        <v>3.018752636862243E-3</v>
      </c>
      <c r="E926" s="172">
        <v>3.018752636862243E-3</v>
      </c>
      <c r="G926" s="172">
        <v>916</v>
      </c>
      <c r="H926" s="264">
        <f t="shared" ca="1" si="36"/>
        <v>-2.5629282900864182E-2</v>
      </c>
    </row>
    <row r="927" spans="2:8">
      <c r="B927" s="270">
        <v>44452</v>
      </c>
      <c r="C927" s="271">
        <v>6873.7</v>
      </c>
      <c r="D927">
        <f t="shared" si="35"/>
        <v>1.0503877393509473E-2</v>
      </c>
      <c r="E927" s="172">
        <v>1.0503877393509473E-2</v>
      </c>
      <c r="G927" s="172">
        <v>917</v>
      </c>
      <c r="H927" s="264">
        <f t="shared" ca="1" si="36"/>
        <v>3.619489494584361E-2</v>
      </c>
    </row>
    <row r="928" spans="2:8">
      <c r="B928" s="270">
        <v>44448</v>
      </c>
      <c r="C928" s="271">
        <v>6802.25</v>
      </c>
      <c r="D928">
        <f t="shared" si="35"/>
        <v>3.096774193548387E-3</v>
      </c>
      <c r="E928" s="172">
        <v>3.096774193548387E-3</v>
      </c>
      <c r="G928" s="172">
        <v>918</v>
      </c>
      <c r="H928" s="264">
        <f t="shared" ca="1" si="36"/>
        <v>-3.2520478250518711E-3</v>
      </c>
    </row>
    <row r="929" spans="2:8">
      <c r="B929" s="270">
        <v>44447</v>
      </c>
      <c r="C929" s="271">
        <v>6781.25</v>
      </c>
      <c r="D929">
        <f t="shared" si="35"/>
        <v>-1.3944730011705379E-2</v>
      </c>
      <c r="E929" s="172">
        <v>-1.3944730011705379E-2</v>
      </c>
      <c r="G929" s="172">
        <v>919</v>
      </c>
      <c r="H929" s="264">
        <f t="shared" ca="1" si="36"/>
        <v>-2.5814129248094243E-3</v>
      </c>
    </row>
    <row r="930" spans="2:8">
      <c r="B930" s="270">
        <v>44446</v>
      </c>
      <c r="C930" s="271">
        <v>6877.15</v>
      </c>
      <c r="D930">
        <f t="shared" si="35"/>
        <v>4.4180578071828132E-3</v>
      </c>
      <c r="E930" s="172">
        <v>4.4180578071828132E-3</v>
      </c>
      <c r="G930" s="172">
        <v>920</v>
      </c>
      <c r="H930" s="264">
        <f t="shared" ca="1" si="36"/>
        <v>1.2337295641200842E-2</v>
      </c>
    </row>
    <row r="931" spans="2:8">
      <c r="B931" s="270">
        <v>44445</v>
      </c>
      <c r="C931" s="271">
        <v>6846.9</v>
      </c>
      <c r="D931">
        <f t="shared" si="35"/>
        <v>-2.3604493596189372E-3</v>
      </c>
      <c r="E931" s="172">
        <v>-2.3604493596189372E-3</v>
      </c>
      <c r="G931" s="172">
        <v>921</v>
      </c>
      <c r="H931" s="264">
        <f t="shared" ca="1" si="36"/>
        <v>1.7354048505718797E-2</v>
      </c>
    </row>
    <row r="932" spans="2:8">
      <c r="B932" s="270">
        <v>44442</v>
      </c>
      <c r="C932" s="271">
        <v>6863.1</v>
      </c>
      <c r="D932">
        <f t="shared" si="35"/>
        <v>1.0334319657289336E-2</v>
      </c>
      <c r="E932" s="172">
        <v>1.0334319657289336E-2</v>
      </c>
      <c r="G932" s="172">
        <v>922</v>
      </c>
      <c r="H932" s="264">
        <f t="shared" ca="1" si="36"/>
        <v>6.6049909600156102E-3</v>
      </c>
    </row>
    <row r="933" spans="2:8">
      <c r="B933" s="270">
        <v>44441</v>
      </c>
      <c r="C933" s="271">
        <v>6792.9</v>
      </c>
      <c r="D933">
        <f t="shared" si="35"/>
        <v>1.1790888590841428E-3</v>
      </c>
      <c r="E933" s="172">
        <v>1.1790888590841428E-3</v>
      </c>
      <c r="G933" s="172">
        <v>923</v>
      </c>
      <c r="H933" s="264">
        <f t="shared" ca="1" si="36"/>
        <v>1.3717350425704615E-2</v>
      </c>
    </row>
    <row r="934" spans="2:8">
      <c r="B934" s="270">
        <v>44440</v>
      </c>
      <c r="C934" s="271">
        <v>6784.9</v>
      </c>
      <c r="D934">
        <f t="shared" si="35"/>
        <v>-8.9393961525541139E-3</v>
      </c>
      <c r="E934" s="172">
        <v>-8.9393961525541139E-3</v>
      </c>
      <c r="G934" s="172">
        <v>924</v>
      </c>
      <c r="H934" s="264">
        <f t="shared" ca="1" si="36"/>
        <v>5.7754192225733278E-4</v>
      </c>
    </row>
    <row r="935" spans="2:8">
      <c r="B935" s="270">
        <v>44439</v>
      </c>
      <c r="C935" s="271">
        <v>6846.1</v>
      </c>
      <c r="D935">
        <f t="shared" si="35"/>
        <v>7.2385940649414776E-3</v>
      </c>
      <c r="E935" s="172">
        <v>7.2385940649414776E-3</v>
      </c>
      <c r="G935" s="172">
        <v>925</v>
      </c>
      <c r="H935" s="264">
        <f t="shared" ca="1" si="36"/>
        <v>-3.6383197061429839E-2</v>
      </c>
    </row>
    <row r="936" spans="2:8">
      <c r="B936" s="270">
        <v>44438</v>
      </c>
      <c r="C936" s="271">
        <v>6796.9</v>
      </c>
      <c r="D936">
        <f t="shared" si="35"/>
        <v>2.5970399329796036E-2</v>
      </c>
      <c r="E936" s="172">
        <v>2.5970399329796036E-2</v>
      </c>
      <c r="G936" s="172">
        <v>926</v>
      </c>
      <c r="H936" s="264">
        <f t="shared" ca="1" si="36"/>
        <v>-1.7876320307332267E-3</v>
      </c>
    </row>
    <row r="937" spans="2:8">
      <c r="B937" s="270">
        <v>44435</v>
      </c>
      <c r="C937" s="271">
        <v>6624.85</v>
      </c>
      <c r="D937">
        <f t="shared" si="35"/>
        <v>2.4589171685379654E-3</v>
      </c>
      <c r="E937" s="172">
        <v>2.4589171685379654E-3</v>
      </c>
      <c r="G937" s="172">
        <v>927</v>
      </c>
      <c r="H937" s="264">
        <f t="shared" ca="1" si="36"/>
        <v>-1.0215721662878009E-3</v>
      </c>
    </row>
    <row r="938" spans="2:8">
      <c r="B938" s="270">
        <v>44434</v>
      </c>
      <c r="C938" s="271">
        <v>6608.6</v>
      </c>
      <c r="D938">
        <f t="shared" si="35"/>
        <v>-1.5324557286428337E-2</v>
      </c>
      <c r="E938" s="172">
        <v>-1.5324557286428337E-2</v>
      </c>
      <c r="G938" s="172">
        <v>928</v>
      </c>
      <c r="H938" s="264">
        <f t="shared" ca="1" si="36"/>
        <v>3.3242464573483331E-3</v>
      </c>
    </row>
    <row r="939" spans="2:8">
      <c r="B939" s="270">
        <v>44433</v>
      </c>
      <c r="C939" s="271">
        <v>6711.45</v>
      </c>
      <c r="D939">
        <f t="shared" si="35"/>
        <v>-1.3486300564440263E-2</v>
      </c>
      <c r="E939" s="172">
        <v>-1.3486300564440263E-2</v>
      </c>
      <c r="G939" s="172">
        <v>929</v>
      </c>
      <c r="H939" s="264">
        <f t="shared" ca="1" si="36"/>
        <v>-1.8229830987234089E-2</v>
      </c>
    </row>
    <row r="940" spans="2:8">
      <c r="B940" s="270">
        <v>44432</v>
      </c>
      <c r="C940" s="271">
        <v>6803.2</v>
      </c>
      <c r="D940">
        <f t="shared" si="35"/>
        <v>-3.3255687894636339E-3</v>
      </c>
      <c r="E940" s="172">
        <v>-3.3255687894636339E-3</v>
      </c>
      <c r="G940" s="172">
        <v>930</v>
      </c>
      <c r="H940" s="264">
        <f t="shared" ca="1" si="36"/>
        <v>1.0581123977568196E-3</v>
      </c>
    </row>
    <row r="941" spans="2:8">
      <c r="B941" s="270">
        <v>44431</v>
      </c>
      <c r="C941" s="271">
        <v>6825.9</v>
      </c>
      <c r="D941">
        <f t="shared" si="35"/>
        <v>-3.6491555853975393E-3</v>
      </c>
      <c r="E941" s="172">
        <v>-3.6491555853975393E-3</v>
      </c>
      <c r="G941" s="172">
        <v>931</v>
      </c>
      <c r="H941" s="264">
        <f t="shared" ca="1" si="36"/>
        <v>-5.564644210035357E-2</v>
      </c>
    </row>
    <row r="942" spans="2:8">
      <c r="B942" s="270">
        <v>44428</v>
      </c>
      <c r="C942" s="271">
        <v>6850.9</v>
      </c>
      <c r="D942">
        <f t="shared" si="35"/>
        <v>1.5789242847325728E-3</v>
      </c>
      <c r="E942" s="172">
        <v>1.5789242847325728E-3</v>
      </c>
      <c r="G942" s="172">
        <v>932</v>
      </c>
      <c r="H942" s="264">
        <f t="shared" ca="1" si="36"/>
        <v>3.2818975414045257E-2</v>
      </c>
    </row>
    <row r="943" spans="2:8">
      <c r="B943" s="270">
        <v>44426</v>
      </c>
      <c r="C943" s="271">
        <v>6840.1</v>
      </c>
      <c r="D943">
        <f t="shared" si="35"/>
        <v>-6.5791384669008739E-3</v>
      </c>
      <c r="E943" s="172">
        <v>-6.5791384669008739E-3</v>
      </c>
      <c r="G943" s="172">
        <v>933</v>
      </c>
      <c r="H943" s="264">
        <f t="shared" ca="1" si="36"/>
        <v>-7.9942541218393452E-3</v>
      </c>
    </row>
    <row r="944" spans="2:8">
      <c r="B944" s="270">
        <v>44425</v>
      </c>
      <c r="C944" s="271">
        <v>6885.4</v>
      </c>
      <c r="D944">
        <f t="shared" si="35"/>
        <v>8.5764298322065467E-3</v>
      </c>
      <c r="E944" s="172">
        <v>8.5764298322065467E-3</v>
      </c>
      <c r="G944" s="172">
        <v>934</v>
      </c>
      <c r="H944" s="264">
        <f t="shared" ca="1" si="36"/>
        <v>7.5038705203599471E-3</v>
      </c>
    </row>
    <row r="945" spans="2:8">
      <c r="B945" s="270">
        <v>44424</v>
      </c>
      <c r="C945" s="271">
        <v>6826.85</v>
      </c>
      <c r="D945">
        <f t="shared" si="35"/>
        <v>-2.5042129616406197E-2</v>
      </c>
      <c r="E945" s="172">
        <v>-2.5042129616406197E-2</v>
      </c>
      <c r="G945" s="172">
        <v>935</v>
      </c>
      <c r="H945" s="264">
        <f t="shared" ca="1" si="36"/>
        <v>-2.2965829206716616E-2</v>
      </c>
    </row>
    <row r="946" spans="2:8">
      <c r="B946" s="270">
        <v>44421</v>
      </c>
      <c r="C946" s="271">
        <v>7002.2</v>
      </c>
      <c r="D946">
        <f t="shared" si="35"/>
        <v>-1.3976041072447493E-3</v>
      </c>
      <c r="E946" s="172">
        <v>-1.3976041072447493E-3</v>
      </c>
      <c r="G946" s="172">
        <v>936</v>
      </c>
      <c r="H946" s="264">
        <f t="shared" ca="1" si="36"/>
        <v>4.8583761547905096E-3</v>
      </c>
    </row>
    <row r="947" spans="2:8">
      <c r="B947" s="270">
        <v>44420</v>
      </c>
      <c r="C947" s="271">
        <v>7012</v>
      </c>
      <c r="D947">
        <f t="shared" si="35"/>
        <v>-1.3529872534358755E-3</v>
      </c>
      <c r="E947" s="172">
        <v>-1.3529872534358755E-3</v>
      </c>
      <c r="G947" s="172">
        <v>937</v>
      </c>
      <c r="H947" s="264">
        <f t="shared" ca="1" si="36"/>
        <v>2.4170430755593313E-2</v>
      </c>
    </row>
    <row r="948" spans="2:8">
      <c r="B948" s="270">
        <v>44419</v>
      </c>
      <c r="C948" s="271">
        <v>7021.5</v>
      </c>
      <c r="D948">
        <f t="shared" si="35"/>
        <v>2.7920793493241428E-3</v>
      </c>
      <c r="E948" s="172">
        <v>2.7920793493241428E-3</v>
      </c>
      <c r="G948" s="172">
        <v>938</v>
      </c>
      <c r="H948" s="264">
        <f t="shared" ca="1" si="36"/>
        <v>1.6705874159304416E-2</v>
      </c>
    </row>
    <row r="949" spans="2:8">
      <c r="B949" s="270">
        <v>44418</v>
      </c>
      <c r="C949" s="271">
        <v>7001.95</v>
      </c>
      <c r="D949">
        <f t="shared" si="35"/>
        <v>-1.1268401172026715E-2</v>
      </c>
      <c r="E949" s="172">
        <v>-1.1268401172026715E-2</v>
      </c>
      <c r="G949" s="172">
        <v>939</v>
      </c>
      <c r="H949" s="264">
        <f t="shared" ca="1" si="36"/>
        <v>3.1437651935959821E-2</v>
      </c>
    </row>
    <row r="950" spans="2:8">
      <c r="B950" s="270">
        <v>44417</v>
      </c>
      <c r="C950" s="271">
        <v>7081.75</v>
      </c>
      <c r="D950">
        <f t="shared" si="35"/>
        <v>-2.6827963046417561E-3</v>
      </c>
      <c r="E950" s="172">
        <v>-2.6827963046417561E-3</v>
      </c>
      <c r="G950" s="172">
        <v>940</v>
      </c>
      <c r="H950" s="264">
        <f t="shared" ca="1" si="36"/>
        <v>-6.2785126192126655E-3</v>
      </c>
    </row>
    <row r="951" spans="2:8">
      <c r="B951" s="270">
        <v>44414</v>
      </c>
      <c r="C951" s="271">
        <v>7100.8</v>
      </c>
      <c r="D951">
        <f t="shared" si="35"/>
        <v>1.0423262730254498E-2</v>
      </c>
      <c r="E951" s="172">
        <v>1.0423262730254498E-2</v>
      </c>
      <c r="G951" s="172">
        <v>941</v>
      </c>
      <c r="H951" s="264">
        <f t="shared" ca="1" si="36"/>
        <v>-2.2597866596620535E-2</v>
      </c>
    </row>
    <row r="952" spans="2:8">
      <c r="B952" s="270">
        <v>44413</v>
      </c>
      <c r="C952" s="271">
        <v>7027.55</v>
      </c>
      <c r="D952">
        <f t="shared" si="35"/>
        <v>-1.0608343071139881E-2</v>
      </c>
      <c r="E952" s="172">
        <v>-1.0608343071139881E-2</v>
      </c>
      <c r="G952" s="172">
        <v>942</v>
      </c>
      <c r="H952" s="264">
        <f t="shared" ca="1" si="36"/>
        <v>-1.7700907936428912E-2</v>
      </c>
    </row>
    <row r="953" spans="2:8">
      <c r="B953" s="270">
        <v>44412</v>
      </c>
      <c r="C953" s="271">
        <v>7102.9</v>
      </c>
      <c r="D953">
        <f t="shared" si="35"/>
        <v>-1.340389476900853E-2</v>
      </c>
      <c r="E953" s="172">
        <v>-1.340389476900853E-2</v>
      </c>
      <c r="G953" s="172">
        <v>943</v>
      </c>
      <c r="H953" s="264">
        <f t="shared" ca="1" si="36"/>
        <v>-1.9596739672128233E-2</v>
      </c>
    </row>
    <row r="954" spans="2:8">
      <c r="B954" s="270">
        <v>44411</v>
      </c>
      <c r="C954" s="271">
        <v>7199.4</v>
      </c>
      <c r="D954">
        <f t="shared" si="35"/>
        <v>1.7302651565999451E-2</v>
      </c>
      <c r="E954" s="172">
        <v>1.7302651565999451E-2</v>
      </c>
      <c r="G954" s="172">
        <v>944</v>
      </c>
      <c r="H954" s="264">
        <f t="shared" ca="1" si="36"/>
        <v>7.4030050692292706E-3</v>
      </c>
    </row>
    <row r="955" spans="2:8">
      <c r="B955" s="270">
        <v>44410</v>
      </c>
      <c r="C955" s="271">
        <v>7076.95</v>
      </c>
      <c r="D955">
        <f t="shared" si="35"/>
        <v>1.4223884661134759E-2</v>
      </c>
      <c r="E955" s="172">
        <v>1.4223884661134759E-2</v>
      </c>
      <c r="G955" s="172">
        <v>945</v>
      </c>
      <c r="H955" s="264">
        <f t="shared" ca="1" si="36"/>
        <v>-1.9385543904684097E-2</v>
      </c>
    </row>
    <row r="956" spans="2:8">
      <c r="B956" s="270">
        <v>44407</v>
      </c>
      <c r="C956" s="271">
        <v>6977.7</v>
      </c>
      <c r="D956">
        <f t="shared" si="35"/>
        <v>-2.2592407235290171E-3</v>
      </c>
      <c r="E956" s="172">
        <v>-2.2592407235290171E-3</v>
      </c>
      <c r="G956" s="172">
        <v>946</v>
      </c>
      <c r="H956" s="264">
        <f t="shared" ca="1" si="36"/>
        <v>-5.1188719014442587E-2</v>
      </c>
    </row>
    <row r="957" spans="2:8">
      <c r="B957" s="270">
        <v>44406</v>
      </c>
      <c r="C957" s="271">
        <v>6993.5</v>
      </c>
      <c r="D957">
        <f t="shared" si="35"/>
        <v>-2.3942610309767576E-2</v>
      </c>
      <c r="E957" s="172">
        <v>-2.3942610309767576E-2</v>
      </c>
      <c r="G957" s="172">
        <v>947</v>
      </c>
      <c r="H957" s="264">
        <f t="shared" ca="1" si="36"/>
        <v>-9.473357830142257E-3</v>
      </c>
    </row>
    <row r="958" spans="2:8">
      <c r="B958" s="270">
        <v>44405</v>
      </c>
      <c r="C958" s="271">
        <v>7165.05</v>
      </c>
      <c r="D958">
        <f t="shared" si="35"/>
        <v>-1.0386381685715247E-2</v>
      </c>
      <c r="E958" s="172">
        <v>-1.0386381685715247E-2</v>
      </c>
      <c r="G958" s="172">
        <v>948</v>
      </c>
      <c r="H958" s="264">
        <f t="shared" ca="1" si="36"/>
        <v>-1.0678006592140046E-2</v>
      </c>
    </row>
    <row r="959" spans="2:8">
      <c r="B959" s="270">
        <v>44404</v>
      </c>
      <c r="C959" s="271">
        <v>7240.25</v>
      </c>
      <c r="D959">
        <f t="shared" si="35"/>
        <v>6.1499765057074793E-4</v>
      </c>
      <c r="E959" s="172">
        <v>6.1499765057074793E-4</v>
      </c>
      <c r="G959" s="172">
        <v>949</v>
      </c>
      <c r="H959" s="264">
        <f t="shared" ca="1" si="36"/>
        <v>7.925958688190184E-3</v>
      </c>
    </row>
    <row r="960" spans="2:8">
      <c r="B960" s="270">
        <v>44403</v>
      </c>
      <c r="C960" s="271">
        <v>7235.8</v>
      </c>
      <c r="D960">
        <f t="shared" si="35"/>
        <v>-7.958759777072489E-3</v>
      </c>
      <c r="E960" s="172">
        <v>-7.958759777072489E-3</v>
      </c>
      <c r="G960" s="172">
        <v>950</v>
      </c>
      <c r="H960" s="264">
        <f t="shared" ca="1" si="36"/>
        <v>2.4752777746154041E-2</v>
      </c>
    </row>
    <row r="961" spans="2:8">
      <c r="B961" s="270">
        <v>44400</v>
      </c>
      <c r="C961" s="271">
        <v>7293.85</v>
      </c>
      <c r="D961">
        <f t="shared" si="35"/>
        <v>-7.8087005363341826E-4</v>
      </c>
      <c r="E961" s="172">
        <v>-7.8087005363341826E-4</v>
      </c>
      <c r="G961" s="172">
        <v>951</v>
      </c>
      <c r="H961" s="264">
        <f t="shared" ca="1" si="36"/>
        <v>-2.6290997736601747E-3</v>
      </c>
    </row>
    <row r="962" spans="2:8">
      <c r="B962" s="270">
        <v>44399</v>
      </c>
      <c r="C962" s="271">
        <v>7299.55</v>
      </c>
      <c r="D962">
        <f t="shared" si="35"/>
        <v>9.2427447564533798E-3</v>
      </c>
      <c r="E962" s="172">
        <v>9.2427447564533798E-3</v>
      </c>
      <c r="G962" s="172">
        <v>952</v>
      </c>
      <c r="H962" s="264">
        <f t="shared" ca="1" si="36"/>
        <v>2.2462673882180442E-2</v>
      </c>
    </row>
    <row r="963" spans="2:8">
      <c r="B963" s="270">
        <v>44397</v>
      </c>
      <c r="C963" s="271">
        <v>7232.7</v>
      </c>
      <c r="D963">
        <f t="shared" si="35"/>
        <v>9.3712276098833498E-3</v>
      </c>
      <c r="E963" s="172">
        <v>9.3712276098833498E-3</v>
      </c>
      <c r="G963" s="172">
        <v>953</v>
      </c>
      <c r="H963" s="264">
        <f t="shared" ca="1" si="36"/>
        <v>1.0173555710264931E-2</v>
      </c>
    </row>
    <row r="964" spans="2:8">
      <c r="B964" s="270">
        <v>44396</v>
      </c>
      <c r="C964" s="271">
        <v>7165.55</v>
      </c>
      <c r="D964">
        <f t="shared" si="35"/>
        <v>-1.8894920963093288E-2</v>
      </c>
      <c r="E964" s="172">
        <v>-1.8894920963093288E-2</v>
      </c>
      <c r="G964" s="172">
        <v>954</v>
      </c>
      <c r="H964" s="264">
        <f t="shared" ca="1" si="36"/>
        <v>1.3582041148332167E-2</v>
      </c>
    </row>
    <row r="965" spans="2:8">
      <c r="B965" s="270">
        <v>44393</v>
      </c>
      <c r="C965" s="271">
        <v>7303.55</v>
      </c>
      <c r="D965">
        <f t="shared" si="35"/>
        <v>-4.7214999315722161E-4</v>
      </c>
      <c r="E965" s="172">
        <v>-4.7214999315722161E-4</v>
      </c>
      <c r="G965" s="172">
        <v>955</v>
      </c>
      <c r="H965" s="264">
        <f t="shared" ca="1" si="36"/>
        <v>-1.5649517650972004E-2</v>
      </c>
    </row>
    <row r="966" spans="2:8">
      <c r="B966" s="270">
        <v>44392</v>
      </c>
      <c r="C966" s="271">
        <v>7307</v>
      </c>
      <c r="D966">
        <f t="shared" si="35"/>
        <v>-2.695601733374279E-3</v>
      </c>
      <c r="E966" s="172">
        <v>-2.695601733374279E-3</v>
      </c>
      <c r="G966" s="172">
        <v>956</v>
      </c>
      <c r="H966" s="264">
        <f t="shared" ca="1" si="36"/>
        <v>3.5969133122970369E-3</v>
      </c>
    </row>
    <row r="967" spans="2:8">
      <c r="B967" s="270">
        <v>44391</v>
      </c>
      <c r="C967" s="271">
        <v>7326.75</v>
      </c>
      <c r="D967">
        <f t="shared" si="35"/>
        <v>-1.3942815614338539E-2</v>
      </c>
      <c r="E967" s="172">
        <v>-1.3942815614338539E-2</v>
      </c>
      <c r="G967" s="172">
        <v>957</v>
      </c>
      <c r="H967" s="264">
        <f t="shared" ca="1" si="36"/>
        <v>-1.5849524569889646E-2</v>
      </c>
    </row>
    <row r="968" spans="2:8">
      <c r="B968" s="270">
        <v>44390</v>
      </c>
      <c r="C968" s="271">
        <v>7430.35</v>
      </c>
      <c r="D968">
        <f t="shared" si="35"/>
        <v>-5.321213906105674E-3</v>
      </c>
      <c r="E968" s="172">
        <v>-5.321213906105674E-3</v>
      </c>
      <c r="G968" s="172">
        <v>958</v>
      </c>
      <c r="H968" s="264">
        <f t="shared" ca="1" si="36"/>
        <v>-3.0625719876449461E-2</v>
      </c>
    </row>
    <row r="969" spans="2:8">
      <c r="B969" s="270">
        <v>44389</v>
      </c>
      <c r="C969" s="271">
        <v>7470.1</v>
      </c>
      <c r="D969">
        <f t="shared" si="35"/>
        <v>5.9792342809432842E-3</v>
      </c>
      <c r="E969" s="172">
        <v>5.9792342809432842E-3</v>
      </c>
      <c r="G969" s="172">
        <v>959</v>
      </c>
      <c r="H969" s="264">
        <f t="shared" ca="1" si="36"/>
        <v>-1.3589528736059337E-2</v>
      </c>
    </row>
    <row r="970" spans="2:8">
      <c r="B970" s="270">
        <v>44386</v>
      </c>
      <c r="C970" s="271">
        <v>7425.7</v>
      </c>
      <c r="D970">
        <f t="shared" si="35"/>
        <v>3.3102740096200619E-3</v>
      </c>
      <c r="E970" s="172">
        <v>3.3102740096200619E-3</v>
      </c>
      <c r="G970" s="172">
        <v>960</v>
      </c>
      <c r="H970" s="264">
        <f t="shared" ca="1" si="36"/>
        <v>1.3060383055253455E-2</v>
      </c>
    </row>
    <row r="971" spans="2:8">
      <c r="B971" s="270">
        <v>44385</v>
      </c>
      <c r="C971" s="271">
        <v>7401.2</v>
      </c>
      <c r="D971">
        <f t="shared" ref="D971:D1034" si="37">(C971-C972)/C972</f>
        <v>-6.4703197572958653E-3</v>
      </c>
      <c r="E971" s="172">
        <v>-6.4703197572958653E-3</v>
      </c>
      <c r="G971" s="172">
        <v>961</v>
      </c>
      <c r="H971" s="264">
        <f t="shared" ca="1" si="36"/>
        <v>-3.2982091512142471E-3</v>
      </c>
    </row>
    <row r="972" spans="2:8">
      <c r="B972" s="270">
        <v>44384</v>
      </c>
      <c r="C972" s="271">
        <v>7449.4</v>
      </c>
      <c r="D972">
        <f t="shared" si="37"/>
        <v>-8.7226129249030511E-3</v>
      </c>
      <c r="E972" s="172">
        <v>-8.7226129249030511E-3</v>
      </c>
      <c r="G972" s="172">
        <v>962</v>
      </c>
      <c r="H972" s="264">
        <f t="shared" ref="H972:H1035" ca="1" si="38">_xlfn.NORM.INV(RAND(),N$13,N$14)</f>
        <v>1.5004002729743334E-2</v>
      </c>
    </row>
    <row r="973" spans="2:8">
      <c r="B973" s="270">
        <v>44383</v>
      </c>
      <c r="C973" s="271">
        <v>7514.95</v>
      </c>
      <c r="D973">
        <f t="shared" si="37"/>
        <v>-1.1119225733441237E-2</v>
      </c>
      <c r="E973" s="172">
        <v>-1.1119225733441237E-2</v>
      </c>
      <c r="G973" s="172">
        <v>963</v>
      </c>
      <c r="H973" s="264">
        <f t="shared" ca="1" si="38"/>
        <v>-3.3950700632442115E-3</v>
      </c>
    </row>
    <row r="974" spans="2:8">
      <c r="B974" s="270">
        <v>44382</v>
      </c>
      <c r="C974" s="271">
        <v>7599.45</v>
      </c>
      <c r="D974">
        <f t="shared" si="37"/>
        <v>3.3800510968661187E-3</v>
      </c>
      <c r="E974" s="172">
        <v>3.3800510968661187E-3</v>
      </c>
      <c r="G974" s="172">
        <v>964</v>
      </c>
      <c r="H974" s="264">
        <f t="shared" ca="1" si="38"/>
        <v>7.5704320352899517E-3</v>
      </c>
    </row>
    <row r="975" spans="2:8">
      <c r="B975" s="270">
        <v>44379</v>
      </c>
      <c r="C975" s="271">
        <v>7573.85</v>
      </c>
      <c r="D975">
        <f t="shared" si="37"/>
        <v>-1.3910131322186689E-3</v>
      </c>
      <c r="E975" s="172">
        <v>-1.3910131322186689E-3</v>
      </c>
      <c r="G975" s="172">
        <v>965</v>
      </c>
      <c r="H975" s="264">
        <f t="shared" ca="1" si="38"/>
        <v>8.9524260117281197E-3</v>
      </c>
    </row>
    <row r="976" spans="2:8">
      <c r="B976" s="270">
        <v>44378</v>
      </c>
      <c r="C976" s="271">
        <v>7584.4</v>
      </c>
      <c r="D976">
        <f t="shared" si="37"/>
        <v>9.1140116286805312E-3</v>
      </c>
      <c r="E976" s="172">
        <v>9.1140116286805312E-3</v>
      </c>
      <c r="G976" s="172">
        <v>966</v>
      </c>
      <c r="H976" s="264">
        <f t="shared" ca="1" si="38"/>
        <v>1.4996475866405536E-3</v>
      </c>
    </row>
    <row r="977" spans="2:8">
      <c r="B977" s="270">
        <v>44377</v>
      </c>
      <c r="C977" s="271">
        <v>7515.9</v>
      </c>
      <c r="D977">
        <f t="shared" si="37"/>
        <v>3.792988313856379E-3</v>
      </c>
      <c r="E977" s="172">
        <v>3.792988313856379E-3</v>
      </c>
      <c r="G977" s="172">
        <v>967</v>
      </c>
      <c r="H977" s="264">
        <f t="shared" ca="1" si="38"/>
        <v>2.0606824220472626E-2</v>
      </c>
    </row>
    <row r="978" spans="2:8">
      <c r="B978" s="270">
        <v>44376</v>
      </c>
      <c r="C978" s="271">
        <v>7487.5</v>
      </c>
      <c r="D978">
        <f t="shared" si="37"/>
        <v>-1.4316274477538259E-2</v>
      </c>
      <c r="E978" s="172">
        <v>-1.4316274477538259E-2</v>
      </c>
      <c r="G978" s="172">
        <v>968</v>
      </c>
      <c r="H978" s="264">
        <f t="shared" ca="1" si="38"/>
        <v>2.8268077482612761E-2</v>
      </c>
    </row>
    <row r="979" spans="2:8">
      <c r="B979" s="270">
        <v>44375</v>
      </c>
      <c r="C979" s="271">
        <v>7596.25</v>
      </c>
      <c r="D979">
        <f t="shared" si="37"/>
        <v>-6.8963263171656422E-3</v>
      </c>
      <c r="E979" s="172">
        <v>-6.8963263171656422E-3</v>
      </c>
      <c r="G979" s="172">
        <v>969</v>
      </c>
      <c r="H979" s="264">
        <f t="shared" ca="1" si="38"/>
        <v>1.3875839720754029E-2</v>
      </c>
    </row>
    <row r="980" spans="2:8">
      <c r="B980" s="270">
        <v>44372</v>
      </c>
      <c r="C980" s="271">
        <v>7649</v>
      </c>
      <c r="D980">
        <f t="shared" si="37"/>
        <v>1.6147566573009475E-2</v>
      </c>
      <c r="E980" s="172">
        <v>1.6147566573009475E-2</v>
      </c>
      <c r="G980" s="172">
        <v>970</v>
      </c>
      <c r="H980" s="264">
        <f t="shared" ca="1" si="38"/>
        <v>-7.8169490292896073E-3</v>
      </c>
    </row>
    <row r="981" spans="2:8">
      <c r="B981" s="270">
        <v>44371</v>
      </c>
      <c r="C981" s="271">
        <v>7527.45</v>
      </c>
      <c r="D981">
        <f t="shared" si="37"/>
        <v>1.2747722900157413E-2</v>
      </c>
      <c r="E981" s="172">
        <v>1.2747722900157413E-2</v>
      </c>
      <c r="G981" s="172">
        <v>971</v>
      </c>
      <c r="H981" s="264">
        <f t="shared" ca="1" si="38"/>
        <v>2.0273158951672986E-2</v>
      </c>
    </row>
    <row r="982" spans="2:8">
      <c r="B982" s="270">
        <v>44370</v>
      </c>
      <c r="C982" s="271">
        <v>7432.7</v>
      </c>
      <c r="D982">
        <f t="shared" si="37"/>
        <v>2.3026949651774188E-2</v>
      </c>
      <c r="E982" s="172">
        <v>2.3026949651774188E-2</v>
      </c>
      <c r="G982" s="172">
        <v>972</v>
      </c>
      <c r="H982" s="264">
        <f t="shared" ca="1" si="38"/>
        <v>-1.6162328191221587E-2</v>
      </c>
    </row>
    <row r="983" spans="2:8">
      <c r="B983" s="270">
        <v>44369</v>
      </c>
      <c r="C983" s="271">
        <v>7265.4</v>
      </c>
      <c r="D983">
        <f t="shared" si="37"/>
        <v>5.297178219974203E-2</v>
      </c>
      <c r="E983" s="172">
        <v>5.297178219974203E-2</v>
      </c>
      <c r="G983" s="172">
        <v>973</v>
      </c>
      <c r="H983" s="264">
        <f t="shared" ca="1" si="38"/>
        <v>2.6749703184997194E-2</v>
      </c>
    </row>
    <row r="984" spans="2:8">
      <c r="B984" s="270">
        <v>44368</v>
      </c>
      <c r="C984" s="271">
        <v>6899.9</v>
      </c>
      <c r="D984">
        <f t="shared" si="37"/>
        <v>-8.5424644542954047E-3</v>
      </c>
      <c r="E984" s="172">
        <v>-8.5424644542954047E-3</v>
      </c>
      <c r="G984" s="172">
        <v>974</v>
      </c>
      <c r="H984" s="264">
        <f t="shared" ca="1" si="38"/>
        <v>6.1277046820643836E-3</v>
      </c>
    </row>
    <row r="985" spans="2:8">
      <c r="B985" s="270">
        <v>44365</v>
      </c>
      <c r="C985" s="271">
        <v>6959.35</v>
      </c>
      <c r="D985">
        <f t="shared" si="37"/>
        <v>-1.4348540394728345E-3</v>
      </c>
      <c r="E985" s="172">
        <v>-1.4348540394728345E-3</v>
      </c>
      <c r="G985" s="172">
        <v>975</v>
      </c>
      <c r="H985" s="264">
        <f t="shared" ca="1" si="38"/>
        <v>1.0115415734748272E-2</v>
      </c>
    </row>
    <row r="986" spans="2:8">
      <c r="B986" s="270">
        <v>44364</v>
      </c>
      <c r="C986" s="271">
        <v>6969.35</v>
      </c>
      <c r="D986">
        <f t="shared" si="37"/>
        <v>-2.0367572126366047E-2</v>
      </c>
      <c r="E986" s="172">
        <v>-2.0367572126366047E-2</v>
      </c>
      <c r="G986" s="172">
        <v>976</v>
      </c>
      <c r="H986" s="264">
        <f t="shared" ca="1" si="38"/>
        <v>-8.5170699767052171E-3</v>
      </c>
    </row>
    <row r="987" spans="2:8">
      <c r="B987" s="270">
        <v>44363</v>
      </c>
      <c r="C987" s="271">
        <v>7114.25</v>
      </c>
      <c r="D987">
        <f t="shared" si="37"/>
        <v>-7.2562358276643995E-3</v>
      </c>
      <c r="E987" s="172">
        <v>-7.2562358276643995E-3</v>
      </c>
      <c r="G987" s="172">
        <v>977</v>
      </c>
      <c r="H987" s="264">
        <f t="shared" ca="1" si="38"/>
        <v>2.5185997681901245E-2</v>
      </c>
    </row>
    <row r="988" spans="2:8">
      <c r="B988" s="270">
        <v>44362</v>
      </c>
      <c r="C988" s="271">
        <v>7166.25</v>
      </c>
      <c r="D988">
        <f t="shared" si="37"/>
        <v>-1.6160828103123307E-3</v>
      </c>
      <c r="E988" s="172">
        <v>-1.6160828103123307E-3</v>
      </c>
      <c r="G988" s="172">
        <v>978</v>
      </c>
      <c r="H988" s="264">
        <f t="shared" ca="1" si="38"/>
        <v>-3.7742163466950654E-2</v>
      </c>
    </row>
    <row r="989" spans="2:8">
      <c r="B989" s="270">
        <v>44361</v>
      </c>
      <c r="C989" s="271">
        <v>7177.85</v>
      </c>
      <c r="D989">
        <f t="shared" si="37"/>
        <v>-6.3609180763586782E-3</v>
      </c>
      <c r="E989" s="172">
        <v>-6.3609180763586782E-3</v>
      </c>
      <c r="G989" s="172">
        <v>979</v>
      </c>
      <c r="H989" s="264">
        <f t="shared" ca="1" si="38"/>
        <v>2.6853228089170744E-3</v>
      </c>
    </row>
    <row r="990" spans="2:8">
      <c r="B990" s="270">
        <v>44358</v>
      </c>
      <c r="C990" s="271">
        <v>7223.8</v>
      </c>
      <c r="D990">
        <f t="shared" si="37"/>
        <v>3.319490548479916E-3</v>
      </c>
      <c r="E990" s="172">
        <v>3.319490548479916E-3</v>
      </c>
      <c r="G990" s="172">
        <v>980</v>
      </c>
      <c r="H990" s="264">
        <f t="shared" ca="1" si="38"/>
        <v>-1.5142898226691015E-3</v>
      </c>
    </row>
    <row r="991" spans="2:8">
      <c r="B991" s="270">
        <v>44357</v>
      </c>
      <c r="C991" s="271">
        <v>7199.9</v>
      </c>
      <c r="D991">
        <f t="shared" si="37"/>
        <v>-5.40129852189534E-3</v>
      </c>
      <c r="E991" s="172">
        <v>-5.40129852189534E-3</v>
      </c>
      <c r="G991" s="172">
        <v>981</v>
      </c>
      <c r="H991" s="264">
        <f t="shared" ca="1" si="38"/>
        <v>-6.1957760789446998E-3</v>
      </c>
    </row>
    <row r="992" spans="2:8">
      <c r="B992" s="270">
        <v>44356</v>
      </c>
      <c r="C992" s="271">
        <v>7239</v>
      </c>
      <c r="D992">
        <f t="shared" si="37"/>
        <v>-1.3323337990254541E-2</v>
      </c>
      <c r="E992" s="172">
        <v>-1.3323337990254541E-2</v>
      </c>
      <c r="G992" s="172">
        <v>982</v>
      </c>
      <c r="H992" s="264">
        <f t="shared" ca="1" si="38"/>
        <v>6.9037855282308193E-3</v>
      </c>
    </row>
    <row r="993" spans="2:8">
      <c r="B993" s="270">
        <v>44355</v>
      </c>
      <c r="C993" s="271">
        <v>7336.75</v>
      </c>
      <c r="D993">
        <f t="shared" si="37"/>
        <v>8.3978751039426539E-3</v>
      </c>
      <c r="E993" s="172">
        <v>8.3978751039426539E-3</v>
      </c>
      <c r="G993" s="172">
        <v>983</v>
      </c>
      <c r="H993" s="264">
        <f t="shared" ca="1" si="38"/>
        <v>1.7266802003630601E-2</v>
      </c>
    </row>
    <row r="994" spans="2:8">
      <c r="B994" s="270">
        <v>44354</v>
      </c>
      <c r="C994" s="271">
        <v>7275.65</v>
      </c>
      <c r="D994">
        <f t="shared" si="37"/>
        <v>8.4480297171053292E-3</v>
      </c>
      <c r="E994" s="172">
        <v>8.4480297171053292E-3</v>
      </c>
      <c r="G994" s="172">
        <v>984</v>
      </c>
      <c r="H994" s="264">
        <f t="shared" ca="1" si="38"/>
        <v>-1.9243680843715204E-2</v>
      </c>
    </row>
    <row r="995" spans="2:8">
      <c r="B995" s="270">
        <v>44351</v>
      </c>
      <c r="C995" s="271">
        <v>7214.7</v>
      </c>
      <c r="D995">
        <f t="shared" si="37"/>
        <v>7.2127054580758976E-4</v>
      </c>
      <c r="E995" s="172">
        <v>7.2127054580758976E-4</v>
      </c>
      <c r="G995" s="172">
        <v>985</v>
      </c>
      <c r="H995" s="264">
        <f t="shared" ca="1" si="38"/>
        <v>3.0503569932862788E-2</v>
      </c>
    </row>
    <row r="996" spans="2:8">
      <c r="B996" s="270">
        <v>44350</v>
      </c>
      <c r="C996" s="271">
        <v>7209.5</v>
      </c>
      <c r="D996">
        <f t="shared" si="37"/>
        <v>3.45177947583061E-3</v>
      </c>
      <c r="E996" s="172">
        <v>3.45177947583061E-3</v>
      </c>
      <c r="G996" s="172">
        <v>986</v>
      </c>
      <c r="H996" s="264">
        <f t="shared" ca="1" si="38"/>
        <v>-2.557563150576608E-2</v>
      </c>
    </row>
    <row r="997" spans="2:8">
      <c r="B997" s="270">
        <v>44349</v>
      </c>
      <c r="C997" s="271">
        <v>7184.7</v>
      </c>
      <c r="D997">
        <f t="shared" si="37"/>
        <v>1.3192500511200607E-2</v>
      </c>
      <c r="E997" s="172">
        <v>1.3192500511200607E-2</v>
      </c>
      <c r="G997" s="172">
        <v>987</v>
      </c>
      <c r="H997" s="264">
        <f t="shared" ca="1" si="38"/>
        <v>-3.3494109247274903E-2</v>
      </c>
    </row>
    <row r="998" spans="2:8">
      <c r="B998" s="270">
        <v>44348</v>
      </c>
      <c r="C998" s="271">
        <v>7091.15</v>
      </c>
      <c r="D998">
        <f t="shared" si="37"/>
        <v>6.8441923147474055E-4</v>
      </c>
      <c r="E998" s="172">
        <v>6.8441923147474055E-4</v>
      </c>
      <c r="G998" s="172">
        <v>988</v>
      </c>
      <c r="H998" s="264">
        <f t="shared" ca="1" si="38"/>
        <v>-2.8758140293873826E-2</v>
      </c>
    </row>
    <row r="999" spans="2:8">
      <c r="B999" s="270">
        <v>44347</v>
      </c>
      <c r="C999" s="271">
        <v>7086.3</v>
      </c>
      <c r="D999">
        <f t="shared" si="37"/>
        <v>1.6685796269727431E-2</v>
      </c>
      <c r="E999" s="172">
        <v>1.6685796269727431E-2</v>
      </c>
      <c r="G999" s="172">
        <v>989</v>
      </c>
      <c r="H999" s="264">
        <f t="shared" ca="1" si="38"/>
        <v>-1.7629400040664735E-2</v>
      </c>
    </row>
    <row r="1000" spans="2:8">
      <c r="B1000" s="270">
        <v>44344</v>
      </c>
      <c r="C1000" s="271">
        <v>6970</v>
      </c>
      <c r="D1000">
        <f t="shared" si="37"/>
        <v>1.5784413609039647E-4</v>
      </c>
      <c r="E1000" s="172">
        <v>1.5784413609039647E-4</v>
      </c>
      <c r="G1000" s="172">
        <v>990</v>
      </c>
      <c r="H1000" s="264">
        <f t="shared" ca="1" si="38"/>
        <v>-1.0321059185387973E-2</v>
      </c>
    </row>
    <row r="1001" spans="2:8">
      <c r="B1001" s="270">
        <v>44343</v>
      </c>
      <c r="C1001" s="271">
        <v>6968.9</v>
      </c>
      <c r="D1001">
        <f t="shared" si="37"/>
        <v>-9.2973003710391296E-3</v>
      </c>
      <c r="E1001" s="172">
        <v>-9.2973003710391296E-3</v>
      </c>
      <c r="G1001" s="172">
        <v>991</v>
      </c>
      <c r="H1001" s="264">
        <f t="shared" ca="1" si="38"/>
        <v>3.5186680730230221E-2</v>
      </c>
    </row>
    <row r="1002" spans="2:8">
      <c r="B1002" s="270">
        <v>44342</v>
      </c>
      <c r="C1002" s="271">
        <v>7034.3</v>
      </c>
      <c r="D1002">
        <f t="shared" si="37"/>
        <v>1.7723313753291472E-2</v>
      </c>
      <c r="E1002" s="172">
        <v>1.7723313753291472E-2</v>
      </c>
      <c r="G1002" s="172">
        <v>992</v>
      </c>
      <c r="H1002" s="264">
        <f t="shared" ca="1" si="38"/>
        <v>2.9217366939570878E-2</v>
      </c>
    </row>
    <row r="1003" spans="2:8">
      <c r="B1003" s="270">
        <v>44341</v>
      </c>
      <c r="C1003" s="271">
        <v>6911.8</v>
      </c>
      <c r="D1003">
        <f t="shared" si="37"/>
        <v>5.8501659002269946E-3</v>
      </c>
      <c r="E1003" s="172">
        <v>5.8501659002269946E-3</v>
      </c>
      <c r="G1003" s="172">
        <v>993</v>
      </c>
      <c r="H1003" s="264">
        <f t="shared" ca="1" si="38"/>
        <v>-1.8917132097064703E-2</v>
      </c>
    </row>
    <row r="1004" spans="2:8">
      <c r="B1004" s="270">
        <v>44340</v>
      </c>
      <c r="C1004" s="271">
        <v>6871.6</v>
      </c>
      <c r="D1004">
        <f t="shared" si="37"/>
        <v>8.3569955903825925E-3</v>
      </c>
      <c r="E1004" s="172">
        <v>8.3569955903825925E-3</v>
      </c>
      <c r="G1004" s="172">
        <v>994</v>
      </c>
      <c r="H1004" s="264">
        <f t="shared" ca="1" si="38"/>
        <v>1.6482221959218179E-2</v>
      </c>
    </row>
    <row r="1005" spans="2:8">
      <c r="B1005" s="270">
        <v>44337</v>
      </c>
      <c r="C1005" s="271">
        <v>6814.65</v>
      </c>
      <c r="D1005">
        <f t="shared" si="37"/>
        <v>1.1398294708252524E-2</v>
      </c>
      <c r="E1005" s="172">
        <v>1.1398294708252524E-2</v>
      </c>
      <c r="G1005" s="172">
        <v>995</v>
      </c>
      <c r="H1005" s="264">
        <f t="shared" ca="1" si="38"/>
        <v>-4.7698133031505319E-3</v>
      </c>
    </row>
    <row r="1006" spans="2:8">
      <c r="B1006" s="270">
        <v>44336</v>
      </c>
      <c r="C1006" s="271">
        <v>6737.85</v>
      </c>
      <c r="D1006">
        <f t="shared" si="37"/>
        <v>-5.615490193184562E-3</v>
      </c>
      <c r="E1006" s="172">
        <v>-5.615490193184562E-3</v>
      </c>
      <c r="G1006" s="172">
        <v>996</v>
      </c>
      <c r="H1006" s="264">
        <f t="shared" ca="1" si="38"/>
        <v>-9.1074508870921406E-3</v>
      </c>
    </row>
    <row r="1007" spans="2:8">
      <c r="B1007" s="270">
        <v>44335</v>
      </c>
      <c r="C1007" s="271">
        <v>6775.9</v>
      </c>
      <c r="D1007">
        <f t="shared" si="37"/>
        <v>-5.1680345318672058E-3</v>
      </c>
      <c r="E1007" s="172">
        <v>-5.1680345318672058E-3</v>
      </c>
      <c r="G1007" s="172">
        <v>997</v>
      </c>
      <c r="H1007" s="264">
        <f t="shared" ca="1" si="38"/>
        <v>-2.0722085961958483E-2</v>
      </c>
    </row>
    <row r="1008" spans="2:8">
      <c r="B1008" s="270">
        <v>44334</v>
      </c>
      <c r="C1008" s="271">
        <v>6811.1</v>
      </c>
      <c r="D1008">
        <f t="shared" si="37"/>
        <v>1.3880929166325535E-2</v>
      </c>
      <c r="E1008" s="172">
        <v>1.3880929166325535E-2</v>
      </c>
      <c r="G1008" s="172">
        <v>998</v>
      </c>
      <c r="H1008" s="264">
        <f t="shared" ca="1" si="38"/>
        <v>6.5438294633978454E-3</v>
      </c>
    </row>
    <row r="1009" spans="2:8">
      <c r="B1009" s="270">
        <v>44333</v>
      </c>
      <c r="C1009" s="271">
        <v>6717.85</v>
      </c>
      <c r="D1009">
        <f t="shared" si="37"/>
        <v>-2.7536963363219633E-3</v>
      </c>
      <c r="E1009" s="172">
        <v>-2.7536963363219633E-3</v>
      </c>
      <c r="G1009" s="172">
        <v>999</v>
      </c>
      <c r="H1009" s="264">
        <f t="shared" ca="1" si="38"/>
        <v>-1.7739273458170928E-2</v>
      </c>
    </row>
    <row r="1010" spans="2:8">
      <c r="B1010" s="270">
        <v>44330</v>
      </c>
      <c r="C1010" s="271">
        <v>6736.4</v>
      </c>
      <c r="D1010">
        <f t="shared" si="37"/>
        <v>-1.1903103020880015E-2</v>
      </c>
      <c r="E1010" s="172">
        <v>-1.1903103020880015E-2</v>
      </c>
      <c r="G1010" s="172">
        <v>1000</v>
      </c>
      <c r="H1010" s="264">
        <f t="shared" ca="1" si="38"/>
        <v>-6.2485265688672249E-3</v>
      </c>
    </row>
    <row r="1011" spans="2:8">
      <c r="B1011" s="270">
        <v>44328</v>
      </c>
      <c r="C1011" s="271">
        <v>6817.55</v>
      </c>
      <c r="D1011">
        <f t="shared" si="37"/>
        <v>1.2008936192321192E-2</v>
      </c>
      <c r="E1011" s="172">
        <v>1.2008936192321192E-2</v>
      </c>
      <c r="G1011" s="172">
        <v>1001</v>
      </c>
      <c r="H1011" s="264">
        <f t="shared" ca="1" si="38"/>
        <v>1.6314590554186135E-2</v>
      </c>
    </row>
    <row r="1012" spans="2:8">
      <c r="B1012" s="270">
        <v>44327</v>
      </c>
      <c r="C1012" s="271">
        <v>6736.65</v>
      </c>
      <c r="D1012">
        <f t="shared" si="37"/>
        <v>-4.0434654050858021E-3</v>
      </c>
      <c r="E1012" s="172">
        <v>-4.0434654050858021E-3</v>
      </c>
      <c r="G1012" s="172">
        <v>1002</v>
      </c>
      <c r="H1012" s="264">
        <f t="shared" ca="1" si="38"/>
        <v>-1.6217547857120252E-2</v>
      </c>
    </row>
    <row r="1013" spans="2:8">
      <c r="B1013" s="270">
        <v>44326</v>
      </c>
      <c r="C1013" s="271">
        <v>6764</v>
      </c>
      <c r="D1013">
        <f t="shared" si="37"/>
        <v>9.0928756312424665E-3</v>
      </c>
      <c r="E1013" s="172">
        <v>9.0928756312424665E-3</v>
      </c>
      <c r="G1013" s="172">
        <v>1003</v>
      </c>
      <c r="H1013" s="264">
        <f t="shared" ca="1" si="38"/>
        <v>2.828344315441256E-3</v>
      </c>
    </row>
    <row r="1014" spans="2:8">
      <c r="B1014" s="270">
        <v>44323</v>
      </c>
      <c r="C1014" s="271">
        <v>6703.05</v>
      </c>
      <c r="D1014">
        <f t="shared" si="37"/>
        <v>5.4600136500342076E-3</v>
      </c>
      <c r="E1014" s="172">
        <v>5.4600136500342076E-3</v>
      </c>
      <c r="G1014" s="172">
        <v>1004</v>
      </c>
      <c r="H1014" s="264">
        <f t="shared" ca="1" si="38"/>
        <v>-9.9540966736521306E-4</v>
      </c>
    </row>
    <row r="1015" spans="2:8">
      <c r="B1015" s="270">
        <v>44322</v>
      </c>
      <c r="C1015" s="271">
        <v>6666.65</v>
      </c>
      <c r="D1015">
        <f t="shared" si="37"/>
        <v>1.1615908711552065E-2</v>
      </c>
      <c r="E1015" s="172">
        <v>1.1615908711552065E-2</v>
      </c>
      <c r="G1015" s="172">
        <v>1005</v>
      </c>
      <c r="H1015" s="264">
        <f t="shared" ca="1" si="38"/>
        <v>-2.075672070182299E-3</v>
      </c>
    </row>
    <row r="1016" spans="2:8">
      <c r="B1016" s="270">
        <v>44321</v>
      </c>
      <c r="C1016" s="271">
        <v>6590.1</v>
      </c>
      <c r="D1016">
        <f t="shared" si="37"/>
        <v>1.2576345407751755E-2</v>
      </c>
      <c r="E1016" s="172">
        <v>1.2576345407751755E-2</v>
      </c>
      <c r="G1016" s="172">
        <v>1006</v>
      </c>
      <c r="H1016" s="264">
        <f t="shared" ca="1" si="38"/>
        <v>4.9731229865847222E-2</v>
      </c>
    </row>
    <row r="1017" spans="2:8">
      <c r="B1017" s="270">
        <v>44320</v>
      </c>
      <c r="C1017" s="271">
        <v>6508.25</v>
      </c>
      <c r="D1017">
        <f t="shared" si="37"/>
        <v>-1.3580181422736249E-2</v>
      </c>
      <c r="E1017" s="172">
        <v>-1.3580181422736249E-2</v>
      </c>
      <c r="G1017" s="172">
        <v>1007</v>
      </c>
      <c r="H1017" s="264">
        <f t="shared" ca="1" si="38"/>
        <v>2.8655039662734069E-2</v>
      </c>
    </row>
    <row r="1018" spans="2:8">
      <c r="B1018" s="270">
        <v>44319</v>
      </c>
      <c r="C1018" s="271">
        <v>6597.85</v>
      </c>
      <c r="D1018">
        <f t="shared" si="37"/>
        <v>2.2027216469294453E-2</v>
      </c>
      <c r="E1018" s="172">
        <v>2.2027216469294453E-2</v>
      </c>
      <c r="G1018" s="172">
        <v>1008</v>
      </c>
      <c r="H1018" s="264">
        <f t="shared" ca="1" si="38"/>
        <v>3.1711725592253187E-3</v>
      </c>
    </row>
    <row r="1019" spans="2:8">
      <c r="B1019" s="270">
        <v>44316</v>
      </c>
      <c r="C1019" s="271">
        <v>6455.65</v>
      </c>
      <c r="D1019">
        <f t="shared" si="37"/>
        <v>-1.6753862907709062E-2</v>
      </c>
      <c r="E1019" s="172">
        <v>-1.6753862907709062E-2</v>
      </c>
      <c r="G1019" s="172">
        <v>1009</v>
      </c>
      <c r="H1019" s="264">
        <f t="shared" ca="1" si="38"/>
        <v>2.1697742837227224E-2</v>
      </c>
    </row>
    <row r="1020" spans="2:8">
      <c r="B1020" s="270">
        <v>44315</v>
      </c>
      <c r="C1020" s="271">
        <v>6565.65</v>
      </c>
      <c r="D1020">
        <f t="shared" si="37"/>
        <v>-1.2397699960449886E-3</v>
      </c>
      <c r="E1020" s="172">
        <v>-1.2397699960449886E-3</v>
      </c>
      <c r="G1020" s="172">
        <v>1010</v>
      </c>
      <c r="H1020" s="264">
        <f t="shared" ca="1" si="38"/>
        <v>2.7082470440596616E-2</v>
      </c>
    </row>
    <row r="1021" spans="2:8">
      <c r="B1021" s="270">
        <v>44314</v>
      </c>
      <c r="C1021" s="271">
        <v>6573.8</v>
      </c>
      <c r="D1021">
        <f t="shared" si="37"/>
        <v>7.6879162702191161E-4</v>
      </c>
      <c r="E1021" s="172">
        <v>7.6879162702191161E-4</v>
      </c>
      <c r="G1021" s="172">
        <v>1011</v>
      </c>
      <c r="H1021" s="264">
        <f t="shared" ca="1" si="38"/>
        <v>6.3595074287252102E-3</v>
      </c>
    </row>
    <row r="1022" spans="2:8">
      <c r="B1022" s="270">
        <v>44313</v>
      </c>
      <c r="C1022" s="271">
        <v>6568.75</v>
      </c>
      <c r="D1022">
        <f t="shared" si="37"/>
        <v>-1.0566509512117917E-2</v>
      </c>
      <c r="E1022" s="172">
        <v>-1.0566509512117917E-2</v>
      </c>
      <c r="G1022" s="172">
        <v>1012</v>
      </c>
      <c r="H1022" s="264">
        <f t="shared" ca="1" si="38"/>
        <v>-2.4865661136424137E-2</v>
      </c>
    </row>
    <row r="1023" spans="2:8">
      <c r="B1023" s="270">
        <v>44312</v>
      </c>
      <c r="C1023" s="271">
        <v>6638.9</v>
      </c>
      <c r="D1023">
        <f t="shared" si="37"/>
        <v>-5.5721154566289784E-3</v>
      </c>
      <c r="E1023" s="172">
        <v>-5.5721154566289784E-3</v>
      </c>
      <c r="G1023" s="172">
        <v>1013</v>
      </c>
      <c r="H1023" s="264">
        <f t="shared" ca="1" si="38"/>
        <v>4.0592677981839149E-3</v>
      </c>
    </row>
    <row r="1024" spans="2:8">
      <c r="B1024" s="270">
        <v>44309</v>
      </c>
      <c r="C1024" s="271">
        <v>6676.1</v>
      </c>
      <c r="D1024">
        <f t="shared" si="37"/>
        <v>3.9097156433737833E-3</v>
      </c>
      <c r="E1024" s="172">
        <v>3.9097156433737833E-3</v>
      </c>
      <c r="G1024" s="172">
        <v>1014</v>
      </c>
      <c r="H1024" s="264">
        <f t="shared" ca="1" si="38"/>
        <v>7.5237663322588605E-3</v>
      </c>
    </row>
    <row r="1025" spans="2:8">
      <c r="B1025" s="270">
        <v>44308</v>
      </c>
      <c r="C1025" s="271">
        <v>6650.1</v>
      </c>
      <c r="D1025">
        <f t="shared" si="37"/>
        <v>5.1905847306548834E-4</v>
      </c>
      <c r="E1025" s="172">
        <v>5.1905847306548834E-4</v>
      </c>
      <c r="G1025" s="172">
        <v>1015</v>
      </c>
      <c r="H1025" s="264">
        <f t="shared" ca="1" si="38"/>
        <v>2.0159338924462707E-2</v>
      </c>
    </row>
    <row r="1026" spans="2:8">
      <c r="B1026" s="270">
        <v>44306</v>
      </c>
      <c r="C1026" s="271">
        <v>6646.65</v>
      </c>
      <c r="D1026">
        <f t="shared" si="37"/>
        <v>2.0716397281836624E-2</v>
      </c>
      <c r="E1026" s="172">
        <v>2.0716397281836624E-2</v>
      </c>
      <c r="G1026" s="172">
        <v>1016</v>
      </c>
      <c r="H1026" s="264">
        <f t="shared" ca="1" si="38"/>
        <v>-4.407783663614908E-3</v>
      </c>
    </row>
    <row r="1027" spans="2:8">
      <c r="B1027" s="270">
        <v>44305</v>
      </c>
      <c r="C1027" s="271">
        <v>6511.75</v>
      </c>
      <c r="D1027">
        <f t="shared" si="37"/>
        <v>-2.050961928972193E-2</v>
      </c>
      <c r="E1027" s="172">
        <v>-2.050961928972193E-2</v>
      </c>
      <c r="G1027" s="172">
        <v>1017</v>
      </c>
      <c r="H1027" s="264">
        <f t="shared" ca="1" si="38"/>
        <v>-2.4750341852759726E-2</v>
      </c>
    </row>
    <row r="1028" spans="2:8">
      <c r="B1028" s="270">
        <v>44302</v>
      </c>
      <c r="C1028" s="271">
        <v>6648.1</v>
      </c>
      <c r="D1028">
        <f t="shared" si="37"/>
        <v>5.7944839522901216E-4</v>
      </c>
      <c r="E1028" s="172">
        <v>5.7944839522901216E-4</v>
      </c>
      <c r="G1028" s="172">
        <v>1018</v>
      </c>
      <c r="H1028" s="264">
        <f t="shared" ca="1" si="38"/>
        <v>-2.367577918986315E-2</v>
      </c>
    </row>
    <row r="1029" spans="2:8">
      <c r="B1029" s="270">
        <v>44301</v>
      </c>
      <c r="C1029" s="271">
        <v>6644.25</v>
      </c>
      <c r="D1029">
        <f t="shared" si="37"/>
        <v>-2.5169459197746439E-2</v>
      </c>
      <c r="E1029" s="172">
        <v>-2.5169459197746439E-2</v>
      </c>
      <c r="G1029" s="172">
        <v>1019</v>
      </c>
      <c r="H1029" s="264">
        <f t="shared" ca="1" si="38"/>
        <v>2.2613719933533696E-2</v>
      </c>
    </row>
    <row r="1030" spans="2:8">
      <c r="B1030" s="270">
        <v>44299</v>
      </c>
      <c r="C1030" s="271">
        <v>6815.8</v>
      </c>
      <c r="D1030">
        <f t="shared" si="37"/>
        <v>4.5271907493175445E-2</v>
      </c>
      <c r="E1030" s="172">
        <v>4.5271907493175445E-2</v>
      </c>
      <c r="G1030" s="172">
        <v>1020</v>
      </c>
      <c r="H1030" s="264">
        <f t="shared" ca="1" si="38"/>
        <v>5.0609078315830228E-3</v>
      </c>
    </row>
    <row r="1031" spans="2:8">
      <c r="B1031" s="270">
        <v>44298</v>
      </c>
      <c r="C1031" s="271">
        <v>6520.6</v>
      </c>
      <c r="D1031">
        <f t="shared" si="37"/>
        <v>-4.4894611181907393E-2</v>
      </c>
      <c r="E1031" s="172">
        <v>-4.4894611181907393E-2</v>
      </c>
      <c r="G1031" s="172">
        <v>1021</v>
      </c>
      <c r="H1031" s="264">
        <f t="shared" ca="1" si="38"/>
        <v>4.8630832137288249E-2</v>
      </c>
    </row>
    <row r="1032" spans="2:8">
      <c r="B1032" s="270">
        <v>44295</v>
      </c>
      <c r="C1032" s="271">
        <v>6827.1</v>
      </c>
      <c r="D1032">
        <f t="shared" si="37"/>
        <v>3.6620110299772223E-5</v>
      </c>
      <c r="E1032" s="172">
        <v>3.6620110299772223E-5</v>
      </c>
      <c r="G1032" s="172">
        <v>1022</v>
      </c>
      <c r="H1032" s="264">
        <f t="shared" ca="1" si="38"/>
        <v>-1.131606433802072E-2</v>
      </c>
    </row>
    <row r="1033" spans="2:8">
      <c r="B1033" s="270">
        <v>44294</v>
      </c>
      <c r="C1033" s="271">
        <v>6826.85</v>
      </c>
      <c r="D1033">
        <f t="shared" si="37"/>
        <v>-5.5571740713764948E-3</v>
      </c>
      <c r="E1033" s="172">
        <v>-5.5571740713764948E-3</v>
      </c>
      <c r="G1033" s="172">
        <v>1023</v>
      </c>
      <c r="H1033" s="264">
        <f t="shared" ca="1" si="38"/>
        <v>5.7475977515976263E-3</v>
      </c>
    </row>
    <row r="1034" spans="2:8">
      <c r="B1034" s="270">
        <v>44293</v>
      </c>
      <c r="C1034" s="271">
        <v>6865</v>
      </c>
      <c r="D1034">
        <f t="shared" si="37"/>
        <v>1.6841200953890335E-2</v>
      </c>
      <c r="E1034" s="172">
        <v>1.6841200953890335E-2</v>
      </c>
      <c r="G1034" s="172">
        <v>1024</v>
      </c>
      <c r="H1034" s="264">
        <f t="shared" ca="1" si="38"/>
        <v>1.4756157177623339E-2</v>
      </c>
    </row>
    <row r="1035" spans="2:8">
      <c r="B1035" s="270">
        <v>44292</v>
      </c>
      <c r="C1035" s="271">
        <v>6751.3</v>
      </c>
      <c r="D1035">
        <f t="shared" ref="D1035:D1098" si="39">(C1035-C1036)/C1036</f>
        <v>-2.548551757762002E-3</v>
      </c>
      <c r="E1035" s="172">
        <v>-2.548551757762002E-3</v>
      </c>
      <c r="G1035" s="172">
        <v>1025</v>
      </c>
      <c r="H1035" s="264">
        <f t="shared" ca="1" si="38"/>
        <v>1.6676123859007769E-2</v>
      </c>
    </row>
    <row r="1036" spans="2:8">
      <c r="B1036" s="270">
        <v>44291</v>
      </c>
      <c r="C1036" s="271">
        <v>6768.55</v>
      </c>
      <c r="D1036">
        <f t="shared" si="39"/>
        <v>-2.2436776960961229E-2</v>
      </c>
      <c r="E1036" s="172">
        <v>-2.2436776960961229E-2</v>
      </c>
      <c r="G1036" s="172">
        <v>1026</v>
      </c>
      <c r="H1036" s="264">
        <f t="shared" ref="H1036:H1099" ca="1" si="40">_xlfn.NORM.INV(RAND(),N$13,N$14)</f>
        <v>-7.3035359142647471E-3</v>
      </c>
    </row>
    <row r="1037" spans="2:8">
      <c r="B1037" s="270">
        <v>44287</v>
      </c>
      <c r="C1037" s="271">
        <v>6923.9</v>
      </c>
      <c r="D1037">
        <f t="shared" si="39"/>
        <v>9.4325868905994602E-3</v>
      </c>
      <c r="E1037" s="172">
        <v>9.4325868905994602E-3</v>
      </c>
      <c r="G1037" s="172">
        <v>1027</v>
      </c>
      <c r="H1037" s="264">
        <f t="shared" ca="1" si="40"/>
        <v>1.7747358557786913E-3</v>
      </c>
    </row>
    <row r="1038" spans="2:8">
      <c r="B1038" s="270">
        <v>44286</v>
      </c>
      <c r="C1038" s="271">
        <v>6859.2</v>
      </c>
      <c r="D1038">
        <f t="shared" si="39"/>
        <v>1.0800081730347698E-3</v>
      </c>
      <c r="E1038" s="172">
        <v>1.0800081730347698E-3</v>
      </c>
      <c r="G1038" s="172">
        <v>1028</v>
      </c>
      <c r="H1038" s="264">
        <f t="shared" ca="1" si="40"/>
        <v>1.7054974269299618E-2</v>
      </c>
    </row>
    <row r="1039" spans="2:8">
      <c r="B1039" s="270">
        <v>44285</v>
      </c>
      <c r="C1039" s="271">
        <v>6851.8</v>
      </c>
      <c r="D1039">
        <f t="shared" si="39"/>
        <v>9.9271127357413447E-3</v>
      </c>
      <c r="E1039" s="172">
        <v>9.9271127357413447E-3</v>
      </c>
      <c r="G1039" s="172">
        <v>1029</v>
      </c>
      <c r="H1039" s="264">
        <f t="shared" ca="1" si="40"/>
        <v>-9.9946049806692895E-3</v>
      </c>
    </row>
    <row r="1040" spans="2:8">
      <c r="B1040" s="270">
        <v>44281</v>
      </c>
      <c r="C1040" s="271">
        <v>6784.45</v>
      </c>
      <c r="D1040">
        <f t="shared" si="39"/>
        <v>-3.5362502486433996E-4</v>
      </c>
      <c r="E1040" s="172">
        <v>-3.5362502486433996E-4</v>
      </c>
      <c r="G1040" s="172">
        <v>1030</v>
      </c>
      <c r="H1040" s="264">
        <f t="shared" ca="1" si="40"/>
        <v>4.3315753036442615E-3</v>
      </c>
    </row>
    <row r="1041" spans="2:8">
      <c r="B1041" s="270">
        <v>44280</v>
      </c>
      <c r="C1041" s="271">
        <v>6786.85</v>
      </c>
      <c r="D1041">
        <f t="shared" si="39"/>
        <v>-3.9533271065070257E-2</v>
      </c>
      <c r="E1041" s="172">
        <v>-3.9533271065070257E-2</v>
      </c>
      <c r="G1041" s="172">
        <v>1031</v>
      </c>
      <c r="H1041" s="264">
        <f t="shared" ca="1" si="40"/>
        <v>-4.643341686842507E-3</v>
      </c>
    </row>
    <row r="1042" spans="2:8">
      <c r="B1042" s="270">
        <v>44279</v>
      </c>
      <c r="C1042" s="271">
        <v>7066.2</v>
      </c>
      <c r="D1042">
        <f t="shared" si="39"/>
        <v>-1.670551400243523E-2</v>
      </c>
      <c r="E1042" s="172">
        <v>-1.670551400243523E-2</v>
      </c>
      <c r="G1042" s="172">
        <v>1032</v>
      </c>
      <c r="H1042" s="264">
        <f t="shared" ca="1" si="40"/>
        <v>-2.2990976207726048E-2</v>
      </c>
    </row>
    <row r="1043" spans="2:8">
      <c r="B1043" s="270">
        <v>44278</v>
      </c>
      <c r="C1043" s="271">
        <v>7186.25</v>
      </c>
      <c r="D1043">
        <f t="shared" si="39"/>
        <v>1.196972364020419E-2</v>
      </c>
      <c r="E1043" s="172">
        <v>1.196972364020419E-2</v>
      </c>
      <c r="G1043" s="172">
        <v>1033</v>
      </c>
      <c r="H1043" s="264">
        <f t="shared" ca="1" si="40"/>
        <v>-8.1004307858506663E-3</v>
      </c>
    </row>
    <row r="1044" spans="2:8">
      <c r="B1044" s="270">
        <v>44277</v>
      </c>
      <c r="C1044" s="271">
        <v>7101.25</v>
      </c>
      <c r="D1044">
        <f t="shared" si="39"/>
        <v>-1.72909447462943E-3</v>
      </c>
      <c r="E1044" s="172">
        <v>-1.72909447462943E-3</v>
      </c>
      <c r="G1044" s="172">
        <v>1034</v>
      </c>
      <c r="H1044" s="264">
        <f t="shared" ca="1" si="40"/>
        <v>-7.9234099576869169E-3</v>
      </c>
    </row>
    <row r="1045" spans="2:8">
      <c r="B1045" s="270">
        <v>44274</v>
      </c>
      <c r="C1045" s="271">
        <v>7113.55</v>
      </c>
      <c r="D1045">
        <f t="shared" si="39"/>
        <v>-2.8114566859928743E-5</v>
      </c>
      <c r="E1045" s="172">
        <v>-2.8114566859928743E-5</v>
      </c>
      <c r="G1045" s="172">
        <v>1035</v>
      </c>
      <c r="H1045" s="264">
        <f t="shared" ca="1" si="40"/>
        <v>2.9678584288523369E-2</v>
      </c>
    </row>
    <row r="1046" spans="2:8">
      <c r="B1046" s="270">
        <v>44273</v>
      </c>
      <c r="C1046" s="271">
        <v>7113.75</v>
      </c>
      <c r="D1046">
        <f t="shared" si="39"/>
        <v>6.9500966077583977E-3</v>
      </c>
      <c r="E1046" s="172">
        <v>6.9500966077583977E-3</v>
      </c>
      <c r="G1046" s="172">
        <v>1036</v>
      </c>
      <c r="H1046" s="264">
        <f t="shared" ca="1" si="40"/>
        <v>5.3220523143011379E-3</v>
      </c>
    </row>
    <row r="1047" spans="2:8">
      <c r="B1047" s="270">
        <v>44272</v>
      </c>
      <c r="C1047" s="271">
        <v>7064.65</v>
      </c>
      <c r="D1047">
        <f t="shared" si="39"/>
        <v>-1.197851838384411E-2</v>
      </c>
      <c r="E1047" s="172">
        <v>-1.197851838384411E-2</v>
      </c>
      <c r="G1047" s="172">
        <v>1037</v>
      </c>
      <c r="H1047" s="264">
        <f t="shared" ca="1" si="40"/>
        <v>-3.9407876809302491E-4</v>
      </c>
    </row>
    <row r="1048" spans="2:8">
      <c r="B1048" s="270">
        <v>44271</v>
      </c>
      <c r="C1048" s="271">
        <v>7150.3</v>
      </c>
      <c r="D1048">
        <f t="shared" si="39"/>
        <v>8.6045166659613776E-3</v>
      </c>
      <c r="E1048" s="172">
        <v>8.6045166659613776E-3</v>
      </c>
      <c r="G1048" s="172">
        <v>1038</v>
      </c>
      <c r="H1048" s="264">
        <f t="shared" ca="1" si="40"/>
        <v>5.6578597441992746E-3</v>
      </c>
    </row>
    <row r="1049" spans="2:8">
      <c r="B1049" s="270">
        <v>44270</v>
      </c>
      <c r="C1049" s="271">
        <v>7089.3</v>
      </c>
      <c r="D1049">
        <f t="shared" si="39"/>
        <v>-9.723513993404408E-4</v>
      </c>
      <c r="E1049" s="172">
        <v>-9.723513993404408E-4</v>
      </c>
      <c r="G1049" s="172">
        <v>1039</v>
      </c>
      <c r="H1049" s="264">
        <f t="shared" ca="1" si="40"/>
        <v>2.3824590365571639E-2</v>
      </c>
    </row>
    <row r="1050" spans="2:8">
      <c r="B1050" s="270">
        <v>44267</v>
      </c>
      <c r="C1050" s="271">
        <v>7096.2</v>
      </c>
      <c r="D1050">
        <f t="shared" si="39"/>
        <v>-2.4188336244001119E-2</v>
      </c>
      <c r="E1050" s="172">
        <v>-2.4188336244001119E-2</v>
      </c>
      <c r="G1050" s="172">
        <v>1040</v>
      </c>
      <c r="H1050" s="264">
        <f t="shared" ca="1" si="40"/>
        <v>1.424765604555347E-2</v>
      </c>
    </row>
    <row r="1051" spans="2:8">
      <c r="B1051" s="270">
        <v>44265</v>
      </c>
      <c r="C1051" s="271">
        <v>7272.1</v>
      </c>
      <c r="D1051">
        <f t="shared" si="39"/>
        <v>-4.0333901705801945E-3</v>
      </c>
      <c r="E1051" s="172">
        <v>-4.0333901705801945E-3</v>
      </c>
      <c r="G1051" s="172">
        <v>1041</v>
      </c>
      <c r="H1051" s="264">
        <f t="shared" ca="1" si="40"/>
        <v>3.3310431095569751E-3</v>
      </c>
    </row>
    <row r="1052" spans="2:8">
      <c r="B1052" s="270">
        <v>44264</v>
      </c>
      <c r="C1052" s="271">
        <v>7301.55</v>
      </c>
      <c r="D1052">
        <f t="shared" si="39"/>
        <v>5.7924099455885641E-3</v>
      </c>
      <c r="E1052" s="172">
        <v>5.7924099455885641E-3</v>
      </c>
      <c r="G1052" s="172">
        <v>1042</v>
      </c>
      <c r="H1052" s="264">
        <f t="shared" ca="1" si="40"/>
        <v>-9.5423715844793157E-4</v>
      </c>
    </row>
    <row r="1053" spans="2:8">
      <c r="B1053" s="270">
        <v>44263</v>
      </c>
      <c r="C1053" s="271">
        <v>7259.5</v>
      </c>
      <c r="D1053">
        <f t="shared" si="39"/>
        <v>1.4484756518140433E-3</v>
      </c>
      <c r="E1053" s="172">
        <v>1.4484756518140433E-3</v>
      </c>
      <c r="G1053" s="172">
        <v>1043</v>
      </c>
      <c r="H1053" s="264">
        <f t="shared" ca="1" si="40"/>
        <v>-5.3428933893405924E-3</v>
      </c>
    </row>
    <row r="1054" spans="2:8">
      <c r="B1054" s="270">
        <v>44260</v>
      </c>
      <c r="C1054" s="271">
        <v>7249</v>
      </c>
      <c r="D1054">
        <f t="shared" si="39"/>
        <v>1.6461944023781427E-2</v>
      </c>
      <c r="E1054" s="172">
        <v>1.6461944023781427E-2</v>
      </c>
      <c r="G1054" s="172">
        <v>1044</v>
      </c>
      <c r="H1054" s="264">
        <f t="shared" ca="1" si="40"/>
        <v>3.2578251922022968E-3</v>
      </c>
    </row>
    <row r="1055" spans="2:8">
      <c r="B1055" s="270">
        <v>44259</v>
      </c>
      <c r="C1055" s="271">
        <v>7131.6</v>
      </c>
      <c r="D1055">
        <f t="shared" si="39"/>
        <v>9.6846182997186489E-4</v>
      </c>
      <c r="E1055" s="172">
        <v>9.6846182997186489E-4</v>
      </c>
      <c r="G1055" s="172">
        <v>1045</v>
      </c>
      <c r="H1055" s="264">
        <f t="shared" ca="1" si="40"/>
        <v>-1.4892025749699851E-2</v>
      </c>
    </row>
    <row r="1056" spans="2:8">
      <c r="B1056" s="270">
        <v>44258</v>
      </c>
      <c r="C1056" s="271">
        <v>7124.7</v>
      </c>
      <c r="D1056">
        <f t="shared" si="39"/>
        <v>-1.2392398220152277E-2</v>
      </c>
      <c r="E1056" s="172">
        <v>-1.2392398220152277E-2</v>
      </c>
      <c r="G1056" s="172">
        <v>1046</v>
      </c>
      <c r="H1056" s="264">
        <f t="shared" ca="1" si="40"/>
        <v>-3.6580189966821941E-2</v>
      </c>
    </row>
    <row r="1057" spans="2:8">
      <c r="B1057" s="270">
        <v>44257</v>
      </c>
      <c r="C1057" s="271">
        <v>7214.1</v>
      </c>
      <c r="D1057">
        <f t="shared" si="39"/>
        <v>2.8382038488952297E-2</v>
      </c>
      <c r="E1057" s="172">
        <v>2.8382038488952297E-2</v>
      </c>
      <c r="G1057" s="172">
        <v>1047</v>
      </c>
      <c r="H1057" s="264">
        <f t="shared" ca="1" si="40"/>
        <v>-2.3116063632419404E-2</v>
      </c>
    </row>
    <row r="1058" spans="2:8">
      <c r="B1058" s="270">
        <v>44256</v>
      </c>
      <c r="C1058" s="271">
        <v>7015</v>
      </c>
      <c r="D1058">
        <f t="shared" si="39"/>
        <v>2.1678815639040856E-2</v>
      </c>
      <c r="E1058" s="172">
        <v>2.1678815639040856E-2</v>
      </c>
      <c r="G1058" s="172">
        <v>1048</v>
      </c>
      <c r="H1058" s="264">
        <f t="shared" ca="1" si="40"/>
        <v>-3.7428389931253893E-2</v>
      </c>
    </row>
    <row r="1059" spans="2:8">
      <c r="B1059" s="270">
        <v>44253</v>
      </c>
      <c r="C1059" s="271">
        <v>6866.15</v>
      </c>
      <c r="D1059">
        <f t="shared" si="39"/>
        <v>-9.2636014054125297E-3</v>
      </c>
      <c r="E1059" s="172">
        <v>-9.2636014054125297E-3</v>
      </c>
      <c r="G1059" s="172">
        <v>1049</v>
      </c>
      <c r="H1059" s="264">
        <f t="shared" ca="1" si="40"/>
        <v>1.8601015076237463E-2</v>
      </c>
    </row>
    <row r="1060" spans="2:8">
      <c r="B1060" s="270">
        <v>44252</v>
      </c>
      <c r="C1060" s="271">
        <v>6930.35</v>
      </c>
      <c r="D1060">
        <f t="shared" si="39"/>
        <v>-3.2504188869471886E-3</v>
      </c>
      <c r="E1060" s="172">
        <v>-3.2504188869471886E-3</v>
      </c>
      <c r="G1060" s="172">
        <v>1050</v>
      </c>
      <c r="H1060" s="264">
        <f t="shared" ca="1" si="40"/>
        <v>1.7713015978523702E-2</v>
      </c>
    </row>
    <row r="1061" spans="2:8">
      <c r="B1061" s="270">
        <v>44251</v>
      </c>
      <c r="C1061" s="271">
        <v>6952.95</v>
      </c>
      <c r="D1061">
        <f t="shared" si="39"/>
        <v>-2.5177533892834347E-3</v>
      </c>
      <c r="E1061" s="172">
        <v>-2.5177533892834347E-3</v>
      </c>
      <c r="G1061" s="172">
        <v>1051</v>
      </c>
      <c r="H1061" s="264">
        <f t="shared" ca="1" si="40"/>
        <v>4.9050792146220629E-2</v>
      </c>
    </row>
    <row r="1062" spans="2:8">
      <c r="B1062" s="270">
        <v>44250</v>
      </c>
      <c r="C1062" s="271">
        <v>6970.5</v>
      </c>
      <c r="D1062">
        <f t="shared" si="39"/>
        <v>-1.6362212391253704E-2</v>
      </c>
      <c r="E1062" s="172">
        <v>-1.6362212391253704E-2</v>
      </c>
      <c r="G1062" s="172">
        <v>1052</v>
      </c>
      <c r="H1062" s="264">
        <f t="shared" ca="1" si="40"/>
        <v>1.5485579725637038E-2</v>
      </c>
    </row>
    <row r="1063" spans="2:8">
      <c r="B1063" s="270">
        <v>44249</v>
      </c>
      <c r="C1063" s="271">
        <v>7086.45</v>
      </c>
      <c r="D1063">
        <f t="shared" si="39"/>
        <v>-3.2302335108562091E-2</v>
      </c>
      <c r="E1063" s="172">
        <v>-3.2302335108562091E-2</v>
      </c>
      <c r="G1063" s="172">
        <v>1053</v>
      </c>
      <c r="H1063" s="264">
        <f t="shared" ca="1" si="40"/>
        <v>-2.0680186086197008E-2</v>
      </c>
    </row>
    <row r="1064" spans="2:8">
      <c r="B1064" s="270">
        <v>44246</v>
      </c>
      <c r="C1064" s="271">
        <v>7323</v>
      </c>
      <c r="D1064">
        <f t="shared" si="39"/>
        <v>-2.3280938439890389E-2</v>
      </c>
      <c r="E1064" s="172">
        <v>-2.3280938439890389E-2</v>
      </c>
      <c r="G1064" s="172">
        <v>1054</v>
      </c>
      <c r="H1064" s="264">
        <f t="shared" ca="1" si="40"/>
        <v>2.4607151338392787E-2</v>
      </c>
    </row>
    <row r="1065" spans="2:8">
      <c r="B1065" s="270">
        <v>44245</v>
      </c>
      <c r="C1065" s="271">
        <v>7497.55</v>
      </c>
      <c r="D1065">
        <f t="shared" si="39"/>
        <v>-7.5301204819272266E-4</v>
      </c>
      <c r="E1065" s="172">
        <v>-7.5301204819272266E-4</v>
      </c>
      <c r="G1065" s="172">
        <v>1055</v>
      </c>
      <c r="H1065" s="264">
        <f t="shared" ca="1" si="40"/>
        <v>-3.7422107641841222E-2</v>
      </c>
    </row>
    <row r="1066" spans="2:8">
      <c r="B1066" s="270">
        <v>44244</v>
      </c>
      <c r="C1066" s="271">
        <v>7503.2</v>
      </c>
      <c r="D1066">
        <f t="shared" si="39"/>
        <v>-2.5184973463859579E-2</v>
      </c>
      <c r="E1066" s="172">
        <v>-2.5184973463859579E-2</v>
      </c>
      <c r="G1066" s="172">
        <v>1056</v>
      </c>
      <c r="H1066" s="264">
        <f t="shared" ca="1" si="40"/>
        <v>4.543030027690383E-3</v>
      </c>
    </row>
    <row r="1067" spans="2:8">
      <c r="B1067" s="270">
        <v>44243</v>
      </c>
      <c r="C1067" s="271">
        <v>7697.05</v>
      </c>
      <c r="D1067">
        <f t="shared" si="39"/>
        <v>1.3216351944607236E-2</v>
      </c>
      <c r="E1067" s="172">
        <v>1.3216351944607236E-2</v>
      </c>
      <c r="G1067" s="172">
        <v>1057</v>
      </c>
      <c r="H1067" s="264">
        <f t="shared" ca="1" si="40"/>
        <v>-4.8220530235842541E-3</v>
      </c>
    </row>
    <row r="1068" spans="2:8">
      <c r="B1068" s="270">
        <v>44242</v>
      </c>
      <c r="C1068" s="271">
        <v>7596.65</v>
      </c>
      <c r="D1068">
        <f t="shared" si="39"/>
        <v>3.7193631498975538E-3</v>
      </c>
      <c r="E1068" s="172">
        <v>3.7193631498975538E-3</v>
      </c>
      <c r="G1068" s="172">
        <v>1058</v>
      </c>
      <c r="H1068" s="264">
        <f t="shared" ca="1" si="40"/>
        <v>2.0099312649307997E-2</v>
      </c>
    </row>
    <row r="1069" spans="2:8">
      <c r="B1069" s="270">
        <v>44239</v>
      </c>
      <c r="C1069" s="271">
        <v>7568.5</v>
      </c>
      <c r="D1069">
        <f t="shared" si="39"/>
        <v>-1.2892329161966046E-2</v>
      </c>
      <c r="E1069" s="172">
        <v>-1.2892329161966046E-2</v>
      </c>
      <c r="G1069" s="172">
        <v>1059</v>
      </c>
      <c r="H1069" s="264">
        <f t="shared" ca="1" si="40"/>
        <v>-3.9522159668371262E-3</v>
      </c>
    </row>
    <row r="1070" spans="2:8">
      <c r="B1070" s="270">
        <v>44238</v>
      </c>
      <c r="C1070" s="271">
        <v>7667.35</v>
      </c>
      <c r="D1070">
        <f t="shared" si="39"/>
        <v>5.98947741317561E-3</v>
      </c>
      <c r="E1070" s="172">
        <v>5.98947741317561E-3</v>
      </c>
      <c r="G1070" s="172">
        <v>1060</v>
      </c>
      <c r="H1070" s="264">
        <f t="shared" ca="1" si="40"/>
        <v>-4.5043562572666312E-2</v>
      </c>
    </row>
    <row r="1071" spans="2:8">
      <c r="B1071" s="270">
        <v>44237</v>
      </c>
      <c r="C1071" s="271">
        <v>7621.7</v>
      </c>
      <c r="D1071">
        <f t="shared" si="39"/>
        <v>-7.0145075750130967E-4</v>
      </c>
      <c r="E1071" s="172">
        <v>-7.0145075750130967E-4</v>
      </c>
      <c r="G1071" s="172">
        <v>1061</v>
      </c>
      <c r="H1071" s="264">
        <f t="shared" ca="1" si="40"/>
        <v>-1.2247001209217571E-2</v>
      </c>
    </row>
    <row r="1072" spans="2:8">
      <c r="B1072" s="270">
        <v>44236</v>
      </c>
      <c r="C1072" s="271">
        <v>7627.05</v>
      </c>
      <c r="D1072">
        <f t="shared" si="39"/>
        <v>6.9244580571911143E-3</v>
      </c>
      <c r="E1072" s="172">
        <v>6.9244580571911143E-3</v>
      </c>
      <c r="G1072" s="172">
        <v>1062</v>
      </c>
      <c r="H1072" s="264">
        <f t="shared" ca="1" si="40"/>
        <v>-1.0219074232382405E-2</v>
      </c>
    </row>
    <row r="1073" spans="2:8">
      <c r="B1073" s="270">
        <v>44235</v>
      </c>
      <c r="C1073" s="271">
        <v>7574.6</v>
      </c>
      <c r="D1073">
        <f t="shared" si="39"/>
        <v>1.07350399978651E-2</v>
      </c>
      <c r="E1073" s="172">
        <v>1.07350399978651E-2</v>
      </c>
      <c r="G1073" s="172">
        <v>1063</v>
      </c>
      <c r="H1073" s="264">
        <f t="shared" ca="1" si="40"/>
        <v>-1.6245860753112983E-2</v>
      </c>
    </row>
    <row r="1074" spans="2:8">
      <c r="B1074" s="270">
        <v>44232</v>
      </c>
      <c r="C1074" s="271">
        <v>7494.15</v>
      </c>
      <c r="D1074">
        <f t="shared" si="39"/>
        <v>-1.9090314136125702E-2</v>
      </c>
      <c r="E1074" s="172">
        <v>-1.9090314136125702E-2</v>
      </c>
      <c r="G1074" s="172">
        <v>1064</v>
      </c>
      <c r="H1074" s="264">
        <f t="shared" ca="1" si="40"/>
        <v>3.7180283304627269E-2</v>
      </c>
    </row>
    <row r="1075" spans="2:8">
      <c r="B1075" s="270">
        <v>44231</v>
      </c>
      <c r="C1075" s="271">
        <v>7640</v>
      </c>
      <c r="D1075">
        <f t="shared" si="39"/>
        <v>6.6937226585147558E-3</v>
      </c>
      <c r="E1075" s="172">
        <v>6.6937226585147558E-3</v>
      </c>
      <c r="G1075" s="172">
        <v>1065</v>
      </c>
      <c r="H1075" s="264">
        <f t="shared" ca="1" si="40"/>
        <v>-3.8650223119471583E-2</v>
      </c>
    </row>
    <row r="1076" spans="2:8">
      <c r="B1076" s="270">
        <v>44230</v>
      </c>
      <c r="C1076" s="271">
        <v>7589.2</v>
      </c>
      <c r="D1076">
        <f t="shared" si="39"/>
        <v>-8.5568343632016937E-3</v>
      </c>
      <c r="E1076" s="172">
        <v>-8.5568343632016937E-3</v>
      </c>
      <c r="G1076" s="172">
        <v>1066</v>
      </c>
      <c r="H1076" s="264">
        <f t="shared" ca="1" si="40"/>
        <v>1.9108552993780448E-2</v>
      </c>
    </row>
    <row r="1077" spans="2:8">
      <c r="B1077" s="270">
        <v>44229</v>
      </c>
      <c r="C1077" s="271">
        <v>7654.7</v>
      </c>
      <c r="D1077">
        <f t="shared" si="39"/>
        <v>3.4446876942620018E-2</v>
      </c>
      <c r="E1077" s="172">
        <v>3.4446876942620018E-2</v>
      </c>
      <c r="G1077" s="172">
        <v>1067</v>
      </c>
      <c r="H1077" s="264">
        <f t="shared" ca="1" si="40"/>
        <v>-1.9334786598013669E-2</v>
      </c>
    </row>
    <row r="1078" spans="2:8">
      <c r="B1078" s="270">
        <v>44228</v>
      </c>
      <c r="C1078" s="271">
        <v>7399.8</v>
      </c>
      <c r="D1078">
        <f t="shared" si="39"/>
        <v>2.6801634601375197E-2</v>
      </c>
      <c r="E1078" s="172">
        <v>2.6801634601375197E-2</v>
      </c>
      <c r="G1078" s="172">
        <v>1068</v>
      </c>
      <c r="H1078" s="264">
        <f t="shared" ca="1" si="40"/>
        <v>4.1082923005896065E-3</v>
      </c>
    </row>
    <row r="1079" spans="2:8">
      <c r="B1079" s="270">
        <v>44225</v>
      </c>
      <c r="C1079" s="271">
        <v>7206.65</v>
      </c>
      <c r="D1079">
        <f t="shared" si="39"/>
        <v>-5.0319562495881973E-2</v>
      </c>
      <c r="E1079" s="172">
        <v>-5.0319562495881973E-2</v>
      </c>
      <c r="G1079" s="172">
        <v>1069</v>
      </c>
      <c r="H1079" s="264">
        <f t="shared" ca="1" si="40"/>
        <v>-1.9320215000738004E-3</v>
      </c>
    </row>
    <row r="1080" spans="2:8">
      <c r="B1080" s="270">
        <v>44224</v>
      </c>
      <c r="C1080" s="271">
        <v>7588.5</v>
      </c>
      <c r="D1080">
        <f t="shared" si="39"/>
        <v>-3.587899731923918E-2</v>
      </c>
      <c r="E1080" s="172">
        <v>-3.587899731923918E-2</v>
      </c>
      <c r="G1080" s="172">
        <v>1070</v>
      </c>
      <c r="H1080" s="264">
        <f t="shared" ca="1" si="40"/>
        <v>5.4343548333656323E-3</v>
      </c>
    </row>
    <row r="1081" spans="2:8">
      <c r="B1081" s="270">
        <v>44223</v>
      </c>
      <c r="C1081" s="271">
        <v>7870.9</v>
      </c>
      <c r="D1081">
        <f t="shared" si="39"/>
        <v>-1.3857044415210219E-2</v>
      </c>
      <c r="E1081" s="172">
        <v>-1.3857044415210219E-2</v>
      </c>
      <c r="G1081" s="172">
        <v>1071</v>
      </c>
      <c r="H1081" s="264">
        <f t="shared" ca="1" si="40"/>
        <v>2.2215136295767296E-2</v>
      </c>
    </row>
    <row r="1082" spans="2:8">
      <c r="B1082" s="270">
        <v>44221</v>
      </c>
      <c r="C1082" s="271">
        <v>7981.5</v>
      </c>
      <c r="D1082">
        <f t="shared" si="39"/>
        <v>-8.367655006615897E-3</v>
      </c>
      <c r="E1082" s="172">
        <v>-8.367655006615897E-3</v>
      </c>
      <c r="G1082" s="172">
        <v>1072</v>
      </c>
      <c r="H1082" s="264">
        <f t="shared" ca="1" si="40"/>
        <v>1.7435468978994884E-3</v>
      </c>
    </row>
    <row r="1083" spans="2:8">
      <c r="B1083" s="270">
        <v>44218</v>
      </c>
      <c r="C1083" s="271">
        <v>8048.85</v>
      </c>
      <c r="D1083">
        <f t="shared" si="39"/>
        <v>-3.454359736280018E-3</v>
      </c>
      <c r="E1083" s="172">
        <v>-3.454359736280018E-3</v>
      </c>
      <c r="G1083" s="172">
        <v>1073</v>
      </c>
      <c r="H1083" s="264">
        <f t="shared" ca="1" si="40"/>
        <v>-1.5746797333721019E-2</v>
      </c>
    </row>
    <row r="1084" spans="2:8">
      <c r="B1084" s="270">
        <v>44217</v>
      </c>
      <c r="C1084" s="271">
        <v>8076.75</v>
      </c>
      <c r="D1084">
        <f t="shared" si="39"/>
        <v>-8.3732865149570984E-3</v>
      </c>
      <c r="E1084" s="172">
        <v>-8.3732865149570984E-3</v>
      </c>
      <c r="G1084" s="172">
        <v>1074</v>
      </c>
      <c r="H1084" s="264">
        <f t="shared" ca="1" si="40"/>
        <v>1.554709647617759E-2</v>
      </c>
    </row>
    <row r="1085" spans="2:8">
      <c r="B1085" s="270">
        <v>44216</v>
      </c>
      <c r="C1085" s="271">
        <v>8144.95</v>
      </c>
      <c r="D1085">
        <f t="shared" si="39"/>
        <v>2.8065281599474849E-2</v>
      </c>
      <c r="E1085" s="172">
        <v>2.8065281599474849E-2</v>
      </c>
      <c r="G1085" s="172">
        <v>1075</v>
      </c>
      <c r="H1085" s="264">
        <f t="shared" ca="1" si="40"/>
        <v>-9.4796269672659007E-3</v>
      </c>
    </row>
    <row r="1086" spans="2:8">
      <c r="B1086" s="270">
        <v>44215</v>
      </c>
      <c r="C1086" s="271">
        <v>7922.6</v>
      </c>
      <c r="D1086">
        <f t="shared" si="39"/>
        <v>1.1742320241614774E-2</v>
      </c>
      <c r="E1086" s="172">
        <v>1.1742320241614774E-2</v>
      </c>
      <c r="G1086" s="172">
        <v>1076</v>
      </c>
      <c r="H1086" s="264">
        <f t="shared" ca="1" si="40"/>
        <v>-8.7061555521897229E-3</v>
      </c>
    </row>
    <row r="1087" spans="2:8">
      <c r="B1087" s="270">
        <v>44214</v>
      </c>
      <c r="C1087" s="271">
        <v>7830.65</v>
      </c>
      <c r="D1087">
        <f t="shared" si="39"/>
        <v>-2.41876693978006E-2</v>
      </c>
      <c r="E1087" s="172">
        <v>-2.41876693978006E-2</v>
      </c>
      <c r="G1087" s="172">
        <v>1077</v>
      </c>
      <c r="H1087" s="264">
        <f t="shared" ca="1" si="40"/>
        <v>2.6421409082171096E-2</v>
      </c>
    </row>
    <row r="1088" spans="2:8">
      <c r="B1088" s="270">
        <v>44211</v>
      </c>
      <c r="C1088" s="271">
        <v>8024.75</v>
      </c>
      <c r="D1088">
        <f t="shared" si="39"/>
        <v>-1.5301646123357996E-2</v>
      </c>
      <c r="E1088" s="172">
        <v>-1.5301646123357996E-2</v>
      </c>
      <c r="G1088" s="172">
        <v>1078</v>
      </c>
      <c r="H1088" s="264">
        <f t="shared" ca="1" si="40"/>
        <v>-1.0725614407873258E-4</v>
      </c>
    </row>
    <row r="1089" spans="2:8">
      <c r="B1089" s="270">
        <v>44210</v>
      </c>
      <c r="C1089" s="271">
        <v>8149.45</v>
      </c>
      <c r="D1089">
        <f t="shared" si="39"/>
        <v>1.1793829124614648E-3</v>
      </c>
      <c r="E1089" s="172">
        <v>1.1793829124614648E-3</v>
      </c>
      <c r="G1089" s="172">
        <v>1079</v>
      </c>
      <c r="H1089" s="264">
        <f t="shared" ca="1" si="40"/>
        <v>-8.8211902101170397E-3</v>
      </c>
    </row>
    <row r="1090" spans="2:8">
      <c r="B1090" s="270">
        <v>44209</v>
      </c>
      <c r="C1090" s="271">
        <v>8139.85</v>
      </c>
      <c r="D1090">
        <f t="shared" si="39"/>
        <v>-5.8866274631932895E-3</v>
      </c>
      <c r="E1090" s="172">
        <v>-5.8866274631932895E-3</v>
      </c>
      <c r="G1090" s="172">
        <v>1080</v>
      </c>
      <c r="H1090" s="264">
        <f t="shared" ca="1" si="40"/>
        <v>-1.715051639584686E-2</v>
      </c>
    </row>
    <row r="1091" spans="2:8">
      <c r="B1091" s="270">
        <v>44208</v>
      </c>
      <c r="C1091" s="271">
        <v>8188.05</v>
      </c>
      <c r="D1091">
        <f t="shared" si="39"/>
        <v>-5.4295344811879165E-3</v>
      </c>
      <c r="E1091" s="172">
        <v>-5.4295344811879165E-3</v>
      </c>
      <c r="G1091" s="172">
        <v>1081</v>
      </c>
      <c r="H1091" s="264">
        <f t="shared" ca="1" si="40"/>
        <v>8.4727202948252367E-3</v>
      </c>
    </row>
    <row r="1092" spans="2:8">
      <c r="B1092" s="270">
        <v>44207</v>
      </c>
      <c r="C1092" s="271">
        <v>8232.75</v>
      </c>
      <c r="D1092">
        <f t="shared" si="39"/>
        <v>2.7180626083918746E-2</v>
      </c>
      <c r="E1092" s="172">
        <v>2.7180626083918746E-2</v>
      </c>
      <c r="G1092" s="172">
        <v>1082</v>
      </c>
      <c r="H1092" s="264">
        <f t="shared" ca="1" si="40"/>
        <v>3.4259375496729444E-2</v>
      </c>
    </row>
    <row r="1093" spans="2:8">
      <c r="B1093" s="270">
        <v>44204</v>
      </c>
      <c r="C1093" s="271">
        <v>8014.9</v>
      </c>
      <c r="D1093">
        <f t="shared" si="39"/>
        <v>5.9324218053013057E-2</v>
      </c>
      <c r="E1093" s="172">
        <v>5.9324218053013057E-2</v>
      </c>
      <c r="G1093" s="172">
        <v>1083</v>
      </c>
      <c r="H1093" s="264">
        <f t="shared" ca="1" si="40"/>
        <v>-1.3912996973399476E-2</v>
      </c>
    </row>
    <row r="1094" spans="2:8">
      <c r="B1094" s="270">
        <v>44203</v>
      </c>
      <c r="C1094" s="271">
        <v>7566.05</v>
      </c>
      <c r="D1094">
        <f t="shared" si="39"/>
        <v>-8.1994074928558557E-3</v>
      </c>
      <c r="E1094" s="172">
        <v>-8.1994074928558557E-3</v>
      </c>
      <c r="G1094" s="172">
        <v>1084</v>
      </c>
      <c r="H1094" s="264">
        <f t="shared" ca="1" si="40"/>
        <v>-9.9979005538327953E-4</v>
      </c>
    </row>
    <row r="1095" spans="2:8">
      <c r="B1095" s="270">
        <v>44202</v>
      </c>
      <c r="C1095" s="271">
        <v>7628.6</v>
      </c>
      <c r="D1095">
        <f t="shared" si="39"/>
        <v>-3.5073052531202548E-3</v>
      </c>
      <c r="E1095" s="172">
        <v>-3.5073052531202548E-3</v>
      </c>
      <c r="G1095" s="172">
        <v>1085</v>
      </c>
      <c r="H1095" s="264">
        <f t="shared" ca="1" si="40"/>
        <v>8.8468835043433169E-3</v>
      </c>
    </row>
    <row r="1096" spans="2:8">
      <c r="B1096" s="270">
        <v>44201</v>
      </c>
      <c r="C1096" s="271">
        <v>7655.45</v>
      </c>
      <c r="D1096">
        <f t="shared" si="39"/>
        <v>-6.0825987042831837E-3</v>
      </c>
      <c r="E1096" s="172">
        <v>-6.0825987042831837E-3</v>
      </c>
      <c r="G1096" s="172">
        <v>1086</v>
      </c>
      <c r="H1096" s="264">
        <f t="shared" ca="1" si="40"/>
        <v>-7.2240531301501851E-3</v>
      </c>
    </row>
    <row r="1097" spans="2:8">
      <c r="B1097" s="270">
        <v>44200</v>
      </c>
      <c r="C1097" s="271">
        <v>7702.3</v>
      </c>
      <c r="D1097">
        <f t="shared" si="39"/>
        <v>1.4301873545434452E-3</v>
      </c>
      <c r="E1097" s="172">
        <v>1.4301873545434452E-3</v>
      </c>
      <c r="G1097" s="172">
        <v>1087</v>
      </c>
      <c r="H1097" s="264">
        <f t="shared" ca="1" si="40"/>
        <v>-1.6070330502729286E-2</v>
      </c>
    </row>
    <row r="1098" spans="2:8">
      <c r="B1098" s="270">
        <v>44197</v>
      </c>
      <c r="C1098" s="271">
        <v>7691.3</v>
      </c>
      <c r="D1098">
        <f t="shared" si="39"/>
        <v>5.4512654256431469E-3</v>
      </c>
      <c r="E1098" s="172">
        <v>5.4512654256431469E-3</v>
      </c>
      <c r="G1098" s="172">
        <v>1088</v>
      </c>
      <c r="H1098" s="264">
        <f t="shared" ca="1" si="40"/>
        <v>-2.7085241887256617E-3</v>
      </c>
    </row>
    <row r="1099" spans="2:8">
      <c r="B1099" s="270">
        <v>44196</v>
      </c>
      <c r="C1099" s="271">
        <v>7649.6</v>
      </c>
      <c r="D1099">
        <f t="shared" ref="D1099:D1162" si="41">(C1099-C1100)/C1100</f>
        <v>4.8207647545614324E-3</v>
      </c>
      <c r="E1099" s="172">
        <v>4.8207647545614324E-3</v>
      </c>
      <c r="G1099" s="172">
        <v>1089</v>
      </c>
      <c r="H1099" s="264">
        <f t="shared" ca="1" si="40"/>
        <v>-2.3362869427836806E-2</v>
      </c>
    </row>
    <row r="1100" spans="2:8">
      <c r="B1100" s="270">
        <v>44195</v>
      </c>
      <c r="C1100" s="271">
        <v>7612.9</v>
      </c>
      <c r="D1100">
        <f t="shared" si="41"/>
        <v>2.1543539957194612E-2</v>
      </c>
      <c r="E1100" s="172">
        <v>2.1543539957194612E-2</v>
      </c>
      <c r="G1100" s="172">
        <v>1090</v>
      </c>
      <c r="H1100" s="264">
        <f t="shared" ref="H1100:H1163" ca="1" si="42">_xlfn.NORM.INV(RAND(),N$13,N$14)</f>
        <v>-2.0121215049407157E-2</v>
      </c>
    </row>
    <row r="1101" spans="2:8">
      <c r="B1101" s="270">
        <v>44194</v>
      </c>
      <c r="C1101" s="271">
        <v>7452.35</v>
      </c>
      <c r="D1101">
        <f t="shared" si="41"/>
        <v>-4.0959508218628409E-3</v>
      </c>
      <c r="E1101" s="172">
        <v>-4.0959508218628409E-3</v>
      </c>
      <c r="G1101" s="172">
        <v>1091</v>
      </c>
      <c r="H1101" s="264">
        <f t="shared" ca="1" si="42"/>
        <v>1.2206261024265671E-2</v>
      </c>
    </row>
    <row r="1102" spans="2:8">
      <c r="B1102" s="270">
        <v>44193</v>
      </c>
      <c r="C1102" s="271">
        <v>7483</v>
      </c>
      <c r="D1102">
        <f t="shared" si="41"/>
        <v>4.9623625949328596E-3</v>
      </c>
      <c r="E1102" s="172">
        <v>4.9623625949328596E-3</v>
      </c>
      <c r="G1102" s="172">
        <v>1092</v>
      </c>
      <c r="H1102" s="264">
        <f t="shared" ca="1" si="42"/>
        <v>5.4494428335483819E-4</v>
      </c>
    </row>
    <row r="1103" spans="2:8">
      <c r="B1103" s="270">
        <v>44189</v>
      </c>
      <c r="C1103" s="271">
        <v>7446.05</v>
      </c>
      <c r="D1103">
        <f t="shared" si="41"/>
        <v>-5.234934462646912E-4</v>
      </c>
      <c r="E1103" s="172">
        <v>-5.234934462646912E-4</v>
      </c>
      <c r="G1103" s="172">
        <v>1093</v>
      </c>
      <c r="H1103" s="264">
        <f t="shared" ca="1" si="42"/>
        <v>7.3583150741841612E-3</v>
      </c>
    </row>
    <row r="1104" spans="2:8">
      <c r="B1104" s="270">
        <v>44188</v>
      </c>
      <c r="C1104" s="271">
        <v>7449.95</v>
      </c>
      <c r="D1104">
        <f t="shared" si="41"/>
        <v>7.3762068312735194E-3</v>
      </c>
      <c r="E1104" s="172">
        <v>7.3762068312735194E-3</v>
      </c>
      <c r="G1104" s="172">
        <v>1094</v>
      </c>
      <c r="H1104" s="264">
        <f t="shared" ca="1" si="42"/>
        <v>4.0275292195128778E-2</v>
      </c>
    </row>
    <row r="1105" spans="2:8">
      <c r="B1105" s="270">
        <v>44187</v>
      </c>
      <c r="C1105" s="271">
        <v>7395.4</v>
      </c>
      <c r="D1105">
        <f t="shared" si="41"/>
        <v>2.6165588861321392E-3</v>
      </c>
      <c r="E1105" s="172">
        <v>2.6165588861321392E-3</v>
      </c>
      <c r="G1105" s="172">
        <v>1095</v>
      </c>
      <c r="H1105" s="264">
        <f t="shared" ca="1" si="42"/>
        <v>-2.7670988674215909E-2</v>
      </c>
    </row>
    <row r="1106" spans="2:8">
      <c r="B1106" s="270">
        <v>44186</v>
      </c>
      <c r="C1106" s="271">
        <v>7376.1</v>
      </c>
      <c r="D1106">
        <f t="shared" si="41"/>
        <v>-2.4293131386619881E-2</v>
      </c>
      <c r="E1106" s="172">
        <v>-2.4293131386619881E-2</v>
      </c>
      <c r="G1106" s="172">
        <v>1096</v>
      </c>
      <c r="H1106" s="264">
        <f t="shared" ca="1" si="42"/>
        <v>3.8472053618105232E-3</v>
      </c>
    </row>
    <row r="1107" spans="2:8">
      <c r="B1107" s="270">
        <v>44183</v>
      </c>
      <c r="C1107" s="271">
        <v>7559.75</v>
      </c>
      <c r="D1107">
        <f t="shared" si="41"/>
        <v>-1.7448661294515208E-2</v>
      </c>
      <c r="E1107" s="172">
        <v>-1.7448661294515208E-2</v>
      </c>
      <c r="G1107" s="172">
        <v>1097</v>
      </c>
      <c r="H1107" s="264">
        <f t="shared" ca="1" si="42"/>
        <v>-3.6632187266945429E-3</v>
      </c>
    </row>
    <row r="1108" spans="2:8">
      <c r="B1108" s="270">
        <v>44182</v>
      </c>
      <c r="C1108" s="271">
        <v>7694</v>
      </c>
      <c r="D1108">
        <f t="shared" si="41"/>
        <v>-1.3127938073585763E-2</v>
      </c>
      <c r="E1108" s="172">
        <v>-1.3127938073585763E-2</v>
      </c>
      <c r="G1108" s="172">
        <v>1098</v>
      </c>
      <c r="H1108" s="264">
        <f t="shared" ca="1" si="42"/>
        <v>-2.2614992047736069E-2</v>
      </c>
    </row>
    <row r="1109" spans="2:8">
      <c r="B1109" s="270">
        <v>44181</v>
      </c>
      <c r="C1109" s="271">
        <v>7796.35</v>
      </c>
      <c r="D1109">
        <f t="shared" si="41"/>
        <v>4.0050223753260181E-3</v>
      </c>
      <c r="E1109" s="172">
        <v>4.0050223753260181E-3</v>
      </c>
      <c r="G1109" s="172">
        <v>1099</v>
      </c>
      <c r="H1109" s="264">
        <f t="shared" ca="1" si="42"/>
        <v>7.4354783401739486E-3</v>
      </c>
    </row>
    <row r="1110" spans="2:8">
      <c r="B1110" s="270">
        <v>44180</v>
      </c>
      <c r="C1110" s="271">
        <v>7765.25</v>
      </c>
      <c r="D1110">
        <f t="shared" si="41"/>
        <v>8.8933063091154521E-3</v>
      </c>
      <c r="E1110" s="172">
        <v>8.8933063091154521E-3</v>
      </c>
      <c r="G1110" s="172">
        <v>1100</v>
      </c>
      <c r="H1110" s="264">
        <f t="shared" ca="1" si="42"/>
        <v>-1.9006154511651684E-2</v>
      </c>
    </row>
    <row r="1111" spans="2:8">
      <c r="B1111" s="270">
        <v>44179</v>
      </c>
      <c r="C1111" s="271">
        <v>7696.8</v>
      </c>
      <c r="D1111">
        <f t="shared" si="41"/>
        <v>-4.7520220338654303E-3</v>
      </c>
      <c r="E1111" s="172">
        <v>-4.7520220338654303E-3</v>
      </c>
      <c r="G1111" s="172">
        <v>1101</v>
      </c>
      <c r="H1111" s="264">
        <f t="shared" ca="1" si="42"/>
        <v>2.7002512313332418E-2</v>
      </c>
    </row>
    <row r="1112" spans="2:8">
      <c r="B1112" s="270">
        <v>44176</v>
      </c>
      <c r="C1112" s="271">
        <v>7733.55</v>
      </c>
      <c r="D1112">
        <f t="shared" si="41"/>
        <v>-3.1670113753875622E-4</v>
      </c>
      <c r="E1112" s="172">
        <v>-3.1670113753875622E-4</v>
      </c>
      <c r="G1112" s="172">
        <v>1102</v>
      </c>
      <c r="H1112" s="264">
        <f t="shared" ca="1" si="42"/>
        <v>2.8542520655252708E-2</v>
      </c>
    </row>
    <row r="1113" spans="2:8">
      <c r="B1113" s="270">
        <v>44175</v>
      </c>
      <c r="C1113" s="271">
        <v>7736</v>
      </c>
      <c r="D1113">
        <f t="shared" si="41"/>
        <v>3.4698576385510911E-3</v>
      </c>
      <c r="E1113" s="172">
        <v>3.4698576385510911E-3</v>
      </c>
      <c r="G1113" s="172">
        <v>1103</v>
      </c>
      <c r="H1113" s="264">
        <f t="shared" ca="1" si="42"/>
        <v>1.0352384598520619E-2</v>
      </c>
    </row>
    <row r="1114" spans="2:8">
      <c r="B1114" s="270">
        <v>44174</v>
      </c>
      <c r="C1114" s="271">
        <v>7709.25</v>
      </c>
      <c r="D1114">
        <f t="shared" si="41"/>
        <v>-6.8854908730209613E-3</v>
      </c>
      <c r="E1114" s="172">
        <v>-6.8854908730209613E-3</v>
      </c>
      <c r="G1114" s="172">
        <v>1104</v>
      </c>
      <c r="H1114" s="264">
        <f t="shared" ca="1" si="42"/>
        <v>-1.1838465472568602E-2</v>
      </c>
    </row>
    <row r="1115" spans="2:8">
      <c r="B1115" s="270">
        <v>44173</v>
      </c>
      <c r="C1115" s="271">
        <v>7762.7</v>
      </c>
      <c r="D1115">
        <f t="shared" si="41"/>
        <v>2.4924451791203065E-3</v>
      </c>
      <c r="E1115" s="172">
        <v>2.4924451791203065E-3</v>
      </c>
      <c r="G1115" s="172">
        <v>1105</v>
      </c>
      <c r="H1115" s="264">
        <f t="shared" ca="1" si="42"/>
        <v>-9.7966483561499288E-3</v>
      </c>
    </row>
    <row r="1116" spans="2:8">
      <c r="B1116" s="270">
        <v>44172</v>
      </c>
      <c r="C1116" s="271">
        <v>7743.4</v>
      </c>
      <c r="D1116">
        <f t="shared" si="41"/>
        <v>-7.657164093987685E-3</v>
      </c>
      <c r="E1116" s="172">
        <v>-7.657164093987685E-3</v>
      </c>
      <c r="G1116" s="172">
        <v>1106</v>
      </c>
      <c r="H1116" s="264">
        <f t="shared" ca="1" si="42"/>
        <v>1.1103168831054422E-3</v>
      </c>
    </row>
    <row r="1117" spans="2:8">
      <c r="B1117" s="270">
        <v>44169</v>
      </c>
      <c r="C1117" s="271">
        <v>7803.15</v>
      </c>
      <c r="D1117">
        <f t="shared" si="41"/>
        <v>8.2761561421869825E-3</v>
      </c>
      <c r="E1117" s="172">
        <v>8.2761561421869825E-3</v>
      </c>
      <c r="G1117" s="172">
        <v>1107</v>
      </c>
      <c r="H1117" s="264">
        <f t="shared" ca="1" si="42"/>
        <v>1.5335973004486345E-2</v>
      </c>
    </row>
    <row r="1118" spans="2:8">
      <c r="B1118" s="270">
        <v>44168</v>
      </c>
      <c r="C1118" s="271">
        <v>7739.1</v>
      </c>
      <c r="D1118">
        <f t="shared" si="41"/>
        <v>7.3905501977381577E-2</v>
      </c>
      <c r="E1118" s="172">
        <v>7.3905501977381577E-2</v>
      </c>
      <c r="G1118" s="172">
        <v>1108</v>
      </c>
      <c r="H1118" s="264">
        <f t="shared" ca="1" si="42"/>
        <v>1.9988193907847885E-2</v>
      </c>
    </row>
    <row r="1119" spans="2:8">
      <c r="B1119" s="270">
        <v>44167</v>
      </c>
      <c r="C1119" s="271">
        <v>7206.5</v>
      </c>
      <c r="D1119">
        <f t="shared" si="41"/>
        <v>1.4757030006899782E-2</v>
      </c>
      <c r="E1119" s="172">
        <v>1.4757030006899782E-2</v>
      </c>
      <c r="G1119" s="172">
        <v>1109</v>
      </c>
      <c r="H1119" s="264">
        <f t="shared" ca="1" si="42"/>
        <v>2.4312310161224999E-2</v>
      </c>
    </row>
    <row r="1120" spans="2:8">
      <c r="B1120" s="270">
        <v>44166</v>
      </c>
      <c r="C1120" s="271">
        <v>7101.7</v>
      </c>
      <c r="D1120">
        <f t="shared" si="41"/>
        <v>9.3663833537052828E-3</v>
      </c>
      <c r="E1120" s="172">
        <v>9.3663833537052828E-3</v>
      </c>
      <c r="G1120" s="172">
        <v>1110</v>
      </c>
      <c r="H1120" s="264">
        <f t="shared" ca="1" si="42"/>
        <v>-1.9705669480718974E-2</v>
      </c>
    </row>
    <row r="1121" spans="2:8">
      <c r="B1121" s="270">
        <v>44162</v>
      </c>
      <c r="C1121" s="271">
        <v>7035.8</v>
      </c>
      <c r="D1121">
        <f t="shared" si="41"/>
        <v>5.9405940594059667E-3</v>
      </c>
      <c r="E1121" s="172">
        <v>5.9405940594059667E-3</v>
      </c>
      <c r="G1121" s="172">
        <v>1111</v>
      </c>
      <c r="H1121" s="264">
        <f t="shared" ca="1" si="42"/>
        <v>-1.8945317650238391E-3</v>
      </c>
    </row>
    <row r="1122" spans="2:8">
      <c r="B1122" s="270">
        <v>44161</v>
      </c>
      <c r="C1122" s="271">
        <v>6994.25</v>
      </c>
      <c r="D1122">
        <f t="shared" si="41"/>
        <v>-8.709270518871241E-3</v>
      </c>
      <c r="E1122" s="172">
        <v>-8.709270518871241E-3</v>
      </c>
      <c r="G1122" s="172">
        <v>1112</v>
      </c>
      <c r="H1122" s="264">
        <f t="shared" ca="1" si="42"/>
        <v>-1.2734517431261073E-2</v>
      </c>
    </row>
    <row r="1123" spans="2:8">
      <c r="B1123" s="270">
        <v>44160</v>
      </c>
      <c r="C1123" s="271">
        <v>7055.7</v>
      </c>
      <c r="D1123">
        <f t="shared" si="41"/>
        <v>-1.4346781403665599E-2</v>
      </c>
      <c r="E1123" s="172">
        <v>-1.4346781403665599E-2</v>
      </c>
      <c r="G1123" s="172">
        <v>1113</v>
      </c>
      <c r="H1123" s="264">
        <f t="shared" ca="1" si="42"/>
        <v>1.4451175166097265E-3</v>
      </c>
    </row>
    <row r="1124" spans="2:8">
      <c r="B1124" s="270">
        <v>44159</v>
      </c>
      <c r="C1124" s="271">
        <v>7158.4</v>
      </c>
      <c r="D1124">
        <f t="shared" si="41"/>
        <v>2.4421308718829329E-2</v>
      </c>
      <c r="E1124" s="172">
        <v>2.4421308718829329E-2</v>
      </c>
      <c r="G1124" s="172">
        <v>1114</v>
      </c>
      <c r="H1124" s="264">
        <f t="shared" ca="1" si="42"/>
        <v>-3.0602826623970899E-2</v>
      </c>
    </row>
    <row r="1125" spans="2:8">
      <c r="B1125" s="270">
        <v>44158</v>
      </c>
      <c r="C1125" s="271">
        <v>6987.75</v>
      </c>
      <c r="D1125">
        <f t="shared" si="41"/>
        <v>3.1439092142379805E-3</v>
      </c>
      <c r="E1125" s="172">
        <v>3.1439092142379805E-3</v>
      </c>
      <c r="G1125" s="172">
        <v>1115</v>
      </c>
      <c r="H1125" s="264">
        <f t="shared" ca="1" si="42"/>
        <v>-5.4279714594354551E-3</v>
      </c>
    </row>
    <row r="1126" spans="2:8">
      <c r="B1126" s="270">
        <v>44155</v>
      </c>
      <c r="C1126" s="271">
        <v>6965.85</v>
      </c>
      <c r="D1126">
        <f t="shared" si="41"/>
        <v>3.6620567834219148E-4</v>
      </c>
      <c r="E1126" s="172">
        <v>3.6620567834219148E-4</v>
      </c>
      <c r="G1126" s="172">
        <v>1116</v>
      </c>
      <c r="H1126" s="264">
        <f t="shared" ca="1" si="42"/>
        <v>-9.9699263070375799E-3</v>
      </c>
    </row>
    <row r="1127" spans="2:8">
      <c r="B1127" s="270">
        <v>44154</v>
      </c>
      <c r="C1127" s="271">
        <v>6963.3</v>
      </c>
      <c r="D1127">
        <f t="shared" si="41"/>
        <v>-1.2899933373970485E-2</v>
      </c>
      <c r="E1127" s="172">
        <v>-1.2899933373970485E-2</v>
      </c>
      <c r="G1127" s="172">
        <v>1117</v>
      </c>
      <c r="H1127" s="264">
        <f t="shared" ca="1" si="42"/>
        <v>2.0972250824354863E-2</v>
      </c>
    </row>
    <row r="1128" spans="2:8">
      <c r="B1128" s="270">
        <v>44153</v>
      </c>
      <c r="C1128" s="271">
        <v>7054.3</v>
      </c>
      <c r="D1128">
        <f t="shared" si="41"/>
        <v>1.0434795064062675E-2</v>
      </c>
      <c r="E1128" s="172">
        <v>1.0434795064062675E-2</v>
      </c>
      <c r="G1128" s="172">
        <v>1118</v>
      </c>
      <c r="H1128" s="264">
        <f t="shared" ca="1" si="42"/>
        <v>-7.2177686194321838E-3</v>
      </c>
    </row>
    <row r="1129" spans="2:8">
      <c r="B1129" s="270">
        <v>44152</v>
      </c>
      <c r="C1129" s="271">
        <v>6981.45</v>
      </c>
      <c r="D1129">
        <f t="shared" si="41"/>
        <v>2.5289128758673837E-2</v>
      </c>
      <c r="E1129" s="172">
        <v>2.5289128758673837E-2</v>
      </c>
      <c r="G1129" s="172">
        <v>1119</v>
      </c>
      <c r="H1129" s="264">
        <f t="shared" ca="1" si="42"/>
        <v>-3.3021066774659986E-3</v>
      </c>
    </row>
    <row r="1130" spans="2:8">
      <c r="B1130" s="270">
        <v>44148</v>
      </c>
      <c r="C1130" s="271">
        <v>6809.25</v>
      </c>
      <c r="D1130">
        <f t="shared" si="41"/>
        <v>-4.0369468395533561E-3</v>
      </c>
      <c r="E1130" s="172">
        <v>-4.0369468395533561E-3</v>
      </c>
      <c r="G1130" s="172">
        <v>1120</v>
      </c>
      <c r="H1130" s="264">
        <f t="shared" ca="1" si="42"/>
        <v>2.2775432036272695E-2</v>
      </c>
    </row>
    <row r="1131" spans="2:8">
      <c r="B1131" s="270">
        <v>44147</v>
      </c>
      <c r="C1131" s="271">
        <v>6836.85</v>
      </c>
      <c r="D1131">
        <f t="shared" si="41"/>
        <v>-2.9894930257315143E-3</v>
      </c>
      <c r="E1131" s="172">
        <v>-2.9894930257315143E-3</v>
      </c>
      <c r="G1131" s="172">
        <v>1121</v>
      </c>
      <c r="H1131" s="264">
        <f t="shared" ca="1" si="42"/>
        <v>-2.2019508192416127E-3</v>
      </c>
    </row>
    <row r="1132" spans="2:8">
      <c r="B1132" s="270">
        <v>44146</v>
      </c>
      <c r="C1132" s="271">
        <v>6857.35</v>
      </c>
      <c r="D1132">
        <f t="shared" si="41"/>
        <v>9.406119129455659E-3</v>
      </c>
      <c r="E1132" s="172">
        <v>9.406119129455659E-3</v>
      </c>
      <c r="G1132" s="172">
        <v>1122</v>
      </c>
      <c r="H1132" s="264">
        <f t="shared" ca="1" si="42"/>
        <v>1.46823748596133E-2</v>
      </c>
    </row>
    <row r="1133" spans="2:8">
      <c r="B1133" s="270">
        <v>44145</v>
      </c>
      <c r="C1133" s="271">
        <v>6793.45</v>
      </c>
      <c r="D1133">
        <f t="shared" si="41"/>
        <v>-1.1452020110154729E-2</v>
      </c>
      <c r="E1133" s="172">
        <v>-1.1452020110154729E-2</v>
      </c>
      <c r="G1133" s="172">
        <v>1123</v>
      </c>
      <c r="H1133" s="264">
        <f t="shared" ca="1" si="42"/>
        <v>7.8564498651202738E-3</v>
      </c>
    </row>
    <row r="1134" spans="2:8">
      <c r="B1134" s="270">
        <v>44144</v>
      </c>
      <c r="C1134" s="271">
        <v>6872.15</v>
      </c>
      <c r="D1134">
        <f t="shared" si="41"/>
        <v>-5.1320284903585509E-3</v>
      </c>
      <c r="E1134" s="172">
        <v>-5.1320284903585509E-3</v>
      </c>
      <c r="G1134" s="172">
        <v>1124</v>
      </c>
      <c r="H1134" s="264">
        <f t="shared" ca="1" si="42"/>
        <v>8.9262121514915183E-3</v>
      </c>
    </row>
    <row r="1135" spans="2:8">
      <c r="B1135" s="270">
        <v>44141</v>
      </c>
      <c r="C1135" s="271">
        <v>6907.6</v>
      </c>
      <c r="D1135">
        <f t="shared" si="41"/>
        <v>-2.6110985788405115E-2</v>
      </c>
      <c r="E1135" s="172">
        <v>-2.6110985788405115E-2</v>
      </c>
      <c r="G1135" s="172">
        <v>1125</v>
      </c>
      <c r="H1135" s="264">
        <f t="shared" ca="1" si="42"/>
        <v>9.8745221892087183E-3</v>
      </c>
    </row>
    <row r="1136" spans="2:8">
      <c r="B1136" s="270">
        <v>44140</v>
      </c>
      <c r="C1136" s="271">
        <v>7092.8</v>
      </c>
      <c r="D1136">
        <f t="shared" si="41"/>
        <v>1.9952401837777984E-2</v>
      </c>
      <c r="E1136" s="172">
        <v>1.9952401837777984E-2</v>
      </c>
      <c r="G1136" s="172">
        <v>1126</v>
      </c>
      <c r="H1136" s="264">
        <f t="shared" ca="1" si="42"/>
        <v>1.7005063820148145E-2</v>
      </c>
    </row>
    <row r="1137" spans="2:8">
      <c r="B1137" s="270">
        <v>44139</v>
      </c>
      <c r="C1137" s="271">
        <v>6954.05</v>
      </c>
      <c r="D1137">
        <f t="shared" si="41"/>
        <v>5.8871603491794594E-3</v>
      </c>
      <c r="E1137" s="172">
        <v>5.8871603491794594E-3</v>
      </c>
      <c r="G1137" s="172">
        <v>1127</v>
      </c>
      <c r="H1137" s="264">
        <f t="shared" ca="1" si="42"/>
        <v>-8.8668261684814922E-3</v>
      </c>
    </row>
    <row r="1138" spans="2:8">
      <c r="B1138" s="270">
        <v>44138</v>
      </c>
      <c r="C1138" s="271">
        <v>6913.35</v>
      </c>
      <c r="D1138">
        <f t="shared" si="41"/>
        <v>6.5517919150887768E-3</v>
      </c>
      <c r="E1138" s="172">
        <v>6.5517919150887768E-3</v>
      </c>
      <c r="G1138" s="172">
        <v>1128</v>
      </c>
      <c r="H1138" s="264">
        <f t="shared" ca="1" si="42"/>
        <v>-4.8002455239674779E-2</v>
      </c>
    </row>
    <row r="1139" spans="2:8">
      <c r="B1139" s="270">
        <v>44137</v>
      </c>
      <c r="C1139" s="271">
        <v>6868.35</v>
      </c>
      <c r="D1139">
        <f t="shared" si="41"/>
        <v>-1.3897762431534033E-2</v>
      </c>
      <c r="E1139" s="172">
        <v>-1.3897762431534033E-2</v>
      </c>
      <c r="G1139" s="172">
        <v>1129</v>
      </c>
      <c r="H1139" s="264">
        <f t="shared" ca="1" si="42"/>
        <v>1.9792649910528905E-3</v>
      </c>
    </row>
    <row r="1140" spans="2:8">
      <c r="B1140" s="270">
        <v>44134</v>
      </c>
      <c r="C1140" s="271">
        <v>6965.15</v>
      </c>
      <c r="D1140">
        <f t="shared" si="41"/>
        <v>-2.1432485212919929E-2</v>
      </c>
      <c r="E1140" s="172">
        <v>-2.1432485212919929E-2</v>
      </c>
      <c r="G1140" s="172">
        <v>1130</v>
      </c>
      <c r="H1140" s="264">
        <f t="shared" ca="1" si="42"/>
        <v>-1.8324166335772604E-2</v>
      </c>
    </row>
    <row r="1141" spans="2:8">
      <c r="B1141" s="270">
        <v>44133</v>
      </c>
      <c r="C1141" s="271">
        <v>7117.7</v>
      </c>
      <c r="D1141">
        <f t="shared" si="41"/>
        <v>-9.511484055913939E-3</v>
      </c>
      <c r="E1141" s="172">
        <v>-9.511484055913939E-3</v>
      </c>
      <c r="G1141" s="172">
        <v>1131</v>
      </c>
      <c r="H1141" s="264">
        <f t="shared" ca="1" si="42"/>
        <v>2.9361382514987114E-2</v>
      </c>
    </row>
    <row r="1142" spans="2:8">
      <c r="B1142" s="270">
        <v>44132</v>
      </c>
      <c r="C1142" s="271">
        <v>7186.05</v>
      </c>
      <c r="D1142">
        <f t="shared" si="41"/>
        <v>3.8625949932946674E-3</v>
      </c>
      <c r="E1142" s="172">
        <v>3.8625949932946674E-3</v>
      </c>
      <c r="G1142" s="172">
        <v>1132</v>
      </c>
      <c r="H1142" s="264">
        <f t="shared" ca="1" si="42"/>
        <v>-1.0586529302217382E-2</v>
      </c>
    </row>
    <row r="1143" spans="2:8">
      <c r="B1143" s="270">
        <v>44131</v>
      </c>
      <c r="C1143" s="271">
        <v>7158.4</v>
      </c>
      <c r="D1143">
        <f t="shared" si="41"/>
        <v>1.4685037137835154E-2</v>
      </c>
      <c r="E1143" s="172">
        <v>1.4685037137835154E-2</v>
      </c>
      <c r="G1143" s="172">
        <v>1133</v>
      </c>
      <c r="H1143" s="264">
        <f t="shared" ca="1" si="42"/>
        <v>-3.4812417331830256E-2</v>
      </c>
    </row>
    <row r="1144" spans="2:8">
      <c r="B1144" s="270">
        <v>44130</v>
      </c>
      <c r="C1144" s="271">
        <v>7054.8</v>
      </c>
      <c r="D1144">
        <f t="shared" si="41"/>
        <v>-6.8208214549677704E-3</v>
      </c>
      <c r="E1144" s="172">
        <v>-6.8208214549677704E-3</v>
      </c>
      <c r="G1144" s="172">
        <v>1134</v>
      </c>
      <c r="H1144" s="264">
        <f t="shared" ca="1" si="42"/>
        <v>4.4496806320040144E-3</v>
      </c>
    </row>
    <row r="1145" spans="2:8">
      <c r="B1145" s="270">
        <v>44127</v>
      </c>
      <c r="C1145" s="271">
        <v>7103.25</v>
      </c>
      <c r="D1145">
        <f t="shared" si="41"/>
        <v>4.2824320455696549E-2</v>
      </c>
      <c r="E1145" s="172">
        <v>4.2824320455696549E-2</v>
      </c>
      <c r="G1145" s="172">
        <v>1135</v>
      </c>
      <c r="H1145" s="264">
        <f t="shared" ca="1" si="42"/>
        <v>1.0488332741800045E-2</v>
      </c>
    </row>
    <row r="1146" spans="2:8">
      <c r="B1146" s="270">
        <v>44126</v>
      </c>
      <c r="C1146" s="271">
        <v>6811.55</v>
      </c>
      <c r="D1146">
        <f t="shared" si="41"/>
        <v>-7.330384663028218E-3</v>
      </c>
      <c r="E1146" s="172">
        <v>-7.330384663028218E-3</v>
      </c>
      <c r="G1146" s="172">
        <v>1136</v>
      </c>
      <c r="H1146" s="264">
        <f t="shared" ca="1" si="42"/>
        <v>4.2028544226131717E-3</v>
      </c>
    </row>
    <row r="1147" spans="2:8">
      <c r="B1147" s="270">
        <v>44125</v>
      </c>
      <c r="C1147" s="271">
        <v>6861.85</v>
      </c>
      <c r="D1147">
        <f t="shared" si="41"/>
        <v>2.520234929725623E-3</v>
      </c>
      <c r="E1147" s="172">
        <v>2.520234929725623E-3</v>
      </c>
      <c r="G1147" s="172">
        <v>1137</v>
      </c>
      <c r="H1147" s="264">
        <f t="shared" ca="1" si="42"/>
        <v>-1.1990229884502211E-2</v>
      </c>
    </row>
    <row r="1148" spans="2:8">
      <c r="B1148" s="270">
        <v>44124</v>
      </c>
      <c r="C1148" s="271">
        <v>6844.6</v>
      </c>
      <c r="D1148">
        <f t="shared" si="41"/>
        <v>-1.0726873371813066E-3</v>
      </c>
      <c r="E1148" s="172">
        <v>-1.0726873371813066E-3</v>
      </c>
      <c r="G1148" s="172">
        <v>1138</v>
      </c>
      <c r="H1148" s="264">
        <f t="shared" ca="1" si="42"/>
        <v>-1.5169491210180748E-2</v>
      </c>
    </row>
    <row r="1149" spans="2:8">
      <c r="B1149" s="270">
        <v>44123</v>
      </c>
      <c r="C1149" s="271">
        <v>6851.95</v>
      </c>
      <c r="D1149">
        <f t="shared" si="41"/>
        <v>-6.2292419034358469E-3</v>
      </c>
      <c r="E1149" s="172">
        <v>-6.2292419034358469E-3</v>
      </c>
      <c r="G1149" s="172">
        <v>1139</v>
      </c>
      <c r="H1149" s="264">
        <f t="shared" ca="1" si="42"/>
        <v>4.3659623194927236E-2</v>
      </c>
    </row>
    <row r="1150" spans="2:8">
      <c r="B1150" s="270">
        <v>44120</v>
      </c>
      <c r="C1150" s="271">
        <v>6894.9</v>
      </c>
      <c r="D1150">
        <f t="shared" si="41"/>
        <v>3.3369120506039407E-4</v>
      </c>
      <c r="E1150" s="172">
        <v>3.3369120506039407E-4</v>
      </c>
      <c r="G1150" s="172">
        <v>1140</v>
      </c>
      <c r="H1150" s="264">
        <f t="shared" ca="1" si="42"/>
        <v>-1.8950338952061968E-2</v>
      </c>
    </row>
    <row r="1151" spans="2:8">
      <c r="B1151" s="270">
        <v>44119</v>
      </c>
      <c r="C1151" s="271">
        <v>6892.6</v>
      </c>
      <c r="D1151">
        <f t="shared" si="41"/>
        <v>-1.5673309674609236E-2</v>
      </c>
      <c r="E1151" s="172">
        <v>-1.5673309674609236E-2</v>
      </c>
      <c r="G1151" s="172">
        <v>1141</v>
      </c>
      <c r="H1151" s="264">
        <f t="shared" ca="1" si="42"/>
        <v>-1.3361192575704285E-2</v>
      </c>
    </row>
    <row r="1152" spans="2:8">
      <c r="B1152" s="270">
        <v>44118</v>
      </c>
      <c r="C1152" s="271">
        <v>7002.35</v>
      </c>
      <c r="D1152">
        <f t="shared" si="41"/>
        <v>-4.3438695275063305E-3</v>
      </c>
      <c r="E1152" s="172">
        <v>-4.3438695275063305E-3</v>
      </c>
      <c r="G1152" s="172">
        <v>1142</v>
      </c>
      <c r="H1152" s="264">
        <f t="shared" ca="1" si="42"/>
        <v>-1.1671754788383648E-2</v>
      </c>
    </row>
    <row r="1153" spans="2:8">
      <c r="B1153" s="270">
        <v>44117</v>
      </c>
      <c r="C1153" s="271">
        <v>7032.9</v>
      </c>
      <c r="D1153">
        <f t="shared" si="41"/>
        <v>-1.4537633203253629E-2</v>
      </c>
      <c r="E1153" s="172">
        <v>-1.4537633203253629E-2</v>
      </c>
      <c r="G1153" s="172">
        <v>1143</v>
      </c>
      <c r="H1153" s="264">
        <f t="shared" ca="1" si="42"/>
        <v>-2.725133894739027E-2</v>
      </c>
    </row>
    <row r="1154" spans="2:8">
      <c r="B1154" s="270">
        <v>44116</v>
      </c>
      <c r="C1154" s="271">
        <v>7136.65</v>
      </c>
      <c r="D1154">
        <f t="shared" si="41"/>
        <v>1.0513423198912552E-2</v>
      </c>
      <c r="E1154" s="172">
        <v>1.0513423198912552E-2</v>
      </c>
      <c r="G1154" s="172">
        <v>1144</v>
      </c>
      <c r="H1154" s="264">
        <f t="shared" ca="1" si="42"/>
        <v>1.4307372745803737E-2</v>
      </c>
    </row>
    <row r="1155" spans="2:8">
      <c r="B1155" s="270">
        <v>44113</v>
      </c>
      <c r="C1155" s="271">
        <v>7062.4</v>
      </c>
      <c r="D1155">
        <f t="shared" si="41"/>
        <v>-2.4647414846360764E-3</v>
      </c>
      <c r="E1155" s="172">
        <v>-2.4647414846360764E-3</v>
      </c>
      <c r="G1155" s="172">
        <v>1145</v>
      </c>
      <c r="H1155" s="264">
        <f t="shared" ca="1" si="42"/>
        <v>5.7273869712998783E-3</v>
      </c>
    </row>
    <row r="1156" spans="2:8">
      <c r="B1156" s="270">
        <v>44112</v>
      </c>
      <c r="C1156" s="271">
        <v>7079.85</v>
      </c>
      <c r="D1156">
        <f t="shared" si="41"/>
        <v>4.6758148973308445E-3</v>
      </c>
      <c r="E1156" s="172">
        <v>4.6758148973308445E-3</v>
      </c>
      <c r="G1156" s="172">
        <v>1146</v>
      </c>
      <c r="H1156" s="264">
        <f t="shared" ca="1" si="42"/>
        <v>-3.2010145007752774E-2</v>
      </c>
    </row>
    <row r="1157" spans="2:8">
      <c r="B1157" s="270">
        <v>44111</v>
      </c>
      <c r="C1157" s="271">
        <v>7046.9</v>
      </c>
      <c r="D1157">
        <f t="shared" si="41"/>
        <v>2.2415994428646047E-2</v>
      </c>
      <c r="E1157" s="172">
        <v>2.2415994428646047E-2</v>
      </c>
      <c r="G1157" s="172">
        <v>1147</v>
      </c>
      <c r="H1157" s="264">
        <f t="shared" ca="1" si="42"/>
        <v>-4.9051558004630624E-2</v>
      </c>
    </row>
    <row r="1158" spans="2:8">
      <c r="B1158" s="270">
        <v>44110</v>
      </c>
      <c r="C1158" s="271">
        <v>6892.4</v>
      </c>
      <c r="D1158">
        <f t="shared" si="41"/>
        <v>1.0786276278257957E-2</v>
      </c>
      <c r="E1158" s="172">
        <v>1.0786276278257957E-2</v>
      </c>
      <c r="G1158" s="172">
        <v>1148</v>
      </c>
      <c r="H1158" s="264">
        <f t="shared" ca="1" si="42"/>
        <v>2.0447922585573606E-3</v>
      </c>
    </row>
    <row r="1159" spans="2:8">
      <c r="B1159" s="270">
        <v>44109</v>
      </c>
      <c r="C1159" s="271">
        <v>6818.85</v>
      </c>
      <c r="D1159">
        <f t="shared" si="41"/>
        <v>3.3179818430616927E-3</v>
      </c>
      <c r="E1159" s="172">
        <v>3.3179818430616927E-3</v>
      </c>
      <c r="G1159" s="172">
        <v>1149</v>
      </c>
      <c r="H1159" s="264">
        <f t="shared" ca="1" si="42"/>
        <v>3.2241636862796012E-2</v>
      </c>
    </row>
    <row r="1160" spans="2:8">
      <c r="B1160" s="270">
        <v>44105</v>
      </c>
      <c r="C1160" s="271">
        <v>6796.3</v>
      </c>
      <c r="D1160">
        <f t="shared" si="41"/>
        <v>7.8372346499196062E-3</v>
      </c>
      <c r="E1160" s="172">
        <v>7.8372346499196062E-3</v>
      </c>
      <c r="G1160" s="172">
        <v>1150</v>
      </c>
      <c r="H1160" s="264">
        <f t="shared" ca="1" si="42"/>
        <v>-3.6043310951835709E-2</v>
      </c>
    </row>
    <row r="1161" spans="2:8">
      <c r="B1161" s="270">
        <v>44104</v>
      </c>
      <c r="C1161" s="271">
        <v>6743.45</v>
      </c>
      <c r="D1161">
        <f t="shared" si="41"/>
        <v>1.0381520892808099E-4</v>
      </c>
      <c r="E1161" s="172">
        <v>1.0381520892808099E-4</v>
      </c>
      <c r="G1161" s="172">
        <v>1151</v>
      </c>
      <c r="H1161" s="264">
        <f t="shared" ca="1" si="42"/>
        <v>-1.6881183134010876E-2</v>
      </c>
    </row>
    <row r="1162" spans="2:8">
      <c r="B1162" s="270">
        <v>44103</v>
      </c>
      <c r="C1162" s="271">
        <v>6742.75</v>
      </c>
      <c r="D1162">
        <f t="shared" si="41"/>
        <v>5.9301805161867819E-3</v>
      </c>
      <c r="E1162" s="172">
        <v>5.9301805161867819E-3</v>
      </c>
      <c r="G1162" s="172">
        <v>1152</v>
      </c>
      <c r="H1162" s="264">
        <f t="shared" ca="1" si="42"/>
        <v>2.8275664796632783E-2</v>
      </c>
    </row>
    <row r="1163" spans="2:8">
      <c r="B1163" s="270">
        <v>44102</v>
      </c>
      <c r="C1163" s="271">
        <v>6703</v>
      </c>
      <c r="D1163">
        <f t="shared" ref="D1163:D1226" si="43">(C1163-C1164)/C1164</f>
        <v>3.1595795435307904E-2</v>
      </c>
      <c r="E1163" s="172">
        <v>3.1595795435307904E-2</v>
      </c>
      <c r="G1163" s="172">
        <v>1153</v>
      </c>
      <c r="H1163" s="264">
        <f t="shared" ca="1" si="42"/>
        <v>2.8158978639243836E-2</v>
      </c>
    </row>
    <row r="1164" spans="2:8">
      <c r="B1164" s="270">
        <v>44099</v>
      </c>
      <c r="C1164" s="271">
        <v>6497.7</v>
      </c>
      <c r="D1164">
        <f t="shared" si="43"/>
        <v>3.1757625799895203E-2</v>
      </c>
      <c r="E1164" s="172">
        <v>3.1757625799895203E-2</v>
      </c>
      <c r="G1164" s="172">
        <v>1154</v>
      </c>
      <c r="H1164" s="264">
        <f t="shared" ref="H1164:H1227" ca="1" si="44">_xlfn.NORM.INV(RAND(),N$13,N$14)</f>
        <v>1.3524805216460166E-3</v>
      </c>
    </row>
    <row r="1165" spans="2:8">
      <c r="B1165" s="270">
        <v>44098</v>
      </c>
      <c r="C1165" s="271">
        <v>6297.7</v>
      </c>
      <c r="D1165">
        <f t="shared" si="43"/>
        <v>-3.1316813560364906E-2</v>
      </c>
      <c r="E1165" s="172">
        <v>-3.1316813560364906E-2</v>
      </c>
      <c r="G1165" s="172">
        <v>1155</v>
      </c>
      <c r="H1165" s="264">
        <f t="shared" ca="1" si="44"/>
        <v>-2.6440911295812775E-2</v>
      </c>
    </row>
    <row r="1166" spans="2:8">
      <c r="B1166" s="270">
        <v>44097</v>
      </c>
      <c r="C1166" s="271">
        <v>6501.3</v>
      </c>
      <c r="D1166">
        <f t="shared" si="43"/>
        <v>9.4324242494817981E-3</v>
      </c>
      <c r="E1166" s="172">
        <v>9.4324242494817981E-3</v>
      </c>
      <c r="G1166" s="172">
        <v>1156</v>
      </c>
      <c r="H1166" s="264">
        <f t="shared" ca="1" si="44"/>
        <v>8.5708838691301338E-3</v>
      </c>
    </row>
    <row r="1167" spans="2:8">
      <c r="B1167" s="270">
        <v>44096</v>
      </c>
      <c r="C1167" s="271">
        <v>6440.55</v>
      </c>
      <c r="D1167">
        <f t="shared" si="43"/>
        <v>-2.8127569998264608E-2</v>
      </c>
      <c r="E1167" s="172">
        <v>-2.8127569998264608E-2</v>
      </c>
      <c r="G1167" s="172">
        <v>1157</v>
      </c>
      <c r="H1167" s="264">
        <f t="shared" ca="1" si="44"/>
        <v>-1.2837911756019798E-2</v>
      </c>
    </row>
    <row r="1168" spans="2:8">
      <c r="B1168" s="270">
        <v>44095</v>
      </c>
      <c r="C1168" s="271">
        <v>6626.95</v>
      </c>
      <c r="D1168">
        <f t="shared" si="43"/>
        <v>-4.850138195915147E-2</v>
      </c>
      <c r="E1168" s="172">
        <v>-4.850138195915147E-2</v>
      </c>
      <c r="G1168" s="172">
        <v>1158</v>
      </c>
      <c r="H1168" s="264">
        <f t="shared" ca="1" si="44"/>
        <v>-2.4846110761135163E-2</v>
      </c>
    </row>
    <row r="1169" spans="2:8">
      <c r="B1169" s="270">
        <v>44092</v>
      </c>
      <c r="C1169" s="271">
        <v>6964.75</v>
      </c>
      <c r="D1169">
        <f t="shared" si="43"/>
        <v>-1.7090398470190643E-2</v>
      </c>
      <c r="E1169" s="172">
        <v>-1.7090398470190643E-2</v>
      </c>
      <c r="G1169" s="172">
        <v>1159</v>
      </c>
      <c r="H1169" s="264">
        <f t="shared" ca="1" si="44"/>
        <v>-9.5105276113326281E-3</v>
      </c>
    </row>
    <row r="1170" spans="2:8">
      <c r="B1170" s="270">
        <v>44091</v>
      </c>
      <c r="C1170" s="271">
        <v>7085.85</v>
      </c>
      <c r="D1170">
        <f t="shared" si="43"/>
        <v>3.9529891824114007E-3</v>
      </c>
      <c r="E1170" s="172">
        <v>3.9529891824114007E-3</v>
      </c>
      <c r="G1170" s="172">
        <v>1160</v>
      </c>
      <c r="H1170" s="264">
        <f t="shared" ca="1" si="44"/>
        <v>1.1216875976490348E-2</v>
      </c>
    </row>
    <row r="1171" spans="2:8">
      <c r="B1171" s="270">
        <v>44090</v>
      </c>
      <c r="C1171" s="271">
        <v>7057.95</v>
      </c>
      <c r="D1171">
        <f t="shared" si="43"/>
        <v>7.3020644283116438E-4</v>
      </c>
      <c r="E1171" s="172">
        <v>7.3020644283116438E-4</v>
      </c>
      <c r="G1171" s="172">
        <v>1161</v>
      </c>
      <c r="H1171" s="264">
        <f t="shared" ca="1" si="44"/>
        <v>-1.5467338590961249E-2</v>
      </c>
    </row>
    <row r="1172" spans="2:8">
      <c r="B1172" s="270">
        <v>44089</v>
      </c>
      <c r="C1172" s="271">
        <v>7052.8</v>
      </c>
      <c r="D1172">
        <f t="shared" si="43"/>
        <v>-1.0667919790709607E-2</v>
      </c>
      <c r="E1172" s="172">
        <v>-1.0667919790709607E-2</v>
      </c>
      <c r="G1172" s="172">
        <v>1162</v>
      </c>
      <c r="H1172" s="264">
        <f t="shared" ca="1" si="44"/>
        <v>-3.341487583818202E-2</v>
      </c>
    </row>
    <row r="1173" spans="2:8">
      <c r="B1173" s="270">
        <v>44088</v>
      </c>
      <c r="C1173" s="271">
        <v>7128.85</v>
      </c>
      <c r="D1173">
        <f t="shared" si="43"/>
        <v>-9.0010564946619211E-3</v>
      </c>
      <c r="E1173" s="172">
        <v>-9.0010564946619211E-3</v>
      </c>
      <c r="G1173" s="172">
        <v>1163</v>
      </c>
      <c r="H1173" s="264">
        <f t="shared" ca="1" si="44"/>
        <v>1.1824033807174679E-2</v>
      </c>
    </row>
    <row r="1174" spans="2:8">
      <c r="B1174" s="270">
        <v>44085</v>
      </c>
      <c r="C1174" s="271">
        <v>7193.6</v>
      </c>
      <c r="D1174">
        <f t="shared" si="43"/>
        <v>-5.261593135729643E-3</v>
      </c>
      <c r="E1174" s="172">
        <v>-5.261593135729643E-3</v>
      </c>
      <c r="G1174" s="172">
        <v>1164</v>
      </c>
      <c r="H1174" s="264">
        <f t="shared" ca="1" si="44"/>
        <v>1.032748040775648E-2</v>
      </c>
    </row>
    <row r="1175" spans="2:8">
      <c r="B1175" s="270">
        <v>44084</v>
      </c>
      <c r="C1175" s="271">
        <v>7231.65</v>
      </c>
      <c r="D1175">
        <f t="shared" si="43"/>
        <v>2.2729635147776773E-3</v>
      </c>
      <c r="E1175" s="172">
        <v>2.2729635147776773E-3</v>
      </c>
      <c r="G1175" s="172">
        <v>1165</v>
      </c>
      <c r="H1175" s="264">
        <f t="shared" ca="1" si="44"/>
        <v>1.7000473325516168E-2</v>
      </c>
    </row>
    <row r="1176" spans="2:8">
      <c r="B1176" s="270">
        <v>44083</v>
      </c>
      <c r="C1176" s="271">
        <v>7215.25</v>
      </c>
      <c r="D1176">
        <f t="shared" si="43"/>
        <v>-1.2112403100775194E-3</v>
      </c>
      <c r="E1176" s="172">
        <v>-1.2112403100775194E-3</v>
      </c>
      <c r="G1176" s="172">
        <v>1166</v>
      </c>
      <c r="H1176" s="264">
        <f t="shared" ca="1" si="44"/>
        <v>-4.0291156158945879E-2</v>
      </c>
    </row>
    <row r="1177" spans="2:8">
      <c r="B1177" s="270">
        <v>44082</v>
      </c>
      <c r="C1177" s="271">
        <v>7224</v>
      </c>
      <c r="D1177">
        <f t="shared" si="43"/>
        <v>2.0598822329956188E-3</v>
      </c>
      <c r="E1177" s="172">
        <v>2.0598822329956188E-3</v>
      </c>
      <c r="G1177" s="172">
        <v>1167</v>
      </c>
      <c r="H1177" s="264">
        <f t="shared" ca="1" si="44"/>
        <v>6.0925701652827461E-3</v>
      </c>
    </row>
    <row r="1178" spans="2:8">
      <c r="B1178" s="270">
        <v>44081</v>
      </c>
      <c r="C1178" s="271">
        <v>7209.15</v>
      </c>
      <c r="D1178">
        <f t="shared" si="43"/>
        <v>2.6494763633328148E-3</v>
      </c>
      <c r="E1178" s="172">
        <v>2.6494763633328148E-3</v>
      </c>
      <c r="G1178" s="172">
        <v>1168</v>
      </c>
      <c r="H1178" s="264">
        <f t="shared" ca="1" si="44"/>
        <v>-1.5049408747375953E-2</v>
      </c>
    </row>
    <row r="1179" spans="2:8">
      <c r="B1179" s="270">
        <v>44078</v>
      </c>
      <c r="C1179" s="271">
        <v>7190.1</v>
      </c>
      <c r="D1179">
        <f t="shared" si="43"/>
        <v>1.6613409495800695E-2</v>
      </c>
      <c r="E1179" s="172">
        <v>1.6613409495800695E-2</v>
      </c>
      <c r="G1179" s="172">
        <v>1169</v>
      </c>
      <c r="H1179" s="264">
        <f t="shared" ca="1" si="44"/>
        <v>4.2830097637288525E-2</v>
      </c>
    </row>
    <row r="1180" spans="2:8">
      <c r="B1180" s="270">
        <v>44077</v>
      </c>
      <c r="C1180" s="271">
        <v>7072.6</v>
      </c>
      <c r="D1180">
        <f t="shared" si="43"/>
        <v>2.194126359137382E-2</v>
      </c>
      <c r="E1180" s="172">
        <v>2.194126359137382E-2</v>
      </c>
      <c r="G1180" s="172">
        <v>1170</v>
      </c>
      <c r="H1180" s="264">
        <f t="shared" ca="1" si="44"/>
        <v>1.0800399526475471E-3</v>
      </c>
    </row>
    <row r="1181" spans="2:8">
      <c r="B1181" s="270">
        <v>44076</v>
      </c>
      <c r="C1181" s="271">
        <v>6920.75</v>
      </c>
      <c r="D1181">
        <f t="shared" si="43"/>
        <v>2.1866153077552968E-3</v>
      </c>
      <c r="E1181" s="172">
        <v>2.1866153077552968E-3</v>
      </c>
      <c r="G1181" s="172">
        <v>1171</v>
      </c>
      <c r="H1181" s="264">
        <f t="shared" ca="1" si="44"/>
        <v>-5.1494728216395363E-3</v>
      </c>
    </row>
    <row r="1182" spans="2:8">
      <c r="B1182" s="270">
        <v>44075</v>
      </c>
      <c r="C1182" s="271">
        <v>6905.65</v>
      </c>
      <c r="D1182">
        <f t="shared" si="43"/>
        <v>9.6053333723199463E-3</v>
      </c>
      <c r="E1182" s="172">
        <v>9.6053333723199463E-3</v>
      </c>
      <c r="G1182" s="172">
        <v>1172</v>
      </c>
      <c r="H1182" s="264">
        <f t="shared" ca="1" si="44"/>
        <v>1.6023650559440602E-2</v>
      </c>
    </row>
    <row r="1183" spans="2:8">
      <c r="B1183" s="270">
        <v>44074</v>
      </c>
      <c r="C1183" s="271">
        <v>6839.95</v>
      </c>
      <c r="D1183">
        <f t="shared" si="43"/>
        <v>-3.7182753621148423E-2</v>
      </c>
      <c r="E1183" s="172">
        <v>-3.7182753621148423E-2</v>
      </c>
      <c r="G1183" s="172">
        <v>1173</v>
      </c>
      <c r="H1183" s="264">
        <f t="shared" ca="1" si="44"/>
        <v>-8.6080460518196005E-4</v>
      </c>
    </row>
    <row r="1184" spans="2:8">
      <c r="B1184" s="270">
        <v>44071</v>
      </c>
      <c r="C1184" s="271">
        <v>7104.1</v>
      </c>
      <c r="D1184">
        <f t="shared" si="43"/>
        <v>8.593970132432184E-4</v>
      </c>
      <c r="E1184" s="172">
        <v>8.593970132432184E-4</v>
      </c>
      <c r="G1184" s="172">
        <v>1174</v>
      </c>
      <c r="H1184" s="264">
        <f t="shared" ca="1" si="44"/>
        <v>-2.0957018962385176E-2</v>
      </c>
    </row>
    <row r="1185" spans="2:8">
      <c r="B1185" s="270">
        <v>44070</v>
      </c>
      <c r="C1185" s="271">
        <v>7098</v>
      </c>
      <c r="D1185">
        <f t="shared" si="43"/>
        <v>1.2748532170960223E-2</v>
      </c>
      <c r="E1185" s="172">
        <v>1.2748532170960223E-2</v>
      </c>
      <c r="G1185" s="172">
        <v>1175</v>
      </c>
      <c r="H1185" s="264">
        <f t="shared" ca="1" si="44"/>
        <v>-1.6453659447569154E-2</v>
      </c>
    </row>
    <row r="1186" spans="2:8">
      <c r="B1186" s="270">
        <v>44069</v>
      </c>
      <c r="C1186" s="271">
        <v>7008.65</v>
      </c>
      <c r="D1186">
        <f t="shared" si="43"/>
        <v>-1.424763887228464E-2</v>
      </c>
      <c r="E1186" s="172">
        <v>-1.424763887228464E-2</v>
      </c>
      <c r="G1186" s="172">
        <v>1176</v>
      </c>
      <c r="H1186" s="264">
        <f t="shared" ca="1" si="44"/>
        <v>2.5182025249707342E-2</v>
      </c>
    </row>
    <row r="1187" spans="2:8">
      <c r="B1187" s="270">
        <v>44068</v>
      </c>
      <c r="C1187" s="271">
        <v>7109.95</v>
      </c>
      <c r="D1187">
        <f t="shared" si="43"/>
        <v>3.8757500882456502E-3</v>
      </c>
      <c r="E1187" s="172">
        <v>3.8757500882456502E-3</v>
      </c>
      <c r="G1187" s="172">
        <v>1177</v>
      </c>
      <c r="H1187" s="264">
        <f t="shared" ca="1" si="44"/>
        <v>-1.3199233453964258E-2</v>
      </c>
    </row>
    <row r="1188" spans="2:8">
      <c r="B1188" s="270">
        <v>44067</v>
      </c>
      <c r="C1188" s="271">
        <v>7082.5</v>
      </c>
      <c r="D1188">
        <f t="shared" si="43"/>
        <v>1.5703427506094939E-2</v>
      </c>
      <c r="E1188" s="172">
        <v>1.5703427506094939E-2</v>
      </c>
      <c r="G1188" s="172">
        <v>1178</v>
      </c>
      <c r="H1188" s="264">
        <f t="shared" ca="1" si="44"/>
        <v>3.6235873636948281E-2</v>
      </c>
    </row>
    <row r="1189" spans="2:8">
      <c r="B1189" s="270">
        <v>44064</v>
      </c>
      <c r="C1189" s="271">
        <v>6973</v>
      </c>
      <c r="D1189">
        <f t="shared" si="43"/>
        <v>-2.4373808192464452E-4</v>
      </c>
      <c r="E1189" s="172">
        <v>-2.4373808192464452E-4</v>
      </c>
      <c r="G1189" s="172">
        <v>1179</v>
      </c>
      <c r="H1189" s="264">
        <f t="shared" ca="1" si="44"/>
        <v>-1.7816602174383033E-2</v>
      </c>
    </row>
    <row r="1190" spans="2:8">
      <c r="B1190" s="270">
        <v>44063</v>
      </c>
      <c r="C1190" s="271">
        <v>6974.7</v>
      </c>
      <c r="D1190">
        <f t="shared" si="43"/>
        <v>-2.2316638770868724E-3</v>
      </c>
      <c r="E1190" s="172">
        <v>-2.2316638770868724E-3</v>
      </c>
      <c r="G1190" s="172">
        <v>1180</v>
      </c>
      <c r="H1190" s="264">
        <f t="shared" ca="1" si="44"/>
        <v>-3.2557814227780084E-2</v>
      </c>
    </row>
    <row r="1191" spans="2:8">
      <c r="B1191" s="270">
        <v>44062</v>
      </c>
      <c r="C1191" s="271">
        <v>6990.3</v>
      </c>
      <c r="D1191">
        <f t="shared" si="43"/>
        <v>1.4101057579318422E-2</v>
      </c>
      <c r="E1191" s="172">
        <v>1.4101057579318422E-2</v>
      </c>
      <c r="G1191" s="172">
        <v>1181</v>
      </c>
      <c r="H1191" s="264">
        <f t="shared" ca="1" si="44"/>
        <v>5.1550323284425936E-2</v>
      </c>
    </row>
    <row r="1192" spans="2:8">
      <c r="B1192" s="270">
        <v>44061</v>
      </c>
      <c r="C1192" s="271">
        <v>6893.1</v>
      </c>
      <c r="D1192">
        <f t="shared" si="43"/>
        <v>1.8423852018202343E-2</v>
      </c>
      <c r="E1192" s="172">
        <v>1.8423852018202343E-2</v>
      </c>
      <c r="G1192" s="172">
        <v>1182</v>
      </c>
      <c r="H1192" s="264">
        <f t="shared" ca="1" si="44"/>
        <v>-2.3101317908289114E-2</v>
      </c>
    </row>
    <row r="1193" spans="2:8">
      <c r="B1193" s="270">
        <v>44060</v>
      </c>
      <c r="C1193" s="271">
        <v>6768.4</v>
      </c>
      <c r="D1193">
        <f t="shared" si="43"/>
        <v>2.7351932242494128E-2</v>
      </c>
      <c r="E1193" s="172">
        <v>2.7351932242494128E-2</v>
      </c>
      <c r="G1193" s="172">
        <v>1183</v>
      </c>
      <c r="H1193" s="264">
        <f t="shared" ca="1" si="44"/>
        <v>-2.0778058793898321E-2</v>
      </c>
    </row>
    <row r="1194" spans="2:8">
      <c r="B1194" s="270">
        <v>44057</v>
      </c>
      <c r="C1194" s="271">
        <v>6588.2</v>
      </c>
      <c r="D1194">
        <f t="shared" si="43"/>
        <v>-2.1309782891267344E-2</v>
      </c>
      <c r="E1194" s="172">
        <v>-2.1309782891267344E-2</v>
      </c>
      <c r="G1194" s="172">
        <v>1184</v>
      </c>
      <c r="H1194" s="264">
        <f t="shared" ca="1" si="44"/>
        <v>-2.0189820272629468E-2</v>
      </c>
    </row>
    <row r="1195" spans="2:8">
      <c r="B1195" s="270">
        <v>44056</v>
      </c>
      <c r="C1195" s="271">
        <v>6731.65</v>
      </c>
      <c r="D1195">
        <f t="shared" si="43"/>
        <v>2.0058541224008653E-4</v>
      </c>
      <c r="E1195" s="172">
        <v>2.0058541224008653E-4</v>
      </c>
      <c r="G1195" s="172">
        <v>1185</v>
      </c>
      <c r="H1195" s="264">
        <f t="shared" ca="1" si="44"/>
        <v>-1.2836097940303773E-3</v>
      </c>
    </row>
    <row r="1196" spans="2:8">
      <c r="B1196" s="270">
        <v>44055</v>
      </c>
      <c r="C1196" s="271">
        <v>6730.3</v>
      </c>
      <c r="D1196">
        <f t="shared" si="43"/>
        <v>1.2196956024784992E-2</v>
      </c>
      <c r="E1196" s="172">
        <v>1.2196956024784992E-2</v>
      </c>
      <c r="G1196" s="172">
        <v>1186</v>
      </c>
      <c r="H1196" s="264">
        <f t="shared" ca="1" si="44"/>
        <v>2.5697479430064715E-2</v>
      </c>
    </row>
    <row r="1197" spans="2:8">
      <c r="B1197" s="270">
        <v>44054</v>
      </c>
      <c r="C1197" s="271">
        <v>6649.2</v>
      </c>
      <c r="D1197">
        <f t="shared" si="43"/>
        <v>6.097837764227055E-3</v>
      </c>
      <c r="E1197" s="172">
        <v>6.097837764227055E-3</v>
      </c>
      <c r="G1197" s="172">
        <v>1187</v>
      </c>
      <c r="H1197" s="264">
        <f t="shared" ca="1" si="44"/>
        <v>5.1320967909259819E-3</v>
      </c>
    </row>
    <row r="1198" spans="2:8">
      <c r="B1198" s="270">
        <v>44053</v>
      </c>
      <c r="C1198" s="271">
        <v>6608.9</v>
      </c>
      <c r="D1198">
        <f t="shared" si="43"/>
        <v>-1.0495583171133457E-2</v>
      </c>
      <c r="E1198" s="172">
        <v>-1.0495583171133457E-2</v>
      </c>
      <c r="G1198" s="172">
        <v>1188</v>
      </c>
      <c r="H1198" s="264">
        <f t="shared" ca="1" si="44"/>
        <v>1.6698654264092595E-2</v>
      </c>
    </row>
    <row r="1199" spans="2:8">
      <c r="B1199" s="270">
        <v>44050</v>
      </c>
      <c r="C1199" s="271">
        <v>6679</v>
      </c>
      <c r="D1199">
        <f t="shared" si="43"/>
        <v>1.8800289821912061E-2</v>
      </c>
      <c r="E1199" s="172">
        <v>1.8800289821912061E-2</v>
      </c>
      <c r="G1199" s="172">
        <v>1189</v>
      </c>
      <c r="H1199" s="264">
        <f t="shared" ca="1" si="44"/>
        <v>1.0998555372259657E-2</v>
      </c>
    </row>
    <row r="1200" spans="2:8">
      <c r="B1200" s="270">
        <v>44049</v>
      </c>
      <c r="C1200" s="271">
        <v>6555.75</v>
      </c>
      <c r="D1200">
        <f t="shared" si="43"/>
        <v>4.5202068569239612E-3</v>
      </c>
      <c r="E1200" s="172">
        <v>4.5202068569239612E-3</v>
      </c>
      <c r="G1200" s="172">
        <v>1190</v>
      </c>
      <c r="H1200" s="264">
        <f t="shared" ca="1" si="44"/>
        <v>-1.0857202189984974E-2</v>
      </c>
    </row>
    <row r="1201" spans="2:8">
      <c r="B1201" s="270">
        <v>44048</v>
      </c>
      <c r="C1201" s="271">
        <v>6526.25</v>
      </c>
      <c r="D1201">
        <f t="shared" si="43"/>
        <v>2.6309374975428363E-2</v>
      </c>
      <c r="E1201" s="172">
        <v>2.6309374975428363E-2</v>
      </c>
      <c r="G1201" s="172">
        <v>1191</v>
      </c>
      <c r="H1201" s="264">
        <f t="shared" ca="1" si="44"/>
        <v>-1.7546754694540971E-2</v>
      </c>
    </row>
    <row r="1202" spans="2:8">
      <c r="B1202" s="270">
        <v>44047</v>
      </c>
      <c r="C1202" s="271">
        <v>6358.95</v>
      </c>
      <c r="D1202">
        <f t="shared" si="43"/>
        <v>3.142639330435347E-2</v>
      </c>
      <c r="E1202" s="172">
        <v>3.142639330435347E-2</v>
      </c>
      <c r="G1202" s="172">
        <v>1192</v>
      </c>
      <c r="H1202" s="264">
        <f t="shared" ca="1" si="44"/>
        <v>8.0875473195133277E-3</v>
      </c>
    </row>
    <row r="1203" spans="2:8">
      <c r="B1203" s="270">
        <v>44046</v>
      </c>
      <c r="C1203" s="271">
        <v>6165.2</v>
      </c>
      <c r="D1203">
        <f t="shared" si="43"/>
        <v>-1.5576224502015916E-2</v>
      </c>
      <c r="E1203" s="172">
        <v>-1.5576224502015916E-2</v>
      </c>
      <c r="G1203" s="172">
        <v>1193</v>
      </c>
      <c r="H1203" s="264">
        <f t="shared" ca="1" si="44"/>
        <v>9.0393069473735099E-3</v>
      </c>
    </row>
    <row r="1204" spans="2:8">
      <c r="B1204" s="270">
        <v>44043</v>
      </c>
      <c r="C1204" s="271">
        <v>6262.75</v>
      </c>
      <c r="D1204">
        <f t="shared" si="43"/>
        <v>-4.2295783190213497E-4</v>
      </c>
      <c r="E1204" s="172">
        <v>-4.2295783190213497E-4</v>
      </c>
      <c r="G1204" s="172">
        <v>1194</v>
      </c>
      <c r="H1204" s="264">
        <f t="shared" ca="1" si="44"/>
        <v>-5.1569476864116674E-3</v>
      </c>
    </row>
    <row r="1205" spans="2:8">
      <c r="B1205" s="270">
        <v>44042</v>
      </c>
      <c r="C1205" s="271">
        <v>6265.4</v>
      </c>
      <c r="D1205">
        <f t="shared" si="43"/>
        <v>1.2974624705948927E-2</v>
      </c>
      <c r="E1205" s="172">
        <v>1.2974624705948927E-2</v>
      </c>
      <c r="G1205" s="172">
        <v>1195</v>
      </c>
      <c r="H1205" s="264">
        <f t="shared" ca="1" si="44"/>
        <v>2.7347721911546087E-2</v>
      </c>
    </row>
    <row r="1206" spans="2:8">
      <c r="B1206" s="270">
        <v>44041</v>
      </c>
      <c r="C1206" s="271">
        <v>6185.15</v>
      </c>
      <c r="D1206">
        <f t="shared" si="43"/>
        <v>-1.5542433309989263E-2</v>
      </c>
      <c r="E1206" s="172">
        <v>-1.5542433309989263E-2</v>
      </c>
      <c r="G1206" s="172">
        <v>1196</v>
      </c>
      <c r="H1206" s="264">
        <f t="shared" ca="1" si="44"/>
        <v>-1.6676199913842144E-2</v>
      </c>
    </row>
    <row r="1207" spans="2:8">
      <c r="B1207" s="270">
        <v>44040</v>
      </c>
      <c r="C1207" s="271">
        <v>6282.8</v>
      </c>
      <c r="D1207">
        <f t="shared" si="43"/>
        <v>3.9630665364949615E-2</v>
      </c>
      <c r="E1207" s="172">
        <v>3.9630665364949615E-2</v>
      </c>
      <c r="G1207" s="172">
        <v>1197</v>
      </c>
      <c r="H1207" s="264">
        <f t="shared" ca="1" si="44"/>
        <v>-3.9398710039106506E-3</v>
      </c>
    </row>
    <row r="1208" spans="2:8">
      <c r="B1208" s="270">
        <v>44039</v>
      </c>
      <c r="C1208" s="271">
        <v>6043.3</v>
      </c>
      <c r="D1208">
        <f t="shared" si="43"/>
        <v>7.0991717632943431E-3</v>
      </c>
      <c r="E1208" s="172">
        <v>7.0991717632943431E-3</v>
      </c>
      <c r="G1208" s="172">
        <v>1198</v>
      </c>
      <c r="H1208" s="264">
        <f t="shared" ca="1" si="44"/>
        <v>1.8950061518691077E-2</v>
      </c>
    </row>
    <row r="1209" spans="2:8">
      <c r="B1209" s="270">
        <v>44036</v>
      </c>
      <c r="C1209" s="271">
        <v>6000.7</v>
      </c>
      <c r="D1209">
        <f t="shared" si="43"/>
        <v>-1.0756765222265268E-2</v>
      </c>
      <c r="E1209" s="172">
        <v>-1.0756765222265268E-2</v>
      </c>
      <c r="G1209" s="172">
        <v>1199</v>
      </c>
      <c r="H1209" s="264">
        <f t="shared" ca="1" si="44"/>
        <v>-9.7538782156556918E-3</v>
      </c>
    </row>
    <row r="1210" spans="2:8">
      <c r="B1210" s="270">
        <v>44035</v>
      </c>
      <c r="C1210" s="271">
        <v>6065.95</v>
      </c>
      <c r="D1210">
        <f t="shared" si="43"/>
        <v>1.0419095845687475E-2</v>
      </c>
      <c r="E1210" s="172">
        <v>1.0419095845687475E-2</v>
      </c>
      <c r="G1210" s="172">
        <v>1200</v>
      </c>
      <c r="H1210" s="264">
        <f t="shared" ca="1" si="44"/>
        <v>4.8485116341403338E-3</v>
      </c>
    </row>
    <row r="1211" spans="2:8">
      <c r="B1211" s="270">
        <v>44034</v>
      </c>
      <c r="C1211" s="271">
        <v>6003.4</v>
      </c>
      <c r="D1211">
        <f t="shared" si="43"/>
        <v>-2.0788308309614607E-2</v>
      </c>
      <c r="E1211" s="172">
        <v>-2.0788308309614607E-2</v>
      </c>
      <c r="G1211" s="172">
        <v>1201</v>
      </c>
      <c r="H1211" s="264">
        <f t="shared" ca="1" si="44"/>
        <v>1.0195486350150655E-2</v>
      </c>
    </row>
    <row r="1212" spans="2:8">
      <c r="B1212" s="270">
        <v>44033</v>
      </c>
      <c r="C1212" s="271">
        <v>6130.85</v>
      </c>
      <c r="D1212">
        <f t="shared" si="43"/>
        <v>4.488282914358762E-2</v>
      </c>
      <c r="E1212" s="172">
        <v>4.488282914358762E-2</v>
      </c>
      <c r="G1212" s="172">
        <v>1202</v>
      </c>
      <c r="H1212" s="264">
        <f t="shared" ca="1" si="44"/>
        <v>-3.8449822394044327E-2</v>
      </c>
    </row>
    <row r="1213" spans="2:8">
      <c r="B1213" s="270">
        <v>44032</v>
      </c>
      <c r="C1213" s="271">
        <v>5867.5</v>
      </c>
      <c r="D1213">
        <f t="shared" si="43"/>
        <v>-8.7845257200777089E-3</v>
      </c>
      <c r="E1213" s="172">
        <v>-8.7845257200777089E-3</v>
      </c>
      <c r="G1213" s="172">
        <v>1203</v>
      </c>
      <c r="H1213" s="264">
        <f t="shared" ca="1" si="44"/>
        <v>-3.1052343466664138E-2</v>
      </c>
    </row>
    <row r="1214" spans="2:8">
      <c r="B1214" s="270">
        <v>44029</v>
      </c>
      <c r="C1214" s="271">
        <v>5919.5</v>
      </c>
      <c r="D1214">
        <f t="shared" si="43"/>
        <v>7.5144459479009138E-3</v>
      </c>
      <c r="E1214" s="172">
        <v>7.5144459479009138E-3</v>
      </c>
      <c r="G1214" s="172">
        <v>1204</v>
      </c>
      <c r="H1214" s="264">
        <f t="shared" ca="1" si="44"/>
        <v>-1.9407673141104542E-2</v>
      </c>
    </row>
    <row r="1215" spans="2:8">
      <c r="B1215" s="270">
        <v>44028</v>
      </c>
      <c r="C1215" s="271">
        <v>5875.35</v>
      </c>
      <c r="D1215">
        <f t="shared" si="43"/>
        <v>1.2764380397497143E-2</v>
      </c>
      <c r="E1215" s="172">
        <v>1.2764380397497143E-2</v>
      </c>
      <c r="G1215" s="172">
        <v>1205</v>
      </c>
      <c r="H1215" s="264">
        <f t="shared" ca="1" si="44"/>
        <v>-3.8078695169030577E-2</v>
      </c>
    </row>
    <row r="1216" spans="2:8">
      <c r="B1216" s="270">
        <v>44027</v>
      </c>
      <c r="C1216" s="271">
        <v>5801.3</v>
      </c>
      <c r="D1216">
        <f t="shared" si="43"/>
        <v>5.1197643695586577E-3</v>
      </c>
      <c r="E1216" s="172">
        <v>5.1197643695586577E-3</v>
      </c>
      <c r="G1216" s="172">
        <v>1206</v>
      </c>
      <c r="H1216" s="264">
        <f t="shared" ca="1" si="44"/>
        <v>-2.3288299209402518E-2</v>
      </c>
    </row>
    <row r="1217" spans="2:8">
      <c r="B1217" s="270">
        <v>44026</v>
      </c>
      <c r="C1217" s="271">
        <v>5771.75</v>
      </c>
      <c r="D1217">
        <f t="shared" si="43"/>
        <v>-3.6250699216043208E-2</v>
      </c>
      <c r="E1217" s="172">
        <v>-3.6250699216043208E-2</v>
      </c>
      <c r="G1217" s="172">
        <v>1207</v>
      </c>
      <c r="H1217" s="264">
        <f t="shared" ca="1" si="44"/>
        <v>-1.2946482144746745E-2</v>
      </c>
    </row>
    <row r="1218" spans="2:8">
      <c r="B1218" s="270">
        <v>44025</v>
      </c>
      <c r="C1218" s="271">
        <v>5988.85</v>
      </c>
      <c r="D1218">
        <f t="shared" si="43"/>
        <v>5.574538463475982E-3</v>
      </c>
      <c r="E1218" s="172">
        <v>5.574538463475982E-3</v>
      </c>
      <c r="G1218" s="172">
        <v>1208</v>
      </c>
      <c r="H1218" s="264">
        <f t="shared" ca="1" si="44"/>
        <v>-1.3944803616923455E-2</v>
      </c>
    </row>
    <row r="1219" spans="2:8">
      <c r="B1219" s="270">
        <v>44022</v>
      </c>
      <c r="C1219" s="271">
        <v>5955.65</v>
      </c>
      <c r="D1219">
        <f t="shared" si="43"/>
        <v>-7.7802860546287243E-3</v>
      </c>
      <c r="E1219" s="172">
        <v>-7.7802860546287243E-3</v>
      </c>
      <c r="G1219" s="172">
        <v>1209</v>
      </c>
      <c r="H1219" s="264">
        <f t="shared" ca="1" si="44"/>
        <v>-1.041175650316587E-2</v>
      </c>
    </row>
    <row r="1220" spans="2:8">
      <c r="B1220" s="270">
        <v>44021</v>
      </c>
      <c r="C1220" s="271">
        <v>6002.35</v>
      </c>
      <c r="D1220">
        <f t="shared" si="43"/>
        <v>-6.9568526239162324E-3</v>
      </c>
      <c r="E1220" s="172">
        <v>-6.9568526239162324E-3</v>
      </c>
      <c r="G1220" s="172">
        <v>1210</v>
      </c>
      <c r="H1220" s="264">
        <f t="shared" ca="1" si="44"/>
        <v>-3.9410544370037364E-3</v>
      </c>
    </row>
    <row r="1221" spans="2:8">
      <c r="B1221" s="270">
        <v>44020</v>
      </c>
      <c r="C1221" s="271">
        <v>6044.4</v>
      </c>
      <c r="D1221">
        <f t="shared" si="43"/>
        <v>-2.9284939976713432E-2</v>
      </c>
      <c r="E1221" s="172">
        <v>-2.9284939976713432E-2</v>
      </c>
      <c r="G1221" s="172">
        <v>1211</v>
      </c>
      <c r="H1221" s="264">
        <f t="shared" ca="1" si="44"/>
        <v>2.6187075596907042E-2</v>
      </c>
    </row>
    <row r="1222" spans="2:8">
      <c r="B1222" s="270">
        <v>44019</v>
      </c>
      <c r="C1222" s="271">
        <v>6226.75</v>
      </c>
      <c r="D1222">
        <f t="shared" si="43"/>
        <v>1.68446665360245E-2</v>
      </c>
      <c r="E1222" s="172">
        <v>1.68446665360245E-2</v>
      </c>
      <c r="G1222" s="172">
        <v>1212</v>
      </c>
      <c r="H1222" s="264">
        <f t="shared" ca="1" si="44"/>
        <v>1.1539206524540043E-2</v>
      </c>
    </row>
    <row r="1223" spans="2:8">
      <c r="B1223" s="270">
        <v>44018</v>
      </c>
      <c r="C1223" s="271">
        <v>6123.6</v>
      </c>
      <c r="D1223">
        <f t="shared" si="43"/>
        <v>3.228199120041806E-2</v>
      </c>
      <c r="E1223" s="172">
        <v>3.228199120041806E-2</v>
      </c>
      <c r="G1223" s="172">
        <v>1213</v>
      </c>
      <c r="H1223" s="264">
        <f t="shared" ca="1" si="44"/>
        <v>2.3988548654002868E-2</v>
      </c>
    </row>
    <row r="1224" spans="2:8">
      <c r="B1224" s="270">
        <v>44015</v>
      </c>
      <c r="C1224" s="271">
        <v>5932.1</v>
      </c>
      <c r="D1224">
        <f t="shared" si="43"/>
        <v>-2.7486151854683918E-3</v>
      </c>
      <c r="E1224" s="172">
        <v>-2.7486151854683918E-3</v>
      </c>
      <c r="G1224" s="172">
        <v>1214</v>
      </c>
      <c r="H1224" s="264">
        <f t="shared" ca="1" si="44"/>
        <v>-1.796163728171435E-3</v>
      </c>
    </row>
    <row r="1225" spans="2:8">
      <c r="B1225" s="270">
        <v>44014</v>
      </c>
      <c r="C1225" s="271">
        <v>5948.45</v>
      </c>
      <c r="D1225">
        <f t="shared" si="43"/>
        <v>2.5046957660560639E-2</v>
      </c>
      <c r="E1225" s="172">
        <v>2.5046957660560639E-2</v>
      </c>
      <c r="G1225" s="172">
        <v>1215</v>
      </c>
      <c r="H1225" s="264">
        <f t="shared" ca="1" si="44"/>
        <v>-1.0230624924581164E-2</v>
      </c>
    </row>
    <row r="1226" spans="2:8">
      <c r="B1226" s="270">
        <v>44013</v>
      </c>
      <c r="C1226" s="271">
        <v>5803.1</v>
      </c>
      <c r="D1226">
        <f t="shared" si="43"/>
        <v>-6.0291523217374608E-3</v>
      </c>
      <c r="E1226" s="172">
        <v>-6.0291523217374608E-3</v>
      </c>
      <c r="G1226" s="172">
        <v>1216</v>
      </c>
      <c r="H1226" s="264">
        <f t="shared" ca="1" si="44"/>
        <v>-1.4164462091704294E-2</v>
      </c>
    </row>
    <row r="1227" spans="2:8">
      <c r="B1227" s="270">
        <v>44012</v>
      </c>
      <c r="C1227" s="271">
        <v>5838.3</v>
      </c>
      <c r="D1227">
        <f t="shared" ref="D1227:D1290" si="45">(C1227-C1228)/C1228</f>
        <v>2.8105024037191676E-2</v>
      </c>
      <c r="E1227" s="172">
        <v>2.8105024037191676E-2</v>
      </c>
      <c r="G1227" s="172">
        <v>1217</v>
      </c>
      <c r="H1227" s="264">
        <f t="shared" ca="1" si="44"/>
        <v>1.7184355431353916E-2</v>
      </c>
    </row>
    <row r="1228" spans="2:8">
      <c r="B1228" s="270">
        <v>44011</v>
      </c>
      <c r="C1228" s="271">
        <v>5678.7</v>
      </c>
      <c r="D1228">
        <f t="shared" si="45"/>
        <v>-1.3240890371683231E-2</v>
      </c>
      <c r="E1228" s="172">
        <v>-1.3240890371683231E-2</v>
      </c>
      <c r="G1228" s="172">
        <v>1218</v>
      </c>
      <c r="H1228" s="264">
        <f t="shared" ref="H1228:H1291" ca="1" si="46">_xlfn.NORM.INV(RAND(),N$13,N$14)</f>
        <v>7.5147821085326597E-3</v>
      </c>
    </row>
    <row r="1229" spans="2:8">
      <c r="B1229" s="270">
        <v>44008</v>
      </c>
      <c r="C1229" s="271">
        <v>5754.9</v>
      </c>
      <c r="D1229">
        <f t="shared" si="45"/>
        <v>-1.2842094302623164E-3</v>
      </c>
      <c r="E1229" s="172">
        <v>-1.2842094302623164E-3</v>
      </c>
      <c r="G1229" s="172">
        <v>1219</v>
      </c>
      <c r="H1229" s="264">
        <f t="shared" ca="1" si="46"/>
        <v>-5.6692000035552127E-3</v>
      </c>
    </row>
    <row r="1230" spans="2:8">
      <c r="B1230" s="270">
        <v>44007</v>
      </c>
      <c r="C1230" s="271">
        <v>5762.3</v>
      </c>
      <c r="D1230">
        <f t="shared" si="45"/>
        <v>1.2075720851033938E-3</v>
      </c>
      <c r="E1230" s="172">
        <v>1.2075720851033938E-3</v>
      </c>
      <c r="G1230" s="172">
        <v>1220</v>
      </c>
      <c r="H1230" s="264">
        <f t="shared" ca="1" si="46"/>
        <v>-6.637866196511303E-3</v>
      </c>
    </row>
    <row r="1231" spans="2:8">
      <c r="B1231" s="270">
        <v>44006</v>
      </c>
      <c r="C1231" s="271">
        <v>5755.35</v>
      </c>
      <c r="D1231">
        <f t="shared" si="45"/>
        <v>-2.2279792746113927E-2</v>
      </c>
      <c r="E1231" s="172">
        <v>-2.2279792746113927E-2</v>
      </c>
      <c r="G1231" s="172">
        <v>1221</v>
      </c>
      <c r="H1231" s="264">
        <f t="shared" ca="1" si="46"/>
        <v>3.4940751532851616E-2</v>
      </c>
    </row>
    <row r="1232" spans="2:8">
      <c r="B1232" s="270">
        <v>44005</v>
      </c>
      <c r="C1232" s="271">
        <v>5886.5</v>
      </c>
      <c r="D1232">
        <f t="shared" si="45"/>
        <v>-1.6112618724559023E-3</v>
      </c>
      <c r="E1232" s="172">
        <v>-1.6112618724559023E-3</v>
      </c>
      <c r="G1232" s="172">
        <v>1222</v>
      </c>
      <c r="H1232" s="264">
        <f t="shared" ca="1" si="46"/>
        <v>1.2894831803482328E-2</v>
      </c>
    </row>
    <row r="1233" spans="2:8">
      <c r="B1233" s="270">
        <v>44004</v>
      </c>
      <c r="C1233" s="271">
        <v>5896</v>
      </c>
      <c r="D1233">
        <f t="shared" si="45"/>
        <v>-2.2891637769512809E-4</v>
      </c>
      <c r="E1233" s="172">
        <v>-2.2891637769512809E-4</v>
      </c>
      <c r="G1233" s="172">
        <v>1223</v>
      </c>
      <c r="H1233" s="264">
        <f t="shared" ca="1" si="46"/>
        <v>-1.6965745269933687E-2</v>
      </c>
    </row>
    <row r="1234" spans="2:8">
      <c r="B1234" s="270">
        <v>44001</v>
      </c>
      <c r="C1234" s="271">
        <v>5897.35</v>
      </c>
      <c r="D1234">
        <f t="shared" si="45"/>
        <v>3.2015609687806375E-2</v>
      </c>
      <c r="E1234" s="172">
        <v>3.2015609687806375E-2</v>
      </c>
      <c r="G1234" s="172">
        <v>1224</v>
      </c>
      <c r="H1234" s="264">
        <f t="shared" ca="1" si="46"/>
        <v>6.7680962183412352E-3</v>
      </c>
    </row>
    <row r="1235" spans="2:8">
      <c r="B1235" s="270">
        <v>44000</v>
      </c>
      <c r="C1235" s="271">
        <v>5714.4</v>
      </c>
      <c r="D1235">
        <f t="shared" si="45"/>
        <v>-2.0607034333415147E-3</v>
      </c>
      <c r="E1235" s="172">
        <v>-2.0607034333415147E-3</v>
      </c>
      <c r="G1235" s="172">
        <v>1225</v>
      </c>
      <c r="H1235" s="264">
        <f t="shared" ca="1" si="46"/>
        <v>3.9529437777628181E-3</v>
      </c>
    </row>
    <row r="1236" spans="2:8">
      <c r="B1236" s="270">
        <v>43999</v>
      </c>
      <c r="C1236" s="271">
        <v>5726.2</v>
      </c>
      <c r="D1236">
        <f t="shared" si="45"/>
        <v>4.0710988331939951E-2</v>
      </c>
      <c r="E1236" s="172">
        <v>4.0710988331939951E-2</v>
      </c>
      <c r="G1236" s="172">
        <v>1226</v>
      </c>
      <c r="H1236" s="264">
        <f t="shared" ca="1" si="46"/>
        <v>1.4632852147396007E-2</v>
      </c>
    </row>
    <row r="1237" spans="2:8">
      <c r="B1237" s="270">
        <v>43998</v>
      </c>
      <c r="C1237" s="271">
        <v>5502.2</v>
      </c>
      <c r="D1237">
        <f t="shared" si="45"/>
        <v>4.8303885312513933E-3</v>
      </c>
      <c r="E1237" s="172">
        <v>4.8303885312513933E-3</v>
      </c>
      <c r="G1237" s="172">
        <v>1227</v>
      </c>
      <c r="H1237" s="264">
        <f t="shared" ca="1" si="46"/>
        <v>1.1648403725733303E-2</v>
      </c>
    </row>
    <row r="1238" spans="2:8">
      <c r="B1238" s="270">
        <v>43997</v>
      </c>
      <c r="C1238" s="271">
        <v>5475.75</v>
      </c>
      <c r="D1238">
        <f t="shared" si="45"/>
        <v>-1.5462759023688587E-2</v>
      </c>
      <c r="E1238" s="172">
        <v>-1.5462759023688587E-2</v>
      </c>
      <c r="G1238" s="172">
        <v>1228</v>
      </c>
      <c r="H1238" s="264">
        <f t="shared" ca="1" si="46"/>
        <v>-3.7411343089045024E-3</v>
      </c>
    </row>
    <row r="1239" spans="2:8">
      <c r="B1239" s="270">
        <v>43994</v>
      </c>
      <c r="C1239" s="271">
        <v>5561.75</v>
      </c>
      <c r="D1239">
        <f t="shared" si="45"/>
        <v>2.4990094265731757E-2</v>
      </c>
      <c r="E1239" s="172">
        <v>2.4990094265731757E-2</v>
      </c>
      <c r="G1239" s="172">
        <v>1229</v>
      </c>
      <c r="H1239" s="264">
        <f t="shared" ca="1" si="46"/>
        <v>1.059102639443721E-2</v>
      </c>
    </row>
    <row r="1240" spans="2:8">
      <c r="B1240" s="270">
        <v>43993</v>
      </c>
      <c r="C1240" s="271">
        <v>5426.15</v>
      </c>
      <c r="D1240">
        <f t="shared" si="45"/>
        <v>-4.3951300303051784E-2</v>
      </c>
      <c r="E1240" s="172">
        <v>-4.3951300303051784E-2</v>
      </c>
      <c r="G1240" s="172">
        <v>1230</v>
      </c>
      <c r="H1240" s="264">
        <f t="shared" ca="1" si="46"/>
        <v>1.7067279831331036E-2</v>
      </c>
    </row>
    <row r="1241" spans="2:8">
      <c r="B1241" s="270">
        <v>43992</v>
      </c>
      <c r="C1241" s="271">
        <v>5675.6</v>
      </c>
      <c r="D1241">
        <f t="shared" si="45"/>
        <v>2.3488688342193421E-3</v>
      </c>
      <c r="E1241" s="172">
        <v>2.3488688342193421E-3</v>
      </c>
      <c r="G1241" s="172">
        <v>1231</v>
      </c>
      <c r="H1241" s="264">
        <f t="shared" ca="1" si="46"/>
        <v>-4.6891541534642856E-3</v>
      </c>
    </row>
    <row r="1242" spans="2:8">
      <c r="B1242" s="270">
        <v>43991</v>
      </c>
      <c r="C1242" s="271">
        <v>5662.3</v>
      </c>
      <c r="D1242">
        <f t="shared" si="45"/>
        <v>-1.2642114807839855E-2</v>
      </c>
      <c r="E1242" s="172">
        <v>-1.2642114807839855E-2</v>
      </c>
      <c r="G1242" s="172">
        <v>1232</v>
      </c>
      <c r="H1242" s="264">
        <f t="shared" ca="1" si="46"/>
        <v>-2.0776906603215697E-3</v>
      </c>
    </row>
    <row r="1243" spans="2:8">
      <c r="B1243" s="270">
        <v>43990</v>
      </c>
      <c r="C1243" s="271">
        <v>5734.8</v>
      </c>
      <c r="D1243">
        <f t="shared" si="45"/>
        <v>-1.9839198078729658E-3</v>
      </c>
      <c r="E1243" s="172">
        <v>-1.9839198078729658E-3</v>
      </c>
      <c r="G1243" s="172">
        <v>1233</v>
      </c>
      <c r="H1243" s="264">
        <f t="shared" ca="1" si="46"/>
        <v>2.5742679635185874E-2</v>
      </c>
    </row>
    <row r="1244" spans="2:8">
      <c r="B1244" s="270">
        <v>43987</v>
      </c>
      <c r="C1244" s="271">
        <v>5746.2</v>
      </c>
      <c r="D1244">
        <f t="shared" si="45"/>
        <v>9.8414818459808089E-3</v>
      </c>
      <c r="E1244" s="172">
        <v>9.8414818459808089E-3</v>
      </c>
      <c r="G1244" s="172">
        <v>1234</v>
      </c>
      <c r="H1244" s="264">
        <f t="shared" ca="1" si="46"/>
        <v>-1.0585788806616253E-2</v>
      </c>
    </row>
    <row r="1245" spans="2:8">
      <c r="B1245" s="270">
        <v>43986</v>
      </c>
      <c r="C1245" s="271">
        <v>5690.2</v>
      </c>
      <c r="D1245">
        <f t="shared" si="45"/>
        <v>1.1770981507823582E-2</v>
      </c>
      <c r="E1245" s="172">
        <v>1.1770981507823582E-2</v>
      </c>
      <c r="G1245" s="172">
        <v>1235</v>
      </c>
      <c r="H1245" s="264">
        <f t="shared" ca="1" si="46"/>
        <v>-5.373619381158606E-3</v>
      </c>
    </row>
    <row r="1246" spans="2:8">
      <c r="B1246" s="270">
        <v>43985</v>
      </c>
      <c r="C1246" s="271">
        <v>5624</v>
      </c>
      <c r="D1246">
        <f t="shared" si="45"/>
        <v>-1.1616667545385909E-2</v>
      </c>
      <c r="E1246" s="172">
        <v>-1.1616667545385909E-2</v>
      </c>
      <c r="G1246" s="172">
        <v>1236</v>
      </c>
      <c r="H1246" s="264">
        <f t="shared" ca="1" si="46"/>
        <v>-2.5034084187425419E-3</v>
      </c>
    </row>
    <row r="1247" spans="2:8">
      <c r="B1247" s="270">
        <v>43984</v>
      </c>
      <c r="C1247" s="271">
        <v>5690.1</v>
      </c>
      <c r="D1247">
        <f t="shared" si="45"/>
        <v>-1.786454018227009E-2</v>
      </c>
      <c r="E1247" s="172">
        <v>-1.786454018227009E-2</v>
      </c>
      <c r="G1247" s="172">
        <v>1237</v>
      </c>
      <c r="H1247" s="264">
        <f t="shared" ca="1" si="46"/>
        <v>5.2909222020496957E-2</v>
      </c>
    </row>
    <row r="1248" spans="2:8">
      <c r="B1248" s="270">
        <v>43983</v>
      </c>
      <c r="C1248" s="271">
        <v>5793.6</v>
      </c>
      <c r="D1248">
        <f t="shared" si="45"/>
        <v>3.2580024238967734E-2</v>
      </c>
      <c r="E1248" s="172">
        <v>3.2580024238967734E-2</v>
      </c>
      <c r="G1248" s="172">
        <v>1238</v>
      </c>
      <c r="H1248" s="264">
        <f t="shared" ca="1" si="46"/>
        <v>3.821154160394611E-2</v>
      </c>
    </row>
    <row r="1249" spans="2:8">
      <c r="B1249" s="270">
        <v>43980</v>
      </c>
      <c r="C1249" s="271">
        <v>5610.8</v>
      </c>
      <c r="D1249">
        <f t="shared" si="45"/>
        <v>2.6049905364506624E-2</v>
      </c>
      <c r="E1249" s="172">
        <v>2.6049905364506624E-2</v>
      </c>
      <c r="G1249" s="172">
        <v>1239</v>
      </c>
      <c r="H1249" s="264">
        <f t="shared" ca="1" si="46"/>
        <v>5.3331842387272822E-4</v>
      </c>
    </row>
    <row r="1250" spans="2:8">
      <c r="B1250" s="270">
        <v>43979</v>
      </c>
      <c r="C1250" s="271">
        <v>5468.35</v>
      </c>
      <c r="D1250">
        <f t="shared" si="45"/>
        <v>4.2702692395698412E-2</v>
      </c>
      <c r="E1250" s="172">
        <v>4.2702692395698412E-2</v>
      </c>
      <c r="G1250" s="172">
        <v>1240</v>
      </c>
      <c r="H1250" s="264">
        <f t="shared" ca="1" si="46"/>
        <v>-1.3950056180442698E-2</v>
      </c>
    </row>
    <row r="1251" spans="2:8">
      <c r="B1251" s="270">
        <v>43978</v>
      </c>
      <c r="C1251" s="271">
        <v>5244.4</v>
      </c>
      <c r="D1251">
        <f t="shared" si="45"/>
        <v>-3.3357795716859031E-4</v>
      </c>
      <c r="E1251" s="172">
        <v>-3.3357795716859031E-4</v>
      </c>
      <c r="G1251" s="172">
        <v>1241</v>
      </c>
      <c r="H1251" s="264">
        <f t="shared" ca="1" si="46"/>
        <v>1.2154928467233277E-2</v>
      </c>
    </row>
    <row r="1252" spans="2:8">
      <c r="B1252" s="270">
        <v>43977</v>
      </c>
      <c r="C1252" s="271">
        <v>5246.15</v>
      </c>
      <c r="D1252">
        <f t="shared" si="45"/>
        <v>2.1784858695440362E-2</v>
      </c>
      <c r="E1252" s="172">
        <v>2.1784858695440362E-2</v>
      </c>
      <c r="G1252" s="172">
        <v>1242</v>
      </c>
      <c r="H1252" s="264">
        <f t="shared" ca="1" si="46"/>
        <v>7.904181666138101E-3</v>
      </c>
    </row>
    <row r="1253" spans="2:8">
      <c r="B1253" s="270">
        <v>43973</v>
      </c>
      <c r="C1253" s="271">
        <v>5134.3</v>
      </c>
      <c r="D1253">
        <f t="shared" si="45"/>
        <v>1.6672937169560961E-2</v>
      </c>
      <c r="E1253" s="172">
        <v>1.6672937169560961E-2</v>
      </c>
      <c r="G1253" s="172">
        <v>1243</v>
      </c>
      <c r="H1253" s="264">
        <f t="shared" ca="1" si="46"/>
        <v>9.1852311075632728E-3</v>
      </c>
    </row>
    <row r="1254" spans="2:8">
      <c r="B1254" s="270">
        <v>43972</v>
      </c>
      <c r="C1254" s="271">
        <v>5050.1000000000004</v>
      </c>
      <c r="D1254">
        <f t="shared" si="45"/>
        <v>3.2328621510849573E-2</v>
      </c>
      <c r="E1254" s="172">
        <v>3.2328621510849573E-2</v>
      </c>
      <c r="G1254" s="172">
        <v>1244</v>
      </c>
      <c r="H1254" s="264">
        <f t="shared" ca="1" si="46"/>
        <v>2.8621336367610287E-3</v>
      </c>
    </row>
    <row r="1255" spans="2:8">
      <c r="B1255" s="270">
        <v>43971</v>
      </c>
      <c r="C1255" s="271">
        <v>4891.95</v>
      </c>
      <c r="D1255">
        <f t="shared" si="45"/>
        <v>1.8032172809189777E-2</v>
      </c>
      <c r="E1255" s="172">
        <v>1.8032172809189777E-2</v>
      </c>
      <c r="G1255" s="172">
        <v>1245</v>
      </c>
      <c r="H1255" s="264">
        <f t="shared" ca="1" si="46"/>
        <v>1.9294818506177515E-2</v>
      </c>
    </row>
    <row r="1256" spans="2:8">
      <c r="B1256" s="270">
        <v>43970</v>
      </c>
      <c r="C1256" s="271">
        <v>4805.3</v>
      </c>
      <c r="D1256">
        <f t="shared" si="45"/>
        <v>1.78671665660514E-2</v>
      </c>
      <c r="E1256" s="172">
        <v>1.78671665660514E-2</v>
      </c>
      <c r="G1256" s="172">
        <v>1246</v>
      </c>
      <c r="H1256" s="264">
        <f t="shared" ca="1" si="46"/>
        <v>-4.0018448748055258E-3</v>
      </c>
    </row>
    <row r="1257" spans="2:8">
      <c r="B1257" s="270">
        <v>43969</v>
      </c>
      <c r="C1257" s="271">
        <v>4720.95</v>
      </c>
      <c r="D1257">
        <f t="shared" si="45"/>
        <v>-7.4396125794055343E-2</v>
      </c>
      <c r="E1257" s="172">
        <v>-7.4396125794055343E-2</v>
      </c>
      <c r="G1257" s="172">
        <v>1247</v>
      </c>
      <c r="H1257" s="264">
        <f t="shared" ca="1" si="46"/>
        <v>-1.070066421627129E-3</v>
      </c>
    </row>
    <row r="1258" spans="2:8">
      <c r="B1258" s="270">
        <v>43966</v>
      </c>
      <c r="C1258" s="271">
        <v>5100.3999999999996</v>
      </c>
      <c r="D1258">
        <f t="shared" si="45"/>
        <v>-2.6691174313901007E-3</v>
      </c>
      <c r="E1258" s="172">
        <v>-2.6691174313901007E-3</v>
      </c>
      <c r="G1258" s="172">
        <v>1248</v>
      </c>
      <c r="H1258" s="264">
        <f t="shared" ca="1" si="46"/>
        <v>1.5155951584067944E-2</v>
      </c>
    </row>
    <row r="1259" spans="2:8">
      <c r="B1259" s="270">
        <v>43965</v>
      </c>
      <c r="C1259" s="271">
        <v>5114.05</v>
      </c>
      <c r="D1259">
        <f t="shared" si="45"/>
        <v>1.5478247056253809E-2</v>
      </c>
      <c r="E1259" s="172">
        <v>1.5478247056253809E-2</v>
      </c>
      <c r="G1259" s="172">
        <v>1249</v>
      </c>
      <c r="H1259" s="264">
        <f t="shared" ca="1" si="46"/>
        <v>-3.1835164486698528E-2</v>
      </c>
    </row>
    <row r="1260" spans="2:8">
      <c r="B1260" s="270">
        <v>43964</v>
      </c>
      <c r="C1260" s="271">
        <v>5036.1000000000004</v>
      </c>
      <c r="D1260">
        <f t="shared" si="45"/>
        <v>1.7126815179851793E-2</v>
      </c>
      <c r="E1260" s="172">
        <v>1.7126815179851793E-2</v>
      </c>
      <c r="G1260" s="172">
        <v>1250</v>
      </c>
      <c r="H1260" s="264">
        <f t="shared" ca="1" si="46"/>
        <v>1.6322272694720849E-2</v>
      </c>
    </row>
    <row r="1261" spans="2:8">
      <c r="B1261" s="270">
        <v>43963</v>
      </c>
      <c r="C1261" s="271">
        <v>4951.3</v>
      </c>
      <c r="D1261">
        <f t="shared" si="45"/>
        <v>2.7340110980598646E-3</v>
      </c>
      <c r="E1261" s="172">
        <v>2.7340110980598646E-3</v>
      </c>
      <c r="G1261" s="172">
        <v>1251</v>
      </c>
      <c r="H1261" s="264">
        <f t="shared" ca="1" si="46"/>
        <v>-1.3164244612519057E-2</v>
      </c>
    </row>
    <row r="1262" spans="2:8">
      <c r="B1262" s="270">
        <v>43962</v>
      </c>
      <c r="C1262" s="271">
        <v>4937.8</v>
      </c>
      <c r="D1262">
        <f t="shared" si="45"/>
        <v>6.0945607683465415E-2</v>
      </c>
      <c r="E1262" s="172">
        <v>6.0945607683465415E-2</v>
      </c>
      <c r="G1262" s="172">
        <v>1252</v>
      </c>
      <c r="H1262" s="264">
        <f t="shared" ca="1" si="46"/>
        <v>-1.395759238180806E-2</v>
      </c>
    </row>
    <row r="1263" spans="2:8">
      <c r="B1263" s="270">
        <v>43959</v>
      </c>
      <c r="C1263" s="271">
        <v>4654.1499999999996</v>
      </c>
      <c r="D1263">
        <f t="shared" si="45"/>
        <v>-2.0034531404628166E-2</v>
      </c>
      <c r="E1263" s="172">
        <v>-2.0034531404628166E-2</v>
      </c>
      <c r="G1263" s="172">
        <v>1253</v>
      </c>
      <c r="H1263" s="264">
        <f t="shared" ca="1" si="46"/>
        <v>1.5103363025126132E-2</v>
      </c>
    </row>
    <row r="1264" spans="2:8">
      <c r="B1264" s="270">
        <v>43958</v>
      </c>
      <c r="C1264" s="271">
        <v>4749.3</v>
      </c>
      <c r="D1264">
        <f t="shared" si="45"/>
        <v>-1.9398131420017513E-2</v>
      </c>
      <c r="E1264" s="172">
        <v>-1.9398131420017513E-2</v>
      </c>
      <c r="G1264" s="172">
        <v>1254</v>
      </c>
      <c r="H1264" s="264">
        <f t="shared" ca="1" si="46"/>
        <v>-2.9110584157583698E-2</v>
      </c>
    </row>
    <row r="1265" spans="2:8">
      <c r="B1265" s="270">
        <v>43957</v>
      </c>
      <c r="C1265" s="271">
        <v>4843.25</v>
      </c>
      <c r="D1265">
        <f t="shared" si="45"/>
        <v>2.7744132840563651E-3</v>
      </c>
      <c r="E1265" s="172">
        <v>2.7744132840563651E-3</v>
      </c>
      <c r="G1265" s="172">
        <v>1255</v>
      </c>
      <c r="H1265" s="264">
        <f t="shared" ca="1" si="46"/>
        <v>2.1357088646670259E-2</v>
      </c>
    </row>
    <row r="1266" spans="2:8">
      <c r="B1266" s="270">
        <v>43956</v>
      </c>
      <c r="C1266" s="271">
        <v>4829.8500000000004</v>
      </c>
      <c r="D1266">
        <f t="shared" si="45"/>
        <v>-1.1552708593414202E-2</v>
      </c>
      <c r="E1266" s="172">
        <v>-1.1552708593414202E-2</v>
      </c>
      <c r="G1266" s="172">
        <v>1256</v>
      </c>
      <c r="H1266" s="264">
        <f t="shared" ca="1" si="46"/>
        <v>-8.474877323244711E-3</v>
      </c>
    </row>
    <row r="1267" spans="2:8">
      <c r="B1267" s="270">
        <v>43955</v>
      </c>
      <c r="C1267" s="271">
        <v>4886.3</v>
      </c>
      <c r="D1267">
        <f t="shared" si="45"/>
        <v>-8.8172725236993349E-2</v>
      </c>
      <c r="E1267" s="172">
        <v>-8.8172725236993349E-2</v>
      </c>
      <c r="G1267" s="172">
        <v>1257</v>
      </c>
      <c r="H1267" s="264">
        <f t="shared" ca="1" si="46"/>
        <v>1.379947448515725E-2</v>
      </c>
    </row>
    <row r="1268" spans="2:8">
      <c r="B1268" s="270">
        <v>43951</v>
      </c>
      <c r="C1268" s="271">
        <v>5358.8</v>
      </c>
      <c r="D1268">
        <f t="shared" si="45"/>
        <v>5.7285757973344981E-2</v>
      </c>
      <c r="E1268" s="172">
        <v>5.7285757973344981E-2</v>
      </c>
      <c r="G1268" s="172">
        <v>1258</v>
      </c>
      <c r="H1268" s="264">
        <f t="shared" ca="1" si="46"/>
        <v>-2.8370093397727357E-4</v>
      </c>
    </row>
    <row r="1269" spans="2:8">
      <c r="B1269" s="270">
        <v>43950</v>
      </c>
      <c r="C1269" s="271">
        <v>5068.45</v>
      </c>
      <c r="D1269">
        <f t="shared" si="45"/>
        <v>3.1171452886575497E-3</v>
      </c>
      <c r="E1269" s="172">
        <v>3.1171452886575497E-3</v>
      </c>
      <c r="G1269" s="172">
        <v>1259</v>
      </c>
      <c r="H1269" s="264">
        <f t="shared" ca="1" si="46"/>
        <v>1.6861962482804932E-3</v>
      </c>
    </row>
    <row r="1270" spans="2:8">
      <c r="B1270" s="270">
        <v>43949</v>
      </c>
      <c r="C1270" s="271">
        <v>5052.7</v>
      </c>
      <c r="D1270">
        <f t="shared" si="45"/>
        <v>-7.2186458611459762E-4</v>
      </c>
      <c r="E1270" s="172">
        <v>-7.2186458611459762E-4</v>
      </c>
      <c r="G1270" s="172">
        <v>1260</v>
      </c>
      <c r="H1270" s="264">
        <f t="shared" ca="1" si="46"/>
        <v>-1.229220864127591E-2</v>
      </c>
    </row>
    <row r="1271" spans="2:8">
      <c r="B1271" s="270">
        <v>43948</v>
      </c>
      <c r="C1271" s="271">
        <v>5056.3500000000004</v>
      </c>
      <c r="D1271">
        <f t="shared" si="45"/>
        <v>2.1206385698573482E-3</v>
      </c>
      <c r="E1271" s="172">
        <v>2.1206385698573482E-3</v>
      </c>
      <c r="G1271" s="172">
        <v>1261</v>
      </c>
      <c r="H1271" s="264">
        <f t="shared" ca="1" si="46"/>
        <v>9.3396201735353335E-3</v>
      </c>
    </row>
    <row r="1272" spans="2:8">
      <c r="B1272" s="270">
        <v>43945</v>
      </c>
      <c r="C1272" s="271">
        <v>5045.6499999999996</v>
      </c>
      <c r="D1272">
        <f t="shared" si="45"/>
        <v>-2.1468674546918018E-2</v>
      </c>
      <c r="E1272" s="172">
        <v>-2.1468674546918018E-2</v>
      </c>
      <c r="G1272" s="172">
        <v>1262</v>
      </c>
      <c r="H1272" s="264">
        <f t="shared" ca="1" si="46"/>
        <v>1.0813677356319496E-3</v>
      </c>
    </row>
    <row r="1273" spans="2:8">
      <c r="B1273" s="270">
        <v>43944</v>
      </c>
      <c r="C1273" s="271">
        <v>5156.3500000000004</v>
      </c>
      <c r="D1273">
        <f t="shared" si="45"/>
        <v>-4.7289537431116514E-3</v>
      </c>
      <c r="E1273" s="172">
        <v>-4.7289537431116514E-3</v>
      </c>
      <c r="G1273" s="172">
        <v>1263</v>
      </c>
      <c r="H1273" s="264">
        <f t="shared" ca="1" si="46"/>
        <v>2.8178383763341832E-2</v>
      </c>
    </row>
    <row r="1274" spans="2:8">
      <c r="B1274" s="270">
        <v>43943</v>
      </c>
      <c r="C1274" s="271">
        <v>5180.8500000000004</v>
      </c>
      <c r="D1274">
        <f t="shared" si="45"/>
        <v>3.5942092739597288E-2</v>
      </c>
      <c r="E1274" s="172">
        <v>3.5942092739597288E-2</v>
      </c>
      <c r="G1274" s="172">
        <v>1264</v>
      </c>
      <c r="H1274" s="264">
        <f t="shared" ca="1" si="46"/>
        <v>-1.0868858386962428E-2</v>
      </c>
    </row>
    <row r="1275" spans="2:8">
      <c r="B1275" s="270">
        <v>43942</v>
      </c>
      <c r="C1275" s="271">
        <v>5001.1000000000004</v>
      </c>
      <c r="D1275">
        <f t="shared" si="45"/>
        <v>-6.1944910763690242E-2</v>
      </c>
      <c r="E1275" s="172">
        <v>-6.1944910763690242E-2</v>
      </c>
      <c r="G1275" s="172">
        <v>1265</v>
      </c>
      <c r="H1275" s="264">
        <f t="shared" ca="1" si="46"/>
        <v>2.1937242592321986E-2</v>
      </c>
    </row>
    <row r="1276" spans="2:8">
      <c r="B1276" s="270">
        <v>43941</v>
      </c>
      <c r="C1276" s="271">
        <v>5331.35</v>
      </c>
      <c r="D1276">
        <f t="shared" si="45"/>
        <v>-3.1544050862851884E-2</v>
      </c>
      <c r="E1276" s="172">
        <v>-3.1544050862851884E-2</v>
      </c>
      <c r="G1276" s="172">
        <v>1266</v>
      </c>
      <c r="H1276" s="264">
        <f t="shared" ca="1" si="46"/>
        <v>1.3266976119648116E-2</v>
      </c>
    </row>
    <row r="1277" spans="2:8">
      <c r="B1277" s="270">
        <v>43938</v>
      </c>
      <c r="C1277" s="271">
        <v>5505</v>
      </c>
      <c r="D1277">
        <f t="shared" si="45"/>
        <v>7.2932096359242179E-2</v>
      </c>
      <c r="E1277" s="172">
        <v>7.2932096359242179E-2</v>
      </c>
      <c r="G1277" s="172">
        <v>1267</v>
      </c>
      <c r="H1277" s="264">
        <f t="shared" ca="1" si="46"/>
        <v>1.8884880425975668E-3</v>
      </c>
    </row>
    <row r="1278" spans="2:8">
      <c r="B1278" s="270">
        <v>43937</v>
      </c>
      <c r="C1278" s="271">
        <v>5130.8</v>
      </c>
      <c r="D1278">
        <f t="shared" si="45"/>
        <v>7.1648705415856932E-3</v>
      </c>
      <c r="E1278" s="172">
        <v>7.1648705415856932E-3</v>
      </c>
      <c r="G1278" s="172">
        <v>1268</v>
      </c>
      <c r="H1278" s="264">
        <f t="shared" ca="1" si="46"/>
        <v>3.7946324466751113E-2</v>
      </c>
    </row>
    <row r="1279" spans="2:8">
      <c r="B1279" s="270">
        <v>43936</v>
      </c>
      <c r="C1279" s="271">
        <v>5094.3</v>
      </c>
      <c r="D1279">
        <f t="shared" si="45"/>
        <v>-3.5745719883024232E-2</v>
      </c>
      <c r="E1279" s="172">
        <v>-3.5745719883024232E-2</v>
      </c>
      <c r="G1279" s="172">
        <v>1269</v>
      </c>
      <c r="H1279" s="264">
        <f t="shared" ca="1" si="46"/>
        <v>1.6542777140706209E-2</v>
      </c>
    </row>
    <row r="1280" spans="2:8">
      <c r="B1280" s="270">
        <v>43934</v>
      </c>
      <c r="C1280" s="271">
        <v>5283.15</v>
      </c>
      <c r="D1280">
        <f t="shared" si="45"/>
        <v>-8.166483624792319E-3</v>
      </c>
      <c r="E1280" s="172">
        <v>-8.166483624792319E-3</v>
      </c>
      <c r="G1280" s="172">
        <v>1270</v>
      </c>
      <c r="H1280" s="264">
        <f t="shared" ca="1" si="46"/>
        <v>1.767113599318363E-2</v>
      </c>
    </row>
    <row r="1281" spans="2:8">
      <c r="B1281" s="270">
        <v>43930</v>
      </c>
      <c r="C1281" s="271">
        <v>5326.65</v>
      </c>
      <c r="D1281">
        <f t="shared" si="45"/>
        <v>0.13378812711521662</v>
      </c>
      <c r="E1281" s="172">
        <v>0.13378812711521662</v>
      </c>
      <c r="G1281" s="172">
        <v>1271</v>
      </c>
      <c r="H1281" s="264">
        <f t="shared" ca="1" si="46"/>
        <v>-3.2405691472489971E-2</v>
      </c>
    </row>
    <row r="1282" spans="2:8">
      <c r="B1282" s="270">
        <v>43929</v>
      </c>
      <c r="C1282" s="271">
        <v>4698.1000000000004</v>
      </c>
      <c r="D1282">
        <f t="shared" si="45"/>
        <v>3.1721805584531255E-2</v>
      </c>
      <c r="E1282" s="172">
        <v>3.1721805584531255E-2</v>
      </c>
      <c r="G1282" s="172">
        <v>1272</v>
      </c>
      <c r="H1282" s="264">
        <f t="shared" ca="1" si="46"/>
        <v>2.5153689735854273E-2</v>
      </c>
    </row>
    <row r="1283" spans="2:8">
      <c r="B1283" s="270">
        <v>43928</v>
      </c>
      <c r="C1283" s="271">
        <v>4553.6499999999996</v>
      </c>
      <c r="D1283">
        <f t="shared" si="45"/>
        <v>0.13514894677801312</v>
      </c>
      <c r="E1283" s="172">
        <v>0.13514894677801312</v>
      </c>
      <c r="G1283" s="172">
        <v>1273</v>
      </c>
      <c r="H1283" s="264">
        <f t="shared" ca="1" si="46"/>
        <v>2.9649851796163633E-2</v>
      </c>
    </row>
    <row r="1284" spans="2:8">
      <c r="B1284" s="270">
        <v>43924</v>
      </c>
      <c r="C1284" s="271">
        <v>4011.5</v>
      </c>
      <c r="D1284">
        <f t="shared" si="45"/>
        <v>-5.5306321899984773E-2</v>
      </c>
      <c r="E1284" s="172">
        <v>-5.5306321899984773E-2</v>
      </c>
      <c r="G1284" s="172">
        <v>1274</v>
      </c>
      <c r="H1284" s="264">
        <f t="shared" ca="1" si="46"/>
        <v>1.8785782213755878E-2</v>
      </c>
    </row>
    <row r="1285" spans="2:8">
      <c r="B1285" s="270">
        <v>43922</v>
      </c>
      <c r="C1285" s="271">
        <v>4246.3500000000004</v>
      </c>
      <c r="D1285">
        <f t="shared" si="45"/>
        <v>-9.7824312664691881E-3</v>
      </c>
      <c r="E1285" s="172">
        <v>-9.7824312664691881E-3</v>
      </c>
      <c r="G1285" s="172">
        <v>1275</v>
      </c>
      <c r="H1285" s="264">
        <f t="shared" ca="1" si="46"/>
        <v>3.153406950441362E-2</v>
      </c>
    </row>
    <row r="1286" spans="2:8">
      <c r="B1286" s="270">
        <v>43921</v>
      </c>
      <c r="C1286" s="271">
        <v>4288.3</v>
      </c>
      <c r="D1286">
        <f t="shared" si="45"/>
        <v>-9.2758377710264964E-3</v>
      </c>
      <c r="E1286" s="172">
        <v>-9.2758377710264964E-3</v>
      </c>
      <c r="G1286" s="172">
        <v>1276</v>
      </c>
      <c r="H1286" s="264">
        <f t="shared" ca="1" si="46"/>
        <v>2.771827636351263E-2</v>
      </c>
    </row>
    <row r="1287" spans="2:8">
      <c r="B1287" s="270">
        <v>43920</v>
      </c>
      <c r="C1287" s="271">
        <v>4328.45</v>
      </c>
      <c r="D1287">
        <f t="shared" si="45"/>
        <v>-6.8369169841372451E-2</v>
      </c>
      <c r="E1287" s="172">
        <v>-6.8369169841372451E-2</v>
      </c>
      <c r="G1287" s="172">
        <v>1277</v>
      </c>
      <c r="H1287" s="264">
        <f t="shared" ca="1" si="46"/>
        <v>6.7471556275988127E-3</v>
      </c>
    </row>
    <row r="1288" spans="2:8">
      <c r="B1288" s="270">
        <v>43917</v>
      </c>
      <c r="C1288" s="271">
        <v>4646.1000000000004</v>
      </c>
      <c r="D1288">
        <f t="shared" si="45"/>
        <v>-4.7539975399753923E-2</v>
      </c>
      <c r="E1288" s="172">
        <v>-4.7539975399753923E-2</v>
      </c>
      <c r="G1288" s="172">
        <v>1278</v>
      </c>
      <c r="H1288" s="264">
        <f t="shared" ca="1" si="46"/>
        <v>-2.3186182073506041E-2</v>
      </c>
    </row>
    <row r="1289" spans="2:8">
      <c r="B1289" s="270">
        <v>43916</v>
      </c>
      <c r="C1289" s="271">
        <v>4878</v>
      </c>
      <c r="D1289">
        <f t="shared" si="45"/>
        <v>-2.5559584094927E-2</v>
      </c>
      <c r="E1289" s="172">
        <v>-2.5559584094927E-2</v>
      </c>
      <c r="G1289" s="172">
        <v>1279</v>
      </c>
      <c r="H1289" s="264">
        <f t="shared" ca="1" si="46"/>
        <v>2.5983497553514288E-2</v>
      </c>
    </row>
    <row r="1290" spans="2:8">
      <c r="B1290" s="270">
        <v>43915</v>
      </c>
      <c r="C1290" s="271">
        <v>5005.95</v>
      </c>
      <c r="D1290">
        <f t="shared" si="45"/>
        <v>0.11579311036565659</v>
      </c>
      <c r="E1290" s="172">
        <v>0.11579311036565659</v>
      </c>
      <c r="G1290" s="172">
        <v>1280</v>
      </c>
      <c r="H1290" s="264">
        <f t="shared" ca="1" si="46"/>
        <v>-2.0196574118246925E-2</v>
      </c>
    </row>
    <row r="1291" spans="2:8">
      <c r="B1291" s="270">
        <v>43914</v>
      </c>
      <c r="C1291" s="271">
        <v>4486.45</v>
      </c>
      <c r="D1291">
        <f t="shared" ref="D1291:D1354" si="47">(C1291-C1292)/C1292</f>
        <v>6.3051642636274108E-2</v>
      </c>
      <c r="E1291" s="172">
        <v>6.3051642636274108E-2</v>
      </c>
      <c r="G1291" s="172">
        <v>1281</v>
      </c>
      <c r="H1291" s="264">
        <f t="shared" ca="1" si="46"/>
        <v>-2.0412013581090693E-2</v>
      </c>
    </row>
    <row r="1292" spans="2:8">
      <c r="B1292" s="270">
        <v>43913</v>
      </c>
      <c r="C1292" s="271">
        <v>4220.3500000000004</v>
      </c>
      <c r="D1292">
        <f t="shared" si="47"/>
        <v>-0.16909158922664977</v>
      </c>
      <c r="E1292" s="172">
        <v>-0.16909158922664977</v>
      </c>
      <c r="G1292" s="172">
        <v>1282</v>
      </c>
      <c r="H1292" s="264">
        <f t="shared" ref="H1292:H1355" ca="1" si="48">_xlfn.NORM.INV(RAND(),N$13,N$14)</f>
        <v>-5.8241355444462566E-3</v>
      </c>
    </row>
    <row r="1293" spans="2:8">
      <c r="B1293" s="270">
        <v>43910</v>
      </c>
      <c r="C1293" s="271">
        <v>5079.2</v>
      </c>
      <c r="D1293">
        <f t="shared" si="47"/>
        <v>5.3874324366382675E-2</v>
      </c>
      <c r="E1293" s="172">
        <v>5.3874324366382675E-2</v>
      </c>
      <c r="G1293" s="172">
        <v>1283</v>
      </c>
      <c r="H1293" s="264">
        <f t="shared" ca="1" si="48"/>
        <v>-3.4555999061335039E-3</v>
      </c>
    </row>
    <row r="1294" spans="2:8">
      <c r="B1294" s="270">
        <v>43909</v>
      </c>
      <c r="C1294" s="271">
        <v>4819.55</v>
      </c>
      <c r="D1294">
        <f t="shared" si="47"/>
        <v>-9.9595527449020477E-2</v>
      </c>
      <c r="E1294" s="172">
        <v>-9.9595527449020477E-2</v>
      </c>
      <c r="G1294" s="172">
        <v>1284</v>
      </c>
      <c r="H1294" s="264">
        <f t="shared" ca="1" si="48"/>
        <v>-4.1014826882338588E-3</v>
      </c>
    </row>
    <row r="1295" spans="2:8">
      <c r="B1295" s="270">
        <v>43908</v>
      </c>
      <c r="C1295" s="271">
        <v>5352.65</v>
      </c>
      <c r="D1295">
        <f t="shared" si="47"/>
        <v>-4.4843369409077558E-2</v>
      </c>
      <c r="E1295" s="172">
        <v>-4.4843369409077558E-2</v>
      </c>
      <c r="G1295" s="172">
        <v>1285</v>
      </c>
      <c r="H1295" s="264">
        <f t="shared" ca="1" si="48"/>
        <v>-9.0373084373514302E-3</v>
      </c>
    </row>
    <row r="1296" spans="2:8">
      <c r="B1296" s="270">
        <v>43907</v>
      </c>
      <c r="C1296" s="271">
        <v>5603.95</v>
      </c>
      <c r="D1296">
        <f t="shared" si="47"/>
        <v>2.2571962957894223E-2</v>
      </c>
      <c r="E1296" s="172">
        <v>2.2571962957894223E-2</v>
      </c>
      <c r="G1296" s="172">
        <v>1286</v>
      </c>
      <c r="H1296" s="264">
        <f t="shared" ca="1" si="48"/>
        <v>-2.0241386016029216E-2</v>
      </c>
    </row>
    <row r="1297" spans="2:8">
      <c r="B1297" s="270">
        <v>43906</v>
      </c>
      <c r="C1297" s="271">
        <v>5480.25</v>
      </c>
      <c r="D1297">
        <f t="shared" si="47"/>
        <v>-6.137601479806809E-2</v>
      </c>
      <c r="E1297" s="172">
        <v>-6.137601479806809E-2</v>
      </c>
      <c r="G1297" s="172">
        <v>1287</v>
      </c>
      <c r="H1297" s="264">
        <f t="shared" ca="1" si="48"/>
        <v>1.6438734506894676E-2</v>
      </c>
    </row>
    <row r="1298" spans="2:8">
      <c r="B1298" s="270">
        <v>43903</v>
      </c>
      <c r="C1298" s="271">
        <v>5838.6</v>
      </c>
      <c r="D1298">
        <f t="shared" si="47"/>
        <v>3.463491135270208E-2</v>
      </c>
      <c r="E1298" s="172">
        <v>3.463491135270208E-2</v>
      </c>
      <c r="G1298" s="172">
        <v>1288</v>
      </c>
      <c r="H1298" s="264">
        <f t="shared" ca="1" si="48"/>
        <v>-1.6525138256803625E-2</v>
      </c>
    </row>
    <row r="1299" spans="2:8">
      <c r="B1299" s="270">
        <v>43902</v>
      </c>
      <c r="C1299" s="271">
        <v>5643.15</v>
      </c>
      <c r="D1299">
        <f t="shared" si="47"/>
        <v>-8.1862258594601722E-2</v>
      </c>
      <c r="E1299" s="172">
        <v>-8.1862258594601722E-2</v>
      </c>
      <c r="G1299" s="172">
        <v>1289</v>
      </c>
      <c r="H1299" s="264">
        <f t="shared" ca="1" si="48"/>
        <v>2.5379854471444547E-2</v>
      </c>
    </row>
    <row r="1300" spans="2:8">
      <c r="B1300" s="270">
        <v>43901</v>
      </c>
      <c r="C1300" s="271">
        <v>6146.3</v>
      </c>
      <c r="D1300">
        <f t="shared" si="47"/>
        <v>-8.8371417974230666E-3</v>
      </c>
      <c r="E1300" s="172">
        <v>-8.8371417974230666E-3</v>
      </c>
      <c r="G1300" s="172">
        <v>1290</v>
      </c>
      <c r="H1300" s="264">
        <f t="shared" ca="1" si="48"/>
        <v>1.0817650570911609E-2</v>
      </c>
    </row>
    <row r="1301" spans="2:8">
      <c r="B1301" s="270">
        <v>43899</v>
      </c>
      <c r="C1301" s="271">
        <v>6201.1</v>
      </c>
      <c r="D1301">
        <f t="shared" si="47"/>
        <v>-3.7985091413988543E-2</v>
      </c>
      <c r="E1301" s="172">
        <v>-3.7985091413988543E-2</v>
      </c>
      <c r="G1301" s="172">
        <v>1291</v>
      </c>
      <c r="H1301" s="264">
        <f t="shared" ca="1" si="48"/>
        <v>1.8992615169192772E-2</v>
      </c>
    </row>
    <row r="1302" spans="2:8">
      <c r="B1302" s="270">
        <v>43896</v>
      </c>
      <c r="C1302" s="271">
        <v>6445.95</v>
      </c>
      <c r="D1302">
        <f t="shared" si="47"/>
        <v>1.2566859620323754E-2</v>
      </c>
      <c r="E1302" s="172">
        <v>1.2566859620323754E-2</v>
      </c>
      <c r="G1302" s="172">
        <v>1292</v>
      </c>
      <c r="H1302" s="264">
        <f t="shared" ca="1" si="48"/>
        <v>3.6242701280891562E-2</v>
      </c>
    </row>
    <row r="1303" spans="2:8">
      <c r="B1303" s="270">
        <v>43895</v>
      </c>
      <c r="C1303" s="271">
        <v>6365.95</v>
      </c>
      <c r="D1303">
        <f t="shared" si="47"/>
        <v>-2.8820475067940425E-3</v>
      </c>
      <c r="E1303" s="172">
        <v>-2.8820475067940425E-3</v>
      </c>
      <c r="G1303" s="172">
        <v>1293</v>
      </c>
      <c r="H1303" s="264">
        <f t="shared" ca="1" si="48"/>
        <v>1.7571926824880442E-3</v>
      </c>
    </row>
    <row r="1304" spans="2:8">
      <c r="B1304" s="270">
        <v>43894</v>
      </c>
      <c r="C1304" s="271">
        <v>6384.35</v>
      </c>
      <c r="D1304">
        <f t="shared" si="47"/>
        <v>-2.6620524424328309E-4</v>
      </c>
      <c r="E1304" s="172">
        <v>-2.6620524424328309E-4</v>
      </c>
      <c r="G1304" s="172">
        <v>1294</v>
      </c>
      <c r="H1304" s="264">
        <f t="shared" ca="1" si="48"/>
        <v>4.5186074064973575E-3</v>
      </c>
    </row>
    <row r="1305" spans="2:8">
      <c r="B1305" s="270">
        <v>43893</v>
      </c>
      <c r="C1305" s="271">
        <v>6386.05</v>
      </c>
      <c r="D1305">
        <f t="shared" si="47"/>
        <v>1.6053713912953637E-2</v>
      </c>
      <c r="E1305" s="172">
        <v>1.6053713912953637E-2</v>
      </c>
      <c r="G1305" s="172">
        <v>1295</v>
      </c>
      <c r="H1305" s="264">
        <f t="shared" ca="1" si="48"/>
        <v>2.8503644140947623E-2</v>
      </c>
    </row>
    <row r="1306" spans="2:8">
      <c r="B1306" s="270">
        <v>43892</v>
      </c>
      <c r="C1306" s="271">
        <v>6285.15</v>
      </c>
      <c r="D1306">
        <f t="shared" si="47"/>
        <v>3.2627206315342304E-4</v>
      </c>
      <c r="E1306" s="172">
        <v>3.2627206315342304E-4</v>
      </c>
      <c r="G1306" s="172">
        <v>1296</v>
      </c>
      <c r="H1306" s="264">
        <f t="shared" ca="1" si="48"/>
        <v>9.6801163544045776E-3</v>
      </c>
    </row>
    <row r="1307" spans="2:8">
      <c r="B1307" s="270">
        <v>43889</v>
      </c>
      <c r="C1307" s="271">
        <v>6283.1</v>
      </c>
      <c r="D1307">
        <f t="shared" si="47"/>
        <v>-1.0652167000540268E-3</v>
      </c>
      <c r="E1307" s="172">
        <v>-1.0652167000540268E-3</v>
      </c>
      <c r="G1307" s="172">
        <v>1297</v>
      </c>
      <c r="H1307" s="264">
        <f t="shared" ca="1" si="48"/>
        <v>-9.8912548593633378E-3</v>
      </c>
    </row>
    <row r="1308" spans="2:8">
      <c r="B1308" s="270">
        <v>43888</v>
      </c>
      <c r="C1308" s="271">
        <v>6289.8</v>
      </c>
      <c r="D1308">
        <f t="shared" si="47"/>
        <v>8.813363593350252E-3</v>
      </c>
      <c r="E1308" s="172">
        <v>8.813363593350252E-3</v>
      </c>
      <c r="G1308" s="172">
        <v>1298</v>
      </c>
      <c r="H1308" s="264">
        <f t="shared" ca="1" si="48"/>
        <v>-1.5218805025051015E-2</v>
      </c>
    </row>
    <row r="1309" spans="2:8">
      <c r="B1309" s="270">
        <v>43887</v>
      </c>
      <c r="C1309" s="271">
        <v>6234.85</v>
      </c>
      <c r="D1309">
        <f t="shared" si="47"/>
        <v>-2.801443593081351E-2</v>
      </c>
      <c r="E1309" s="172">
        <v>-2.801443593081351E-2</v>
      </c>
      <c r="G1309" s="172">
        <v>1299</v>
      </c>
      <c r="H1309" s="264">
        <f t="shared" ca="1" si="48"/>
        <v>-2.5007743708835621E-2</v>
      </c>
    </row>
    <row r="1310" spans="2:8">
      <c r="B1310" s="270">
        <v>43886</v>
      </c>
      <c r="C1310" s="271">
        <v>6414.55</v>
      </c>
      <c r="D1310">
        <f t="shared" si="47"/>
        <v>-8.6316147378832E-3</v>
      </c>
      <c r="E1310" s="172">
        <v>-8.6316147378832E-3</v>
      </c>
      <c r="G1310" s="172">
        <v>1300</v>
      </c>
      <c r="H1310" s="264">
        <f t="shared" ca="1" si="48"/>
        <v>-1.8811655133652124E-2</v>
      </c>
    </row>
    <row r="1311" spans="2:8">
      <c r="B1311" s="270">
        <v>43885</v>
      </c>
      <c r="C1311" s="271">
        <v>6470.4</v>
      </c>
      <c r="D1311">
        <f t="shared" si="47"/>
        <v>-4.2500295963063914E-2</v>
      </c>
      <c r="E1311" s="172">
        <v>-4.2500295963063914E-2</v>
      </c>
      <c r="G1311" s="172">
        <v>1301</v>
      </c>
      <c r="H1311" s="264">
        <f t="shared" ca="1" si="48"/>
        <v>6.8786254712532909E-3</v>
      </c>
    </row>
    <row r="1312" spans="2:8">
      <c r="B1312" s="270">
        <v>43881</v>
      </c>
      <c r="C1312" s="271">
        <v>6757.6</v>
      </c>
      <c r="D1312">
        <f t="shared" si="47"/>
        <v>1.4800343367966137E-4</v>
      </c>
      <c r="E1312" s="172">
        <v>1.4800343367966137E-4</v>
      </c>
      <c r="G1312" s="172">
        <v>1302</v>
      </c>
      <c r="H1312" s="264">
        <f t="shared" ca="1" si="48"/>
        <v>4.0718968124430228E-3</v>
      </c>
    </row>
    <row r="1313" spans="2:8">
      <c r="B1313" s="270">
        <v>43880</v>
      </c>
      <c r="C1313" s="271">
        <v>6756.6</v>
      </c>
      <c r="D1313">
        <f t="shared" si="47"/>
        <v>-3.6129831443276164E-3</v>
      </c>
      <c r="E1313" s="172">
        <v>-3.6129831443276164E-3</v>
      </c>
      <c r="G1313" s="172">
        <v>1303</v>
      </c>
      <c r="H1313" s="264">
        <f t="shared" ca="1" si="48"/>
        <v>1.267725959451701E-2</v>
      </c>
    </row>
    <row r="1314" spans="2:8">
      <c r="B1314" s="270">
        <v>43879</v>
      </c>
      <c r="C1314" s="271">
        <v>6781.1</v>
      </c>
      <c r="D1314">
        <f t="shared" si="47"/>
        <v>-1.8192348065298389E-2</v>
      </c>
      <c r="E1314" s="172">
        <v>-1.8192348065298389E-2</v>
      </c>
      <c r="G1314" s="172">
        <v>1304</v>
      </c>
      <c r="H1314" s="264">
        <f t="shared" ca="1" si="48"/>
        <v>-1.8054833523764872E-4</v>
      </c>
    </row>
    <row r="1315" spans="2:8">
      <c r="B1315" s="270">
        <v>43878</v>
      </c>
      <c r="C1315" s="271">
        <v>6906.75</v>
      </c>
      <c r="D1315">
        <f t="shared" si="47"/>
        <v>-1.0196997309728632E-3</v>
      </c>
      <c r="E1315" s="172">
        <v>-1.0196997309728632E-3</v>
      </c>
      <c r="G1315" s="172">
        <v>1305</v>
      </c>
      <c r="H1315" s="264">
        <f t="shared" ca="1" si="48"/>
        <v>-9.3442684368554279E-3</v>
      </c>
    </row>
    <row r="1316" spans="2:8">
      <c r="B1316" s="270">
        <v>43875</v>
      </c>
      <c r="C1316" s="271">
        <v>6913.8</v>
      </c>
      <c r="D1316">
        <f t="shared" si="47"/>
        <v>-1.3026316728645763E-2</v>
      </c>
      <c r="E1316" s="172">
        <v>-1.3026316728645763E-2</v>
      </c>
      <c r="G1316" s="172">
        <v>1306</v>
      </c>
      <c r="H1316" s="264">
        <f t="shared" ca="1" si="48"/>
        <v>-4.2884491244250929E-2</v>
      </c>
    </row>
    <row r="1317" spans="2:8">
      <c r="B1317" s="270">
        <v>43874</v>
      </c>
      <c r="C1317" s="271">
        <v>7005.05</v>
      </c>
      <c r="D1317">
        <f t="shared" si="47"/>
        <v>-5.4306929990203456E-3</v>
      </c>
      <c r="E1317" s="172">
        <v>-5.4306929990203456E-3</v>
      </c>
      <c r="G1317" s="172">
        <v>1307</v>
      </c>
      <c r="H1317" s="264">
        <f t="shared" ca="1" si="48"/>
        <v>3.2380248785746249E-3</v>
      </c>
    </row>
    <row r="1318" spans="2:8">
      <c r="B1318" s="270">
        <v>43873</v>
      </c>
      <c r="C1318" s="271">
        <v>7043.3</v>
      </c>
      <c r="D1318">
        <f t="shared" si="47"/>
        <v>1.3577394704105466E-3</v>
      </c>
      <c r="E1318" s="172">
        <v>1.3577394704105466E-3</v>
      </c>
      <c r="G1318" s="172">
        <v>1308</v>
      </c>
      <c r="H1318" s="264">
        <f t="shared" ca="1" si="48"/>
        <v>3.53803971687425E-2</v>
      </c>
    </row>
    <row r="1319" spans="2:8">
      <c r="B1319" s="270">
        <v>43872</v>
      </c>
      <c r="C1319" s="271">
        <v>7033.75</v>
      </c>
      <c r="D1319">
        <f t="shared" si="47"/>
        <v>2.0434069839980324E-2</v>
      </c>
      <c r="E1319" s="172">
        <v>2.0434069839980324E-2</v>
      </c>
      <c r="G1319" s="172">
        <v>1309</v>
      </c>
      <c r="H1319" s="264">
        <f t="shared" ca="1" si="48"/>
        <v>3.9192841324804219E-3</v>
      </c>
    </row>
    <row r="1320" spans="2:8">
      <c r="B1320" s="270">
        <v>43871</v>
      </c>
      <c r="C1320" s="271">
        <v>6892.9</v>
      </c>
      <c r="D1320">
        <f t="shared" si="47"/>
        <v>-1.1309929357765319E-2</v>
      </c>
      <c r="E1320" s="172">
        <v>-1.1309929357765319E-2</v>
      </c>
      <c r="G1320" s="172">
        <v>1310</v>
      </c>
      <c r="H1320" s="264">
        <f t="shared" ca="1" si="48"/>
        <v>2.1909084612147514E-3</v>
      </c>
    </row>
    <row r="1321" spans="2:8">
      <c r="B1321" s="270">
        <v>43868</v>
      </c>
      <c r="C1321" s="271">
        <v>6971.75</v>
      </c>
      <c r="D1321">
        <f t="shared" si="47"/>
        <v>-7.0995214765865846E-3</v>
      </c>
      <c r="E1321" s="172">
        <v>-7.0995214765865846E-3</v>
      </c>
      <c r="G1321" s="172">
        <v>1311</v>
      </c>
      <c r="H1321" s="264">
        <f t="shared" ca="1" si="48"/>
        <v>-9.6752732051274878E-3</v>
      </c>
    </row>
    <row r="1322" spans="2:8">
      <c r="B1322" s="270">
        <v>43867</v>
      </c>
      <c r="C1322" s="271">
        <v>7021.6</v>
      </c>
      <c r="D1322">
        <f t="shared" si="47"/>
        <v>-2.741126844579425E-3</v>
      </c>
      <c r="E1322" s="172">
        <v>-2.741126844579425E-3</v>
      </c>
      <c r="G1322" s="172">
        <v>1312</v>
      </c>
      <c r="H1322" s="264">
        <f t="shared" ca="1" si="48"/>
        <v>-7.0349808127118611E-3</v>
      </c>
    </row>
    <row r="1323" spans="2:8">
      <c r="B1323" s="270">
        <v>43866</v>
      </c>
      <c r="C1323" s="271">
        <v>7040.9</v>
      </c>
      <c r="D1323">
        <f t="shared" si="47"/>
        <v>-2.2042891271737419E-2</v>
      </c>
      <c r="E1323" s="172">
        <v>-2.2042891271737419E-2</v>
      </c>
      <c r="G1323" s="172">
        <v>1313</v>
      </c>
      <c r="H1323" s="264">
        <f t="shared" ca="1" si="48"/>
        <v>1.0278372746361692E-2</v>
      </c>
    </row>
    <row r="1324" spans="2:8">
      <c r="B1324" s="270">
        <v>43865</v>
      </c>
      <c r="C1324" s="271">
        <v>7199.6</v>
      </c>
      <c r="D1324">
        <f t="shared" si="47"/>
        <v>2.6856645700512057E-2</v>
      </c>
      <c r="E1324" s="172">
        <v>2.6856645700512057E-2</v>
      </c>
      <c r="G1324" s="172">
        <v>1314</v>
      </c>
      <c r="H1324" s="264">
        <f t="shared" ca="1" si="48"/>
        <v>-1.0406666134194891E-2</v>
      </c>
    </row>
    <row r="1325" spans="2:8">
      <c r="B1325" s="270">
        <v>43864</v>
      </c>
      <c r="C1325" s="271">
        <v>7011.3</v>
      </c>
      <c r="D1325">
        <f t="shared" si="47"/>
        <v>2.9158990994693778E-2</v>
      </c>
      <c r="E1325" s="172">
        <v>2.9158990994693778E-2</v>
      </c>
      <c r="G1325" s="172">
        <v>1315</v>
      </c>
      <c r="H1325" s="264">
        <f t="shared" ca="1" si="48"/>
        <v>7.3662622304848397E-3</v>
      </c>
    </row>
    <row r="1326" spans="2:8">
      <c r="B1326" s="270">
        <v>43862</v>
      </c>
      <c r="C1326" s="271">
        <v>6812.65</v>
      </c>
      <c r="D1326">
        <f t="shared" si="47"/>
        <v>-1.4587401460909867E-2</v>
      </c>
      <c r="E1326" s="172">
        <v>-1.4587401460909867E-2</v>
      </c>
      <c r="G1326" s="172">
        <v>1316</v>
      </c>
      <c r="H1326" s="264">
        <f t="shared" ca="1" si="48"/>
        <v>-2.4058477967496793E-2</v>
      </c>
    </row>
    <row r="1327" spans="2:8">
      <c r="B1327" s="270">
        <v>43861</v>
      </c>
      <c r="C1327" s="271">
        <v>6913.5</v>
      </c>
      <c r="D1327">
        <f t="shared" si="47"/>
        <v>-1.5234066192338072E-2</v>
      </c>
      <c r="E1327" s="172">
        <v>-1.5234066192338072E-2</v>
      </c>
      <c r="G1327" s="172">
        <v>1317</v>
      </c>
      <c r="H1327" s="264">
        <f t="shared" ca="1" si="48"/>
        <v>-1.3184480827333839E-2</v>
      </c>
    </row>
    <row r="1328" spans="2:8">
      <c r="B1328" s="270">
        <v>43860</v>
      </c>
      <c r="C1328" s="271">
        <v>7020.45</v>
      </c>
      <c r="D1328">
        <f t="shared" si="47"/>
        <v>1.4478695633567231E-3</v>
      </c>
      <c r="E1328" s="172">
        <v>1.4478695633567231E-3</v>
      </c>
      <c r="G1328" s="172">
        <v>1318</v>
      </c>
      <c r="H1328" s="264">
        <f t="shared" ca="1" si="48"/>
        <v>9.6408362235833895E-3</v>
      </c>
    </row>
    <row r="1329" spans="2:8">
      <c r="B1329" s="270">
        <v>43859</v>
      </c>
      <c r="C1329" s="271">
        <v>7010.3</v>
      </c>
      <c r="D1329">
        <f t="shared" si="47"/>
        <v>1.8936551832558007E-3</v>
      </c>
      <c r="E1329" s="172">
        <v>1.8936551832558007E-3</v>
      </c>
      <c r="G1329" s="172">
        <v>1319</v>
      </c>
      <c r="H1329" s="264">
        <f t="shared" ca="1" si="48"/>
        <v>-8.4717856473971731E-3</v>
      </c>
    </row>
    <row r="1330" spans="2:8">
      <c r="B1330" s="270">
        <v>43858</v>
      </c>
      <c r="C1330" s="271">
        <v>6997.05</v>
      </c>
      <c r="D1330">
        <f t="shared" si="47"/>
        <v>-2.1227338854073411E-2</v>
      </c>
      <c r="E1330" s="172">
        <v>-2.1227338854073411E-2</v>
      </c>
      <c r="G1330" s="172">
        <v>1320</v>
      </c>
      <c r="H1330" s="264">
        <f t="shared" ca="1" si="48"/>
        <v>-4.2536699391930631E-2</v>
      </c>
    </row>
    <row r="1331" spans="2:8">
      <c r="B1331" s="270">
        <v>43857</v>
      </c>
      <c r="C1331" s="271">
        <v>7148.8</v>
      </c>
      <c r="D1331">
        <f t="shared" si="47"/>
        <v>2.8547580469808114E-3</v>
      </c>
      <c r="E1331" s="172">
        <v>2.8547580469808114E-3</v>
      </c>
      <c r="G1331" s="172">
        <v>1321</v>
      </c>
      <c r="H1331" s="264">
        <f t="shared" ca="1" si="48"/>
        <v>1.6462291636501723E-2</v>
      </c>
    </row>
    <row r="1332" spans="2:8">
      <c r="B1332" s="270">
        <v>43854</v>
      </c>
      <c r="C1332" s="271">
        <v>7128.45</v>
      </c>
      <c r="D1332">
        <f t="shared" si="47"/>
        <v>-2.6094499867079716E-3</v>
      </c>
      <c r="E1332" s="172">
        <v>-2.6094499867079716E-3</v>
      </c>
      <c r="G1332" s="172">
        <v>1322</v>
      </c>
      <c r="H1332" s="264">
        <f t="shared" ca="1" si="48"/>
        <v>2.1020667777966306E-3</v>
      </c>
    </row>
    <row r="1333" spans="2:8">
      <c r="B1333" s="270">
        <v>43853</v>
      </c>
      <c r="C1333" s="271">
        <v>7147.1</v>
      </c>
      <c r="D1333">
        <f t="shared" si="47"/>
        <v>1.6116374236224004E-3</v>
      </c>
      <c r="E1333" s="172">
        <v>1.6116374236224004E-3</v>
      </c>
      <c r="G1333" s="172">
        <v>1323</v>
      </c>
      <c r="H1333" s="264">
        <f t="shared" ca="1" si="48"/>
        <v>-1.5387384874189806E-3</v>
      </c>
    </row>
    <row r="1334" spans="2:8">
      <c r="B1334" s="270">
        <v>43852</v>
      </c>
      <c r="C1334" s="271">
        <v>7135.6</v>
      </c>
      <c r="D1334">
        <f t="shared" si="47"/>
        <v>-2.2875257611962681E-2</v>
      </c>
      <c r="E1334" s="172">
        <v>-2.2875257611962681E-2</v>
      </c>
      <c r="G1334" s="172">
        <v>1324</v>
      </c>
      <c r="H1334" s="264">
        <f t="shared" ca="1" si="48"/>
        <v>1.389641107880841E-4</v>
      </c>
    </row>
    <row r="1335" spans="2:8">
      <c r="B1335" s="270">
        <v>43851</v>
      </c>
      <c r="C1335" s="271">
        <v>7302.65</v>
      </c>
      <c r="D1335">
        <f t="shared" si="47"/>
        <v>-1.9725891323024151E-2</v>
      </c>
      <c r="E1335" s="172">
        <v>-1.9725891323024151E-2</v>
      </c>
      <c r="G1335" s="172">
        <v>1325</v>
      </c>
      <c r="H1335" s="264">
        <f t="shared" ca="1" si="48"/>
        <v>-1.4945348831690644E-2</v>
      </c>
    </row>
    <row r="1336" spans="2:8">
      <c r="B1336" s="270">
        <v>43850</v>
      </c>
      <c r="C1336" s="271">
        <v>7449.6</v>
      </c>
      <c r="D1336">
        <f t="shared" si="47"/>
        <v>-9.3814618059479236E-3</v>
      </c>
      <c r="E1336" s="172">
        <v>-9.3814618059479236E-3</v>
      </c>
      <c r="G1336" s="172">
        <v>1326</v>
      </c>
      <c r="H1336" s="264">
        <f t="shared" ca="1" si="48"/>
        <v>4.560738518601487E-2</v>
      </c>
    </row>
    <row r="1337" spans="2:8">
      <c r="B1337" s="270">
        <v>43847</v>
      </c>
      <c r="C1337" s="271">
        <v>7520.15</v>
      </c>
      <c r="D1337">
        <f t="shared" si="47"/>
        <v>7.7050377546849982E-3</v>
      </c>
      <c r="E1337" s="172">
        <v>7.7050377546849982E-3</v>
      </c>
      <c r="G1337" s="172">
        <v>1327</v>
      </c>
      <c r="H1337" s="264">
        <f t="shared" ca="1" si="48"/>
        <v>2.2321023393166101E-3</v>
      </c>
    </row>
    <row r="1338" spans="2:8">
      <c r="B1338" s="270">
        <v>43846</v>
      </c>
      <c r="C1338" s="271">
        <v>7462.65</v>
      </c>
      <c r="D1338">
        <f t="shared" si="47"/>
        <v>-2.7128338422681138E-3</v>
      </c>
      <c r="E1338" s="172">
        <v>-2.7128338422681138E-3</v>
      </c>
      <c r="G1338" s="172">
        <v>1328</v>
      </c>
      <c r="H1338" s="264">
        <f t="shared" ca="1" si="48"/>
        <v>8.2437729677852373E-3</v>
      </c>
    </row>
    <row r="1339" spans="2:8">
      <c r="B1339" s="270">
        <v>43845</v>
      </c>
      <c r="C1339" s="271">
        <v>7482.95</v>
      </c>
      <c r="D1339">
        <f t="shared" si="47"/>
        <v>1.301646179671842E-2</v>
      </c>
      <c r="E1339" s="172">
        <v>1.301646179671842E-2</v>
      </c>
      <c r="G1339" s="172">
        <v>1329</v>
      </c>
      <c r="H1339" s="264">
        <f t="shared" ca="1" si="48"/>
        <v>2.1405125516745085E-2</v>
      </c>
    </row>
    <row r="1340" spans="2:8">
      <c r="B1340" s="270">
        <v>43844</v>
      </c>
      <c r="C1340" s="271">
        <v>7386.8</v>
      </c>
      <c r="D1340">
        <f t="shared" si="47"/>
        <v>4.6377521182695289E-3</v>
      </c>
      <c r="E1340" s="172">
        <v>4.6377521182695289E-3</v>
      </c>
      <c r="G1340" s="172">
        <v>1330</v>
      </c>
      <c r="H1340" s="264">
        <f t="shared" ca="1" si="48"/>
        <v>-3.8261546594880072E-3</v>
      </c>
    </row>
    <row r="1341" spans="2:8">
      <c r="B1341" s="270">
        <v>43843</v>
      </c>
      <c r="C1341" s="271">
        <v>7352.7</v>
      </c>
      <c r="D1341">
        <f t="shared" si="47"/>
        <v>3.0284428074483075E-3</v>
      </c>
      <c r="E1341" s="172">
        <v>3.0284428074483075E-3</v>
      </c>
      <c r="G1341" s="172">
        <v>1331</v>
      </c>
      <c r="H1341" s="264">
        <f t="shared" ca="1" si="48"/>
        <v>-1.5576830254440052E-2</v>
      </c>
    </row>
    <row r="1342" spans="2:8">
      <c r="B1342" s="270">
        <v>43840</v>
      </c>
      <c r="C1342" s="271">
        <v>7330.5</v>
      </c>
      <c r="D1342">
        <f t="shared" si="47"/>
        <v>1.4194994396712788E-2</v>
      </c>
      <c r="E1342" s="172">
        <v>1.4194994396712788E-2</v>
      </c>
      <c r="G1342" s="172">
        <v>1332</v>
      </c>
      <c r="H1342" s="264">
        <f t="shared" ca="1" si="48"/>
        <v>6.2101826279272224E-4</v>
      </c>
    </row>
    <row r="1343" spans="2:8">
      <c r="B1343" s="270">
        <v>43839</v>
      </c>
      <c r="C1343" s="271">
        <v>7227.9</v>
      </c>
      <c r="D1343">
        <f t="shared" si="47"/>
        <v>2.7390834659995426E-2</v>
      </c>
      <c r="E1343" s="172">
        <v>2.7390834659995426E-2</v>
      </c>
      <c r="G1343" s="172">
        <v>1333</v>
      </c>
      <c r="H1343" s="264">
        <f t="shared" ca="1" si="48"/>
        <v>3.6914311259507643E-2</v>
      </c>
    </row>
    <row r="1344" spans="2:8">
      <c r="B1344" s="270">
        <v>43838</v>
      </c>
      <c r="C1344" s="271">
        <v>7035.2</v>
      </c>
      <c r="D1344">
        <f t="shared" si="47"/>
        <v>-5.4286360551912098E-3</v>
      </c>
      <c r="E1344" s="172">
        <v>-5.4286360551912098E-3</v>
      </c>
      <c r="G1344" s="172">
        <v>1334</v>
      </c>
      <c r="H1344" s="264">
        <f t="shared" ca="1" si="48"/>
        <v>3.6096017744236299E-2</v>
      </c>
    </row>
    <row r="1345" spans="2:8">
      <c r="B1345" s="270">
        <v>43837</v>
      </c>
      <c r="C1345" s="271">
        <v>7073.6</v>
      </c>
      <c r="D1345">
        <f t="shared" si="47"/>
        <v>4.4303078495968318E-3</v>
      </c>
      <c r="E1345" s="172">
        <v>4.4303078495968318E-3</v>
      </c>
      <c r="G1345" s="172">
        <v>1335</v>
      </c>
      <c r="H1345" s="264">
        <f t="shared" ca="1" si="48"/>
        <v>-1.783469793990497E-2</v>
      </c>
    </row>
    <row r="1346" spans="2:8">
      <c r="B1346" s="270">
        <v>43836</v>
      </c>
      <c r="C1346" s="271">
        <v>7042.4</v>
      </c>
      <c r="D1346">
        <f t="shared" si="47"/>
        <v>-2.9203570320846452E-2</v>
      </c>
      <c r="E1346" s="172">
        <v>-2.9203570320846452E-2</v>
      </c>
      <c r="G1346" s="172">
        <v>1336</v>
      </c>
      <c r="H1346" s="264">
        <f t="shared" ca="1" si="48"/>
        <v>-6.2738206429842434E-4</v>
      </c>
    </row>
    <row r="1347" spans="2:8">
      <c r="B1347" s="270">
        <v>43833</v>
      </c>
      <c r="C1347" s="271">
        <v>7254.25</v>
      </c>
      <c r="D1347">
        <f t="shared" si="47"/>
        <v>-1.0313990054366782E-2</v>
      </c>
      <c r="E1347" s="172">
        <v>-1.0313990054366782E-2</v>
      </c>
      <c r="G1347" s="172">
        <v>1337</v>
      </c>
      <c r="H1347" s="264">
        <f t="shared" ca="1" si="48"/>
        <v>-6.3870245548343762E-3</v>
      </c>
    </row>
    <row r="1348" spans="2:8">
      <c r="B1348" s="270">
        <v>43832</v>
      </c>
      <c r="C1348" s="271">
        <v>7329.85</v>
      </c>
      <c r="D1348">
        <f t="shared" si="47"/>
        <v>2.4823228524146978E-3</v>
      </c>
      <c r="E1348" s="172">
        <v>2.4823228524146978E-3</v>
      </c>
      <c r="G1348" s="172">
        <v>1338</v>
      </c>
      <c r="H1348" s="264">
        <f t="shared" ca="1" si="48"/>
        <v>-1.6494150039198525E-2</v>
      </c>
    </row>
    <row r="1349" spans="2:8">
      <c r="B1349" s="270">
        <v>43831</v>
      </c>
      <c r="C1349" s="271">
        <v>7311.7</v>
      </c>
      <c r="D1349">
        <f t="shared" si="47"/>
        <v>-7.7219553239422064E-3</v>
      </c>
      <c r="E1349" s="172">
        <v>-7.7219553239422064E-3</v>
      </c>
      <c r="G1349" s="172">
        <v>1339</v>
      </c>
      <c r="H1349" s="264">
        <f t="shared" ca="1" si="48"/>
        <v>-2.0837229106704977E-2</v>
      </c>
    </row>
    <row r="1350" spans="2:8">
      <c r="B1350" s="270">
        <v>43830</v>
      </c>
      <c r="C1350" s="271">
        <v>7368.6</v>
      </c>
      <c r="D1350">
        <f t="shared" si="47"/>
        <v>-6.4250800606775174E-3</v>
      </c>
      <c r="E1350" s="172">
        <v>-6.4250800606775174E-3</v>
      </c>
      <c r="G1350" s="172">
        <v>1340</v>
      </c>
      <c r="H1350" s="264">
        <f t="shared" ca="1" si="48"/>
        <v>-6.6631617472600341E-3</v>
      </c>
    </row>
    <row r="1351" spans="2:8">
      <c r="B1351" s="270">
        <v>43829</v>
      </c>
      <c r="C1351" s="271">
        <v>7416.25</v>
      </c>
      <c r="D1351">
        <f t="shared" si="47"/>
        <v>9.7142234747920834E-3</v>
      </c>
      <c r="E1351" s="172">
        <v>9.7142234747920834E-3</v>
      </c>
      <c r="G1351" s="172">
        <v>1341</v>
      </c>
      <c r="H1351" s="264">
        <f t="shared" ca="1" si="48"/>
        <v>5.2354234211109199E-3</v>
      </c>
    </row>
    <row r="1352" spans="2:8">
      <c r="B1352" s="270">
        <v>43826</v>
      </c>
      <c r="C1352" s="271">
        <v>7344.9</v>
      </c>
      <c r="D1352">
        <f t="shared" si="47"/>
        <v>1.4362855446146199E-2</v>
      </c>
      <c r="E1352" s="172">
        <v>1.4362855446146199E-2</v>
      </c>
      <c r="G1352" s="172">
        <v>1342</v>
      </c>
      <c r="H1352" s="264">
        <f t="shared" ca="1" si="48"/>
        <v>-3.7407839588041815E-2</v>
      </c>
    </row>
    <row r="1353" spans="2:8">
      <c r="B1353" s="270">
        <v>43825</v>
      </c>
      <c r="C1353" s="271">
        <v>7240.9</v>
      </c>
      <c r="D1353">
        <f t="shared" si="47"/>
        <v>-1.1858948115396237E-2</v>
      </c>
      <c r="E1353" s="172">
        <v>-1.1858948115396237E-2</v>
      </c>
      <c r="G1353" s="172">
        <v>1343</v>
      </c>
      <c r="H1353" s="264">
        <f t="shared" ca="1" si="48"/>
        <v>2.3809008347123648E-4</v>
      </c>
    </row>
    <row r="1354" spans="2:8">
      <c r="B1354" s="270">
        <v>43823</v>
      </c>
      <c r="C1354" s="271">
        <v>7327.8</v>
      </c>
      <c r="D1354">
        <f t="shared" si="47"/>
        <v>-4.4967327364859536E-3</v>
      </c>
      <c r="E1354" s="172">
        <v>-4.4967327364859536E-3</v>
      </c>
      <c r="G1354" s="172">
        <v>1344</v>
      </c>
      <c r="H1354" s="264">
        <f t="shared" ca="1" si="48"/>
        <v>4.1195911285278636E-2</v>
      </c>
    </row>
    <row r="1355" spans="2:8">
      <c r="B1355" s="270">
        <v>43822</v>
      </c>
      <c r="C1355" s="271">
        <v>7360.9</v>
      </c>
      <c r="D1355">
        <f t="shared" ref="D1355:D1418" si="49">(C1355-C1356)/C1356</f>
        <v>1.368863182538038E-2</v>
      </c>
      <c r="E1355" s="172">
        <v>1.368863182538038E-2</v>
      </c>
      <c r="G1355" s="172">
        <v>1345</v>
      </c>
      <c r="H1355" s="264">
        <f t="shared" ca="1" si="48"/>
        <v>1.9679042998591582E-2</v>
      </c>
    </row>
    <row r="1356" spans="2:8">
      <c r="B1356" s="270">
        <v>43819</v>
      </c>
      <c r="C1356" s="271">
        <v>7261.5</v>
      </c>
      <c r="D1356">
        <f t="shared" si="49"/>
        <v>2.8795757286984407E-3</v>
      </c>
      <c r="E1356" s="172">
        <v>2.8795757286984407E-3</v>
      </c>
      <c r="G1356" s="172">
        <v>1346</v>
      </c>
      <c r="H1356" s="264">
        <f t="shared" ref="H1356:H1419" ca="1" si="50">_xlfn.NORM.INV(RAND(),N$13,N$14)</f>
        <v>6.0011937700214381E-2</v>
      </c>
    </row>
    <row r="1357" spans="2:8">
      <c r="B1357" s="270">
        <v>43818</v>
      </c>
      <c r="C1357" s="271">
        <v>7240.65</v>
      </c>
      <c r="D1357">
        <f t="shared" si="49"/>
        <v>0</v>
      </c>
      <c r="E1357" s="172">
        <v>0</v>
      </c>
      <c r="G1357" s="172">
        <v>1347</v>
      </c>
      <c r="H1357" s="264">
        <f t="shared" ca="1" si="50"/>
        <v>1.324212861495478E-2</v>
      </c>
    </row>
    <row r="1358" spans="2:8">
      <c r="B1358" s="270">
        <v>43817</v>
      </c>
      <c r="C1358" s="271">
        <v>7240.65</v>
      </c>
      <c r="D1358">
        <f t="shared" si="49"/>
        <v>6.3237041618312336E-3</v>
      </c>
      <c r="E1358" s="172">
        <v>6.3237041618312336E-3</v>
      </c>
      <c r="G1358" s="172">
        <v>1348</v>
      </c>
      <c r="H1358" s="264">
        <f t="shared" ca="1" si="50"/>
        <v>2.2103377996794151E-2</v>
      </c>
    </row>
    <row r="1359" spans="2:8">
      <c r="B1359" s="270">
        <v>43816</v>
      </c>
      <c r="C1359" s="271">
        <v>7195.15</v>
      </c>
      <c r="D1359">
        <f t="shared" si="49"/>
        <v>7.7170327938879211E-3</v>
      </c>
      <c r="E1359" s="172">
        <v>7.7170327938879211E-3</v>
      </c>
      <c r="G1359" s="172">
        <v>1349</v>
      </c>
      <c r="H1359" s="264">
        <f t="shared" ca="1" si="50"/>
        <v>-2.9621435705106888E-2</v>
      </c>
    </row>
    <row r="1360" spans="2:8">
      <c r="B1360" s="270">
        <v>43815</v>
      </c>
      <c r="C1360" s="271">
        <v>7140.05</v>
      </c>
      <c r="D1360">
        <f t="shared" si="49"/>
        <v>-1.0381222323092971E-2</v>
      </c>
      <c r="E1360" s="172">
        <v>-1.0381222323092971E-2</v>
      </c>
      <c r="G1360" s="172">
        <v>1350</v>
      </c>
      <c r="H1360" s="264">
        <f t="shared" ca="1" si="50"/>
        <v>-2.0380838273850767E-2</v>
      </c>
    </row>
    <row r="1361" spans="2:8">
      <c r="B1361" s="270">
        <v>43812</v>
      </c>
      <c r="C1361" s="271">
        <v>7214.95</v>
      </c>
      <c r="D1361">
        <f t="shared" si="49"/>
        <v>3.0736592474070634E-2</v>
      </c>
      <c r="E1361" s="172">
        <v>3.0736592474070634E-2</v>
      </c>
      <c r="G1361" s="172">
        <v>1351</v>
      </c>
      <c r="H1361" s="264">
        <f t="shared" ca="1" si="50"/>
        <v>4.0186342175613815E-2</v>
      </c>
    </row>
    <row r="1362" spans="2:8">
      <c r="B1362" s="270">
        <v>43811</v>
      </c>
      <c r="C1362" s="271">
        <v>6999.8</v>
      </c>
      <c r="D1362">
        <f t="shared" si="49"/>
        <v>9.437739518389813E-4</v>
      </c>
      <c r="E1362" s="172">
        <v>9.437739518389813E-4</v>
      </c>
      <c r="G1362" s="172">
        <v>1352</v>
      </c>
      <c r="H1362" s="264">
        <f t="shared" ca="1" si="50"/>
        <v>3.0620997408640702E-2</v>
      </c>
    </row>
    <row r="1363" spans="2:8">
      <c r="B1363" s="270">
        <v>43810</v>
      </c>
      <c r="C1363" s="271">
        <v>6993.2</v>
      </c>
      <c r="D1363">
        <f t="shared" si="49"/>
        <v>4.2434642752005322E-3</v>
      </c>
      <c r="E1363" s="172">
        <v>4.2434642752005322E-3</v>
      </c>
      <c r="G1363" s="172">
        <v>1353</v>
      </c>
      <c r="H1363" s="264">
        <f t="shared" ca="1" si="50"/>
        <v>-6.2196647358779122E-3</v>
      </c>
    </row>
    <row r="1364" spans="2:8">
      <c r="B1364" s="270">
        <v>43809</v>
      </c>
      <c r="C1364" s="271">
        <v>6963.65</v>
      </c>
      <c r="D1364">
        <f t="shared" si="49"/>
        <v>-4.4461917866972182E-3</v>
      </c>
      <c r="E1364" s="172">
        <v>-4.4461917866972182E-3</v>
      </c>
      <c r="G1364" s="172">
        <v>1354</v>
      </c>
      <c r="H1364" s="264">
        <f t="shared" ca="1" si="50"/>
        <v>-2.8773621646595413E-4</v>
      </c>
    </row>
    <row r="1365" spans="2:8">
      <c r="B1365" s="270">
        <v>43808</v>
      </c>
      <c r="C1365" s="271">
        <v>6994.75</v>
      </c>
      <c r="D1365">
        <f t="shared" si="49"/>
        <v>1.5689662683142896E-2</v>
      </c>
      <c r="E1365" s="172">
        <v>1.5689662683142896E-2</v>
      </c>
      <c r="G1365" s="172">
        <v>1355</v>
      </c>
      <c r="H1365" s="264">
        <f t="shared" ca="1" si="50"/>
        <v>5.0222908098660948E-3</v>
      </c>
    </row>
    <row r="1366" spans="2:8">
      <c r="B1366" s="270">
        <v>43805</v>
      </c>
      <c r="C1366" s="271">
        <v>6886.7</v>
      </c>
      <c r="D1366">
        <f t="shared" si="49"/>
        <v>-1.7988406995729345E-2</v>
      </c>
      <c r="E1366" s="172">
        <v>-1.7988406995729345E-2</v>
      </c>
      <c r="G1366" s="172">
        <v>1356</v>
      </c>
      <c r="H1366" s="264">
        <f t="shared" ca="1" si="50"/>
        <v>4.2806778073990609E-3</v>
      </c>
    </row>
    <row r="1367" spans="2:8">
      <c r="B1367" s="270">
        <v>43804</v>
      </c>
      <c r="C1367" s="271">
        <v>7012.85</v>
      </c>
      <c r="D1367">
        <f t="shared" si="49"/>
        <v>-8.9385395910176503E-3</v>
      </c>
      <c r="E1367" s="172">
        <v>-8.9385395910176503E-3</v>
      </c>
      <c r="G1367" s="172">
        <v>1357</v>
      </c>
      <c r="H1367" s="264">
        <f t="shared" ca="1" si="50"/>
        <v>2.2337063456684306E-2</v>
      </c>
    </row>
    <row r="1368" spans="2:8">
      <c r="B1368" s="270">
        <v>43803</v>
      </c>
      <c r="C1368" s="271">
        <v>7076.1</v>
      </c>
      <c r="D1368">
        <f t="shared" si="49"/>
        <v>-8.7829887376029321E-3</v>
      </c>
      <c r="E1368" s="172">
        <v>-8.7829887376029321E-3</v>
      </c>
      <c r="G1368" s="172">
        <v>1358</v>
      </c>
      <c r="H1368" s="264">
        <f t="shared" ca="1" si="50"/>
        <v>-1.3195219187114013E-2</v>
      </c>
    </row>
    <row r="1369" spans="2:8">
      <c r="B1369" s="270">
        <v>43802</v>
      </c>
      <c r="C1369" s="271">
        <v>7138.8</v>
      </c>
      <c r="D1369">
        <f t="shared" si="49"/>
        <v>-7.7037825572381496E-5</v>
      </c>
      <c r="E1369" s="172">
        <v>-7.7037825572381496E-5</v>
      </c>
      <c r="G1369" s="172">
        <v>1359</v>
      </c>
      <c r="H1369" s="264">
        <f t="shared" ca="1" si="50"/>
        <v>1.236625666037008E-3</v>
      </c>
    </row>
    <row r="1370" spans="2:8">
      <c r="B1370" s="270">
        <v>43801</v>
      </c>
      <c r="C1370" s="271">
        <v>7139.35</v>
      </c>
      <c r="D1370">
        <f t="shared" si="49"/>
        <v>-1.4698068549583554E-2</v>
      </c>
      <c r="E1370" s="172">
        <v>-1.4698068549583554E-2</v>
      </c>
      <c r="G1370" s="172">
        <v>1360</v>
      </c>
      <c r="H1370" s="264">
        <f t="shared" ca="1" si="50"/>
        <v>-7.1179998835994383E-3</v>
      </c>
    </row>
    <row r="1371" spans="2:8">
      <c r="B1371" s="270">
        <v>43798</v>
      </c>
      <c r="C1371" s="271">
        <v>7245.85</v>
      </c>
      <c r="D1371">
        <f t="shared" si="49"/>
        <v>-2.1208469616112429E-3</v>
      </c>
      <c r="E1371" s="172">
        <v>-2.1208469616112429E-3</v>
      </c>
      <c r="G1371" s="172">
        <v>1361</v>
      </c>
      <c r="H1371" s="264">
        <f t="shared" ca="1" si="50"/>
        <v>1.7436417558825881E-2</v>
      </c>
    </row>
    <row r="1372" spans="2:8">
      <c r="B1372" s="270">
        <v>43797</v>
      </c>
      <c r="C1372" s="271">
        <v>7261.25</v>
      </c>
      <c r="D1372">
        <f t="shared" si="49"/>
        <v>-4.5445821452072327E-3</v>
      </c>
      <c r="E1372" s="172">
        <v>-4.5445821452072327E-3</v>
      </c>
      <c r="G1372" s="172">
        <v>1362</v>
      </c>
      <c r="H1372" s="264">
        <f t="shared" ca="1" si="50"/>
        <v>1.5210876087184438E-2</v>
      </c>
    </row>
    <row r="1373" spans="2:8">
      <c r="B1373" s="270">
        <v>43796</v>
      </c>
      <c r="C1373" s="271">
        <v>7294.4</v>
      </c>
      <c r="D1373">
        <f t="shared" si="49"/>
        <v>2.3775438596491175E-2</v>
      </c>
      <c r="E1373" s="172">
        <v>2.3775438596491175E-2</v>
      </c>
      <c r="G1373" s="172">
        <v>1363</v>
      </c>
      <c r="H1373" s="264">
        <f t="shared" ca="1" si="50"/>
        <v>1.4266121290129037E-2</v>
      </c>
    </row>
    <row r="1374" spans="2:8">
      <c r="B1374" s="270">
        <v>43795</v>
      </c>
      <c r="C1374" s="271">
        <v>7125</v>
      </c>
      <c r="D1374">
        <f t="shared" si="49"/>
        <v>-1.5353574439269822E-2</v>
      </c>
      <c r="E1374" s="172">
        <v>-1.5353574439269822E-2</v>
      </c>
      <c r="G1374" s="172">
        <v>1364</v>
      </c>
      <c r="H1374" s="264">
        <f t="shared" ca="1" si="50"/>
        <v>9.3713479600127034E-3</v>
      </c>
    </row>
    <row r="1375" spans="2:8">
      <c r="B1375" s="270">
        <v>43794</v>
      </c>
      <c r="C1375" s="271">
        <v>7236.1</v>
      </c>
      <c r="D1375">
        <f t="shared" si="49"/>
        <v>2.4878017690090654E-2</v>
      </c>
      <c r="E1375" s="172">
        <v>2.4878017690090654E-2</v>
      </c>
      <c r="G1375" s="172">
        <v>1365</v>
      </c>
      <c r="H1375" s="264">
        <f t="shared" ca="1" si="50"/>
        <v>6.8757512018443618E-3</v>
      </c>
    </row>
    <row r="1376" spans="2:8">
      <c r="B1376" s="270">
        <v>43791</v>
      </c>
      <c r="C1376" s="271">
        <v>7060.45</v>
      </c>
      <c r="D1376">
        <f t="shared" si="49"/>
        <v>5.8982340915080577E-3</v>
      </c>
      <c r="E1376" s="172">
        <v>5.8982340915080577E-3</v>
      </c>
      <c r="G1376" s="172">
        <v>1366</v>
      </c>
      <c r="H1376" s="264">
        <f t="shared" ca="1" si="50"/>
        <v>-2.5769494787318589E-2</v>
      </c>
    </row>
    <row r="1377" spans="2:8">
      <c r="B1377" s="270">
        <v>43790</v>
      </c>
      <c r="C1377" s="271">
        <v>7019.05</v>
      </c>
      <c r="D1377">
        <f t="shared" si="49"/>
        <v>-1.8692111425675412E-2</v>
      </c>
      <c r="E1377" s="172">
        <v>-1.8692111425675412E-2</v>
      </c>
      <c r="G1377" s="172">
        <v>1367</v>
      </c>
      <c r="H1377" s="264">
        <f t="shared" ca="1" si="50"/>
        <v>-5.662225948652979E-3</v>
      </c>
    </row>
    <row r="1378" spans="2:8">
      <c r="B1378" s="270">
        <v>43789</v>
      </c>
      <c r="C1378" s="271">
        <v>7152.75</v>
      </c>
      <c r="D1378">
        <f t="shared" si="49"/>
        <v>1.5229687244959539E-2</v>
      </c>
      <c r="E1378" s="172">
        <v>1.5229687244959539E-2</v>
      </c>
      <c r="G1378" s="172">
        <v>1368</v>
      </c>
      <c r="H1378" s="264">
        <f t="shared" ca="1" si="50"/>
        <v>-1.5088234864823143E-2</v>
      </c>
    </row>
    <row r="1379" spans="2:8">
      <c r="B1379" s="270">
        <v>43788</v>
      </c>
      <c r="C1379" s="271">
        <v>7045.45</v>
      </c>
      <c r="D1379">
        <f t="shared" si="49"/>
        <v>-7.4664187252146599E-3</v>
      </c>
      <c r="E1379" s="172">
        <v>-7.4664187252146599E-3</v>
      </c>
      <c r="G1379" s="172">
        <v>1369</v>
      </c>
      <c r="H1379" s="264">
        <f t="shared" ca="1" si="50"/>
        <v>-1.4648508551210648E-2</v>
      </c>
    </row>
    <row r="1380" spans="2:8">
      <c r="B1380" s="270">
        <v>43787</v>
      </c>
      <c r="C1380" s="271">
        <v>7098.45</v>
      </c>
      <c r="D1380">
        <f t="shared" si="49"/>
        <v>-6.8208529214237746E-3</v>
      </c>
      <c r="E1380" s="172">
        <v>-6.8208529214237746E-3</v>
      </c>
      <c r="G1380" s="172">
        <v>1370</v>
      </c>
      <c r="H1380" s="264">
        <f t="shared" ca="1" si="50"/>
        <v>-1.7183134260829191E-2</v>
      </c>
    </row>
    <row r="1381" spans="2:8">
      <c r="B1381" s="270">
        <v>43784</v>
      </c>
      <c r="C1381" s="271">
        <v>7147.2</v>
      </c>
      <c r="D1381">
        <f t="shared" si="49"/>
        <v>-1.3791628433246148E-2</v>
      </c>
      <c r="E1381" s="172">
        <v>-1.3791628433246148E-2</v>
      </c>
      <c r="G1381" s="172">
        <v>1371</v>
      </c>
      <c r="H1381" s="264">
        <f t="shared" ca="1" si="50"/>
        <v>2.0681270906870476E-2</v>
      </c>
    </row>
    <row r="1382" spans="2:8">
      <c r="B1382" s="270">
        <v>43783</v>
      </c>
      <c r="C1382" s="271">
        <v>7247.15</v>
      </c>
      <c r="D1382">
        <f t="shared" si="49"/>
        <v>1.2935733653872931E-2</v>
      </c>
      <c r="E1382" s="172">
        <v>1.2935733653872931E-2</v>
      </c>
      <c r="G1382" s="172">
        <v>1372</v>
      </c>
      <c r="H1382" s="264">
        <f t="shared" ca="1" si="50"/>
        <v>6.6400029937778906E-3</v>
      </c>
    </row>
    <row r="1383" spans="2:8">
      <c r="B1383" s="270">
        <v>43782</v>
      </c>
      <c r="C1383" s="271">
        <v>7154.6</v>
      </c>
      <c r="D1383">
        <f t="shared" si="49"/>
        <v>2.4238857831393079E-3</v>
      </c>
      <c r="E1383" s="172">
        <v>2.4238857831393079E-3</v>
      </c>
      <c r="G1383" s="172">
        <v>1373</v>
      </c>
      <c r="H1383" s="264">
        <f t="shared" ca="1" si="50"/>
        <v>1.9954120911115083E-3</v>
      </c>
    </row>
    <row r="1384" spans="2:8">
      <c r="B1384" s="270">
        <v>43780</v>
      </c>
      <c r="C1384" s="271">
        <v>7137.3</v>
      </c>
      <c r="D1384">
        <f t="shared" si="49"/>
        <v>-8.7840512183097116E-3</v>
      </c>
      <c r="E1384" s="172">
        <v>-8.7840512183097116E-3</v>
      </c>
      <c r="G1384" s="172">
        <v>1374</v>
      </c>
      <c r="H1384" s="264">
        <f t="shared" ca="1" si="50"/>
        <v>1.3532356750001593E-2</v>
      </c>
    </row>
    <row r="1385" spans="2:8">
      <c r="B1385" s="270">
        <v>43777</v>
      </c>
      <c r="C1385" s="271">
        <v>7200.55</v>
      </c>
      <c r="D1385">
        <f t="shared" si="49"/>
        <v>-1.1883932676011809E-2</v>
      </c>
      <c r="E1385" s="172">
        <v>-1.1883932676011809E-2</v>
      </c>
      <c r="G1385" s="172">
        <v>1375</v>
      </c>
      <c r="H1385" s="264">
        <f t="shared" ca="1" si="50"/>
        <v>-4.3638600181396155E-3</v>
      </c>
    </row>
    <row r="1386" spans="2:8">
      <c r="B1386" s="270">
        <v>43776</v>
      </c>
      <c r="C1386" s="271">
        <v>7287.15</v>
      </c>
      <c r="D1386">
        <f t="shared" si="49"/>
        <v>-3.2826573110933304E-3</v>
      </c>
      <c r="E1386" s="172">
        <v>-3.2826573110933304E-3</v>
      </c>
      <c r="G1386" s="172">
        <v>1376</v>
      </c>
      <c r="H1386" s="264">
        <f t="shared" ca="1" si="50"/>
        <v>5.4047110224365175E-3</v>
      </c>
    </row>
    <row r="1387" spans="2:8">
      <c r="B1387" s="270">
        <v>43775</v>
      </c>
      <c r="C1387" s="271">
        <v>7311.15</v>
      </c>
      <c r="D1387">
        <f t="shared" si="49"/>
        <v>-1.053593179049944E-2</v>
      </c>
      <c r="E1387" s="172">
        <v>-1.053593179049944E-2</v>
      </c>
      <c r="G1387" s="172">
        <v>1377</v>
      </c>
      <c r="H1387" s="264">
        <f t="shared" ca="1" si="50"/>
        <v>1.2989511935735396E-2</v>
      </c>
    </row>
    <row r="1388" spans="2:8">
      <c r="B1388" s="270">
        <v>43774</v>
      </c>
      <c r="C1388" s="271">
        <v>7389</v>
      </c>
      <c r="D1388">
        <f t="shared" si="49"/>
        <v>-4.7144396551724137E-3</v>
      </c>
      <c r="E1388" s="172">
        <v>-4.7144396551724137E-3</v>
      </c>
      <c r="G1388" s="172">
        <v>1378</v>
      </c>
      <c r="H1388" s="264">
        <f t="shared" ca="1" si="50"/>
        <v>2.9293328882996723E-3</v>
      </c>
    </row>
    <row r="1389" spans="2:8">
      <c r="B1389" s="270">
        <v>43773</v>
      </c>
      <c r="C1389" s="271">
        <v>7424</v>
      </c>
      <c r="D1389">
        <f t="shared" si="49"/>
        <v>-2.5549145846048796E-2</v>
      </c>
      <c r="E1389" s="172">
        <v>-2.5549145846048796E-2</v>
      </c>
      <c r="G1389" s="172">
        <v>1379</v>
      </c>
      <c r="H1389" s="264">
        <f t="shared" ca="1" si="50"/>
        <v>5.8309401678040412E-3</v>
      </c>
    </row>
    <row r="1390" spans="2:8">
      <c r="B1390" s="270">
        <v>43770</v>
      </c>
      <c r="C1390" s="271">
        <v>7618.65</v>
      </c>
      <c r="D1390">
        <f t="shared" si="49"/>
        <v>7.8379236447337092E-3</v>
      </c>
      <c r="E1390" s="172">
        <v>7.8379236447337092E-3</v>
      </c>
      <c r="G1390" s="172">
        <v>1380</v>
      </c>
      <c r="H1390" s="264">
        <f t="shared" ca="1" si="50"/>
        <v>-6.2891279134954167E-3</v>
      </c>
    </row>
    <row r="1391" spans="2:8">
      <c r="B1391" s="270">
        <v>43769</v>
      </c>
      <c r="C1391" s="271">
        <v>7559.4</v>
      </c>
      <c r="D1391">
        <f t="shared" si="49"/>
        <v>3.2420487101275224E-4</v>
      </c>
      <c r="E1391" s="172">
        <v>3.2420487101275224E-4</v>
      </c>
      <c r="G1391" s="172">
        <v>1381</v>
      </c>
      <c r="H1391" s="264">
        <f t="shared" ca="1" si="50"/>
        <v>-1.0631621097772069E-3</v>
      </c>
    </row>
    <row r="1392" spans="2:8">
      <c r="B1392" s="270">
        <v>43768</v>
      </c>
      <c r="C1392" s="271">
        <v>7556.95</v>
      </c>
      <c r="D1392">
        <f t="shared" si="49"/>
        <v>-2.1285275795526706E-2</v>
      </c>
      <c r="E1392" s="172">
        <v>-2.1285275795526706E-2</v>
      </c>
      <c r="G1392" s="172">
        <v>1382</v>
      </c>
      <c r="H1392" s="264">
        <f t="shared" ca="1" si="50"/>
        <v>-5.1007718833968214E-3</v>
      </c>
    </row>
    <row r="1393" spans="2:8">
      <c r="B1393" s="270">
        <v>43767</v>
      </c>
      <c r="C1393" s="271">
        <v>7721.3</v>
      </c>
      <c r="D1393">
        <f t="shared" si="49"/>
        <v>4.0312041066544485E-2</v>
      </c>
      <c r="E1393" s="172">
        <v>4.0312041066544485E-2</v>
      </c>
      <c r="G1393" s="172">
        <v>1383</v>
      </c>
      <c r="H1393" s="264">
        <f t="shared" ca="1" si="50"/>
        <v>6.2027084747029813E-3</v>
      </c>
    </row>
    <row r="1394" spans="2:8">
      <c r="B1394" s="270">
        <v>43765</v>
      </c>
      <c r="C1394" s="271">
        <v>7422.1</v>
      </c>
      <c r="D1394">
        <f t="shared" si="49"/>
        <v>-6.5652543450471848E-3</v>
      </c>
      <c r="E1394" s="172">
        <v>-6.5652543450471848E-3</v>
      </c>
      <c r="G1394" s="172">
        <v>1384</v>
      </c>
      <c r="H1394" s="264">
        <f t="shared" ca="1" si="50"/>
        <v>1.6030086879363394E-2</v>
      </c>
    </row>
    <row r="1395" spans="2:8">
      <c r="B1395" s="270">
        <v>43763</v>
      </c>
      <c r="C1395" s="271">
        <v>7471.15</v>
      </c>
      <c r="D1395">
        <f t="shared" si="49"/>
        <v>1.0789566252672024E-2</v>
      </c>
      <c r="E1395" s="172">
        <v>1.0789566252672024E-2</v>
      </c>
      <c r="G1395" s="172">
        <v>1385</v>
      </c>
      <c r="H1395" s="264">
        <f t="shared" ca="1" si="50"/>
        <v>-1.3468070548846198E-2</v>
      </c>
    </row>
    <row r="1396" spans="2:8">
      <c r="B1396" s="270">
        <v>43762</v>
      </c>
      <c r="C1396" s="271">
        <v>7391.4</v>
      </c>
      <c r="D1396">
        <f t="shared" si="49"/>
        <v>-6.5656395954437506E-3</v>
      </c>
      <c r="E1396" s="172">
        <v>-6.5656395954437506E-3</v>
      </c>
      <c r="G1396" s="172">
        <v>1386</v>
      </c>
      <c r="H1396" s="264">
        <f t="shared" ca="1" si="50"/>
        <v>1.9394096989148648E-2</v>
      </c>
    </row>
    <row r="1397" spans="2:8">
      <c r="B1397" s="270">
        <v>43761</v>
      </c>
      <c r="C1397" s="271">
        <v>7440.25</v>
      </c>
      <c r="D1397">
        <f t="shared" si="49"/>
        <v>2.5357450473729542E-2</v>
      </c>
      <c r="E1397" s="172">
        <v>2.5357450473729542E-2</v>
      </c>
      <c r="G1397" s="172">
        <v>1387</v>
      </c>
      <c r="H1397" s="264">
        <f t="shared" ca="1" si="50"/>
        <v>-4.6369391605043185E-2</v>
      </c>
    </row>
    <row r="1398" spans="2:8">
      <c r="B1398" s="270">
        <v>43760</v>
      </c>
      <c r="C1398" s="271">
        <v>7256.25</v>
      </c>
      <c r="D1398">
        <f t="shared" si="49"/>
        <v>-6.3062322829793597E-3</v>
      </c>
      <c r="E1398" s="172">
        <v>-6.3062322829793597E-3</v>
      </c>
      <c r="G1398" s="172">
        <v>1388</v>
      </c>
      <c r="H1398" s="264">
        <f t="shared" ca="1" si="50"/>
        <v>-1.2106494072603472E-2</v>
      </c>
    </row>
    <row r="1399" spans="2:8">
      <c r="B1399" s="270">
        <v>43756</v>
      </c>
      <c r="C1399" s="271">
        <v>7302.3</v>
      </c>
      <c r="D1399">
        <f t="shared" si="49"/>
        <v>2.5042462695995249E-2</v>
      </c>
      <c r="E1399" s="172">
        <v>2.5042462695995249E-2</v>
      </c>
      <c r="G1399" s="172">
        <v>1389</v>
      </c>
      <c r="H1399" s="264">
        <f t="shared" ca="1" si="50"/>
        <v>2.605687958143774E-2</v>
      </c>
    </row>
    <row r="1400" spans="2:8">
      <c r="B1400" s="270">
        <v>43755</v>
      </c>
      <c r="C1400" s="271">
        <v>7123.9</v>
      </c>
      <c r="D1400">
        <f t="shared" si="49"/>
        <v>2.1347670250896005E-2</v>
      </c>
      <c r="E1400" s="172">
        <v>2.1347670250896005E-2</v>
      </c>
      <c r="G1400" s="172">
        <v>1390</v>
      </c>
      <c r="H1400" s="264">
        <f t="shared" ca="1" si="50"/>
        <v>1.1311697093098988E-2</v>
      </c>
    </row>
    <row r="1401" spans="2:8">
      <c r="B1401" s="270">
        <v>43754</v>
      </c>
      <c r="C1401" s="271">
        <v>6975</v>
      </c>
      <c r="D1401">
        <f t="shared" si="49"/>
        <v>-1.5388469384103353E-3</v>
      </c>
      <c r="E1401" s="172">
        <v>-1.5388469384103353E-3</v>
      </c>
      <c r="G1401" s="172">
        <v>1391</v>
      </c>
      <c r="H1401" s="264">
        <f t="shared" ca="1" si="50"/>
        <v>2.0263390867120083E-2</v>
      </c>
    </row>
    <row r="1402" spans="2:8">
      <c r="B1402" s="270">
        <v>43753</v>
      </c>
      <c r="C1402" s="271">
        <v>6985.75</v>
      </c>
      <c r="D1402">
        <f t="shared" si="49"/>
        <v>2.413833545909012E-2</v>
      </c>
      <c r="E1402" s="172">
        <v>2.413833545909012E-2</v>
      </c>
      <c r="G1402" s="172">
        <v>1392</v>
      </c>
      <c r="H1402" s="264">
        <f t="shared" ca="1" si="50"/>
        <v>2.5892827765978356E-3</v>
      </c>
    </row>
    <row r="1403" spans="2:8">
      <c r="B1403" s="270">
        <v>43752</v>
      </c>
      <c r="C1403" s="271">
        <v>6821.1</v>
      </c>
      <c r="D1403">
        <f t="shared" si="49"/>
        <v>1.8241800892683985E-2</v>
      </c>
      <c r="E1403" s="172">
        <v>1.8241800892683985E-2</v>
      </c>
      <c r="G1403" s="172">
        <v>1393</v>
      </c>
      <c r="H1403" s="264">
        <f t="shared" ca="1" si="50"/>
        <v>2.7169281527713397E-2</v>
      </c>
    </row>
    <row r="1404" spans="2:8">
      <c r="B1404" s="270">
        <v>43749</v>
      </c>
      <c r="C1404" s="271">
        <v>6698.9</v>
      </c>
      <c r="D1404">
        <f t="shared" si="49"/>
        <v>1.4147408579279205E-2</v>
      </c>
      <c r="E1404" s="172">
        <v>1.4147408579279205E-2</v>
      </c>
      <c r="G1404" s="172">
        <v>1394</v>
      </c>
      <c r="H1404" s="264">
        <f t="shared" ca="1" si="50"/>
        <v>5.9671440688887131E-3</v>
      </c>
    </row>
    <row r="1405" spans="2:8">
      <c r="B1405" s="270">
        <v>43748</v>
      </c>
      <c r="C1405" s="271">
        <v>6605.45</v>
      </c>
      <c r="D1405">
        <f t="shared" si="49"/>
        <v>-1.6980303740577921E-2</v>
      </c>
      <c r="E1405" s="172">
        <v>-1.6980303740577921E-2</v>
      </c>
      <c r="G1405" s="172">
        <v>1395</v>
      </c>
      <c r="H1405" s="264">
        <f t="shared" ca="1" si="50"/>
        <v>-2.606475228363503E-4</v>
      </c>
    </row>
    <row r="1406" spans="2:8">
      <c r="B1406" s="270">
        <v>43747</v>
      </c>
      <c r="C1406" s="271">
        <v>6719.55</v>
      </c>
      <c r="D1406">
        <f t="shared" si="49"/>
        <v>1.3529717866920038E-2</v>
      </c>
      <c r="E1406" s="172">
        <v>1.3529717866920038E-2</v>
      </c>
      <c r="G1406" s="172">
        <v>1396</v>
      </c>
      <c r="H1406" s="264">
        <f t="shared" ca="1" si="50"/>
        <v>-7.993841596936075E-3</v>
      </c>
    </row>
    <row r="1407" spans="2:8">
      <c r="B1407" s="270">
        <v>43745</v>
      </c>
      <c r="C1407" s="271">
        <v>6629.85</v>
      </c>
      <c r="D1407">
        <f t="shared" si="49"/>
        <v>-2.9701034648700673E-3</v>
      </c>
      <c r="E1407" s="172">
        <v>-2.9701034648700673E-3</v>
      </c>
      <c r="G1407" s="172">
        <v>1397</v>
      </c>
      <c r="H1407" s="264">
        <f t="shared" ca="1" si="50"/>
        <v>-1.8036675561490471E-2</v>
      </c>
    </row>
    <row r="1408" spans="2:8">
      <c r="B1408" s="270">
        <v>43742</v>
      </c>
      <c r="C1408" s="271">
        <v>6649.6</v>
      </c>
      <c r="D1408">
        <f t="shared" si="49"/>
        <v>-1.5464795196955873E-2</v>
      </c>
      <c r="E1408" s="172">
        <v>-1.5464795196955873E-2</v>
      </c>
      <c r="G1408" s="172">
        <v>1398</v>
      </c>
      <c r="H1408" s="264">
        <f t="shared" ca="1" si="50"/>
        <v>1.6185224507349267E-3</v>
      </c>
    </row>
    <row r="1409" spans="2:8">
      <c r="B1409" s="270">
        <v>43741</v>
      </c>
      <c r="C1409" s="271">
        <v>6754.05</v>
      </c>
      <c r="D1409">
        <f t="shared" si="49"/>
        <v>-4.1212031849011824E-3</v>
      </c>
      <c r="E1409" s="172">
        <v>-4.1212031849011824E-3</v>
      </c>
      <c r="G1409" s="172">
        <v>1399</v>
      </c>
      <c r="H1409" s="264">
        <f t="shared" ca="1" si="50"/>
        <v>7.7041478516595143E-4</v>
      </c>
    </row>
    <row r="1410" spans="2:8">
      <c r="B1410" s="270">
        <v>43739</v>
      </c>
      <c r="C1410" s="271">
        <v>6782</v>
      </c>
      <c r="D1410">
        <f t="shared" si="49"/>
        <v>9.857351320765928E-3</v>
      </c>
      <c r="E1410" s="172">
        <v>9.857351320765928E-3</v>
      </c>
      <c r="G1410" s="172">
        <v>1400</v>
      </c>
      <c r="H1410" s="264">
        <f t="shared" ca="1" si="50"/>
        <v>-1.1286089444282924E-2</v>
      </c>
    </row>
    <row r="1411" spans="2:8">
      <c r="B1411" s="270">
        <v>43738</v>
      </c>
      <c r="C1411" s="271">
        <v>6715.8</v>
      </c>
      <c r="D1411">
        <f t="shared" si="49"/>
        <v>-8.5477656229239023E-3</v>
      </c>
      <c r="E1411" s="172">
        <v>-8.5477656229239023E-3</v>
      </c>
      <c r="G1411" s="172">
        <v>1401</v>
      </c>
      <c r="H1411" s="264">
        <f t="shared" ca="1" si="50"/>
        <v>6.1519858110990391E-3</v>
      </c>
    </row>
    <row r="1412" spans="2:8">
      <c r="B1412" s="270">
        <v>43735</v>
      </c>
      <c r="C1412" s="271">
        <v>6773.7</v>
      </c>
      <c r="D1412">
        <f t="shared" si="49"/>
        <v>-1.2212994626282364E-2</v>
      </c>
      <c r="E1412" s="172">
        <v>-1.2212994626282364E-2</v>
      </c>
      <c r="G1412" s="172">
        <v>1402</v>
      </c>
      <c r="H1412" s="264">
        <f t="shared" ca="1" si="50"/>
        <v>6.9563558047483574E-3</v>
      </c>
    </row>
    <row r="1413" spans="2:8">
      <c r="B1413" s="270">
        <v>43734</v>
      </c>
      <c r="C1413" s="271">
        <v>6857.45</v>
      </c>
      <c r="D1413">
        <f t="shared" si="49"/>
        <v>3.2981848309105943E-2</v>
      </c>
      <c r="E1413" s="172">
        <v>3.2981848309105943E-2</v>
      </c>
      <c r="G1413" s="172">
        <v>1403</v>
      </c>
      <c r="H1413" s="264">
        <f t="shared" ca="1" si="50"/>
        <v>1.0106744176253651E-2</v>
      </c>
    </row>
    <row r="1414" spans="2:8">
      <c r="B1414" s="270">
        <v>43733</v>
      </c>
      <c r="C1414" s="271">
        <v>6638.5</v>
      </c>
      <c r="D1414">
        <f t="shared" si="49"/>
        <v>-5.2874120785835609E-2</v>
      </c>
      <c r="E1414" s="172">
        <v>-5.2874120785835609E-2</v>
      </c>
      <c r="G1414" s="172">
        <v>1404</v>
      </c>
      <c r="H1414" s="264">
        <f t="shared" ca="1" si="50"/>
        <v>-1.6147123958118468E-3</v>
      </c>
    </row>
    <row r="1415" spans="2:8">
      <c r="B1415" s="270">
        <v>43732</v>
      </c>
      <c r="C1415" s="271">
        <v>7009.1</v>
      </c>
      <c r="D1415">
        <f t="shared" si="49"/>
        <v>1.6128213863740151E-2</v>
      </c>
      <c r="E1415" s="172">
        <v>1.6128213863740151E-2</v>
      </c>
      <c r="G1415" s="172">
        <v>1405</v>
      </c>
      <c r="H1415" s="264">
        <f t="shared" ca="1" si="50"/>
        <v>9.7724626980323463E-3</v>
      </c>
    </row>
    <row r="1416" spans="2:8">
      <c r="B1416" s="270">
        <v>43731</v>
      </c>
      <c r="C1416" s="271">
        <v>6897.85</v>
      </c>
      <c r="D1416">
        <f t="shared" si="49"/>
        <v>4.6405084990025797E-2</v>
      </c>
      <c r="E1416" s="172">
        <v>4.6405084990025797E-2</v>
      </c>
      <c r="G1416" s="172">
        <v>1406</v>
      </c>
      <c r="H1416" s="264">
        <f t="shared" ca="1" si="50"/>
        <v>2.8050126994671608E-3</v>
      </c>
    </row>
    <row r="1417" spans="2:8">
      <c r="B1417" s="270">
        <v>43728</v>
      </c>
      <c r="C1417" s="271">
        <v>6591.95</v>
      </c>
      <c r="D1417">
        <f t="shared" si="49"/>
        <v>0.10385565370285089</v>
      </c>
      <c r="E1417" s="172">
        <v>0.10385565370285089</v>
      </c>
      <c r="G1417" s="172">
        <v>1407</v>
      </c>
      <c r="H1417" s="264">
        <f t="shared" ca="1" si="50"/>
        <v>-4.6629009313186916E-3</v>
      </c>
    </row>
    <row r="1418" spans="2:8">
      <c r="B1418" s="270">
        <v>43727</v>
      </c>
      <c r="C1418" s="271">
        <v>5971.75</v>
      </c>
      <c r="D1418">
        <f t="shared" si="49"/>
        <v>-2.0229530520668441E-2</v>
      </c>
      <c r="E1418" s="172">
        <v>-2.0229530520668441E-2</v>
      </c>
      <c r="G1418" s="172">
        <v>1408</v>
      </c>
      <c r="H1418" s="264">
        <f t="shared" ca="1" si="50"/>
        <v>7.1699534204117924E-4</v>
      </c>
    </row>
    <row r="1419" spans="2:8">
      <c r="B1419" s="270">
        <v>43726</v>
      </c>
      <c r="C1419" s="271">
        <v>6095.05</v>
      </c>
      <c r="D1419">
        <f t="shared" ref="D1419:D1482" si="51">(C1419-C1420)/C1420</f>
        <v>-5.7663447735872789E-3</v>
      </c>
      <c r="E1419" s="172">
        <v>-5.7663447735872789E-3</v>
      </c>
      <c r="G1419" s="172">
        <v>1409</v>
      </c>
      <c r="H1419" s="264">
        <f t="shared" ca="1" si="50"/>
        <v>6.937776309661527E-3</v>
      </c>
    </row>
    <row r="1420" spans="2:8">
      <c r="B1420" s="270">
        <v>43725</v>
      </c>
      <c r="C1420" s="271">
        <v>6130.4</v>
      </c>
      <c r="D1420">
        <f t="shared" si="51"/>
        <v>-4.4029472535183869E-2</v>
      </c>
      <c r="E1420" s="172">
        <v>-4.4029472535183869E-2</v>
      </c>
      <c r="G1420" s="172">
        <v>1410</v>
      </c>
      <c r="H1420" s="264">
        <f t="shared" ref="H1420:H1483" ca="1" si="52">_xlfn.NORM.INV(RAND(),N$13,N$14)</f>
        <v>1.5460010981659724E-2</v>
      </c>
    </row>
    <row r="1421" spans="2:8">
      <c r="B1421" s="270">
        <v>43724</v>
      </c>
      <c r="C1421" s="271">
        <v>6412.75</v>
      </c>
      <c r="D1421">
        <f t="shared" si="51"/>
        <v>-5.8214346619537352E-3</v>
      </c>
      <c r="E1421" s="172">
        <v>-5.8214346619537352E-3</v>
      </c>
      <c r="G1421" s="172">
        <v>1411</v>
      </c>
      <c r="H1421" s="264">
        <f t="shared" ca="1" si="52"/>
        <v>3.1763098639838297E-2</v>
      </c>
    </row>
    <row r="1422" spans="2:8">
      <c r="B1422" s="270">
        <v>43721</v>
      </c>
      <c r="C1422" s="271">
        <v>6450.3</v>
      </c>
      <c r="D1422">
        <f t="shared" si="51"/>
        <v>9.1128824086169537E-3</v>
      </c>
      <c r="E1422" s="172">
        <v>9.1128824086169537E-3</v>
      </c>
      <c r="G1422" s="172">
        <v>1412</v>
      </c>
      <c r="H1422" s="264">
        <f t="shared" ca="1" si="52"/>
        <v>1.6710308371282397E-2</v>
      </c>
    </row>
    <row r="1423" spans="2:8">
      <c r="B1423" s="270">
        <v>43720</v>
      </c>
      <c r="C1423" s="271">
        <v>6392.05</v>
      </c>
      <c r="D1423">
        <f t="shared" si="51"/>
        <v>-3.1111212162551347E-2</v>
      </c>
      <c r="E1423" s="172">
        <v>-3.1111212162551347E-2</v>
      </c>
      <c r="G1423" s="172">
        <v>1413</v>
      </c>
      <c r="H1423" s="264">
        <f t="shared" ca="1" si="52"/>
        <v>-5.8873069504665927E-3</v>
      </c>
    </row>
    <row r="1424" spans="2:8">
      <c r="B1424" s="270">
        <v>43719</v>
      </c>
      <c r="C1424" s="271">
        <v>6597.3</v>
      </c>
      <c r="D1424">
        <f t="shared" si="51"/>
        <v>4.1322705390261255E-2</v>
      </c>
      <c r="E1424" s="172">
        <v>4.1322705390261255E-2</v>
      </c>
      <c r="G1424" s="172">
        <v>1414</v>
      </c>
      <c r="H1424" s="264">
        <f t="shared" ca="1" si="52"/>
        <v>1.6522699266674101E-2</v>
      </c>
    </row>
    <row r="1425" spans="2:8">
      <c r="B1425" s="270">
        <v>43717</v>
      </c>
      <c r="C1425" s="271">
        <v>6335.5</v>
      </c>
      <c r="D1425">
        <f t="shared" si="51"/>
        <v>2.4010215049418564E-2</v>
      </c>
      <c r="E1425" s="172">
        <v>2.4010215049418564E-2</v>
      </c>
      <c r="G1425" s="172">
        <v>1415</v>
      </c>
      <c r="H1425" s="264">
        <f t="shared" ca="1" si="52"/>
        <v>-4.5287478578084923E-3</v>
      </c>
    </row>
    <row r="1426" spans="2:8">
      <c r="B1426" s="270">
        <v>43714</v>
      </c>
      <c r="C1426" s="271">
        <v>6186.95</v>
      </c>
      <c r="D1426">
        <f t="shared" si="51"/>
        <v>3.6574434754927866E-2</v>
      </c>
      <c r="E1426" s="172">
        <v>3.6574434754927866E-2</v>
      </c>
      <c r="G1426" s="172">
        <v>1416</v>
      </c>
      <c r="H1426" s="264">
        <f t="shared" ca="1" si="52"/>
        <v>-2.0589800585485978E-2</v>
      </c>
    </row>
    <row r="1427" spans="2:8">
      <c r="B1427" s="270">
        <v>43713</v>
      </c>
      <c r="C1427" s="271">
        <v>5968.65</v>
      </c>
      <c r="D1427">
        <f t="shared" si="51"/>
        <v>2.3650473781245917E-2</v>
      </c>
      <c r="E1427" s="172">
        <v>2.3650473781245917E-2</v>
      </c>
      <c r="G1427" s="172">
        <v>1417</v>
      </c>
      <c r="H1427" s="264">
        <f t="shared" ca="1" si="52"/>
        <v>-3.5950678330489934E-2</v>
      </c>
    </row>
    <row r="1428" spans="2:8">
      <c r="B1428" s="270">
        <v>43712</v>
      </c>
      <c r="C1428" s="271">
        <v>5830.75</v>
      </c>
      <c r="D1428">
        <f t="shared" si="51"/>
        <v>-3.6191877283171039E-2</v>
      </c>
      <c r="E1428" s="172">
        <v>-3.6191877283171039E-2</v>
      </c>
      <c r="G1428" s="172">
        <v>1418</v>
      </c>
      <c r="H1428" s="264">
        <f t="shared" ca="1" si="52"/>
        <v>-1.3984785114546356E-2</v>
      </c>
    </row>
    <row r="1429" spans="2:8">
      <c r="B1429" s="270">
        <v>43711</v>
      </c>
      <c r="C1429" s="271">
        <v>6049.7</v>
      </c>
      <c r="D1429">
        <f t="shared" si="51"/>
        <v>-1.2092263727291313E-2</v>
      </c>
      <c r="E1429" s="172">
        <v>-1.2092263727291313E-2</v>
      </c>
      <c r="G1429" s="172">
        <v>1419</v>
      </c>
      <c r="H1429" s="264">
        <f t="shared" ca="1" si="52"/>
        <v>1.6350450193100552E-2</v>
      </c>
    </row>
    <row r="1430" spans="2:8">
      <c r="B1430" s="270">
        <v>43707</v>
      </c>
      <c r="C1430" s="271">
        <v>6123.75</v>
      </c>
      <c r="D1430">
        <f t="shared" si="51"/>
        <v>2.217603351772476E-3</v>
      </c>
      <c r="E1430" s="172">
        <v>2.217603351772476E-3</v>
      </c>
      <c r="G1430" s="172">
        <v>1420</v>
      </c>
      <c r="H1430" s="264">
        <f t="shared" ca="1" si="52"/>
        <v>2.2147510722087286E-3</v>
      </c>
    </row>
    <row r="1431" spans="2:8">
      <c r="B1431" s="270">
        <v>43706</v>
      </c>
      <c r="C1431" s="271">
        <v>6110.2</v>
      </c>
      <c r="D1431">
        <f t="shared" si="51"/>
        <v>1.1141331061375926E-3</v>
      </c>
      <c r="E1431" s="172">
        <v>1.1141331061375926E-3</v>
      </c>
      <c r="G1431" s="172">
        <v>1421</v>
      </c>
      <c r="H1431" s="264">
        <f t="shared" ca="1" si="52"/>
        <v>2.3033668241090485E-2</v>
      </c>
    </row>
    <row r="1432" spans="2:8">
      <c r="B1432" s="270">
        <v>43705</v>
      </c>
      <c r="C1432" s="271">
        <v>6103.4</v>
      </c>
      <c r="D1432">
        <f t="shared" si="51"/>
        <v>-2.7772689259687049E-2</v>
      </c>
      <c r="E1432" s="172">
        <v>-2.7772689259687049E-2</v>
      </c>
      <c r="G1432" s="172">
        <v>1422</v>
      </c>
      <c r="H1432" s="264">
        <f t="shared" ca="1" si="52"/>
        <v>2.3208820873370551E-2</v>
      </c>
    </row>
    <row r="1433" spans="2:8">
      <c r="B1433" s="270">
        <v>43704</v>
      </c>
      <c r="C1433" s="271">
        <v>6277.75</v>
      </c>
      <c r="D1433">
        <f t="shared" si="51"/>
        <v>3.548848622423259E-3</v>
      </c>
      <c r="E1433" s="172">
        <v>3.548848622423259E-3</v>
      </c>
      <c r="G1433" s="172">
        <v>1423</v>
      </c>
      <c r="H1433" s="264">
        <f t="shared" ca="1" si="52"/>
        <v>2.0832464283094352E-2</v>
      </c>
    </row>
    <row r="1434" spans="2:8">
      <c r="B1434" s="270">
        <v>43703</v>
      </c>
      <c r="C1434" s="271">
        <v>6255.55</v>
      </c>
      <c r="D1434">
        <f t="shared" si="51"/>
        <v>1.9186646094315445E-4</v>
      </c>
      <c r="E1434" s="172">
        <v>1.9186646094315445E-4</v>
      </c>
      <c r="G1434" s="172">
        <v>1424</v>
      </c>
      <c r="H1434" s="264">
        <f t="shared" ca="1" si="52"/>
        <v>3.2026104764761629E-2</v>
      </c>
    </row>
    <row r="1435" spans="2:8">
      <c r="B1435" s="270">
        <v>43700</v>
      </c>
      <c r="C1435" s="271">
        <v>6254.35</v>
      </c>
      <c r="D1435">
        <f t="shared" si="51"/>
        <v>7.3769237583655089E-3</v>
      </c>
      <c r="E1435" s="172">
        <v>7.3769237583655089E-3</v>
      </c>
      <c r="G1435" s="172">
        <v>1425</v>
      </c>
      <c r="H1435" s="264">
        <f t="shared" ca="1" si="52"/>
        <v>1.1015038750887066E-2</v>
      </c>
    </row>
    <row r="1436" spans="2:8">
      <c r="B1436" s="270">
        <v>43699</v>
      </c>
      <c r="C1436" s="271">
        <v>6208.55</v>
      </c>
      <c r="D1436">
        <f t="shared" si="51"/>
        <v>-3.2670294915634309E-3</v>
      </c>
      <c r="E1436" s="172">
        <v>-3.2670294915634309E-3</v>
      </c>
      <c r="G1436" s="172">
        <v>1426</v>
      </c>
      <c r="H1436" s="264">
        <f t="shared" ca="1" si="52"/>
        <v>-8.4726128933453812E-3</v>
      </c>
    </row>
    <row r="1437" spans="2:8">
      <c r="B1437" s="270">
        <v>43698</v>
      </c>
      <c r="C1437" s="271">
        <v>6228.9</v>
      </c>
      <c r="D1437">
        <f t="shared" si="51"/>
        <v>6.1299154410873642E-3</v>
      </c>
      <c r="E1437" s="172">
        <v>6.1299154410873642E-3</v>
      </c>
      <c r="G1437" s="172">
        <v>1427</v>
      </c>
      <c r="H1437" s="264">
        <f t="shared" ca="1" si="52"/>
        <v>-2.4338567382741167E-2</v>
      </c>
    </row>
    <row r="1438" spans="2:8">
      <c r="B1438" s="270">
        <v>43697</v>
      </c>
      <c r="C1438" s="271">
        <v>6190.95</v>
      </c>
      <c r="D1438">
        <f t="shared" si="51"/>
        <v>3.4834644089894715E-2</v>
      </c>
      <c r="E1438" s="172">
        <v>3.4834644089894715E-2</v>
      </c>
      <c r="G1438" s="172">
        <v>1428</v>
      </c>
      <c r="H1438" s="264">
        <f t="shared" ca="1" si="52"/>
        <v>3.7919346069995629E-3</v>
      </c>
    </row>
    <row r="1439" spans="2:8">
      <c r="B1439" s="270">
        <v>43696</v>
      </c>
      <c r="C1439" s="271">
        <v>5982.55</v>
      </c>
      <c r="D1439">
        <f t="shared" si="51"/>
        <v>1.2552196215931248E-3</v>
      </c>
      <c r="E1439" s="172">
        <v>1.2552196215931248E-3</v>
      </c>
      <c r="G1439" s="172">
        <v>1429</v>
      </c>
      <c r="H1439" s="264">
        <f t="shared" ca="1" si="52"/>
        <v>-1.5512819022207046E-2</v>
      </c>
    </row>
    <row r="1440" spans="2:8">
      <c r="B1440" s="270">
        <v>43693</v>
      </c>
      <c r="C1440" s="271">
        <v>5975.05</v>
      </c>
      <c r="D1440">
        <f t="shared" si="51"/>
        <v>2.7346973865199482E-2</v>
      </c>
      <c r="E1440" s="172">
        <v>2.7346973865199482E-2</v>
      </c>
      <c r="G1440" s="172">
        <v>1430</v>
      </c>
      <c r="H1440" s="264">
        <f t="shared" ca="1" si="52"/>
        <v>4.6285830165220436E-3</v>
      </c>
    </row>
    <row r="1441" spans="2:8">
      <c r="B1441" s="270">
        <v>43691</v>
      </c>
      <c r="C1441" s="271">
        <v>5816</v>
      </c>
      <c r="D1441">
        <f t="shared" si="51"/>
        <v>9.4575656226118687E-5</v>
      </c>
      <c r="E1441" s="172">
        <v>9.4575656226118687E-5</v>
      </c>
      <c r="G1441" s="172">
        <v>1431</v>
      </c>
      <c r="H1441" s="264">
        <f t="shared" ca="1" si="52"/>
        <v>1.2372914348130827E-2</v>
      </c>
    </row>
    <row r="1442" spans="2:8">
      <c r="B1442" s="270">
        <v>43690</v>
      </c>
      <c r="C1442" s="271">
        <v>5815.45</v>
      </c>
      <c r="D1442">
        <f t="shared" si="51"/>
        <v>-4.6631911998557325E-2</v>
      </c>
      <c r="E1442" s="172">
        <v>-4.6631911998557325E-2</v>
      </c>
      <c r="G1442" s="172">
        <v>1432</v>
      </c>
      <c r="H1442" s="264">
        <f t="shared" ca="1" si="52"/>
        <v>1.0524309899206484E-2</v>
      </c>
    </row>
    <row r="1443" spans="2:8">
      <c r="B1443" s="270">
        <v>43686</v>
      </c>
      <c r="C1443" s="271">
        <v>6099.9</v>
      </c>
      <c r="D1443">
        <f t="shared" si="51"/>
        <v>3.3487229446397496E-2</v>
      </c>
      <c r="E1443" s="172">
        <v>3.3487229446397496E-2</v>
      </c>
      <c r="G1443" s="172">
        <v>1433</v>
      </c>
      <c r="H1443" s="264">
        <f t="shared" ca="1" si="52"/>
        <v>1.9102807909339697E-3</v>
      </c>
    </row>
    <row r="1444" spans="2:8">
      <c r="B1444" s="270">
        <v>43685</v>
      </c>
      <c r="C1444" s="271">
        <v>5902.25</v>
      </c>
      <c r="D1444">
        <f t="shared" si="51"/>
        <v>2.2034632034632035E-2</v>
      </c>
      <c r="E1444" s="172">
        <v>2.2034632034632035E-2</v>
      </c>
      <c r="G1444" s="172">
        <v>1434</v>
      </c>
      <c r="H1444" s="264">
        <f t="shared" ca="1" si="52"/>
        <v>-1.441798432151787E-2</v>
      </c>
    </row>
    <row r="1445" spans="2:8">
      <c r="B1445" s="270">
        <v>43684</v>
      </c>
      <c r="C1445" s="271">
        <v>5775</v>
      </c>
      <c r="D1445">
        <f t="shared" si="51"/>
        <v>-9.9943428248161735E-3</v>
      </c>
      <c r="E1445" s="172">
        <v>-9.9943428248161735E-3</v>
      </c>
      <c r="G1445" s="172">
        <v>1435</v>
      </c>
      <c r="H1445" s="264">
        <f t="shared" ca="1" si="52"/>
        <v>5.0032497353391006E-2</v>
      </c>
    </row>
    <row r="1446" spans="2:8">
      <c r="B1446" s="270">
        <v>43683</v>
      </c>
      <c r="C1446" s="271">
        <v>5833.3</v>
      </c>
      <c r="D1446">
        <f t="shared" si="51"/>
        <v>2.873720317088007E-2</v>
      </c>
      <c r="E1446" s="172">
        <v>2.873720317088007E-2</v>
      </c>
      <c r="G1446" s="172">
        <v>1436</v>
      </c>
      <c r="H1446" s="264">
        <f t="shared" ca="1" si="52"/>
        <v>1.225356793834498E-2</v>
      </c>
    </row>
    <row r="1447" spans="2:8">
      <c r="B1447" s="270">
        <v>43682</v>
      </c>
      <c r="C1447" s="271">
        <v>5670.35</v>
      </c>
      <c r="D1447">
        <f t="shared" si="51"/>
        <v>-3.3395730619490802E-3</v>
      </c>
      <c r="E1447" s="172">
        <v>-3.3395730619490802E-3</v>
      </c>
      <c r="G1447" s="172">
        <v>1437</v>
      </c>
      <c r="H1447" s="264">
        <f t="shared" ca="1" si="52"/>
        <v>1.2161263219252873E-2</v>
      </c>
    </row>
    <row r="1448" spans="2:8">
      <c r="B1448" s="270">
        <v>43679</v>
      </c>
      <c r="C1448" s="271">
        <v>5689.35</v>
      </c>
      <c r="D1448">
        <f t="shared" si="51"/>
        <v>2.0950723181279832E-2</v>
      </c>
      <c r="E1448" s="172">
        <v>2.0950723181279832E-2</v>
      </c>
      <c r="G1448" s="172">
        <v>1438</v>
      </c>
      <c r="H1448" s="264">
        <f t="shared" ca="1" si="52"/>
        <v>9.95615790691768E-3</v>
      </c>
    </row>
    <row r="1449" spans="2:8">
      <c r="B1449" s="270">
        <v>43678</v>
      </c>
      <c r="C1449" s="271">
        <v>5572.6</v>
      </c>
      <c r="D1449">
        <f t="shared" si="51"/>
        <v>1.8812731959705387E-2</v>
      </c>
      <c r="E1449" s="172">
        <v>1.8812731959705387E-2</v>
      </c>
      <c r="G1449" s="172">
        <v>1439</v>
      </c>
      <c r="H1449" s="264">
        <f t="shared" ca="1" si="52"/>
        <v>7.2695997191057227E-3</v>
      </c>
    </row>
    <row r="1450" spans="2:8">
      <c r="B1450" s="270">
        <v>43677</v>
      </c>
      <c r="C1450" s="271">
        <v>5469.7</v>
      </c>
      <c r="D1450">
        <f t="shared" si="51"/>
        <v>-6.8002505833325445E-3</v>
      </c>
      <c r="E1450" s="172">
        <v>-6.8002505833325445E-3</v>
      </c>
      <c r="G1450" s="172">
        <v>1440</v>
      </c>
      <c r="H1450" s="264">
        <f t="shared" ca="1" si="52"/>
        <v>-1.01895123080056E-2</v>
      </c>
    </row>
    <row r="1451" spans="2:8">
      <c r="B1451" s="270">
        <v>43676</v>
      </c>
      <c r="C1451" s="271">
        <v>5507.15</v>
      </c>
      <c r="D1451">
        <f t="shared" si="51"/>
        <v>-9.7280287705102924E-3</v>
      </c>
      <c r="E1451" s="172">
        <v>-9.7280287705102924E-3</v>
      </c>
      <c r="G1451" s="172">
        <v>1441</v>
      </c>
      <c r="H1451" s="264">
        <f t="shared" ca="1" si="52"/>
        <v>-8.8693267892659185E-3</v>
      </c>
    </row>
    <row r="1452" spans="2:8">
      <c r="B1452" s="270">
        <v>43675</v>
      </c>
      <c r="C1452" s="271">
        <v>5561.25</v>
      </c>
      <c r="D1452">
        <f t="shared" si="51"/>
        <v>-4.2096922825178858E-2</v>
      </c>
      <c r="E1452" s="172">
        <v>-4.2096922825178858E-2</v>
      </c>
      <c r="G1452" s="172">
        <v>1442</v>
      </c>
      <c r="H1452" s="264">
        <f t="shared" ca="1" si="52"/>
        <v>1.3725415071722476E-2</v>
      </c>
    </row>
    <row r="1453" spans="2:8">
      <c r="B1453" s="270">
        <v>43672</v>
      </c>
      <c r="C1453" s="271">
        <v>5805.65</v>
      </c>
      <c r="D1453">
        <f t="shared" si="51"/>
        <v>8.4943761671081135E-3</v>
      </c>
      <c r="E1453" s="172">
        <v>8.4943761671081135E-3</v>
      </c>
      <c r="G1453" s="172">
        <v>1443</v>
      </c>
      <c r="H1453" s="264">
        <f t="shared" ca="1" si="52"/>
        <v>-2.0340174089457329E-2</v>
      </c>
    </row>
    <row r="1454" spans="2:8">
      <c r="B1454" s="270">
        <v>43671</v>
      </c>
      <c r="C1454" s="271">
        <v>5756.75</v>
      </c>
      <c r="D1454">
        <f t="shared" si="51"/>
        <v>-1.9504160887656033E-3</v>
      </c>
      <c r="E1454" s="172">
        <v>-1.9504160887656033E-3</v>
      </c>
      <c r="G1454" s="172">
        <v>1444</v>
      </c>
      <c r="H1454" s="264">
        <f t="shared" ca="1" si="52"/>
        <v>8.7578567378291741E-3</v>
      </c>
    </row>
    <row r="1455" spans="2:8">
      <c r="B1455" s="270">
        <v>43670</v>
      </c>
      <c r="C1455" s="271">
        <v>5768</v>
      </c>
      <c r="D1455">
        <f t="shared" si="51"/>
        <v>-1.8003830602255799E-2</v>
      </c>
      <c r="E1455" s="172">
        <v>-1.8003830602255799E-2</v>
      </c>
      <c r="G1455" s="172">
        <v>1445</v>
      </c>
      <c r="H1455" s="264">
        <f t="shared" ca="1" si="52"/>
        <v>-4.4741354054030225E-3</v>
      </c>
    </row>
    <row r="1456" spans="2:8">
      <c r="B1456" s="270">
        <v>43669</v>
      </c>
      <c r="C1456" s="271">
        <v>5873.75</v>
      </c>
      <c r="D1456">
        <f t="shared" si="51"/>
        <v>-6.5539112050739959E-3</v>
      </c>
      <c r="E1456" s="172">
        <v>-6.5539112050739959E-3</v>
      </c>
      <c r="G1456" s="172">
        <v>1446</v>
      </c>
      <c r="H1456" s="264">
        <f t="shared" ca="1" si="52"/>
        <v>-2.0422816970905294E-3</v>
      </c>
    </row>
    <row r="1457" spans="2:8">
      <c r="B1457" s="270">
        <v>43668</v>
      </c>
      <c r="C1457" s="271">
        <v>5912.5</v>
      </c>
      <c r="D1457">
        <f t="shared" si="51"/>
        <v>2.4856563415437353E-2</v>
      </c>
      <c r="E1457" s="172">
        <v>2.4856563415437353E-2</v>
      </c>
      <c r="G1457" s="172">
        <v>1447</v>
      </c>
      <c r="H1457" s="264">
        <f t="shared" ca="1" si="52"/>
        <v>-6.7561178641956255E-3</v>
      </c>
    </row>
    <row r="1458" spans="2:8">
      <c r="B1458" s="270">
        <v>43665</v>
      </c>
      <c r="C1458" s="271">
        <v>5769.1</v>
      </c>
      <c r="D1458">
        <f t="shared" si="51"/>
        <v>-1.9252509626254813E-2</v>
      </c>
      <c r="E1458" s="172">
        <v>-1.9252509626254813E-2</v>
      </c>
      <c r="G1458" s="172">
        <v>1448</v>
      </c>
      <c r="H1458" s="264">
        <f t="shared" ca="1" si="52"/>
        <v>-7.0861740942836336E-3</v>
      </c>
    </row>
    <row r="1459" spans="2:8">
      <c r="B1459" s="270">
        <v>43664</v>
      </c>
      <c r="C1459" s="271">
        <v>5882.35</v>
      </c>
      <c r="D1459">
        <f t="shared" si="51"/>
        <v>-3.1823493589215969E-2</v>
      </c>
      <c r="E1459" s="172">
        <v>-3.1823493589215969E-2</v>
      </c>
      <c r="G1459" s="172">
        <v>1449</v>
      </c>
      <c r="H1459" s="264">
        <f t="shared" ca="1" si="52"/>
        <v>5.9004842647427391E-3</v>
      </c>
    </row>
    <row r="1460" spans="2:8">
      <c r="B1460" s="270">
        <v>43663</v>
      </c>
      <c r="C1460" s="271">
        <v>6075.7</v>
      </c>
      <c r="D1460">
        <f t="shared" si="51"/>
        <v>-1.337273974716028E-2</v>
      </c>
      <c r="E1460" s="172">
        <v>-1.337273974716028E-2</v>
      </c>
      <c r="G1460" s="172">
        <v>1450</v>
      </c>
      <c r="H1460" s="264">
        <f t="shared" ca="1" si="52"/>
        <v>1.8187664957914861E-2</v>
      </c>
    </row>
    <row r="1461" spans="2:8">
      <c r="B1461" s="270">
        <v>43662</v>
      </c>
      <c r="C1461" s="271">
        <v>6158.05</v>
      </c>
      <c r="D1461">
        <f t="shared" si="51"/>
        <v>1.288714903695912E-2</v>
      </c>
      <c r="E1461" s="172">
        <v>1.288714903695912E-2</v>
      </c>
      <c r="G1461" s="172">
        <v>1451</v>
      </c>
      <c r="H1461" s="264">
        <f t="shared" ca="1" si="52"/>
        <v>2.1756631997573567E-2</v>
      </c>
    </row>
    <row r="1462" spans="2:8">
      <c r="B1462" s="270">
        <v>43661</v>
      </c>
      <c r="C1462" s="271">
        <v>6079.7</v>
      </c>
      <c r="D1462">
        <f t="shared" si="51"/>
        <v>1.8127925378258213E-2</v>
      </c>
      <c r="E1462" s="172">
        <v>1.8127925378258213E-2</v>
      </c>
      <c r="G1462" s="172">
        <v>1452</v>
      </c>
      <c r="H1462" s="264">
        <f t="shared" ca="1" si="52"/>
        <v>-1.3446497233462248E-2</v>
      </c>
    </row>
    <row r="1463" spans="2:8">
      <c r="B1463" s="270">
        <v>43658</v>
      </c>
      <c r="C1463" s="271">
        <v>5971.45</v>
      </c>
      <c r="D1463">
        <f t="shared" si="51"/>
        <v>-9.9068178803554847E-3</v>
      </c>
      <c r="E1463" s="172">
        <v>-9.9068178803554847E-3</v>
      </c>
      <c r="G1463" s="172">
        <v>1453</v>
      </c>
      <c r="H1463" s="264">
        <f t="shared" ca="1" si="52"/>
        <v>3.4524674519374786E-5</v>
      </c>
    </row>
    <row r="1464" spans="2:8">
      <c r="B1464" s="270">
        <v>43657</v>
      </c>
      <c r="C1464" s="271">
        <v>6031.2</v>
      </c>
      <c r="D1464">
        <f t="shared" si="51"/>
        <v>1.7426069940451119E-2</v>
      </c>
      <c r="E1464" s="172">
        <v>1.7426069940451119E-2</v>
      </c>
      <c r="G1464" s="172">
        <v>1454</v>
      </c>
      <c r="H1464" s="264">
        <f t="shared" ca="1" si="52"/>
        <v>-1.6697185672349589E-2</v>
      </c>
    </row>
    <row r="1465" spans="2:8">
      <c r="B1465" s="270">
        <v>43656</v>
      </c>
      <c r="C1465" s="271">
        <v>5927.9</v>
      </c>
      <c r="D1465">
        <f t="shared" si="51"/>
        <v>-2.9518371191415592E-3</v>
      </c>
      <c r="E1465" s="172">
        <v>-2.9518371191415592E-3</v>
      </c>
      <c r="G1465" s="172">
        <v>1455</v>
      </c>
      <c r="H1465" s="264">
        <f t="shared" ca="1" si="52"/>
        <v>-1.5316972597437445E-2</v>
      </c>
    </row>
    <row r="1466" spans="2:8">
      <c r="B1466" s="270">
        <v>43655</v>
      </c>
      <c r="C1466" s="271">
        <v>5945.45</v>
      </c>
      <c r="D1466">
        <f t="shared" si="51"/>
        <v>-1.544206534519019E-2</v>
      </c>
      <c r="E1466" s="172">
        <v>-1.544206534519019E-2</v>
      </c>
      <c r="G1466" s="172">
        <v>1456</v>
      </c>
      <c r="H1466" s="264">
        <f t="shared" ca="1" si="52"/>
        <v>7.2561366348445951E-3</v>
      </c>
    </row>
    <row r="1467" spans="2:8">
      <c r="B1467" s="270">
        <v>43654</v>
      </c>
      <c r="C1467" s="271">
        <v>6038.7</v>
      </c>
      <c r="D1467">
        <f t="shared" si="51"/>
        <v>-5.0518867924528331E-2</v>
      </c>
      <c r="E1467" s="172">
        <v>-5.0518867924528331E-2</v>
      </c>
      <c r="G1467" s="172">
        <v>1457</v>
      </c>
      <c r="H1467" s="264">
        <f t="shared" ca="1" si="52"/>
        <v>-7.6030295834003739E-3</v>
      </c>
    </row>
    <row r="1468" spans="2:8">
      <c r="B1468" s="270">
        <v>43651</v>
      </c>
      <c r="C1468" s="271">
        <v>6360</v>
      </c>
      <c r="D1468">
        <f t="shared" si="51"/>
        <v>-2.8184186600860243E-2</v>
      </c>
      <c r="E1468" s="172">
        <v>-2.8184186600860243E-2</v>
      </c>
      <c r="G1468" s="172">
        <v>1458</v>
      </c>
      <c r="H1468" s="264">
        <f t="shared" ca="1" si="52"/>
        <v>5.1897398322095275E-3</v>
      </c>
    </row>
    <row r="1469" spans="2:8">
      <c r="B1469" s="270">
        <v>43650</v>
      </c>
      <c r="C1469" s="271">
        <v>6544.45</v>
      </c>
      <c r="D1469">
        <f t="shared" si="51"/>
        <v>1.6299856132724656E-3</v>
      </c>
      <c r="E1469" s="172">
        <v>1.6299856132724656E-3</v>
      </c>
      <c r="G1469" s="172">
        <v>1459</v>
      </c>
      <c r="H1469" s="264">
        <f t="shared" ca="1" si="52"/>
        <v>-3.0742264225607869E-3</v>
      </c>
    </row>
    <row r="1470" spans="2:8">
      <c r="B1470" s="270">
        <v>43649</v>
      </c>
      <c r="C1470" s="271">
        <v>6533.8</v>
      </c>
      <c r="D1470">
        <f t="shared" si="51"/>
        <v>-3.9939024390243626E-3</v>
      </c>
      <c r="E1470" s="172">
        <v>-3.9939024390243626E-3</v>
      </c>
      <c r="G1470" s="172">
        <v>1460</v>
      </c>
      <c r="H1470" s="264">
        <f t="shared" ca="1" si="52"/>
        <v>-2.5516366807818366E-2</v>
      </c>
    </row>
    <row r="1471" spans="2:8">
      <c r="B1471" s="270">
        <v>43648</v>
      </c>
      <c r="C1471" s="271">
        <v>6560</v>
      </c>
      <c r="D1471">
        <f t="shared" si="51"/>
        <v>8.0133992025015373E-3</v>
      </c>
      <c r="E1471" s="172">
        <v>8.0133992025015373E-3</v>
      </c>
      <c r="G1471" s="172">
        <v>1461</v>
      </c>
      <c r="H1471" s="264">
        <f t="shared" ca="1" si="52"/>
        <v>-2.5164505175006367E-2</v>
      </c>
    </row>
    <row r="1472" spans="2:8">
      <c r="B1472" s="270">
        <v>43647</v>
      </c>
      <c r="C1472" s="271">
        <v>6507.85</v>
      </c>
      <c r="D1472">
        <f t="shared" si="51"/>
        <v>-4.1012142960983791E-3</v>
      </c>
      <c r="E1472" s="172">
        <v>-4.1012142960983791E-3</v>
      </c>
      <c r="G1472" s="172">
        <v>1462</v>
      </c>
      <c r="H1472" s="264">
        <f t="shared" ca="1" si="52"/>
        <v>4.346350270254086E-2</v>
      </c>
    </row>
    <row r="1473" spans="2:8">
      <c r="B1473" s="270">
        <v>43644</v>
      </c>
      <c r="C1473" s="271">
        <v>6534.65</v>
      </c>
      <c r="D1473">
        <f t="shared" si="51"/>
        <v>7.39204834507528E-3</v>
      </c>
      <c r="E1473" s="172">
        <v>7.39204834507528E-3</v>
      </c>
      <c r="G1473" s="172">
        <v>1463</v>
      </c>
      <c r="H1473" s="264">
        <f t="shared" ca="1" si="52"/>
        <v>-2.3736379109958617E-2</v>
      </c>
    </row>
    <row r="1474" spans="2:8">
      <c r="B1474" s="270">
        <v>43643</v>
      </c>
      <c r="C1474" s="271">
        <v>6486.7</v>
      </c>
      <c r="D1474">
        <f t="shared" si="51"/>
        <v>9.8760859836730347E-4</v>
      </c>
      <c r="E1474" s="172">
        <v>9.8760859836730347E-4</v>
      </c>
      <c r="G1474" s="172">
        <v>1464</v>
      </c>
      <c r="H1474" s="264">
        <f t="shared" ca="1" si="52"/>
        <v>-1.3718122085756722E-2</v>
      </c>
    </row>
    <row r="1475" spans="2:8">
      <c r="B1475" s="270">
        <v>43642</v>
      </c>
      <c r="C1475" s="271">
        <v>6480.3</v>
      </c>
      <c r="D1475">
        <f t="shared" si="51"/>
        <v>-6.469911843618217E-3</v>
      </c>
      <c r="E1475" s="172">
        <v>-6.469911843618217E-3</v>
      </c>
      <c r="G1475" s="172">
        <v>1465</v>
      </c>
      <c r="H1475" s="264">
        <f t="shared" ca="1" si="52"/>
        <v>1.1823510755570782E-2</v>
      </c>
    </row>
    <row r="1476" spans="2:8">
      <c r="B1476" s="270">
        <v>43641</v>
      </c>
      <c r="C1476" s="271">
        <v>6522.5</v>
      </c>
      <c r="D1476">
        <f t="shared" si="51"/>
        <v>9.6905524853326472E-3</v>
      </c>
      <c r="E1476" s="172">
        <v>9.6905524853326472E-3</v>
      </c>
      <c r="G1476" s="172">
        <v>1466</v>
      </c>
      <c r="H1476" s="264">
        <f t="shared" ca="1" si="52"/>
        <v>-1.3230756607506449E-2</v>
      </c>
    </row>
    <row r="1477" spans="2:8">
      <c r="B1477" s="270">
        <v>43640</v>
      </c>
      <c r="C1477" s="271">
        <v>6459.9</v>
      </c>
      <c r="D1477">
        <f t="shared" si="51"/>
        <v>6.6461490513848821E-3</v>
      </c>
      <c r="E1477" s="172">
        <v>6.6461490513848821E-3</v>
      </c>
      <c r="G1477" s="172">
        <v>1467</v>
      </c>
      <c r="H1477" s="264">
        <f t="shared" ca="1" si="52"/>
        <v>-1.1479967128283346E-2</v>
      </c>
    </row>
    <row r="1478" spans="2:8">
      <c r="B1478" s="270">
        <v>43637</v>
      </c>
      <c r="C1478" s="271">
        <v>6417.25</v>
      </c>
      <c r="D1478">
        <f t="shared" si="51"/>
        <v>-3.015075376884422E-2</v>
      </c>
      <c r="E1478" s="172">
        <v>-3.015075376884422E-2</v>
      </c>
      <c r="G1478" s="172">
        <v>1468</v>
      </c>
      <c r="H1478" s="264">
        <f t="shared" ca="1" si="52"/>
        <v>1.2978238698938098E-3</v>
      </c>
    </row>
    <row r="1479" spans="2:8">
      <c r="B1479" s="270">
        <v>43636</v>
      </c>
      <c r="C1479" s="271">
        <v>6616.75</v>
      </c>
      <c r="D1479">
        <f t="shared" si="51"/>
        <v>2.990046150373956E-2</v>
      </c>
      <c r="E1479" s="172">
        <v>2.990046150373956E-2</v>
      </c>
      <c r="G1479" s="172">
        <v>1469</v>
      </c>
      <c r="H1479" s="264">
        <f t="shared" ca="1" si="52"/>
        <v>3.1260901118416724E-3</v>
      </c>
    </row>
    <row r="1480" spans="2:8">
      <c r="B1480" s="270">
        <v>43635</v>
      </c>
      <c r="C1480" s="271">
        <v>6424.65</v>
      </c>
      <c r="D1480">
        <f t="shared" si="51"/>
        <v>-2.2286069265414449E-3</v>
      </c>
      <c r="E1480" s="172">
        <v>-2.2286069265414449E-3</v>
      </c>
      <c r="G1480" s="172">
        <v>1470</v>
      </c>
      <c r="H1480" s="264">
        <f t="shared" ca="1" si="52"/>
        <v>3.0143537995131843E-2</v>
      </c>
    </row>
    <row r="1481" spans="2:8">
      <c r="B1481" s="270">
        <v>43634</v>
      </c>
      <c r="C1481" s="271">
        <v>6439</v>
      </c>
      <c r="D1481">
        <f t="shared" si="51"/>
        <v>-2.1673896363373871E-2</v>
      </c>
      <c r="E1481" s="172">
        <v>-2.1673896363373871E-2</v>
      </c>
      <c r="G1481" s="172">
        <v>1471</v>
      </c>
      <c r="H1481" s="264">
        <f t="shared" ca="1" si="52"/>
        <v>1.022486174736518E-2</v>
      </c>
    </row>
    <row r="1482" spans="2:8">
      <c r="B1482" s="270">
        <v>43633</v>
      </c>
      <c r="C1482" s="271">
        <v>6581.65</v>
      </c>
      <c r="D1482">
        <f t="shared" si="51"/>
        <v>-2.4565017636422919E-2</v>
      </c>
      <c r="E1482" s="172">
        <v>-2.4565017636422919E-2</v>
      </c>
      <c r="G1482" s="172">
        <v>1472</v>
      </c>
      <c r="H1482" s="264">
        <f t="shared" ca="1" si="52"/>
        <v>2.7695041791589138E-2</v>
      </c>
    </row>
    <row r="1483" spans="2:8">
      <c r="B1483" s="270">
        <v>43630</v>
      </c>
      <c r="C1483" s="271">
        <v>6747.4</v>
      </c>
      <c r="D1483">
        <f t="shared" ref="D1483:D1546" si="53">(C1483-C1484)/C1484</f>
        <v>-5.4976638613350899E-3</v>
      </c>
      <c r="E1483" s="172">
        <v>-5.4976638613350899E-3</v>
      </c>
      <c r="G1483" s="172">
        <v>1473</v>
      </c>
      <c r="H1483" s="264">
        <f t="shared" ca="1" si="52"/>
        <v>2.7003535433821252E-2</v>
      </c>
    </row>
    <row r="1484" spans="2:8">
      <c r="B1484" s="270">
        <v>43629</v>
      </c>
      <c r="C1484" s="271">
        <v>6784.7</v>
      </c>
      <c r="D1484">
        <f t="shared" si="53"/>
        <v>-9.8219497956801207E-3</v>
      </c>
      <c r="E1484" s="172">
        <v>-9.8219497956801207E-3</v>
      </c>
      <c r="G1484" s="172">
        <v>1474</v>
      </c>
      <c r="H1484" s="264">
        <f t="shared" ref="H1484:H1547" ca="1" si="54">_xlfn.NORM.INV(RAND(),N$13,N$14)</f>
        <v>2.6175421728872824E-2</v>
      </c>
    </row>
    <row r="1485" spans="2:8">
      <c r="B1485" s="270">
        <v>43628</v>
      </c>
      <c r="C1485" s="271">
        <v>6852</v>
      </c>
      <c r="D1485">
        <f t="shared" si="53"/>
        <v>-1.8098963931043401E-2</v>
      </c>
      <c r="E1485" s="172">
        <v>-1.8098963931043401E-2</v>
      </c>
      <c r="G1485" s="172">
        <v>1475</v>
      </c>
      <c r="H1485" s="264">
        <f t="shared" ca="1" si="54"/>
        <v>1.2496551754312649E-2</v>
      </c>
    </row>
    <row r="1486" spans="2:8">
      <c r="B1486" s="270">
        <v>43627</v>
      </c>
      <c r="C1486" s="271">
        <v>6978.3</v>
      </c>
      <c r="D1486">
        <f t="shared" si="53"/>
        <v>1.1979999856527471E-3</v>
      </c>
      <c r="E1486" s="172">
        <v>1.1979999856527471E-3</v>
      </c>
      <c r="G1486" s="172">
        <v>1476</v>
      </c>
      <c r="H1486" s="264">
        <f t="shared" ca="1" si="54"/>
        <v>-7.9472108278950699E-3</v>
      </c>
    </row>
    <row r="1487" spans="2:8">
      <c r="B1487" s="270">
        <v>43626</v>
      </c>
      <c r="C1487" s="271">
        <v>6969.95</v>
      </c>
      <c r="D1487">
        <f t="shared" si="53"/>
        <v>3.1230885474759569E-3</v>
      </c>
      <c r="E1487" s="172">
        <v>3.1230885474759569E-3</v>
      </c>
      <c r="G1487" s="172">
        <v>1477</v>
      </c>
      <c r="H1487" s="264">
        <f t="shared" ca="1" si="54"/>
        <v>2.0008145596470552E-2</v>
      </c>
    </row>
    <row r="1488" spans="2:8">
      <c r="B1488" s="270">
        <v>43623</v>
      </c>
      <c r="C1488" s="271">
        <v>6948.25</v>
      </c>
      <c r="D1488">
        <f t="shared" si="53"/>
        <v>-5.7879147767109507E-3</v>
      </c>
      <c r="E1488" s="172">
        <v>-5.7879147767109507E-3</v>
      </c>
      <c r="G1488" s="172">
        <v>1478</v>
      </c>
      <c r="H1488" s="264">
        <f t="shared" ca="1" si="54"/>
        <v>-2.4853058141539237E-3</v>
      </c>
    </row>
    <row r="1489" spans="2:8">
      <c r="B1489" s="270">
        <v>43622</v>
      </c>
      <c r="C1489" s="271">
        <v>6988.7</v>
      </c>
      <c r="D1489">
        <f t="shared" si="53"/>
        <v>-8.9480699963130489E-3</v>
      </c>
      <c r="E1489" s="172">
        <v>-8.9480699963130489E-3</v>
      </c>
      <c r="G1489" s="172">
        <v>1479</v>
      </c>
      <c r="H1489" s="264">
        <f t="shared" ca="1" si="54"/>
        <v>-2.9815269140862901E-3</v>
      </c>
    </row>
    <row r="1490" spans="2:8">
      <c r="B1490" s="270">
        <v>43620</v>
      </c>
      <c r="C1490" s="271">
        <v>7051.8</v>
      </c>
      <c r="D1490">
        <f t="shared" si="53"/>
        <v>4.1151091429467235E-3</v>
      </c>
      <c r="E1490" s="172">
        <v>4.1151091429467235E-3</v>
      </c>
      <c r="G1490" s="172">
        <v>1480</v>
      </c>
      <c r="H1490" s="264">
        <f t="shared" ca="1" si="54"/>
        <v>-1.0032666674195508E-2</v>
      </c>
    </row>
    <row r="1491" spans="2:8">
      <c r="B1491" s="270">
        <v>43619</v>
      </c>
      <c r="C1491" s="271">
        <v>7022.9</v>
      </c>
      <c r="D1491">
        <f t="shared" si="53"/>
        <v>2.2278506808736619E-2</v>
      </c>
      <c r="E1491" s="172">
        <v>2.2278506808736619E-2</v>
      </c>
      <c r="G1491" s="172">
        <v>1481</v>
      </c>
      <c r="H1491" s="264">
        <f t="shared" ca="1" si="54"/>
        <v>7.7295995836769386E-3</v>
      </c>
    </row>
    <row r="1492" spans="2:8">
      <c r="B1492" s="270">
        <v>43616</v>
      </c>
      <c r="C1492" s="271">
        <v>6869.85</v>
      </c>
      <c r="D1492">
        <f t="shared" si="53"/>
        <v>3.1305968519308443E-4</v>
      </c>
      <c r="E1492" s="172">
        <v>3.1305968519308443E-4</v>
      </c>
      <c r="G1492" s="172">
        <v>1482</v>
      </c>
      <c r="H1492" s="264">
        <f t="shared" ca="1" si="54"/>
        <v>-6.7039812066334368E-4</v>
      </c>
    </row>
    <row r="1493" spans="2:8">
      <c r="B1493" s="270">
        <v>43615</v>
      </c>
      <c r="C1493" s="271">
        <v>6867.7</v>
      </c>
      <c r="D1493">
        <f t="shared" si="53"/>
        <v>-3.4462993999811362E-3</v>
      </c>
      <c r="E1493" s="172">
        <v>-3.4462993999811362E-3</v>
      </c>
      <c r="G1493" s="172">
        <v>1483</v>
      </c>
      <c r="H1493" s="264">
        <f t="shared" ca="1" si="54"/>
        <v>-6.2598876723854117E-3</v>
      </c>
    </row>
    <row r="1494" spans="2:8">
      <c r="B1494" s="270">
        <v>43614</v>
      </c>
      <c r="C1494" s="271">
        <v>6891.45</v>
      </c>
      <c r="D1494">
        <f t="shared" si="53"/>
        <v>-2.3133677786991533E-2</v>
      </c>
      <c r="E1494" s="172">
        <v>-2.3133677786991533E-2</v>
      </c>
      <c r="G1494" s="172">
        <v>1484</v>
      </c>
      <c r="H1494" s="264">
        <f t="shared" ca="1" si="54"/>
        <v>2.076756912098579E-2</v>
      </c>
    </row>
    <row r="1495" spans="2:8">
      <c r="B1495" s="270">
        <v>43613</v>
      </c>
      <c r="C1495" s="271">
        <v>7054.65</v>
      </c>
      <c r="D1495">
        <f t="shared" si="53"/>
        <v>-1.9523374997347626E-3</v>
      </c>
      <c r="E1495" s="172">
        <v>-1.9523374997347626E-3</v>
      </c>
      <c r="G1495" s="172">
        <v>1485</v>
      </c>
      <c r="H1495" s="264">
        <f t="shared" ca="1" si="54"/>
        <v>1.5089103560470156E-2</v>
      </c>
    </row>
    <row r="1496" spans="2:8">
      <c r="B1496" s="270">
        <v>43612</v>
      </c>
      <c r="C1496" s="271">
        <v>7068.45</v>
      </c>
      <c r="D1496">
        <f t="shared" si="53"/>
        <v>-3.482232858462012E-3</v>
      </c>
      <c r="E1496" s="172">
        <v>-3.482232858462012E-3</v>
      </c>
      <c r="G1496" s="172">
        <v>1486</v>
      </c>
      <c r="H1496" s="264">
        <f t="shared" ca="1" si="54"/>
        <v>-6.4872418179322665E-3</v>
      </c>
    </row>
    <row r="1497" spans="2:8">
      <c r="B1497" s="270">
        <v>43609</v>
      </c>
      <c r="C1497" s="271">
        <v>7093.15</v>
      </c>
      <c r="D1497">
        <f t="shared" si="53"/>
        <v>2.3653353537540084E-2</v>
      </c>
      <c r="E1497" s="172">
        <v>2.3653353537540084E-2</v>
      </c>
      <c r="G1497" s="172">
        <v>1487</v>
      </c>
      <c r="H1497" s="264">
        <f t="shared" ca="1" si="54"/>
        <v>-9.8831390084958178E-3</v>
      </c>
    </row>
    <row r="1498" spans="2:8">
      <c r="B1498" s="270">
        <v>43608</v>
      </c>
      <c r="C1498" s="271">
        <v>6929.25</v>
      </c>
      <c r="D1498">
        <f t="shared" si="53"/>
        <v>4.2682396591205273E-3</v>
      </c>
      <c r="E1498" s="172">
        <v>4.2682396591205273E-3</v>
      </c>
      <c r="G1498" s="172">
        <v>1488</v>
      </c>
      <c r="H1498" s="264">
        <f t="shared" ca="1" si="54"/>
        <v>1.3324795019171318E-2</v>
      </c>
    </row>
    <row r="1499" spans="2:8">
      <c r="B1499" s="270">
        <v>43607</v>
      </c>
      <c r="C1499" s="271">
        <v>6899.8</v>
      </c>
      <c r="D1499">
        <f t="shared" si="53"/>
        <v>3.5561825943406251E-3</v>
      </c>
      <c r="E1499" s="172">
        <v>3.5561825943406251E-3</v>
      </c>
      <c r="G1499" s="172">
        <v>1489</v>
      </c>
      <c r="H1499" s="264">
        <f t="shared" ca="1" si="54"/>
        <v>2.8553074562837248E-3</v>
      </c>
    </row>
    <row r="1500" spans="2:8">
      <c r="B1500" s="270">
        <v>43606</v>
      </c>
      <c r="C1500" s="271">
        <v>6875.35</v>
      </c>
      <c r="D1500">
        <f t="shared" si="53"/>
        <v>-2.9535894757643337E-2</v>
      </c>
      <c r="E1500" s="172">
        <v>-2.9535894757643337E-2</v>
      </c>
      <c r="G1500" s="172">
        <v>1490</v>
      </c>
      <c r="H1500" s="264">
        <f t="shared" ca="1" si="54"/>
        <v>-1.0596422856482483E-2</v>
      </c>
    </row>
    <row r="1501" spans="2:8">
      <c r="B1501" s="270">
        <v>43605</v>
      </c>
      <c r="C1501" s="271">
        <v>7084.6</v>
      </c>
      <c r="D1501">
        <f t="shared" si="53"/>
        <v>5.6323013038907979E-2</v>
      </c>
      <c r="E1501" s="172">
        <v>5.6323013038907979E-2</v>
      </c>
      <c r="G1501" s="172">
        <v>1491</v>
      </c>
      <c r="H1501" s="264">
        <f t="shared" ca="1" si="54"/>
        <v>-2.5259058268047727E-2</v>
      </c>
    </row>
    <row r="1502" spans="2:8">
      <c r="B1502" s="270">
        <v>43602</v>
      </c>
      <c r="C1502" s="271">
        <v>6706.85</v>
      </c>
      <c r="D1502">
        <f t="shared" si="53"/>
        <v>3.5063622263548297E-2</v>
      </c>
      <c r="E1502" s="172">
        <v>3.5063622263548297E-2</v>
      </c>
      <c r="G1502" s="172">
        <v>1492</v>
      </c>
      <c r="H1502" s="264">
        <f t="shared" ca="1" si="54"/>
        <v>-9.6844950279276216E-3</v>
      </c>
    </row>
    <row r="1503" spans="2:8">
      <c r="B1503" s="270">
        <v>43601</v>
      </c>
      <c r="C1503" s="271">
        <v>6479.65</v>
      </c>
      <c r="D1503">
        <f t="shared" si="53"/>
        <v>-2.1713185755534727E-3</v>
      </c>
      <c r="E1503" s="172">
        <v>-2.1713185755534727E-3</v>
      </c>
      <c r="G1503" s="172">
        <v>1493</v>
      </c>
      <c r="H1503" s="264">
        <f t="shared" ca="1" si="54"/>
        <v>-5.4800477303846833E-3</v>
      </c>
    </row>
    <row r="1504" spans="2:8">
      <c r="B1504" s="270">
        <v>43600</v>
      </c>
      <c r="C1504" s="271">
        <v>6493.75</v>
      </c>
      <c r="D1504">
        <f t="shared" si="53"/>
        <v>-1.2537635716675256E-2</v>
      </c>
      <c r="E1504" s="172">
        <v>-1.2537635716675256E-2</v>
      </c>
      <c r="G1504" s="172">
        <v>1494</v>
      </c>
      <c r="H1504" s="264">
        <f t="shared" ca="1" si="54"/>
        <v>-8.2218301606098096E-3</v>
      </c>
    </row>
    <row r="1505" spans="2:8">
      <c r="B1505" s="270">
        <v>43599</v>
      </c>
      <c r="C1505" s="271">
        <v>6576.2</v>
      </c>
      <c r="D1505">
        <f t="shared" si="53"/>
        <v>4.9589302769818249E-3</v>
      </c>
      <c r="E1505" s="172">
        <v>4.9589302769818249E-3</v>
      </c>
      <c r="G1505" s="172">
        <v>1495</v>
      </c>
      <c r="H1505" s="264">
        <f t="shared" ca="1" si="54"/>
        <v>3.5056096176401423E-2</v>
      </c>
    </row>
    <row r="1506" spans="2:8">
      <c r="B1506" s="270">
        <v>43598</v>
      </c>
      <c r="C1506" s="271">
        <v>6543.75</v>
      </c>
      <c r="D1506">
        <f t="shared" si="53"/>
        <v>-1.3247180167682062E-2</v>
      </c>
      <c r="E1506" s="172">
        <v>-1.3247180167682062E-2</v>
      </c>
      <c r="G1506" s="172">
        <v>1496</v>
      </c>
      <c r="H1506" s="264">
        <f t="shared" ca="1" si="54"/>
        <v>1.7284342789103461E-2</v>
      </c>
    </row>
    <row r="1507" spans="2:8">
      <c r="B1507" s="270">
        <v>43595</v>
      </c>
      <c r="C1507" s="271">
        <v>6631.6</v>
      </c>
      <c r="D1507">
        <f t="shared" si="53"/>
        <v>1.0037811606126153E-3</v>
      </c>
      <c r="E1507" s="172">
        <v>1.0037811606126153E-3</v>
      </c>
      <c r="G1507" s="172">
        <v>1497</v>
      </c>
      <c r="H1507" s="264">
        <f t="shared" ca="1" si="54"/>
        <v>1.4220353318458501E-2</v>
      </c>
    </row>
    <row r="1508" spans="2:8">
      <c r="B1508" s="270">
        <v>43594</v>
      </c>
      <c r="C1508" s="271">
        <v>6624.95</v>
      </c>
      <c r="D1508">
        <f t="shared" si="53"/>
        <v>-3.7893882092884853E-3</v>
      </c>
      <c r="E1508" s="172">
        <v>-3.7893882092884853E-3</v>
      </c>
      <c r="G1508" s="172">
        <v>1498</v>
      </c>
      <c r="H1508" s="264">
        <f t="shared" ca="1" si="54"/>
        <v>-2.7086108800837148E-2</v>
      </c>
    </row>
    <row r="1509" spans="2:8">
      <c r="B1509" s="270">
        <v>43593</v>
      </c>
      <c r="C1509" s="271">
        <v>6650.15</v>
      </c>
      <c r="D1509">
        <f t="shared" si="53"/>
        <v>-7.7364965681886548E-3</v>
      </c>
      <c r="E1509" s="172">
        <v>-7.7364965681886548E-3</v>
      </c>
      <c r="G1509" s="172">
        <v>1499</v>
      </c>
      <c r="H1509" s="264">
        <f t="shared" ca="1" si="54"/>
        <v>-1.0957632262682566E-3</v>
      </c>
    </row>
    <row r="1510" spans="2:8">
      <c r="B1510" s="270">
        <v>43592</v>
      </c>
      <c r="C1510" s="271">
        <v>6702</v>
      </c>
      <c r="D1510">
        <f t="shared" si="53"/>
        <v>-1.1401488900314677E-3</v>
      </c>
      <c r="E1510" s="172">
        <v>-1.1401488900314677E-3</v>
      </c>
      <c r="G1510" s="172">
        <v>1500</v>
      </c>
      <c r="H1510" s="264">
        <f t="shared" ca="1" si="54"/>
        <v>-3.2162641698992515E-2</v>
      </c>
    </row>
    <row r="1511" spans="2:8">
      <c r="B1511" s="270">
        <v>43591</v>
      </c>
      <c r="C1511" s="271">
        <v>6709.65</v>
      </c>
      <c r="D1511">
        <f t="shared" si="53"/>
        <v>-5.2160953800352279E-5</v>
      </c>
      <c r="E1511" s="172">
        <v>-5.2160953800352279E-5</v>
      </c>
      <c r="G1511" s="172">
        <v>1501</v>
      </c>
      <c r="H1511" s="264">
        <f t="shared" ca="1" si="54"/>
        <v>1.2958099505321812E-3</v>
      </c>
    </row>
    <row r="1512" spans="2:8">
      <c r="B1512" s="270">
        <v>43588</v>
      </c>
      <c r="C1512" s="271">
        <v>6710</v>
      </c>
      <c r="D1512">
        <f t="shared" si="53"/>
        <v>4.0025436726143721E-3</v>
      </c>
      <c r="E1512" s="172">
        <v>4.0025436726143721E-3</v>
      </c>
      <c r="G1512" s="172">
        <v>1502</v>
      </c>
      <c r="H1512" s="264">
        <f t="shared" ca="1" si="54"/>
        <v>-8.0956241241571551E-4</v>
      </c>
    </row>
    <row r="1513" spans="2:8">
      <c r="B1513" s="270">
        <v>43587</v>
      </c>
      <c r="C1513" s="271">
        <v>6683.25</v>
      </c>
      <c r="D1513">
        <f t="shared" si="53"/>
        <v>2.5276011040442164E-3</v>
      </c>
      <c r="E1513" s="172">
        <v>2.5276011040442164E-3</v>
      </c>
      <c r="G1513" s="172">
        <v>1503</v>
      </c>
      <c r="H1513" s="264">
        <f t="shared" ca="1" si="54"/>
        <v>-1.2690635935214859E-2</v>
      </c>
    </row>
    <row r="1514" spans="2:8">
      <c r="B1514" s="270">
        <v>43585</v>
      </c>
      <c r="C1514" s="271">
        <v>6666.4</v>
      </c>
      <c r="D1514">
        <f t="shared" si="53"/>
        <v>-2.5786039442630002E-2</v>
      </c>
      <c r="E1514" s="172">
        <v>-2.5786039442630002E-2</v>
      </c>
      <c r="G1514" s="172">
        <v>1504</v>
      </c>
      <c r="H1514" s="264">
        <f t="shared" ca="1" si="54"/>
        <v>-2.3488194020240528E-2</v>
      </c>
    </row>
    <row r="1515" spans="2:8">
      <c r="B1515" s="270">
        <v>43581</v>
      </c>
      <c r="C1515" s="271">
        <v>6842.85</v>
      </c>
      <c r="D1515">
        <f t="shared" si="53"/>
        <v>-9.0366025849896291E-3</v>
      </c>
      <c r="E1515" s="172">
        <v>-9.0366025849896291E-3</v>
      </c>
      <c r="G1515" s="172">
        <v>1505</v>
      </c>
      <c r="H1515" s="264">
        <f t="shared" ca="1" si="54"/>
        <v>2.7085707700336102E-2</v>
      </c>
    </row>
    <row r="1516" spans="2:8">
      <c r="B1516" s="270">
        <v>43580</v>
      </c>
      <c r="C1516" s="271">
        <v>6905.25</v>
      </c>
      <c r="D1516">
        <f t="shared" si="53"/>
        <v>-1.5883534995083132E-2</v>
      </c>
      <c r="E1516" s="172">
        <v>-1.5883534995083132E-2</v>
      </c>
      <c r="G1516" s="172">
        <v>1506</v>
      </c>
      <c r="H1516" s="264">
        <f t="shared" ca="1" si="54"/>
        <v>1.9546965433491503E-2</v>
      </c>
    </row>
    <row r="1517" spans="2:8">
      <c r="B1517" s="270">
        <v>43579</v>
      </c>
      <c r="C1517" s="271">
        <v>7016.7</v>
      </c>
      <c r="D1517">
        <f t="shared" si="53"/>
        <v>-4.5680886379434833E-3</v>
      </c>
      <c r="E1517" s="172">
        <v>-4.5680886379434833E-3</v>
      </c>
      <c r="G1517" s="172">
        <v>1507</v>
      </c>
      <c r="H1517" s="264">
        <f t="shared" ca="1" si="54"/>
        <v>4.2056582232637953E-2</v>
      </c>
    </row>
    <row r="1518" spans="2:8">
      <c r="B1518" s="270">
        <v>43578</v>
      </c>
      <c r="C1518" s="271">
        <v>7048.9</v>
      </c>
      <c r="D1518">
        <f t="shared" si="53"/>
        <v>-3.7199931705651404E-2</v>
      </c>
      <c r="E1518" s="172">
        <v>-3.7199931705651404E-2</v>
      </c>
      <c r="G1518" s="172">
        <v>1508</v>
      </c>
      <c r="H1518" s="264">
        <f t="shared" ca="1" si="54"/>
        <v>-8.8723444946464027E-3</v>
      </c>
    </row>
    <row r="1519" spans="2:8">
      <c r="B1519" s="270">
        <v>43577</v>
      </c>
      <c r="C1519" s="271">
        <v>7321.25</v>
      </c>
      <c r="D1519">
        <f t="shared" si="53"/>
        <v>-1.6945397417908119E-2</v>
      </c>
      <c r="E1519" s="172">
        <v>-1.6945397417908119E-2</v>
      </c>
      <c r="G1519" s="172">
        <v>1509</v>
      </c>
      <c r="H1519" s="264">
        <f t="shared" ca="1" si="54"/>
        <v>-5.9136456009278998E-3</v>
      </c>
    </row>
    <row r="1520" spans="2:8">
      <c r="B1520" s="270">
        <v>43573</v>
      </c>
      <c r="C1520" s="271">
        <v>7447.45</v>
      </c>
      <c r="D1520">
        <f t="shared" si="53"/>
        <v>-1.4882249230749091E-3</v>
      </c>
      <c r="E1520" s="172">
        <v>-1.4882249230749091E-3</v>
      </c>
      <c r="G1520" s="172">
        <v>1510</v>
      </c>
      <c r="H1520" s="264">
        <f t="shared" ca="1" si="54"/>
        <v>2.9972924437206609E-2</v>
      </c>
    </row>
    <row r="1521" spans="2:8">
      <c r="B1521" s="270">
        <v>43571</v>
      </c>
      <c r="C1521" s="271">
        <v>7458.55</v>
      </c>
      <c r="D1521">
        <f t="shared" si="53"/>
        <v>1.442366541992522E-2</v>
      </c>
      <c r="E1521" s="172">
        <v>1.442366541992522E-2</v>
      </c>
      <c r="G1521" s="172">
        <v>1511</v>
      </c>
      <c r="H1521" s="264">
        <f t="shared" ca="1" si="54"/>
        <v>-3.3047943334416706E-2</v>
      </c>
    </row>
    <row r="1522" spans="2:8">
      <c r="B1522" s="270">
        <v>43570</v>
      </c>
      <c r="C1522" s="271">
        <v>7352.5</v>
      </c>
      <c r="D1522">
        <f t="shared" si="53"/>
        <v>1.3142036130384845E-3</v>
      </c>
      <c r="E1522" s="172">
        <v>1.3142036130384845E-3</v>
      </c>
      <c r="G1522" s="172">
        <v>1512</v>
      </c>
      <c r="H1522" s="264">
        <f t="shared" ca="1" si="54"/>
        <v>-4.1524080290395907E-2</v>
      </c>
    </row>
    <row r="1523" spans="2:8">
      <c r="B1523" s="270">
        <v>43567</v>
      </c>
      <c r="C1523" s="271">
        <v>7342.85</v>
      </c>
      <c r="D1523">
        <f t="shared" si="53"/>
        <v>2.1564167310113593E-2</v>
      </c>
      <c r="E1523" s="172">
        <v>2.1564167310113593E-2</v>
      </c>
      <c r="G1523" s="172">
        <v>1513</v>
      </c>
      <c r="H1523" s="264">
        <f t="shared" ca="1" si="54"/>
        <v>-1.2713225859754991E-3</v>
      </c>
    </row>
    <row r="1524" spans="2:8">
      <c r="B1524" s="270">
        <v>43566</v>
      </c>
      <c r="C1524" s="271">
        <v>7187.85</v>
      </c>
      <c r="D1524">
        <f t="shared" si="53"/>
        <v>2.0872904882172452E-4</v>
      </c>
      <c r="E1524" s="172">
        <v>2.0872904882172452E-4</v>
      </c>
      <c r="G1524" s="172">
        <v>1514</v>
      </c>
      <c r="H1524" s="264">
        <f t="shared" ca="1" si="54"/>
        <v>6.3910696360835323E-3</v>
      </c>
    </row>
    <row r="1525" spans="2:8">
      <c r="B1525" s="270">
        <v>43565</v>
      </c>
      <c r="C1525" s="271">
        <v>7186.35</v>
      </c>
      <c r="D1525">
        <f t="shared" si="53"/>
        <v>-4.1848251588362606E-3</v>
      </c>
      <c r="E1525" s="172">
        <v>-4.1848251588362606E-3</v>
      </c>
      <c r="G1525" s="172">
        <v>1515</v>
      </c>
      <c r="H1525" s="264">
        <f t="shared" ca="1" si="54"/>
        <v>9.3279994733750215E-3</v>
      </c>
    </row>
    <row r="1526" spans="2:8">
      <c r="B1526" s="270">
        <v>43564</v>
      </c>
      <c r="C1526" s="271">
        <v>7216.55</v>
      </c>
      <c r="D1526">
        <f t="shared" si="53"/>
        <v>1.2216931179824583E-2</v>
      </c>
      <c r="E1526" s="172">
        <v>1.2216931179824583E-2</v>
      </c>
      <c r="G1526" s="172">
        <v>1516</v>
      </c>
      <c r="H1526" s="264">
        <f t="shared" ca="1" si="54"/>
        <v>-2.2620951710033341E-2</v>
      </c>
    </row>
    <row r="1527" spans="2:8">
      <c r="B1527" s="270">
        <v>43563</v>
      </c>
      <c r="C1527" s="271">
        <v>7129.45</v>
      </c>
      <c r="D1527">
        <f t="shared" si="53"/>
        <v>3.0600616233099317E-3</v>
      </c>
      <c r="E1527" s="172">
        <v>3.0600616233099317E-3</v>
      </c>
      <c r="G1527" s="172">
        <v>1517</v>
      </c>
      <c r="H1527" s="264">
        <f t="shared" ca="1" si="54"/>
        <v>-2.6422164548798425E-2</v>
      </c>
    </row>
    <row r="1528" spans="2:8">
      <c r="B1528" s="270">
        <v>43560</v>
      </c>
      <c r="C1528" s="271">
        <v>7107.7</v>
      </c>
      <c r="D1528">
        <f t="shared" si="53"/>
        <v>-7.591626716903383E-4</v>
      </c>
      <c r="E1528" s="172">
        <v>-7.591626716903383E-4</v>
      </c>
      <c r="G1528" s="172">
        <v>1518</v>
      </c>
      <c r="H1528" s="264">
        <f t="shared" ca="1" si="54"/>
        <v>1.6155117444660357E-3</v>
      </c>
    </row>
    <row r="1529" spans="2:8">
      <c r="B1529" s="270">
        <v>43559</v>
      </c>
      <c r="C1529" s="271">
        <v>7113.1</v>
      </c>
      <c r="D1529">
        <f t="shared" si="53"/>
        <v>5.6836658230712623E-3</v>
      </c>
      <c r="E1529" s="172">
        <v>5.6836658230712623E-3</v>
      </c>
      <c r="G1529" s="172">
        <v>1519</v>
      </c>
      <c r="H1529" s="264">
        <f t="shared" ca="1" si="54"/>
        <v>1.8528423088400456E-2</v>
      </c>
    </row>
    <row r="1530" spans="2:8">
      <c r="B1530" s="270">
        <v>43558</v>
      </c>
      <c r="C1530" s="271">
        <v>7072.9</v>
      </c>
      <c r="D1530">
        <f t="shared" si="53"/>
        <v>2.659041757986557E-2</v>
      </c>
      <c r="E1530" s="172">
        <v>2.659041757986557E-2</v>
      </c>
      <c r="G1530" s="172">
        <v>1520</v>
      </c>
      <c r="H1530" s="264">
        <f t="shared" ca="1" si="54"/>
        <v>2.4172470574437008E-3</v>
      </c>
    </row>
    <row r="1531" spans="2:8">
      <c r="B1531" s="270">
        <v>43557</v>
      </c>
      <c r="C1531" s="271">
        <v>6889.7</v>
      </c>
      <c r="D1531">
        <f t="shared" si="53"/>
        <v>7.163009633517038E-3</v>
      </c>
      <c r="E1531" s="172">
        <v>7.163009633517038E-3</v>
      </c>
      <c r="G1531" s="172">
        <v>1521</v>
      </c>
      <c r="H1531" s="264">
        <f t="shared" ca="1" si="54"/>
        <v>1.2920828366485121E-3</v>
      </c>
    </row>
    <row r="1532" spans="2:8">
      <c r="B1532" s="270">
        <v>43556</v>
      </c>
      <c r="C1532" s="271">
        <v>6840.7</v>
      </c>
      <c r="D1532">
        <f t="shared" si="53"/>
        <v>2.5200260769870534E-2</v>
      </c>
      <c r="E1532" s="172">
        <v>2.5200260769870534E-2</v>
      </c>
      <c r="G1532" s="172">
        <v>1522</v>
      </c>
      <c r="H1532" s="264">
        <f t="shared" ca="1" si="54"/>
        <v>3.2001546277015611E-3</v>
      </c>
    </row>
    <row r="1533" spans="2:8">
      <c r="B1533" s="270">
        <v>43553</v>
      </c>
      <c r="C1533" s="271">
        <v>6672.55</v>
      </c>
      <c r="D1533">
        <f t="shared" si="53"/>
        <v>1.1567178321015757E-2</v>
      </c>
      <c r="E1533" s="172">
        <v>1.1567178321015757E-2</v>
      </c>
      <c r="G1533" s="172">
        <v>1523</v>
      </c>
      <c r="H1533" s="264">
        <f t="shared" ca="1" si="54"/>
        <v>-1.0745465360611427E-2</v>
      </c>
    </row>
    <row r="1534" spans="2:8">
      <c r="B1534" s="270">
        <v>43552</v>
      </c>
      <c r="C1534" s="271">
        <v>6596.25</v>
      </c>
      <c r="D1534">
        <f t="shared" si="53"/>
        <v>1.2005216324025774E-2</v>
      </c>
      <c r="E1534" s="172">
        <v>1.2005216324025774E-2</v>
      </c>
      <c r="G1534" s="172">
        <v>1524</v>
      </c>
      <c r="H1534" s="264">
        <f t="shared" ca="1" si="54"/>
        <v>-8.7787896993860061E-3</v>
      </c>
    </row>
    <row r="1535" spans="2:8">
      <c r="B1535" s="270">
        <v>43551</v>
      </c>
      <c r="C1535" s="271">
        <v>6518</v>
      </c>
      <c r="D1535">
        <f t="shared" si="53"/>
        <v>-1.0279848763229394E-2</v>
      </c>
      <c r="E1535" s="172">
        <v>-1.0279848763229394E-2</v>
      </c>
      <c r="G1535" s="172">
        <v>1525</v>
      </c>
      <c r="H1535" s="264">
        <f t="shared" ca="1" si="54"/>
        <v>2.1661539381933579E-2</v>
      </c>
    </row>
    <row r="1536" spans="2:8">
      <c r="B1536" s="270">
        <v>43550</v>
      </c>
      <c r="C1536" s="271">
        <v>6585.7</v>
      </c>
      <c r="D1536">
        <f t="shared" si="53"/>
        <v>9.6740563578940064E-3</v>
      </c>
      <c r="E1536" s="172">
        <v>9.6740563578940064E-3</v>
      </c>
      <c r="G1536" s="172">
        <v>1526</v>
      </c>
      <c r="H1536" s="264">
        <f t="shared" ca="1" si="54"/>
        <v>-7.1672992654029533E-3</v>
      </c>
    </row>
    <row r="1537" spans="2:8">
      <c r="B1537" s="270">
        <v>43549</v>
      </c>
      <c r="C1537" s="271">
        <v>6522.6</v>
      </c>
      <c r="D1537">
        <f t="shared" si="53"/>
        <v>-4.593526332656684E-3</v>
      </c>
      <c r="E1537" s="172">
        <v>-4.593526332656684E-3</v>
      </c>
      <c r="G1537" s="172">
        <v>1527</v>
      </c>
      <c r="H1537" s="264">
        <f t="shared" ca="1" si="54"/>
        <v>-1.1427901109436849E-2</v>
      </c>
    </row>
    <row r="1538" spans="2:8">
      <c r="B1538" s="270">
        <v>43546</v>
      </c>
      <c r="C1538" s="271">
        <v>6552.7</v>
      </c>
      <c r="D1538">
        <f t="shared" si="53"/>
        <v>-1.810880266125231E-2</v>
      </c>
      <c r="E1538" s="172">
        <v>-1.810880266125231E-2</v>
      </c>
      <c r="G1538" s="172">
        <v>1528</v>
      </c>
      <c r="H1538" s="264">
        <f t="shared" ca="1" si="54"/>
        <v>1.842887365239948E-2</v>
      </c>
    </row>
    <row r="1539" spans="2:8">
      <c r="B1539" s="270">
        <v>43544</v>
      </c>
      <c r="C1539" s="271">
        <v>6673.55</v>
      </c>
      <c r="D1539">
        <f t="shared" si="53"/>
        <v>-2.2219129109769625E-2</v>
      </c>
      <c r="E1539" s="172">
        <v>-2.2219129109769625E-2</v>
      </c>
      <c r="G1539" s="172">
        <v>1529</v>
      </c>
      <c r="H1539" s="264">
        <f t="shared" ca="1" si="54"/>
        <v>-3.3027206009587098E-2</v>
      </c>
    </row>
    <row r="1540" spans="2:8">
      <c r="B1540" s="270">
        <v>43543</v>
      </c>
      <c r="C1540" s="271">
        <v>6825.2</v>
      </c>
      <c r="D1540">
        <f t="shared" si="53"/>
        <v>-1.2143405074467086E-2</v>
      </c>
      <c r="E1540" s="172">
        <v>-1.2143405074467086E-2</v>
      </c>
      <c r="G1540" s="172">
        <v>1530</v>
      </c>
      <c r="H1540" s="264">
        <f t="shared" ca="1" si="54"/>
        <v>-4.456804351141825E-2</v>
      </c>
    </row>
    <row r="1541" spans="2:8">
      <c r="B1541" s="270">
        <v>43542</v>
      </c>
      <c r="C1541" s="271">
        <v>6909.1</v>
      </c>
      <c r="D1541">
        <f t="shared" si="53"/>
        <v>-2.468944099378877E-2</v>
      </c>
      <c r="E1541" s="172">
        <v>-2.468944099378877E-2</v>
      </c>
      <c r="G1541" s="172">
        <v>1531</v>
      </c>
      <c r="H1541" s="264">
        <f t="shared" ca="1" si="54"/>
        <v>-1.4202163614533306E-3</v>
      </c>
    </row>
    <row r="1542" spans="2:8">
      <c r="B1542" s="270">
        <v>43539</v>
      </c>
      <c r="C1542" s="271">
        <v>7084</v>
      </c>
      <c r="D1542">
        <f t="shared" si="53"/>
        <v>-3.2456994482313501E-4</v>
      </c>
      <c r="E1542" s="172">
        <v>-3.2456994482313501E-4</v>
      </c>
      <c r="G1542" s="172">
        <v>1532</v>
      </c>
      <c r="H1542" s="264">
        <f t="shared" ca="1" si="54"/>
        <v>-2.2143500475027594E-2</v>
      </c>
    </row>
    <row r="1543" spans="2:8">
      <c r="B1543" s="270">
        <v>43538</v>
      </c>
      <c r="C1543" s="271">
        <v>7086.3</v>
      </c>
      <c r="D1543">
        <f t="shared" si="53"/>
        <v>-6.6985848358141597E-4</v>
      </c>
      <c r="E1543" s="172">
        <v>-6.6985848358141597E-4</v>
      </c>
      <c r="G1543" s="172">
        <v>1533</v>
      </c>
      <c r="H1543" s="264">
        <f t="shared" ca="1" si="54"/>
        <v>-1.0611124408546828E-2</v>
      </c>
    </row>
    <row r="1544" spans="2:8">
      <c r="B1544" s="270">
        <v>43537</v>
      </c>
      <c r="C1544" s="271">
        <v>7091.05</v>
      </c>
      <c r="D1544">
        <f t="shared" si="53"/>
        <v>-9.2424411781142964E-3</v>
      </c>
      <c r="E1544" s="172">
        <v>-9.2424411781142964E-3</v>
      </c>
      <c r="G1544" s="172">
        <v>1534</v>
      </c>
      <c r="H1544" s="264">
        <f t="shared" ca="1" si="54"/>
        <v>-4.6787427886128954E-2</v>
      </c>
    </row>
    <row r="1545" spans="2:8">
      <c r="B1545" s="270">
        <v>43536</v>
      </c>
      <c r="C1545" s="271">
        <v>7157.2</v>
      </c>
      <c r="D1545">
        <f t="shared" si="53"/>
        <v>1.0632739801465734E-2</v>
      </c>
      <c r="E1545" s="172">
        <v>1.0632739801465734E-2</v>
      </c>
      <c r="G1545" s="172">
        <v>1535</v>
      </c>
      <c r="H1545" s="264">
        <f t="shared" ca="1" si="54"/>
        <v>1.0601997992777574E-2</v>
      </c>
    </row>
    <row r="1546" spans="2:8">
      <c r="B1546" s="270">
        <v>43535</v>
      </c>
      <c r="C1546" s="271">
        <v>7081.9</v>
      </c>
      <c r="D1546">
        <f t="shared" si="53"/>
        <v>1.6389913457812454E-2</v>
      </c>
      <c r="E1546" s="172">
        <v>1.6389913457812454E-2</v>
      </c>
      <c r="G1546" s="172">
        <v>1536</v>
      </c>
      <c r="H1546" s="264">
        <f t="shared" ca="1" si="54"/>
        <v>-1.5343325912189343E-2</v>
      </c>
    </row>
    <row r="1547" spans="2:8">
      <c r="B1547" s="270">
        <v>43532</v>
      </c>
      <c r="C1547" s="271">
        <v>6967.7</v>
      </c>
      <c r="D1547">
        <f t="shared" ref="D1547:D1610" si="55">(C1547-C1548)/C1548</f>
        <v>-8.7280642476579851E-3</v>
      </c>
      <c r="E1547" s="172">
        <v>-8.7280642476579851E-3</v>
      </c>
      <c r="G1547" s="172">
        <v>1537</v>
      </c>
      <c r="H1547" s="264">
        <f t="shared" ca="1" si="54"/>
        <v>1.8719587303507364E-3</v>
      </c>
    </row>
    <row r="1548" spans="2:8">
      <c r="B1548" s="270">
        <v>43531</v>
      </c>
      <c r="C1548" s="271">
        <v>7029.05</v>
      </c>
      <c r="D1548">
        <f t="shared" si="55"/>
        <v>-3.9464920857599593E-3</v>
      </c>
      <c r="E1548" s="172">
        <v>-3.9464920857599593E-3</v>
      </c>
      <c r="G1548" s="172">
        <v>1538</v>
      </c>
      <c r="H1548" s="264">
        <f t="shared" ref="H1548:H1611" ca="1" si="56">_xlfn.NORM.INV(RAND(),N$13,N$14)</f>
        <v>1.0566673326982854E-2</v>
      </c>
    </row>
    <row r="1549" spans="2:8">
      <c r="B1549" s="270">
        <v>43530</v>
      </c>
      <c r="C1549" s="271">
        <v>7056.9</v>
      </c>
      <c r="D1549">
        <f t="shared" si="55"/>
        <v>-8.5490499104352302E-3</v>
      </c>
      <c r="E1549" s="172">
        <v>-8.5490499104352302E-3</v>
      </c>
      <c r="G1549" s="172">
        <v>1539</v>
      </c>
      <c r="H1549" s="264">
        <f t="shared" ca="1" si="56"/>
        <v>2.7755297132752911E-2</v>
      </c>
    </row>
    <row r="1550" spans="2:8">
      <c r="B1550" s="270">
        <v>43529</v>
      </c>
      <c r="C1550" s="271">
        <v>7117.75</v>
      </c>
      <c r="D1550">
        <f t="shared" si="55"/>
        <v>2.6329639589626811E-2</v>
      </c>
      <c r="E1550" s="172">
        <v>2.6329639589626811E-2</v>
      </c>
      <c r="G1550" s="172">
        <v>1540</v>
      </c>
      <c r="H1550" s="264">
        <f t="shared" ca="1" si="56"/>
        <v>-3.2316800712945113E-3</v>
      </c>
    </row>
    <row r="1551" spans="2:8">
      <c r="B1551" s="270">
        <v>43525</v>
      </c>
      <c r="C1551" s="271">
        <v>6935.15</v>
      </c>
      <c r="D1551">
        <f t="shared" si="55"/>
        <v>1.5439916833828693E-2</v>
      </c>
      <c r="E1551" s="172">
        <v>1.5439916833828693E-2</v>
      </c>
      <c r="G1551" s="172">
        <v>1541</v>
      </c>
      <c r="H1551" s="264">
        <f t="shared" ca="1" si="56"/>
        <v>-3.8618280652273468E-3</v>
      </c>
    </row>
    <row r="1552" spans="2:8">
      <c r="B1552" s="270">
        <v>43524</v>
      </c>
      <c r="C1552" s="271">
        <v>6829.7</v>
      </c>
      <c r="D1552">
        <f t="shared" si="55"/>
        <v>-1.9918203343617734E-2</v>
      </c>
      <c r="E1552" s="172">
        <v>-1.9918203343617734E-2</v>
      </c>
      <c r="G1552" s="172">
        <v>1542</v>
      </c>
      <c r="H1552" s="264">
        <f t="shared" ca="1" si="56"/>
        <v>3.0262750522978093E-2</v>
      </c>
    </row>
    <row r="1553" spans="2:8">
      <c r="B1553" s="270">
        <v>43523</v>
      </c>
      <c r="C1553" s="271">
        <v>6968.5</v>
      </c>
      <c r="D1553">
        <f t="shared" si="55"/>
        <v>9.2985530756195152E-3</v>
      </c>
      <c r="E1553" s="172">
        <v>9.2985530756195152E-3</v>
      </c>
      <c r="G1553" s="172">
        <v>1543</v>
      </c>
      <c r="H1553" s="264">
        <f t="shared" ca="1" si="56"/>
        <v>-1.0473345728485674E-3</v>
      </c>
    </row>
    <row r="1554" spans="2:8">
      <c r="B1554" s="270">
        <v>43522</v>
      </c>
      <c r="C1554" s="271">
        <v>6904.3</v>
      </c>
      <c r="D1554">
        <f t="shared" si="55"/>
        <v>-2.9747721988764393E-3</v>
      </c>
      <c r="E1554" s="172">
        <v>-2.9747721988764393E-3</v>
      </c>
      <c r="G1554" s="172">
        <v>1544</v>
      </c>
      <c r="H1554" s="264">
        <f t="shared" ca="1" si="56"/>
        <v>-1.2564861519644057E-3</v>
      </c>
    </row>
    <row r="1555" spans="2:8">
      <c r="B1555" s="270">
        <v>43521</v>
      </c>
      <c r="C1555" s="271">
        <v>6924.9</v>
      </c>
      <c r="D1555">
        <f t="shared" si="55"/>
        <v>1.8083444245124705E-3</v>
      </c>
      <c r="E1555" s="172">
        <v>1.8083444245124705E-3</v>
      </c>
      <c r="G1555" s="172">
        <v>1545</v>
      </c>
      <c r="H1555" s="264">
        <f t="shared" ca="1" si="56"/>
        <v>8.0401452504817884E-3</v>
      </c>
    </row>
    <row r="1556" spans="2:8">
      <c r="B1556" s="270">
        <v>43518</v>
      </c>
      <c r="C1556" s="271">
        <v>6912.4</v>
      </c>
      <c r="D1556">
        <f t="shared" si="55"/>
        <v>1.6297755658636552E-2</v>
      </c>
      <c r="E1556" s="172">
        <v>1.6297755658636552E-2</v>
      </c>
      <c r="G1556" s="172">
        <v>1546</v>
      </c>
      <c r="H1556" s="264">
        <f t="shared" ca="1" si="56"/>
        <v>3.5456133391708569E-2</v>
      </c>
    </row>
    <row r="1557" spans="2:8">
      <c r="B1557" s="270">
        <v>43517</v>
      </c>
      <c r="C1557" s="271">
        <v>6801.55</v>
      </c>
      <c r="D1557">
        <f t="shared" si="55"/>
        <v>-7.0584972043386705E-3</v>
      </c>
      <c r="E1557" s="172">
        <v>-7.0584972043386705E-3</v>
      </c>
      <c r="G1557" s="172">
        <v>1547</v>
      </c>
      <c r="H1557" s="264">
        <f t="shared" ca="1" si="56"/>
        <v>1.4270910613951178E-2</v>
      </c>
    </row>
    <row r="1558" spans="2:8">
      <c r="B1558" s="270">
        <v>43516</v>
      </c>
      <c r="C1558" s="271">
        <v>6849.9</v>
      </c>
      <c r="D1558">
        <f t="shared" si="55"/>
        <v>6.664658206641064E-3</v>
      </c>
      <c r="E1558" s="172">
        <v>6.664658206641064E-3</v>
      </c>
      <c r="G1558" s="172">
        <v>1548</v>
      </c>
      <c r="H1558" s="264">
        <f t="shared" ca="1" si="56"/>
        <v>-1.2832702668679459E-2</v>
      </c>
    </row>
    <row r="1559" spans="2:8">
      <c r="B1559" s="270">
        <v>43515</v>
      </c>
      <c r="C1559" s="271">
        <v>6804.55</v>
      </c>
      <c r="D1559">
        <f t="shared" si="55"/>
        <v>-5.5752846098761659E-3</v>
      </c>
      <c r="E1559" s="172">
        <v>-5.5752846098761659E-3</v>
      </c>
      <c r="G1559" s="172">
        <v>1549</v>
      </c>
      <c r="H1559" s="264">
        <f t="shared" ca="1" si="56"/>
        <v>1.4059984159340719E-2</v>
      </c>
    </row>
    <row r="1560" spans="2:8">
      <c r="B1560" s="270">
        <v>43514</v>
      </c>
      <c r="C1560" s="271">
        <v>6842.7</v>
      </c>
      <c r="D1560">
        <f t="shared" si="55"/>
        <v>-1.2604526662866843E-2</v>
      </c>
      <c r="E1560" s="172">
        <v>-1.2604526662866843E-2</v>
      </c>
      <c r="G1560" s="172">
        <v>1550</v>
      </c>
      <c r="H1560" s="264">
        <f t="shared" ca="1" si="56"/>
        <v>-1.7637052532291177E-2</v>
      </c>
    </row>
    <row r="1561" spans="2:8">
      <c r="B1561" s="270">
        <v>43511</v>
      </c>
      <c r="C1561" s="271">
        <v>6930.05</v>
      </c>
      <c r="D1561">
        <f t="shared" si="55"/>
        <v>-1.246170288564301E-2</v>
      </c>
      <c r="E1561" s="172">
        <v>-1.246170288564301E-2</v>
      </c>
      <c r="G1561" s="172">
        <v>1551</v>
      </c>
      <c r="H1561" s="264">
        <f t="shared" ca="1" si="56"/>
        <v>1.0863789843718611E-2</v>
      </c>
    </row>
    <row r="1562" spans="2:8">
      <c r="B1562" s="270">
        <v>43510</v>
      </c>
      <c r="C1562" s="271">
        <v>7017.5</v>
      </c>
      <c r="D1562">
        <f t="shared" si="55"/>
        <v>-1.5295414932593463E-3</v>
      </c>
      <c r="E1562" s="172">
        <v>-1.5295414932593463E-3</v>
      </c>
      <c r="G1562" s="172">
        <v>1552</v>
      </c>
      <c r="H1562" s="264">
        <f t="shared" ca="1" si="56"/>
        <v>-3.9220320618069508E-3</v>
      </c>
    </row>
    <row r="1563" spans="2:8">
      <c r="B1563" s="270">
        <v>43509</v>
      </c>
      <c r="C1563" s="271">
        <v>7028.25</v>
      </c>
      <c r="D1563">
        <f t="shared" si="55"/>
        <v>-1.8743455497382201E-2</v>
      </c>
      <c r="E1563" s="172">
        <v>-1.8743455497382201E-2</v>
      </c>
      <c r="G1563" s="172">
        <v>1553</v>
      </c>
      <c r="H1563" s="264">
        <f t="shared" ca="1" si="56"/>
        <v>1.1140432870491582E-2</v>
      </c>
    </row>
    <row r="1564" spans="2:8">
      <c r="B1564" s="270">
        <v>43508</v>
      </c>
      <c r="C1564" s="271">
        <v>7162.5</v>
      </c>
      <c r="D1564">
        <f t="shared" si="55"/>
        <v>-2.145474303069092E-3</v>
      </c>
      <c r="E1564" s="172">
        <v>-2.145474303069092E-3</v>
      </c>
      <c r="G1564" s="172">
        <v>1554</v>
      </c>
      <c r="H1564" s="264">
        <f t="shared" ca="1" si="56"/>
        <v>-2.3214388844053763E-2</v>
      </c>
    </row>
    <row r="1565" spans="2:8">
      <c r="B1565" s="270">
        <v>43507</v>
      </c>
      <c r="C1565" s="271">
        <v>7177.9</v>
      </c>
      <c r="D1565">
        <f t="shared" si="55"/>
        <v>6.1183726390299804E-3</v>
      </c>
      <c r="E1565" s="172">
        <v>6.1183726390299804E-3</v>
      </c>
      <c r="G1565" s="172">
        <v>1555</v>
      </c>
      <c r="H1565" s="264">
        <f t="shared" ca="1" si="56"/>
        <v>-3.731287745160588E-3</v>
      </c>
    </row>
    <row r="1566" spans="2:8">
      <c r="B1566" s="270">
        <v>43504</v>
      </c>
      <c r="C1566" s="271">
        <v>7134.25</v>
      </c>
      <c r="D1566">
        <f t="shared" si="55"/>
        <v>-2.3046743945608066E-2</v>
      </c>
      <c r="E1566" s="172">
        <v>-2.3046743945608066E-2</v>
      </c>
      <c r="G1566" s="172">
        <v>1556</v>
      </c>
      <c r="H1566" s="264">
        <f t="shared" ca="1" si="56"/>
        <v>-3.6705977710607724E-3</v>
      </c>
    </row>
    <row r="1567" spans="2:8">
      <c r="B1567" s="270">
        <v>43503</v>
      </c>
      <c r="C1567" s="271">
        <v>7302.55</v>
      </c>
      <c r="D1567">
        <f t="shared" si="55"/>
        <v>1.6586853022245811E-2</v>
      </c>
      <c r="E1567" s="172">
        <v>1.6586853022245811E-2</v>
      </c>
      <c r="G1567" s="172">
        <v>1557</v>
      </c>
      <c r="H1567" s="264">
        <f t="shared" ca="1" si="56"/>
        <v>-2.4629640799299669E-3</v>
      </c>
    </row>
    <row r="1568" spans="2:8">
      <c r="B1568" s="270">
        <v>43502</v>
      </c>
      <c r="C1568" s="271">
        <v>7183.4</v>
      </c>
      <c r="D1568">
        <f t="shared" si="55"/>
        <v>1.2659298522611828E-2</v>
      </c>
      <c r="E1568" s="172">
        <v>1.2659298522611828E-2</v>
      </c>
      <c r="G1568" s="172">
        <v>1558</v>
      </c>
      <c r="H1568" s="264">
        <f t="shared" ca="1" si="56"/>
        <v>1.2089629112651355E-2</v>
      </c>
    </row>
    <row r="1569" spans="2:8">
      <c r="B1569" s="270">
        <v>43501</v>
      </c>
      <c r="C1569" s="271">
        <v>7093.6</v>
      </c>
      <c r="D1569">
        <f t="shared" si="55"/>
        <v>1.5082567757076292E-2</v>
      </c>
      <c r="E1569" s="172">
        <v>1.5082567757076292E-2</v>
      </c>
      <c r="G1569" s="172">
        <v>1559</v>
      </c>
      <c r="H1569" s="264">
        <f t="shared" ca="1" si="56"/>
        <v>1.0236190076388497E-2</v>
      </c>
    </row>
    <row r="1570" spans="2:8">
      <c r="B1570" s="270">
        <v>43500</v>
      </c>
      <c r="C1570" s="271">
        <v>6988.2</v>
      </c>
      <c r="D1570">
        <f t="shared" si="55"/>
        <v>3.7200350458899555E-3</v>
      </c>
      <c r="E1570" s="172">
        <v>3.7200350458899555E-3</v>
      </c>
      <c r="G1570" s="172">
        <v>1560</v>
      </c>
      <c r="H1570" s="264">
        <f t="shared" ca="1" si="56"/>
        <v>-1.286685843221054E-2</v>
      </c>
    </row>
    <row r="1571" spans="2:8">
      <c r="B1571" s="270">
        <v>43497</v>
      </c>
      <c r="C1571" s="271">
        <v>6962.3</v>
      </c>
      <c r="D1571">
        <f t="shared" si="55"/>
        <v>4.8357588670636949E-2</v>
      </c>
      <c r="E1571" s="172">
        <v>4.8357588670636949E-2</v>
      </c>
      <c r="G1571" s="172">
        <v>1561</v>
      </c>
      <c r="H1571" s="264">
        <f t="shared" ca="1" si="56"/>
        <v>6.3433474708160451E-3</v>
      </c>
    </row>
    <row r="1572" spans="2:8">
      <c r="B1572" s="270">
        <v>43496</v>
      </c>
      <c r="C1572" s="271">
        <v>6641.15</v>
      </c>
      <c r="D1572">
        <f t="shared" si="55"/>
        <v>1.4186996525789277E-2</v>
      </c>
      <c r="E1572" s="172">
        <v>1.4186996525789277E-2</v>
      </c>
      <c r="G1572" s="172">
        <v>1562</v>
      </c>
      <c r="H1572" s="264">
        <f t="shared" ca="1" si="56"/>
        <v>1.9401846518731048E-2</v>
      </c>
    </row>
    <row r="1573" spans="2:8">
      <c r="B1573" s="270">
        <v>43495</v>
      </c>
      <c r="C1573" s="271">
        <v>6548.25</v>
      </c>
      <c r="D1573">
        <f t="shared" si="55"/>
        <v>3.2633925493530951E-3</v>
      </c>
      <c r="E1573" s="172">
        <v>3.2633925493530951E-3</v>
      </c>
      <c r="G1573" s="172">
        <v>1563</v>
      </c>
      <c r="H1573" s="264">
        <f t="shared" ca="1" si="56"/>
        <v>-1.5014380586277368E-2</v>
      </c>
    </row>
    <row r="1574" spans="2:8">
      <c r="B1574" s="270">
        <v>43494</v>
      </c>
      <c r="C1574" s="271">
        <v>6526.95</v>
      </c>
      <c r="D1574">
        <f t="shared" si="55"/>
        <v>2.4420024420023861E-3</v>
      </c>
      <c r="E1574" s="172">
        <v>2.4420024420023861E-3</v>
      </c>
      <c r="G1574" s="172">
        <v>1564</v>
      </c>
      <c r="H1574" s="264">
        <f t="shared" ca="1" si="56"/>
        <v>3.9422740016657764E-4</v>
      </c>
    </row>
    <row r="1575" spans="2:8">
      <c r="B1575" s="270">
        <v>43493</v>
      </c>
      <c r="C1575" s="271">
        <v>6511.05</v>
      </c>
      <c r="D1575">
        <f t="shared" si="55"/>
        <v>-3.6079466945058714E-4</v>
      </c>
      <c r="E1575" s="172">
        <v>-3.6079466945058714E-4</v>
      </c>
      <c r="G1575" s="172">
        <v>1565</v>
      </c>
      <c r="H1575" s="264">
        <f t="shared" ca="1" si="56"/>
        <v>1.2718698411797342E-2</v>
      </c>
    </row>
    <row r="1576" spans="2:8">
      <c r="B1576" s="270">
        <v>43490</v>
      </c>
      <c r="C1576" s="271">
        <v>6513.4</v>
      </c>
      <c r="D1576">
        <f t="shared" si="55"/>
        <v>-7.4879981819731378E-2</v>
      </c>
      <c r="E1576" s="172">
        <v>-7.4879981819731378E-2</v>
      </c>
      <c r="G1576" s="172">
        <v>1566</v>
      </c>
      <c r="H1576" s="264">
        <f t="shared" ca="1" si="56"/>
        <v>-1.2825314870659079E-2</v>
      </c>
    </row>
    <row r="1577" spans="2:8">
      <c r="B1577" s="270">
        <v>43489</v>
      </c>
      <c r="C1577" s="271">
        <v>7040.6</v>
      </c>
      <c r="D1577">
        <f t="shared" si="55"/>
        <v>-6.8129559712710032E-4</v>
      </c>
      <c r="E1577" s="172">
        <v>-6.8129559712710032E-4</v>
      </c>
      <c r="G1577" s="172">
        <v>1567</v>
      </c>
      <c r="H1577" s="264">
        <f t="shared" ca="1" si="56"/>
        <v>-1.9459814430405859E-2</v>
      </c>
    </row>
    <row r="1578" spans="2:8">
      <c r="B1578" s="270">
        <v>43488</v>
      </c>
      <c r="C1578" s="271">
        <v>7045.4</v>
      </c>
      <c r="D1578">
        <f t="shared" si="55"/>
        <v>-3.3173712838723028E-3</v>
      </c>
      <c r="E1578" s="172">
        <v>-3.3173712838723028E-3</v>
      </c>
      <c r="G1578" s="172">
        <v>1568</v>
      </c>
      <c r="H1578" s="264">
        <f t="shared" ca="1" si="56"/>
        <v>1.2723669172875001E-2</v>
      </c>
    </row>
    <row r="1579" spans="2:8">
      <c r="B1579" s="270">
        <v>43487</v>
      </c>
      <c r="C1579" s="271">
        <v>7068.85</v>
      </c>
      <c r="D1579">
        <f t="shared" si="55"/>
        <v>-1.9359358526163821E-2</v>
      </c>
      <c r="E1579" s="172">
        <v>-1.9359358526163821E-2</v>
      </c>
      <c r="G1579" s="172">
        <v>1569</v>
      </c>
      <c r="H1579" s="264">
        <f t="shared" ca="1" si="56"/>
        <v>4.6410634241896747E-3</v>
      </c>
    </row>
    <row r="1580" spans="2:8">
      <c r="B1580" s="270">
        <v>43486</v>
      </c>
      <c r="C1580" s="271">
        <v>7208.4</v>
      </c>
      <c r="D1580">
        <f t="shared" si="55"/>
        <v>-2.0324954640898646E-2</v>
      </c>
      <c r="E1580" s="172">
        <v>-2.0324954640898646E-2</v>
      </c>
      <c r="G1580" s="172">
        <v>1570</v>
      </c>
      <c r="H1580" s="264">
        <f t="shared" ca="1" si="56"/>
        <v>2.3783985188277137E-2</v>
      </c>
    </row>
    <row r="1581" spans="2:8">
      <c r="B1581" s="270">
        <v>43483</v>
      </c>
      <c r="C1581" s="271">
        <v>7357.95</v>
      </c>
      <c r="D1581">
        <f t="shared" si="55"/>
        <v>2.9579144658374262E-3</v>
      </c>
      <c r="E1581" s="172">
        <v>2.9579144658374262E-3</v>
      </c>
      <c r="G1581" s="172">
        <v>1571</v>
      </c>
      <c r="H1581" s="264">
        <f t="shared" ca="1" si="56"/>
        <v>7.9774175486274201E-3</v>
      </c>
    </row>
    <row r="1582" spans="2:8">
      <c r="B1582" s="270">
        <v>43482</v>
      </c>
      <c r="C1582" s="271">
        <v>7336.25</v>
      </c>
      <c r="D1582">
        <f t="shared" si="55"/>
        <v>3.5566499093738243E-3</v>
      </c>
      <c r="E1582" s="172">
        <v>3.5566499093738243E-3</v>
      </c>
      <c r="G1582" s="172">
        <v>1572</v>
      </c>
      <c r="H1582" s="264">
        <f t="shared" ca="1" si="56"/>
        <v>1.2157632708734987E-2</v>
      </c>
    </row>
    <row r="1583" spans="2:8">
      <c r="B1583" s="270">
        <v>43481</v>
      </c>
      <c r="C1583" s="271">
        <v>7310.25</v>
      </c>
      <c r="D1583">
        <f t="shared" si="55"/>
        <v>-6.1045661883169806E-3</v>
      </c>
      <c r="E1583" s="172">
        <v>-6.1045661883169806E-3</v>
      </c>
      <c r="G1583" s="172">
        <v>1573</v>
      </c>
      <c r="H1583" s="264">
        <f t="shared" ca="1" si="56"/>
        <v>-8.7386054647754386E-3</v>
      </c>
    </row>
    <row r="1584" spans="2:8">
      <c r="B1584" s="270">
        <v>43480</v>
      </c>
      <c r="C1584" s="271">
        <v>7355.15</v>
      </c>
      <c r="D1584">
        <f t="shared" si="55"/>
        <v>-7.2279887159690881E-3</v>
      </c>
      <c r="E1584" s="172">
        <v>-7.2279887159690881E-3</v>
      </c>
      <c r="G1584" s="172">
        <v>1574</v>
      </c>
      <c r="H1584" s="264">
        <f t="shared" ca="1" si="56"/>
        <v>1.8408242883866707E-2</v>
      </c>
    </row>
    <row r="1585" spans="2:8">
      <c r="B1585" s="270">
        <v>43479</v>
      </c>
      <c r="C1585" s="271">
        <v>7408.7</v>
      </c>
      <c r="D1585">
        <f t="shared" si="55"/>
        <v>1.2048357352639823E-2</v>
      </c>
      <c r="E1585" s="172">
        <v>1.2048357352639823E-2</v>
      </c>
      <c r="G1585" s="172">
        <v>1575</v>
      </c>
      <c r="H1585" s="264">
        <f t="shared" ca="1" si="56"/>
        <v>2.9112011516746313E-2</v>
      </c>
    </row>
    <row r="1586" spans="2:8">
      <c r="B1586" s="270">
        <v>43476</v>
      </c>
      <c r="C1586" s="271">
        <v>7320.5</v>
      </c>
      <c r="D1586">
        <f t="shared" si="55"/>
        <v>-9.6190270036257859E-3</v>
      </c>
      <c r="E1586" s="172">
        <v>-9.6190270036257859E-3</v>
      </c>
      <c r="G1586" s="172">
        <v>1576</v>
      </c>
      <c r="H1586" s="264">
        <f t="shared" ca="1" si="56"/>
        <v>7.6253312348327305E-3</v>
      </c>
    </row>
    <row r="1587" spans="2:8">
      <c r="B1587" s="270">
        <v>43475</v>
      </c>
      <c r="C1587" s="271">
        <v>7391.6</v>
      </c>
      <c r="D1587">
        <f t="shared" si="55"/>
        <v>-1.3519465093621865E-2</v>
      </c>
      <c r="E1587" s="172">
        <v>-1.3519465093621865E-2</v>
      </c>
      <c r="G1587" s="172">
        <v>1577</v>
      </c>
      <c r="H1587" s="264">
        <f t="shared" ca="1" si="56"/>
        <v>-1.8829294467663849E-2</v>
      </c>
    </row>
    <row r="1588" spans="2:8">
      <c r="B1588" s="270">
        <v>43474</v>
      </c>
      <c r="C1588" s="271">
        <v>7492.9</v>
      </c>
      <c r="D1588">
        <f t="shared" si="55"/>
        <v>7.1779017407083319E-3</v>
      </c>
      <c r="E1588" s="172">
        <v>7.1779017407083319E-3</v>
      </c>
      <c r="G1588" s="172">
        <v>1578</v>
      </c>
      <c r="H1588" s="264">
        <f t="shared" ca="1" si="56"/>
        <v>-3.0698956991994087E-2</v>
      </c>
    </row>
    <row r="1589" spans="2:8">
      <c r="B1589" s="270">
        <v>43473</v>
      </c>
      <c r="C1589" s="271">
        <v>7439.5</v>
      </c>
      <c r="D1589">
        <f t="shared" si="55"/>
        <v>1.0520167616356832E-2</v>
      </c>
      <c r="E1589" s="172">
        <v>1.0520167616356832E-2</v>
      </c>
      <c r="G1589" s="172">
        <v>1579</v>
      </c>
      <c r="H1589" s="264">
        <f t="shared" ca="1" si="56"/>
        <v>-1.8992788827962338E-2</v>
      </c>
    </row>
    <row r="1590" spans="2:8">
      <c r="B1590" s="270">
        <v>43472</v>
      </c>
      <c r="C1590" s="271">
        <v>7362.05</v>
      </c>
      <c r="D1590">
        <f t="shared" si="55"/>
        <v>1.7630796876079921E-2</v>
      </c>
      <c r="E1590" s="172">
        <v>1.7630796876079921E-2</v>
      </c>
      <c r="G1590" s="172">
        <v>1580</v>
      </c>
      <c r="H1590" s="264">
        <f t="shared" ca="1" si="56"/>
        <v>-1.2488578221589278E-2</v>
      </c>
    </row>
    <row r="1591" spans="2:8">
      <c r="B1591" s="270">
        <v>43469</v>
      </c>
      <c r="C1591" s="271">
        <v>7234.5</v>
      </c>
      <c r="D1591">
        <f t="shared" si="55"/>
        <v>4.2407290444825664E-3</v>
      </c>
      <c r="E1591" s="172">
        <v>4.2407290444825664E-3</v>
      </c>
      <c r="G1591" s="172">
        <v>1581</v>
      </c>
      <c r="H1591" s="264">
        <f t="shared" ca="1" si="56"/>
        <v>4.5099589165972759E-2</v>
      </c>
    </row>
    <row r="1592" spans="2:8">
      <c r="B1592" s="270">
        <v>43468</v>
      </c>
      <c r="C1592" s="271">
        <v>7203.95</v>
      </c>
      <c r="D1592">
        <f t="shared" si="55"/>
        <v>-8.7921462330676249E-3</v>
      </c>
      <c r="E1592" s="172">
        <v>-8.7921462330676249E-3</v>
      </c>
      <c r="G1592" s="172">
        <v>1582</v>
      </c>
      <c r="H1592" s="264">
        <f t="shared" ca="1" si="56"/>
        <v>2.866847962028859E-3</v>
      </c>
    </row>
    <row r="1593" spans="2:8">
      <c r="B1593" s="270">
        <v>43467</v>
      </c>
      <c r="C1593" s="271">
        <v>7267.85</v>
      </c>
      <c r="D1593">
        <f t="shared" si="55"/>
        <v>-2.7946447678151055E-2</v>
      </c>
      <c r="E1593" s="172">
        <v>-2.7946447678151055E-2</v>
      </c>
      <c r="G1593" s="172">
        <v>1583</v>
      </c>
      <c r="H1593" s="264">
        <f t="shared" ca="1" si="56"/>
        <v>2.6053927530985635E-2</v>
      </c>
    </row>
    <row r="1594" spans="2:8">
      <c r="B1594" s="270">
        <v>43466</v>
      </c>
      <c r="C1594" s="271">
        <v>7476.8</v>
      </c>
      <c r="D1594">
        <f t="shared" si="55"/>
        <v>1.513629361730652E-3</v>
      </c>
      <c r="E1594" s="172">
        <v>1.513629361730652E-3</v>
      </c>
      <c r="G1594" s="172">
        <v>1584</v>
      </c>
      <c r="H1594" s="264">
        <f t="shared" ca="1" si="56"/>
        <v>8.7534314741447667E-4</v>
      </c>
    </row>
    <row r="1595" spans="2:8">
      <c r="B1595" s="270">
        <v>43465</v>
      </c>
      <c r="C1595" s="271">
        <v>7465.5</v>
      </c>
      <c r="D1595">
        <f t="shared" si="55"/>
        <v>-5.3360513220217284E-3</v>
      </c>
      <c r="E1595" s="172">
        <v>-5.3360513220217284E-3</v>
      </c>
      <c r="G1595" s="172">
        <v>1585</v>
      </c>
      <c r="H1595" s="264">
        <f t="shared" ca="1" si="56"/>
        <v>3.1422260729850451E-2</v>
      </c>
    </row>
    <row r="1596" spans="2:8">
      <c r="B1596" s="270">
        <v>43462</v>
      </c>
      <c r="C1596" s="271">
        <v>7505.55</v>
      </c>
      <c r="D1596">
        <f t="shared" si="55"/>
        <v>7.4667164447767833E-4</v>
      </c>
      <c r="E1596" s="172">
        <v>7.4667164447767833E-4</v>
      </c>
      <c r="G1596" s="172">
        <v>1586</v>
      </c>
      <c r="H1596" s="264">
        <f t="shared" ca="1" si="56"/>
        <v>-5.8307949622628304E-3</v>
      </c>
    </row>
    <row r="1597" spans="2:8">
      <c r="B1597" s="270">
        <v>43461</v>
      </c>
      <c r="C1597" s="271">
        <v>7499.95</v>
      </c>
      <c r="D1597">
        <f t="shared" si="55"/>
        <v>-9.1358285661439984E-3</v>
      </c>
      <c r="E1597" s="172">
        <v>-9.1358285661439984E-3</v>
      </c>
      <c r="G1597" s="172">
        <v>1587</v>
      </c>
      <c r="H1597" s="264">
        <f t="shared" ca="1" si="56"/>
        <v>2.9418287601091973E-2</v>
      </c>
    </row>
    <row r="1598" spans="2:8">
      <c r="B1598" s="270">
        <v>43460</v>
      </c>
      <c r="C1598" s="271">
        <v>7569.1</v>
      </c>
      <c r="D1598">
        <f t="shared" si="55"/>
        <v>5.3060438429305742E-3</v>
      </c>
      <c r="E1598" s="172">
        <v>5.3060438429305742E-3</v>
      </c>
      <c r="G1598" s="172">
        <v>1588</v>
      </c>
      <c r="H1598" s="264">
        <f t="shared" ca="1" si="56"/>
        <v>1.336379888488535E-2</v>
      </c>
    </row>
    <row r="1599" spans="2:8">
      <c r="B1599" s="270">
        <v>43458</v>
      </c>
      <c r="C1599" s="271">
        <v>7529.15</v>
      </c>
      <c r="D1599">
        <f t="shared" si="55"/>
        <v>-9.4874142483719409E-4</v>
      </c>
      <c r="E1599" s="172">
        <v>-9.4874142483719409E-4</v>
      </c>
      <c r="G1599" s="172">
        <v>1589</v>
      </c>
      <c r="H1599" s="264">
        <f t="shared" ca="1" si="56"/>
        <v>-2.7858450994887311E-2</v>
      </c>
    </row>
    <row r="1600" spans="2:8">
      <c r="B1600" s="270">
        <v>43455</v>
      </c>
      <c r="C1600" s="271">
        <v>7536.3</v>
      </c>
      <c r="D1600">
        <f t="shared" si="55"/>
        <v>-3.4680192902568831E-2</v>
      </c>
      <c r="E1600" s="172">
        <v>-3.4680192902568831E-2</v>
      </c>
      <c r="G1600" s="172">
        <v>1590</v>
      </c>
      <c r="H1600" s="264">
        <f t="shared" ca="1" si="56"/>
        <v>5.7130066363867364E-3</v>
      </c>
    </row>
    <row r="1601" spans="2:8">
      <c r="B1601" s="270">
        <v>43454</v>
      </c>
      <c r="C1601" s="271">
        <v>7807.05</v>
      </c>
      <c r="D1601">
        <f t="shared" si="55"/>
        <v>-1.6248739919354816E-2</v>
      </c>
      <c r="E1601" s="172">
        <v>-1.6248739919354816E-2</v>
      </c>
      <c r="G1601" s="172">
        <v>1591</v>
      </c>
      <c r="H1601" s="264">
        <f t="shared" ca="1" si="56"/>
        <v>1.4514515904106629E-2</v>
      </c>
    </row>
    <row r="1602" spans="2:8">
      <c r="B1602" s="270">
        <v>43453</v>
      </c>
      <c r="C1602" s="271">
        <v>7936</v>
      </c>
      <c r="D1602">
        <f t="shared" si="55"/>
        <v>2.1055407952549697E-2</v>
      </c>
      <c r="E1602" s="172">
        <v>2.1055407952549697E-2</v>
      </c>
      <c r="G1602" s="172">
        <v>1592</v>
      </c>
      <c r="H1602" s="264">
        <f t="shared" ca="1" si="56"/>
        <v>-4.4497436913008628E-3</v>
      </c>
    </row>
    <row r="1603" spans="2:8">
      <c r="B1603" s="270">
        <v>43452</v>
      </c>
      <c r="C1603" s="271">
        <v>7772.35</v>
      </c>
      <c r="D1603">
        <f t="shared" si="55"/>
        <v>4.9521272813080053E-3</v>
      </c>
      <c r="E1603" s="172">
        <v>4.9521272813080053E-3</v>
      </c>
      <c r="G1603" s="172">
        <v>1593</v>
      </c>
      <c r="H1603" s="264">
        <f t="shared" ca="1" si="56"/>
        <v>-9.1175651659046366E-3</v>
      </c>
    </row>
    <row r="1604" spans="2:8">
      <c r="B1604" s="270">
        <v>43451</v>
      </c>
      <c r="C1604" s="271">
        <v>7734.05</v>
      </c>
      <c r="D1604">
        <f t="shared" si="55"/>
        <v>9.3837891453443945E-3</v>
      </c>
      <c r="E1604" s="172">
        <v>9.3837891453443945E-3</v>
      </c>
      <c r="G1604" s="172">
        <v>1594</v>
      </c>
      <c r="H1604" s="264">
        <f t="shared" ca="1" si="56"/>
        <v>1.923491648185488E-2</v>
      </c>
    </row>
    <row r="1605" spans="2:8">
      <c r="B1605" s="270">
        <v>43448</v>
      </c>
      <c r="C1605" s="271">
        <v>7662.15</v>
      </c>
      <c r="D1605">
        <f t="shared" si="55"/>
        <v>-1.0885861417118002E-3</v>
      </c>
      <c r="E1605" s="172">
        <v>-1.0885861417118002E-3</v>
      </c>
      <c r="G1605" s="172">
        <v>1595</v>
      </c>
      <c r="H1605" s="264">
        <f t="shared" ca="1" si="56"/>
        <v>-9.4424940516822688E-3</v>
      </c>
    </row>
    <row r="1606" spans="2:8">
      <c r="B1606" s="270">
        <v>43447</v>
      </c>
      <c r="C1606" s="271">
        <v>7670.5</v>
      </c>
      <c r="D1606">
        <f t="shared" si="55"/>
        <v>2.6586454492528572E-2</v>
      </c>
      <c r="E1606" s="172">
        <v>2.6586454492528572E-2</v>
      </c>
      <c r="G1606" s="172">
        <v>1596</v>
      </c>
      <c r="H1606" s="264">
        <f t="shared" ca="1" si="56"/>
        <v>-2.6196090541271155E-2</v>
      </c>
    </row>
    <row r="1607" spans="2:8">
      <c r="B1607" s="270">
        <v>43446</v>
      </c>
      <c r="C1607" s="271">
        <v>7471.85</v>
      </c>
      <c r="D1607">
        <f t="shared" si="55"/>
        <v>2.2791515806908635E-2</v>
      </c>
      <c r="E1607" s="172">
        <v>2.2791515806908635E-2</v>
      </c>
      <c r="G1607" s="172">
        <v>1597</v>
      </c>
      <c r="H1607" s="264">
        <f t="shared" ca="1" si="56"/>
        <v>-2.17423734891798E-2</v>
      </c>
    </row>
    <row r="1608" spans="2:8">
      <c r="B1608" s="270">
        <v>43445</v>
      </c>
      <c r="C1608" s="271">
        <v>7305.35</v>
      </c>
      <c r="D1608">
        <f t="shared" si="55"/>
        <v>-6.1424392898441786E-3</v>
      </c>
      <c r="E1608" s="172">
        <v>-6.1424392898441786E-3</v>
      </c>
      <c r="G1608" s="172">
        <v>1598</v>
      </c>
      <c r="H1608" s="264">
        <f t="shared" ca="1" si="56"/>
        <v>-2.2763145130729125E-3</v>
      </c>
    </row>
    <row r="1609" spans="2:8">
      <c r="B1609" s="270">
        <v>43444</v>
      </c>
      <c r="C1609" s="271">
        <v>7350.5</v>
      </c>
      <c r="D1609">
        <f t="shared" si="55"/>
        <v>4.9972996807470908E-3</v>
      </c>
      <c r="E1609" s="172">
        <v>4.9972996807470908E-3</v>
      </c>
      <c r="G1609" s="172">
        <v>1599</v>
      </c>
      <c r="H1609" s="264">
        <f t="shared" ca="1" si="56"/>
        <v>-3.5054644252810207E-3</v>
      </c>
    </row>
    <row r="1610" spans="2:8">
      <c r="B1610" s="270">
        <v>43441</v>
      </c>
      <c r="C1610" s="271">
        <v>7313.95</v>
      </c>
      <c r="D1610">
        <f t="shared" si="55"/>
        <v>1.4459686256016201E-2</v>
      </c>
      <c r="E1610" s="172">
        <v>1.4459686256016201E-2</v>
      </c>
      <c r="G1610" s="172">
        <v>1600</v>
      </c>
      <c r="H1610" s="264">
        <f t="shared" ca="1" si="56"/>
        <v>-2.1708225187320688E-2</v>
      </c>
    </row>
    <row r="1611" spans="2:8">
      <c r="B1611" s="270">
        <v>43440</v>
      </c>
      <c r="C1611" s="271">
        <v>7209.7</v>
      </c>
      <c r="D1611">
        <f t="shared" ref="D1611:D1674" si="57">(C1611-C1612)/C1612</f>
        <v>-4.5584818739616541E-2</v>
      </c>
      <c r="E1611" s="172">
        <v>-4.5584818739616541E-2</v>
      </c>
      <c r="G1611" s="172">
        <v>1601</v>
      </c>
      <c r="H1611" s="264">
        <f t="shared" ca="1" si="56"/>
        <v>3.7315132747918261E-3</v>
      </c>
    </row>
    <row r="1612" spans="2:8">
      <c r="B1612" s="270">
        <v>43439</v>
      </c>
      <c r="C1612" s="271">
        <v>7554.05</v>
      </c>
      <c r="D1612">
        <f t="shared" si="57"/>
        <v>-2.1705205493644422E-2</v>
      </c>
      <c r="E1612" s="172">
        <v>-2.1705205493644422E-2</v>
      </c>
      <c r="G1612" s="172">
        <v>1602</v>
      </c>
      <c r="H1612" s="264">
        <f t="shared" ref="H1612:H1675" ca="1" si="58">_xlfn.NORM.INV(RAND(),N$13,N$14)</f>
        <v>-1.0583242985937106E-2</v>
      </c>
    </row>
    <row r="1613" spans="2:8">
      <c r="B1613" s="270">
        <v>43438</v>
      </c>
      <c r="C1613" s="271">
        <v>7721.65</v>
      </c>
      <c r="D1613">
        <f t="shared" si="57"/>
        <v>-7.4936214243022364E-3</v>
      </c>
      <c r="E1613" s="172">
        <v>-7.4936214243022364E-3</v>
      </c>
      <c r="G1613" s="172">
        <v>1603</v>
      </c>
      <c r="H1613" s="264">
        <f t="shared" ca="1" si="58"/>
        <v>5.0844642521448106E-3</v>
      </c>
    </row>
    <row r="1614" spans="2:8">
      <c r="B1614" s="270">
        <v>43437</v>
      </c>
      <c r="C1614" s="271">
        <v>7779.95</v>
      </c>
      <c r="D1614">
        <f t="shared" si="57"/>
        <v>1.544716508301131E-2</v>
      </c>
      <c r="E1614" s="172">
        <v>1.544716508301131E-2</v>
      </c>
      <c r="G1614" s="172">
        <v>1604</v>
      </c>
      <c r="H1614" s="264">
        <f t="shared" ca="1" si="58"/>
        <v>-7.233405766831064E-3</v>
      </c>
    </row>
    <row r="1615" spans="2:8">
      <c r="B1615" s="270">
        <v>43434</v>
      </c>
      <c r="C1615" s="271">
        <v>7661.6</v>
      </c>
      <c r="D1615">
        <f t="shared" si="57"/>
        <v>1.5218471527478765E-2</v>
      </c>
      <c r="E1615" s="172">
        <v>1.5218471527478765E-2</v>
      </c>
      <c r="G1615" s="172">
        <v>1605</v>
      </c>
      <c r="H1615" s="264">
        <f t="shared" ca="1" si="58"/>
        <v>1.6602459588449768E-2</v>
      </c>
    </row>
    <row r="1616" spans="2:8">
      <c r="B1616" s="270">
        <v>43433</v>
      </c>
      <c r="C1616" s="271">
        <v>7546.75</v>
      </c>
      <c r="D1616">
        <f t="shared" si="57"/>
        <v>-3.6241451242375192E-3</v>
      </c>
      <c r="E1616" s="172">
        <v>-3.6241451242375192E-3</v>
      </c>
      <c r="G1616" s="172">
        <v>1606</v>
      </c>
      <c r="H1616" s="264">
        <f t="shared" ca="1" si="58"/>
        <v>2.1655406520683731E-2</v>
      </c>
    </row>
    <row r="1617" spans="2:8">
      <c r="B1617" s="270">
        <v>43432</v>
      </c>
      <c r="C1617" s="271">
        <v>7574.2</v>
      </c>
      <c r="D1617">
        <f t="shared" si="57"/>
        <v>-9.5977823107903839E-3</v>
      </c>
      <c r="E1617" s="172">
        <v>-9.5977823107903839E-3</v>
      </c>
      <c r="G1617" s="172">
        <v>1607</v>
      </c>
      <c r="H1617" s="264">
        <f t="shared" ca="1" si="58"/>
        <v>-1.9566764438463911E-2</v>
      </c>
    </row>
    <row r="1618" spans="2:8">
      <c r="B1618" s="270">
        <v>43431</v>
      </c>
      <c r="C1618" s="271">
        <v>7647.6</v>
      </c>
      <c r="D1618">
        <f t="shared" si="57"/>
        <v>1.22969806875191E-2</v>
      </c>
      <c r="E1618" s="172">
        <v>1.22969806875191E-2</v>
      </c>
      <c r="G1618" s="172">
        <v>1608</v>
      </c>
      <c r="H1618" s="264">
        <f t="shared" ca="1" si="58"/>
        <v>1.8847781334594423E-2</v>
      </c>
    </row>
    <row r="1619" spans="2:8">
      <c r="B1619" s="270">
        <v>43430</v>
      </c>
      <c r="C1619" s="271">
        <v>7554.7</v>
      </c>
      <c r="D1619">
        <f t="shared" si="57"/>
        <v>1.9376340894064235E-2</v>
      </c>
      <c r="E1619" s="172">
        <v>1.9376340894064235E-2</v>
      </c>
      <c r="G1619" s="172">
        <v>1609</v>
      </c>
      <c r="H1619" s="264">
        <f t="shared" ca="1" si="58"/>
        <v>2.6512286143493383E-2</v>
      </c>
    </row>
    <row r="1620" spans="2:8">
      <c r="B1620" s="270">
        <v>43426</v>
      </c>
      <c r="C1620" s="271">
        <v>7411.1</v>
      </c>
      <c r="D1620">
        <f t="shared" si="57"/>
        <v>-1.8048353424472538E-3</v>
      </c>
      <c r="E1620" s="172">
        <v>-1.8048353424472538E-3</v>
      </c>
      <c r="G1620" s="172">
        <v>1610</v>
      </c>
      <c r="H1620" s="264">
        <f t="shared" ca="1" si="58"/>
        <v>5.4724260604515712E-2</v>
      </c>
    </row>
    <row r="1621" spans="2:8">
      <c r="B1621" s="270">
        <v>43425</v>
      </c>
      <c r="C1621" s="271">
        <v>7424.5</v>
      </c>
      <c r="D1621">
        <f t="shared" si="57"/>
        <v>1.2346689028422635E-2</v>
      </c>
      <c r="E1621" s="172">
        <v>1.2346689028422635E-2</v>
      </c>
      <c r="G1621" s="172">
        <v>1611</v>
      </c>
      <c r="H1621" s="264">
        <f t="shared" ca="1" si="58"/>
        <v>-5.889162995197577E-3</v>
      </c>
    </row>
    <row r="1622" spans="2:8">
      <c r="B1622" s="270">
        <v>43424</v>
      </c>
      <c r="C1622" s="271">
        <v>7333.95</v>
      </c>
      <c r="D1622">
        <f t="shared" si="57"/>
        <v>-1.0483495577907729E-2</v>
      </c>
      <c r="E1622" s="172">
        <v>-1.0483495577907729E-2</v>
      </c>
      <c r="G1622" s="172">
        <v>1612</v>
      </c>
      <c r="H1622" s="264">
        <f t="shared" ca="1" si="58"/>
        <v>-3.0217890254343937E-3</v>
      </c>
    </row>
    <row r="1623" spans="2:8">
      <c r="B1623" s="270">
        <v>43423</v>
      </c>
      <c r="C1623" s="271">
        <v>7411.65</v>
      </c>
      <c r="D1623">
        <f t="shared" si="57"/>
        <v>9.5965237290905874E-3</v>
      </c>
      <c r="E1623" s="172">
        <v>9.5965237290905874E-3</v>
      </c>
      <c r="G1623" s="172">
        <v>1613</v>
      </c>
      <c r="H1623" s="264">
        <f t="shared" ca="1" si="58"/>
        <v>5.9764929273622095E-3</v>
      </c>
    </row>
    <row r="1624" spans="2:8">
      <c r="B1624" s="270">
        <v>43420</v>
      </c>
      <c r="C1624" s="271">
        <v>7341.2</v>
      </c>
      <c r="D1624">
        <f t="shared" si="57"/>
        <v>-1.8333043606167224E-2</v>
      </c>
      <c r="E1624" s="172">
        <v>-1.8333043606167224E-2</v>
      </c>
      <c r="G1624" s="172">
        <v>1614</v>
      </c>
      <c r="H1624" s="264">
        <f t="shared" ca="1" si="58"/>
        <v>-2.0220546721203864E-3</v>
      </c>
    </row>
    <row r="1625" spans="2:8">
      <c r="B1625" s="270">
        <v>43419</v>
      </c>
      <c r="C1625" s="271">
        <v>7478.3</v>
      </c>
      <c r="D1625">
        <f t="shared" si="57"/>
        <v>1.4825520250235784E-2</v>
      </c>
      <c r="E1625" s="172">
        <v>1.4825520250235784E-2</v>
      </c>
      <c r="G1625" s="172">
        <v>1615</v>
      </c>
      <c r="H1625" s="264">
        <f t="shared" ca="1" si="58"/>
        <v>-3.18088439797908E-2</v>
      </c>
    </row>
    <row r="1626" spans="2:8">
      <c r="B1626" s="270">
        <v>43418</v>
      </c>
      <c r="C1626" s="271">
        <v>7369.05</v>
      </c>
      <c r="D1626">
        <f t="shared" si="57"/>
        <v>3.0571502492850153E-2</v>
      </c>
      <c r="E1626" s="172">
        <v>3.0571502492850153E-2</v>
      </c>
      <c r="G1626" s="172">
        <v>1616</v>
      </c>
      <c r="H1626" s="264">
        <f t="shared" ca="1" si="58"/>
        <v>3.2397464749335338E-2</v>
      </c>
    </row>
    <row r="1627" spans="2:8">
      <c r="B1627" s="270">
        <v>43417</v>
      </c>
      <c r="C1627" s="271">
        <v>7150.45</v>
      </c>
      <c r="D1627">
        <f t="shared" si="57"/>
        <v>8.8391320296847594E-3</v>
      </c>
      <c r="E1627" s="172">
        <v>8.8391320296847594E-3</v>
      </c>
      <c r="G1627" s="172">
        <v>1617</v>
      </c>
      <c r="H1627" s="264">
        <f t="shared" ca="1" si="58"/>
        <v>2.1615848981809412E-2</v>
      </c>
    </row>
    <row r="1628" spans="2:8">
      <c r="B1628" s="270">
        <v>43416</v>
      </c>
      <c r="C1628" s="271">
        <v>7087.8</v>
      </c>
      <c r="D1628">
        <f t="shared" si="57"/>
        <v>-2.6868950367268458E-2</v>
      </c>
      <c r="E1628" s="172">
        <v>-2.6868950367268458E-2</v>
      </c>
      <c r="G1628" s="172">
        <v>1618</v>
      </c>
      <c r="H1628" s="264">
        <f t="shared" ca="1" si="58"/>
        <v>5.3774074340105695E-4</v>
      </c>
    </row>
    <row r="1629" spans="2:8">
      <c r="B1629" s="270">
        <v>43413</v>
      </c>
      <c r="C1629" s="271">
        <v>7283.5</v>
      </c>
      <c r="D1629">
        <f t="shared" si="57"/>
        <v>2.1829711415704538E-2</v>
      </c>
      <c r="E1629" s="172">
        <v>2.1829711415704538E-2</v>
      </c>
      <c r="G1629" s="172">
        <v>1619</v>
      </c>
      <c r="H1629" s="264">
        <f t="shared" ca="1" si="58"/>
        <v>-1.882216587287671E-2</v>
      </c>
    </row>
    <row r="1630" spans="2:8">
      <c r="B1630" s="270">
        <v>43411</v>
      </c>
      <c r="C1630" s="271">
        <v>7127.9</v>
      </c>
      <c r="D1630">
        <f t="shared" si="57"/>
        <v>7.4770318021200903E-3</v>
      </c>
      <c r="E1630" s="172">
        <v>7.4770318021200903E-3</v>
      </c>
      <c r="G1630" s="172">
        <v>1620</v>
      </c>
      <c r="H1630" s="264">
        <f t="shared" ca="1" si="58"/>
        <v>3.7348446573777813E-3</v>
      </c>
    </row>
    <row r="1631" spans="2:8">
      <c r="B1631" s="270">
        <v>43410</v>
      </c>
      <c r="C1631" s="271">
        <v>7075</v>
      </c>
      <c r="D1631">
        <f t="shared" si="57"/>
        <v>-1.4246403566825733E-2</v>
      </c>
      <c r="E1631" s="172">
        <v>-1.4246403566825733E-2</v>
      </c>
      <c r="G1631" s="172">
        <v>1621</v>
      </c>
      <c r="H1631" s="264">
        <f t="shared" ca="1" si="58"/>
        <v>-1.2549217361464398E-2</v>
      </c>
    </row>
    <row r="1632" spans="2:8">
      <c r="B1632" s="270">
        <v>43409</v>
      </c>
      <c r="C1632" s="271">
        <v>7177.25</v>
      </c>
      <c r="D1632">
        <f t="shared" si="57"/>
        <v>5.8580748235920908E-3</v>
      </c>
      <c r="E1632" s="172">
        <v>5.8580748235920908E-3</v>
      </c>
      <c r="G1632" s="172">
        <v>1622</v>
      </c>
      <c r="H1632" s="264">
        <f t="shared" ca="1" si="58"/>
        <v>7.8941707784930554E-3</v>
      </c>
    </row>
    <row r="1633" spans="2:8">
      <c r="B1633" s="270">
        <v>43406</v>
      </c>
      <c r="C1633" s="271">
        <v>7135.45</v>
      </c>
      <c r="D1633">
        <f t="shared" si="57"/>
        <v>6.3128096249115334E-2</v>
      </c>
      <c r="E1633" s="172">
        <v>6.3128096249115334E-2</v>
      </c>
      <c r="G1633" s="172">
        <v>1623</v>
      </c>
      <c r="H1633" s="264">
        <f t="shared" ca="1" si="58"/>
        <v>7.8767406183473197E-3</v>
      </c>
    </row>
    <row r="1634" spans="2:8">
      <c r="B1634" s="270">
        <v>43405</v>
      </c>
      <c r="C1634" s="271">
        <v>6711.75</v>
      </c>
      <c r="D1634">
        <f t="shared" si="57"/>
        <v>1.4411160147512298E-2</v>
      </c>
      <c r="E1634" s="172">
        <v>1.4411160147512298E-2</v>
      </c>
      <c r="G1634" s="172">
        <v>1624</v>
      </c>
      <c r="H1634" s="264">
        <f t="shared" ca="1" si="58"/>
        <v>-2.4795442612980511E-2</v>
      </c>
    </row>
    <row r="1635" spans="2:8">
      <c r="B1635" s="270">
        <v>43404</v>
      </c>
      <c r="C1635" s="271">
        <v>6616.4</v>
      </c>
      <c r="D1635">
        <f t="shared" si="57"/>
        <v>-1.2035239659549106E-2</v>
      </c>
      <c r="E1635" s="172">
        <v>-1.2035239659549106E-2</v>
      </c>
      <c r="G1635" s="172">
        <v>1625</v>
      </c>
      <c r="H1635" s="264">
        <f t="shared" ca="1" si="58"/>
        <v>8.9550372405176361E-3</v>
      </c>
    </row>
    <row r="1636" spans="2:8">
      <c r="B1636" s="270">
        <v>43403</v>
      </c>
      <c r="C1636" s="271">
        <v>6697</v>
      </c>
      <c r="D1636">
        <f t="shared" si="57"/>
        <v>-1.4958742112462651E-2</v>
      </c>
      <c r="E1636" s="172">
        <v>-1.4958742112462651E-2</v>
      </c>
      <c r="G1636" s="172">
        <v>1626</v>
      </c>
      <c r="H1636" s="264">
        <f t="shared" ca="1" si="58"/>
        <v>-2.3434583440475193E-3</v>
      </c>
    </row>
    <row r="1637" spans="2:8">
      <c r="B1637" s="270">
        <v>43402</v>
      </c>
      <c r="C1637" s="271">
        <v>6798.7</v>
      </c>
      <c r="D1637">
        <f t="shared" si="57"/>
        <v>1.2117964062941902E-2</v>
      </c>
      <c r="E1637" s="172">
        <v>1.2117964062941902E-2</v>
      </c>
      <c r="G1637" s="172">
        <v>1627</v>
      </c>
      <c r="H1637" s="264">
        <f t="shared" ca="1" si="58"/>
        <v>6.2391516433795754E-3</v>
      </c>
    </row>
    <row r="1638" spans="2:8">
      <c r="B1638" s="270">
        <v>43399</v>
      </c>
      <c r="C1638" s="271">
        <v>6717.3</v>
      </c>
      <c r="D1638">
        <f t="shared" si="57"/>
        <v>-8.7755830556872274E-4</v>
      </c>
      <c r="E1638" s="172">
        <v>-8.7755830556872274E-4</v>
      </c>
      <c r="G1638" s="172">
        <v>1628</v>
      </c>
      <c r="H1638" s="264">
        <f t="shared" ca="1" si="58"/>
        <v>1.0892157398471965E-2</v>
      </c>
    </row>
    <row r="1639" spans="2:8">
      <c r="B1639" s="270">
        <v>43398</v>
      </c>
      <c r="C1639" s="271">
        <v>6723.2</v>
      </c>
      <c r="D1639">
        <f t="shared" si="57"/>
        <v>-6.6634162197302662E-3</v>
      </c>
      <c r="E1639" s="172">
        <v>-6.6634162197302662E-3</v>
      </c>
      <c r="G1639" s="172">
        <v>1629</v>
      </c>
      <c r="H1639" s="264">
        <f t="shared" ca="1" si="58"/>
        <v>-6.8804435681520679E-4</v>
      </c>
    </row>
    <row r="1640" spans="2:8">
      <c r="B1640" s="270">
        <v>43397</v>
      </c>
      <c r="C1640" s="271">
        <v>6768.3</v>
      </c>
      <c r="D1640">
        <f t="shared" si="57"/>
        <v>-4.4304638695671434E-4</v>
      </c>
      <c r="E1640" s="172">
        <v>-4.4304638695671434E-4</v>
      </c>
      <c r="G1640" s="172">
        <v>1630</v>
      </c>
      <c r="H1640" s="264">
        <f t="shared" ca="1" si="58"/>
        <v>-3.7927548346191431E-3</v>
      </c>
    </row>
    <row r="1641" spans="2:8">
      <c r="B1641" s="270">
        <v>43396</v>
      </c>
      <c r="C1641" s="271">
        <v>6771.3</v>
      </c>
      <c r="D1641">
        <f t="shared" si="57"/>
        <v>-6.003934118199647E-3</v>
      </c>
      <c r="E1641" s="172">
        <v>-6.003934118199647E-3</v>
      </c>
      <c r="G1641" s="172">
        <v>1631</v>
      </c>
      <c r="H1641" s="264">
        <f t="shared" ca="1" si="58"/>
        <v>-6.7917263137721381E-3</v>
      </c>
    </row>
    <row r="1642" spans="2:8">
      <c r="B1642" s="270">
        <v>43395</v>
      </c>
      <c r="C1642" s="271">
        <v>6812.2</v>
      </c>
      <c r="D1642">
        <f t="shared" si="57"/>
        <v>8.2513746124074031E-3</v>
      </c>
      <c r="E1642" s="172">
        <v>8.2513746124074031E-3</v>
      </c>
      <c r="G1642" s="172">
        <v>1632</v>
      </c>
      <c r="H1642" s="264">
        <f t="shared" ca="1" si="58"/>
        <v>8.3004296239279751E-3</v>
      </c>
    </row>
    <row r="1643" spans="2:8">
      <c r="B1643" s="270">
        <v>43392</v>
      </c>
      <c r="C1643" s="271">
        <v>6756.45</v>
      </c>
      <c r="D1643">
        <f t="shared" si="57"/>
        <v>-1.875653537818063E-2</v>
      </c>
      <c r="E1643" s="172">
        <v>-1.875653537818063E-2</v>
      </c>
      <c r="G1643" s="172">
        <v>1633</v>
      </c>
      <c r="H1643" s="264">
        <f t="shared" ca="1" si="58"/>
        <v>-2.7567106180464887E-2</v>
      </c>
    </row>
    <row r="1644" spans="2:8">
      <c r="B1644" s="270">
        <v>43390</v>
      </c>
      <c r="C1644" s="271">
        <v>6885.6</v>
      </c>
      <c r="D1644">
        <f t="shared" si="57"/>
        <v>-3.7100225146484957E-2</v>
      </c>
      <c r="E1644" s="172">
        <v>-3.7100225146484957E-2</v>
      </c>
      <c r="G1644" s="172">
        <v>1634</v>
      </c>
      <c r="H1644" s="264">
        <f t="shared" ca="1" si="58"/>
        <v>8.5315941217053021E-3</v>
      </c>
    </row>
    <row r="1645" spans="2:8">
      <c r="B1645" s="270">
        <v>43389</v>
      </c>
      <c r="C1645" s="271">
        <v>7150.9</v>
      </c>
      <c r="D1645">
        <f t="shared" si="57"/>
        <v>-4.3302701197438544E-3</v>
      </c>
      <c r="E1645" s="172">
        <v>-4.3302701197438544E-3</v>
      </c>
      <c r="G1645" s="172">
        <v>1635</v>
      </c>
      <c r="H1645" s="264">
        <f t="shared" ca="1" si="58"/>
        <v>-3.2473825345488927E-2</v>
      </c>
    </row>
    <row r="1646" spans="2:8">
      <c r="B1646" s="270">
        <v>43388</v>
      </c>
      <c r="C1646" s="271">
        <v>7182</v>
      </c>
      <c r="D1646">
        <f t="shared" si="57"/>
        <v>-1.4436271819080006E-2</v>
      </c>
      <c r="E1646" s="172">
        <v>-1.4436271819080006E-2</v>
      </c>
      <c r="G1646" s="172">
        <v>1636</v>
      </c>
      <c r="H1646" s="264">
        <f t="shared" ca="1" si="58"/>
        <v>4.1966221078149442E-3</v>
      </c>
    </row>
    <row r="1647" spans="2:8">
      <c r="B1647" s="270">
        <v>43385</v>
      </c>
      <c r="C1647" s="271">
        <v>7287.2</v>
      </c>
      <c r="D1647">
        <f t="shared" si="57"/>
        <v>5.9879281506799477E-2</v>
      </c>
      <c r="E1647" s="172">
        <v>5.9879281506799477E-2</v>
      </c>
      <c r="G1647" s="172">
        <v>1637</v>
      </c>
      <c r="H1647" s="264">
        <f t="shared" ca="1" si="58"/>
        <v>5.623099720360453E-3</v>
      </c>
    </row>
    <row r="1648" spans="2:8">
      <c r="B1648" s="270">
        <v>43384</v>
      </c>
      <c r="C1648" s="271">
        <v>6875.5</v>
      </c>
      <c r="D1648">
        <f t="shared" si="57"/>
        <v>-1.579621663791813E-2</v>
      </c>
      <c r="E1648" s="172">
        <v>-1.579621663791813E-2</v>
      </c>
      <c r="G1648" s="172">
        <v>1638</v>
      </c>
      <c r="H1648" s="264">
        <f t="shared" ca="1" si="58"/>
        <v>5.6765429217170062E-3</v>
      </c>
    </row>
    <row r="1649" spans="2:8">
      <c r="B1649" s="270">
        <v>43383</v>
      </c>
      <c r="C1649" s="271">
        <v>6985.85</v>
      </c>
      <c r="D1649">
        <f t="shared" si="57"/>
        <v>4.2749777966848104E-2</v>
      </c>
      <c r="E1649" s="172">
        <v>4.2749777966848104E-2</v>
      </c>
      <c r="G1649" s="172">
        <v>1639</v>
      </c>
      <c r="H1649" s="264">
        <f t="shared" ca="1" si="58"/>
        <v>-2.7067447593158878E-2</v>
      </c>
    </row>
    <row r="1650" spans="2:8">
      <c r="B1650" s="270">
        <v>43382</v>
      </c>
      <c r="C1650" s="271">
        <v>6699.45</v>
      </c>
      <c r="D1650">
        <f t="shared" si="57"/>
        <v>-2.7620740955767654E-2</v>
      </c>
      <c r="E1650" s="172">
        <v>-2.7620740955767654E-2</v>
      </c>
      <c r="G1650" s="172">
        <v>1640</v>
      </c>
      <c r="H1650" s="264">
        <f t="shared" ca="1" si="58"/>
        <v>2.1590337463144517E-2</v>
      </c>
    </row>
    <row r="1651" spans="2:8">
      <c r="B1651" s="270">
        <v>43381</v>
      </c>
      <c r="C1651" s="271">
        <v>6889.75</v>
      </c>
      <c r="D1651">
        <f t="shared" si="57"/>
        <v>-2.114608905979616E-3</v>
      </c>
      <c r="E1651" s="172">
        <v>-2.114608905979616E-3</v>
      </c>
      <c r="G1651" s="172">
        <v>1641</v>
      </c>
      <c r="H1651" s="264">
        <f t="shared" ca="1" si="58"/>
        <v>8.2491258275879369E-3</v>
      </c>
    </row>
    <row r="1652" spans="2:8">
      <c r="B1652" s="270">
        <v>43378</v>
      </c>
      <c r="C1652" s="271">
        <v>6904.35</v>
      </c>
      <c r="D1652">
        <f t="shared" si="57"/>
        <v>-4.0895988886959493E-2</v>
      </c>
      <c r="E1652" s="172">
        <v>-4.0895988886959493E-2</v>
      </c>
      <c r="G1652" s="172">
        <v>1642</v>
      </c>
      <c r="H1652" s="264">
        <f t="shared" ca="1" si="58"/>
        <v>-2.1833274544772137E-2</v>
      </c>
    </row>
    <row r="1653" spans="2:8">
      <c r="B1653" s="270">
        <v>43377</v>
      </c>
      <c r="C1653" s="271">
        <v>7198.75</v>
      </c>
      <c r="D1653">
        <f t="shared" si="57"/>
        <v>-6.5208390836323489E-3</v>
      </c>
      <c r="E1653" s="172">
        <v>-6.5208390836323489E-3</v>
      </c>
      <c r="G1653" s="172">
        <v>1643</v>
      </c>
      <c r="H1653" s="264">
        <f t="shared" ca="1" si="58"/>
        <v>1.7817537937375165E-2</v>
      </c>
    </row>
    <row r="1654" spans="2:8">
      <c r="B1654" s="270">
        <v>43376</v>
      </c>
      <c r="C1654" s="271">
        <v>7246</v>
      </c>
      <c r="D1654">
        <f t="shared" si="57"/>
        <v>-2.92003563796649E-2</v>
      </c>
      <c r="E1654" s="172">
        <v>-2.92003563796649E-2</v>
      </c>
      <c r="G1654" s="172">
        <v>1644</v>
      </c>
      <c r="H1654" s="264">
        <f t="shared" ca="1" si="58"/>
        <v>1.2525608270815078E-2</v>
      </c>
    </row>
    <row r="1655" spans="2:8">
      <c r="B1655" s="270">
        <v>43374</v>
      </c>
      <c r="C1655" s="271">
        <v>7463.95</v>
      </c>
      <c r="D1655">
        <f t="shared" si="57"/>
        <v>1.5786716022836302E-2</v>
      </c>
      <c r="E1655" s="172">
        <v>1.5786716022836302E-2</v>
      </c>
      <c r="G1655" s="172">
        <v>1645</v>
      </c>
      <c r="H1655" s="264">
        <f t="shared" ca="1" si="58"/>
        <v>1.4824726803070929E-4</v>
      </c>
    </row>
    <row r="1656" spans="2:8">
      <c r="B1656" s="270">
        <v>43371</v>
      </c>
      <c r="C1656" s="271">
        <v>7347.95</v>
      </c>
      <c r="D1656">
        <f t="shared" si="57"/>
        <v>-2.7154593177590558E-2</v>
      </c>
      <c r="E1656" s="172">
        <v>-2.7154593177590558E-2</v>
      </c>
      <c r="G1656" s="172">
        <v>1646</v>
      </c>
      <c r="H1656" s="264">
        <f t="shared" ca="1" si="58"/>
        <v>6.1208399000980129E-3</v>
      </c>
    </row>
    <row r="1657" spans="2:8">
      <c r="B1657" s="270">
        <v>43370</v>
      </c>
      <c r="C1657" s="271">
        <v>7553.05</v>
      </c>
      <c r="D1657">
        <f t="shared" si="57"/>
        <v>-3.6914013936793513E-2</v>
      </c>
      <c r="E1657" s="172">
        <v>-3.6914013936793513E-2</v>
      </c>
      <c r="G1657" s="172">
        <v>1647</v>
      </c>
      <c r="H1657" s="264">
        <f t="shared" ca="1" si="58"/>
        <v>3.7117828447900833E-2</v>
      </c>
    </row>
    <row r="1658" spans="2:8">
      <c r="B1658" s="270">
        <v>43369</v>
      </c>
      <c r="C1658" s="271">
        <v>7842.55</v>
      </c>
      <c r="D1658">
        <f t="shared" si="57"/>
        <v>-1.9613848452081036E-2</v>
      </c>
      <c r="E1658" s="172">
        <v>-1.9613848452081036E-2</v>
      </c>
      <c r="G1658" s="172">
        <v>1648</v>
      </c>
      <c r="H1658" s="264">
        <f t="shared" ca="1" si="58"/>
        <v>4.9356867075195099E-3</v>
      </c>
    </row>
    <row r="1659" spans="2:8">
      <c r="B1659" s="270">
        <v>43368</v>
      </c>
      <c r="C1659" s="271">
        <v>7999.45</v>
      </c>
      <c r="D1659">
        <f t="shared" si="57"/>
        <v>2.648513739806618E-2</v>
      </c>
      <c r="E1659" s="172">
        <v>2.648513739806618E-2</v>
      </c>
      <c r="G1659" s="172">
        <v>1649</v>
      </c>
      <c r="H1659" s="264">
        <f t="shared" ca="1" si="58"/>
        <v>3.7985547501714714E-3</v>
      </c>
    </row>
    <row r="1660" spans="2:8">
      <c r="B1660" s="270">
        <v>43367</v>
      </c>
      <c r="C1660" s="271">
        <v>7793.05</v>
      </c>
      <c r="D1660">
        <f t="shared" si="57"/>
        <v>-3.0733257464101972E-2</v>
      </c>
      <c r="E1660" s="172">
        <v>-3.0733257464101972E-2</v>
      </c>
      <c r="G1660" s="172">
        <v>1650</v>
      </c>
      <c r="H1660" s="264">
        <f t="shared" ca="1" si="58"/>
        <v>7.4655550200001686E-3</v>
      </c>
    </row>
    <row r="1661" spans="2:8">
      <c r="B1661" s="270">
        <v>43364</v>
      </c>
      <c r="C1661" s="271">
        <v>8040.15</v>
      </c>
      <c r="D1661">
        <f t="shared" si="57"/>
        <v>-2.0729932341495883E-2</v>
      </c>
      <c r="E1661" s="172">
        <v>-2.0729932341495883E-2</v>
      </c>
      <c r="G1661" s="172">
        <v>1651</v>
      </c>
      <c r="H1661" s="264">
        <f t="shared" ca="1" si="58"/>
        <v>2.7197255519775796E-3</v>
      </c>
    </row>
    <row r="1662" spans="2:8">
      <c r="B1662" s="270">
        <v>43362</v>
      </c>
      <c r="C1662" s="271">
        <v>8210.35</v>
      </c>
      <c r="D1662">
        <f t="shared" si="57"/>
        <v>-2.2478465082776147E-2</v>
      </c>
      <c r="E1662" s="172">
        <v>-2.2478465082776147E-2</v>
      </c>
      <c r="G1662" s="172">
        <v>1652</v>
      </c>
      <c r="H1662" s="264">
        <f t="shared" ca="1" si="58"/>
        <v>3.2861670262245422E-2</v>
      </c>
    </row>
    <row r="1663" spans="2:8">
      <c r="B1663" s="270">
        <v>43361</v>
      </c>
      <c r="C1663" s="271">
        <v>8399.15</v>
      </c>
      <c r="D1663">
        <f t="shared" si="57"/>
        <v>-1.6239546487385469E-2</v>
      </c>
      <c r="E1663" s="172">
        <v>-1.6239546487385469E-2</v>
      </c>
      <c r="G1663" s="172">
        <v>1653</v>
      </c>
      <c r="H1663" s="264">
        <f t="shared" ca="1" si="58"/>
        <v>1.1883450995885591E-2</v>
      </c>
    </row>
    <row r="1664" spans="2:8">
      <c r="B1664" s="270">
        <v>43360</v>
      </c>
      <c r="C1664" s="271">
        <v>8537.7999999999993</v>
      </c>
      <c r="D1664">
        <f t="shared" si="57"/>
        <v>-1.0305215203959966E-2</v>
      </c>
      <c r="E1664" s="172">
        <v>-1.0305215203959966E-2</v>
      </c>
      <c r="G1664" s="172">
        <v>1654</v>
      </c>
      <c r="H1664" s="264">
        <f t="shared" ca="1" si="58"/>
        <v>-2.3384749260111051E-2</v>
      </c>
    </row>
    <row r="1665" spans="2:8">
      <c r="B1665" s="270">
        <v>43357</v>
      </c>
      <c r="C1665" s="271">
        <v>8626.7000000000007</v>
      </c>
      <c r="D1665">
        <f t="shared" si="57"/>
        <v>1.5628771066464955E-2</v>
      </c>
      <c r="E1665" s="172">
        <v>1.5628771066464955E-2</v>
      </c>
      <c r="G1665" s="172">
        <v>1655</v>
      </c>
      <c r="H1665" s="264">
        <f t="shared" ca="1" si="58"/>
        <v>-3.063055201452668E-2</v>
      </c>
    </row>
    <row r="1666" spans="2:8">
      <c r="B1666" s="270">
        <v>43355</v>
      </c>
      <c r="C1666" s="271">
        <v>8493.9500000000007</v>
      </c>
      <c r="D1666">
        <f t="shared" si="57"/>
        <v>-2.7122066912837832E-3</v>
      </c>
      <c r="E1666" s="172">
        <v>-2.7122066912837832E-3</v>
      </c>
      <c r="G1666" s="172">
        <v>1656</v>
      </c>
      <c r="H1666" s="264">
        <f t="shared" ca="1" si="58"/>
        <v>2.2331562274206601E-2</v>
      </c>
    </row>
    <row r="1667" spans="2:8">
      <c r="B1667" s="270">
        <v>43354</v>
      </c>
      <c r="C1667" s="271">
        <v>8517.0499999999993</v>
      </c>
      <c r="D1667">
        <f t="shared" si="57"/>
        <v>-1.4161863092344419E-2</v>
      </c>
      <c r="E1667" s="172">
        <v>-1.4161863092344419E-2</v>
      </c>
      <c r="G1667" s="172">
        <v>1657</v>
      </c>
      <c r="H1667" s="264">
        <f t="shared" ca="1" si="58"/>
        <v>-2.6397696978580919E-2</v>
      </c>
    </row>
    <row r="1668" spans="2:8">
      <c r="B1668" s="270">
        <v>43353</v>
      </c>
      <c r="C1668" s="271">
        <v>8639.4</v>
      </c>
      <c r="D1668">
        <f t="shared" si="57"/>
        <v>-9.1522157996147685E-3</v>
      </c>
      <c r="E1668" s="172">
        <v>-9.1522157996147685E-3</v>
      </c>
      <c r="G1668" s="172">
        <v>1658</v>
      </c>
      <c r="H1668" s="264">
        <f t="shared" ca="1" si="58"/>
        <v>-1.6255490105376271E-2</v>
      </c>
    </row>
    <row r="1669" spans="2:8">
      <c r="B1669" s="270">
        <v>43350</v>
      </c>
      <c r="C1669" s="271">
        <v>8719.2000000000007</v>
      </c>
      <c r="D1669">
        <f t="shared" si="57"/>
        <v>-4.6404904193564538E-3</v>
      </c>
      <c r="E1669" s="172">
        <v>-4.6404904193564538E-3</v>
      </c>
      <c r="G1669" s="172">
        <v>1659</v>
      </c>
      <c r="H1669" s="264">
        <f t="shared" ca="1" si="58"/>
        <v>-1.9863086402757985E-2</v>
      </c>
    </row>
    <row r="1670" spans="2:8">
      <c r="B1670" s="270">
        <v>43349</v>
      </c>
      <c r="C1670" s="271">
        <v>8759.85</v>
      </c>
      <c r="D1670">
        <f t="shared" si="57"/>
        <v>-1.5315700138262833E-2</v>
      </c>
      <c r="E1670" s="172">
        <v>-1.5315700138262833E-2</v>
      </c>
      <c r="G1670" s="172">
        <v>1660</v>
      </c>
      <c r="H1670" s="264">
        <f t="shared" ca="1" si="58"/>
        <v>-1.6664554747662815E-2</v>
      </c>
    </row>
    <row r="1671" spans="2:8">
      <c r="B1671" s="270">
        <v>43348</v>
      </c>
      <c r="C1671" s="271">
        <v>8896.1</v>
      </c>
      <c r="D1671">
        <f t="shared" si="57"/>
        <v>3.1121384676101216E-3</v>
      </c>
      <c r="E1671" s="172">
        <v>3.1121384676101216E-3</v>
      </c>
      <c r="G1671" s="172">
        <v>1661</v>
      </c>
      <c r="H1671" s="264">
        <f t="shared" ca="1" si="58"/>
        <v>2.5111990584075735E-3</v>
      </c>
    </row>
    <row r="1672" spans="2:8">
      <c r="B1672" s="270">
        <v>43347</v>
      </c>
      <c r="C1672" s="271">
        <v>8868.5</v>
      </c>
      <c r="D1672">
        <f t="shared" si="57"/>
        <v>-3.7799857337833713E-3</v>
      </c>
      <c r="E1672" s="172">
        <v>-3.7799857337833713E-3</v>
      </c>
      <c r="G1672" s="172">
        <v>1662</v>
      </c>
      <c r="H1672" s="264">
        <f t="shared" ca="1" si="58"/>
        <v>-1.0653051800564178E-2</v>
      </c>
    </row>
    <row r="1673" spans="2:8">
      <c r="B1673" s="270">
        <v>43346</v>
      </c>
      <c r="C1673" s="271">
        <v>8902.15</v>
      </c>
      <c r="D1673">
        <f t="shared" si="57"/>
        <v>-2.1354601820500418E-2</v>
      </c>
      <c r="E1673" s="172">
        <v>-2.1354601820500418E-2</v>
      </c>
      <c r="G1673" s="172">
        <v>1663</v>
      </c>
      <c r="H1673" s="264">
        <f t="shared" ca="1" si="58"/>
        <v>-6.2579719808710434E-3</v>
      </c>
    </row>
    <row r="1674" spans="2:8">
      <c r="B1674" s="270">
        <v>43343</v>
      </c>
      <c r="C1674" s="271">
        <v>9096.4</v>
      </c>
      <c r="D1674">
        <f t="shared" si="57"/>
        <v>-1.1883812379152234E-2</v>
      </c>
      <c r="E1674" s="172">
        <v>-1.1883812379152234E-2</v>
      </c>
      <c r="G1674" s="172">
        <v>1664</v>
      </c>
      <c r="H1674" s="264">
        <f t="shared" ca="1" si="58"/>
        <v>-8.2028856389370838E-3</v>
      </c>
    </row>
    <row r="1675" spans="2:8">
      <c r="B1675" s="270">
        <v>43342</v>
      </c>
      <c r="C1675" s="271">
        <v>9205.7999999999993</v>
      </c>
      <c r="D1675">
        <f t="shared" ref="D1675:D1738" si="59">(C1675-C1676)/C1676</f>
        <v>-1.7324751016748442E-2</v>
      </c>
      <c r="E1675" s="172">
        <v>-1.7324751016748442E-2</v>
      </c>
      <c r="G1675" s="172">
        <v>1665</v>
      </c>
      <c r="H1675" s="264">
        <f t="shared" ca="1" si="58"/>
        <v>-1.505544643045563E-2</v>
      </c>
    </row>
    <row r="1676" spans="2:8">
      <c r="B1676" s="270">
        <v>43341</v>
      </c>
      <c r="C1676" s="271">
        <v>9368.1</v>
      </c>
      <c r="D1676">
        <f t="shared" si="59"/>
        <v>-6.3481456732375928E-3</v>
      </c>
      <c r="E1676" s="172">
        <v>-6.3481456732375928E-3</v>
      </c>
      <c r="G1676" s="172">
        <v>1666</v>
      </c>
      <c r="H1676" s="264">
        <f t="shared" ref="H1676:H1739" ca="1" si="60">_xlfn.NORM.INV(RAND(),N$13,N$14)</f>
        <v>9.7813156238702034E-4</v>
      </c>
    </row>
    <row r="1677" spans="2:8">
      <c r="B1677" s="270">
        <v>43340</v>
      </c>
      <c r="C1677" s="271">
        <v>9427.9500000000007</v>
      </c>
      <c r="D1677">
        <f t="shared" si="59"/>
        <v>1.9761499148211324E-2</v>
      </c>
      <c r="E1677" s="172">
        <v>1.9761499148211324E-2</v>
      </c>
      <c r="G1677" s="172">
        <v>1667</v>
      </c>
      <c r="H1677" s="264">
        <f t="shared" ca="1" si="60"/>
        <v>-1.4106668062575576E-2</v>
      </c>
    </row>
    <row r="1678" spans="2:8">
      <c r="B1678" s="270">
        <v>43339</v>
      </c>
      <c r="C1678" s="271">
        <v>9245.25</v>
      </c>
      <c r="D1678">
        <f t="shared" si="59"/>
        <v>8.8882341386761748E-3</v>
      </c>
      <c r="E1678" s="172">
        <v>8.8882341386761748E-3</v>
      </c>
      <c r="G1678" s="172">
        <v>1668</v>
      </c>
      <c r="H1678" s="264">
        <f t="shared" ca="1" si="60"/>
        <v>1.6639900976878224E-3</v>
      </c>
    </row>
    <row r="1679" spans="2:8">
      <c r="B1679" s="270">
        <v>43336</v>
      </c>
      <c r="C1679" s="271">
        <v>9163.7999999999993</v>
      </c>
      <c r="D1679">
        <f t="shared" si="59"/>
        <v>-6.4510533106371913E-3</v>
      </c>
      <c r="E1679" s="172">
        <v>-6.4510533106371913E-3</v>
      </c>
      <c r="G1679" s="172">
        <v>1669</v>
      </c>
      <c r="H1679" s="264">
        <f t="shared" ca="1" si="60"/>
        <v>-3.3905631563062824E-2</v>
      </c>
    </row>
    <row r="1680" spans="2:8">
      <c r="B1680" s="270">
        <v>43335</v>
      </c>
      <c r="C1680" s="271">
        <v>9223.2999999999993</v>
      </c>
      <c r="D1680">
        <f t="shared" si="59"/>
        <v>1.2070270922717348E-2</v>
      </c>
      <c r="E1680" s="172">
        <v>1.2070270922717348E-2</v>
      </c>
      <c r="G1680" s="172">
        <v>1670</v>
      </c>
      <c r="H1680" s="264">
        <f t="shared" ca="1" si="60"/>
        <v>-2.1881251569633445E-2</v>
      </c>
    </row>
    <row r="1681" spans="2:8">
      <c r="B1681" s="270">
        <v>43333</v>
      </c>
      <c r="C1681" s="271">
        <v>9113.2999999999993</v>
      </c>
      <c r="D1681">
        <f t="shared" si="59"/>
        <v>4.292318458071257E-3</v>
      </c>
      <c r="E1681" s="172">
        <v>4.292318458071257E-3</v>
      </c>
      <c r="G1681" s="172">
        <v>1671</v>
      </c>
      <c r="H1681" s="264">
        <f t="shared" ca="1" si="60"/>
        <v>1.259171613195745E-2</v>
      </c>
    </row>
    <row r="1682" spans="2:8">
      <c r="B1682" s="270">
        <v>43332</v>
      </c>
      <c r="C1682" s="271">
        <v>9074.35</v>
      </c>
      <c r="D1682">
        <f t="shared" si="59"/>
        <v>-8.4953180144447717E-3</v>
      </c>
      <c r="E1682" s="172">
        <v>-8.4953180144447717E-3</v>
      </c>
      <c r="G1682" s="172">
        <v>1672</v>
      </c>
      <c r="H1682" s="264">
        <f t="shared" ca="1" si="60"/>
        <v>1.0495363159573216E-2</v>
      </c>
    </row>
    <row r="1683" spans="2:8">
      <c r="B1683" s="270">
        <v>43329</v>
      </c>
      <c r="C1683" s="271">
        <v>9152.1</v>
      </c>
      <c r="D1683">
        <f t="shared" si="59"/>
        <v>-5.2659895332343078E-3</v>
      </c>
      <c r="E1683" s="172">
        <v>-5.2659895332343078E-3</v>
      </c>
      <c r="G1683" s="172">
        <v>1673</v>
      </c>
      <c r="H1683" s="264">
        <f t="shared" ca="1" si="60"/>
        <v>-1.4790191837905562E-2</v>
      </c>
    </row>
    <row r="1684" spans="2:8">
      <c r="B1684" s="270">
        <v>43328</v>
      </c>
      <c r="C1684" s="271">
        <v>9200.5499999999993</v>
      </c>
      <c r="D1684">
        <f t="shared" si="59"/>
        <v>7.4403784245449167E-3</v>
      </c>
      <c r="E1684" s="172">
        <v>7.4403784245449167E-3</v>
      </c>
      <c r="G1684" s="172">
        <v>1674</v>
      </c>
      <c r="H1684" s="264">
        <f t="shared" ca="1" si="60"/>
        <v>1.1802407747384206E-2</v>
      </c>
    </row>
    <row r="1685" spans="2:8">
      <c r="B1685" s="270">
        <v>43326</v>
      </c>
      <c r="C1685" s="271">
        <v>9132.6</v>
      </c>
      <c r="D1685">
        <f t="shared" si="59"/>
        <v>5.6988057285386274E-3</v>
      </c>
      <c r="E1685" s="172">
        <v>5.6988057285386274E-3</v>
      </c>
      <c r="G1685" s="172">
        <v>1675</v>
      </c>
      <c r="H1685" s="264">
        <f t="shared" ca="1" si="60"/>
        <v>1.9789483111499482E-3</v>
      </c>
    </row>
    <row r="1686" spans="2:8">
      <c r="B1686" s="270">
        <v>43325</v>
      </c>
      <c r="C1686" s="271">
        <v>9080.85</v>
      </c>
      <c r="D1686">
        <f t="shared" si="59"/>
        <v>-7.3675293088841728E-3</v>
      </c>
      <c r="E1686" s="172">
        <v>-7.3675293088841728E-3</v>
      </c>
      <c r="G1686" s="172">
        <v>1676</v>
      </c>
      <c r="H1686" s="264">
        <f t="shared" ca="1" si="60"/>
        <v>3.5505742088558001E-2</v>
      </c>
    </row>
    <row r="1687" spans="2:8">
      <c r="B1687" s="270">
        <v>43322</v>
      </c>
      <c r="C1687" s="271">
        <v>9148.25</v>
      </c>
      <c r="D1687">
        <f t="shared" si="59"/>
        <v>2.4054099857323411E-4</v>
      </c>
      <c r="E1687" s="172">
        <v>2.4054099857323411E-4</v>
      </c>
      <c r="G1687" s="172">
        <v>1677</v>
      </c>
      <c r="H1687" s="264">
        <f t="shared" ca="1" si="60"/>
        <v>-1.3401189684583556E-3</v>
      </c>
    </row>
    <row r="1688" spans="2:8">
      <c r="B1688" s="270">
        <v>43321</v>
      </c>
      <c r="C1688" s="271">
        <v>9146.0499999999993</v>
      </c>
      <c r="D1688">
        <f t="shared" si="59"/>
        <v>-6.6631187957512834E-3</v>
      </c>
      <c r="E1688" s="172">
        <v>-6.6631187957512834E-3</v>
      </c>
      <c r="G1688" s="172">
        <v>1678</v>
      </c>
      <c r="H1688" s="264">
        <f t="shared" ca="1" si="60"/>
        <v>-3.2020762521775999E-2</v>
      </c>
    </row>
    <row r="1689" spans="2:8">
      <c r="B1689" s="270">
        <v>43320</v>
      </c>
      <c r="C1689" s="271">
        <v>9207.4</v>
      </c>
      <c r="D1689">
        <f t="shared" si="59"/>
        <v>-2.1686234925357314E-2</v>
      </c>
      <c r="E1689" s="172">
        <v>-2.1686234925357314E-2</v>
      </c>
      <c r="G1689" s="172">
        <v>1679</v>
      </c>
      <c r="H1689" s="264">
        <f t="shared" ca="1" si="60"/>
        <v>-9.998240635699986E-3</v>
      </c>
    </row>
    <row r="1690" spans="2:8">
      <c r="B1690" s="270">
        <v>43319</v>
      </c>
      <c r="C1690" s="271">
        <v>9411.5</v>
      </c>
      <c r="D1690">
        <f t="shared" si="59"/>
        <v>1.3471312887663719E-2</v>
      </c>
      <c r="E1690" s="172">
        <v>1.3471312887663719E-2</v>
      </c>
      <c r="G1690" s="172">
        <v>1680</v>
      </c>
      <c r="H1690" s="264">
        <f t="shared" ca="1" si="60"/>
        <v>-1.2599279973727897E-2</v>
      </c>
    </row>
    <row r="1691" spans="2:8">
      <c r="B1691" s="270">
        <v>43318</v>
      </c>
      <c r="C1691" s="271">
        <v>9286.4</v>
      </c>
      <c r="D1691">
        <f t="shared" si="59"/>
        <v>1.0819636442799568E-2</v>
      </c>
      <c r="E1691" s="172">
        <v>1.0819636442799568E-2</v>
      </c>
      <c r="G1691" s="172">
        <v>1681</v>
      </c>
      <c r="H1691" s="264">
        <f t="shared" ca="1" si="60"/>
        <v>1.1411807752681356E-2</v>
      </c>
    </row>
    <row r="1692" spans="2:8">
      <c r="B1692" s="270">
        <v>43315</v>
      </c>
      <c r="C1692" s="271">
        <v>9187</v>
      </c>
      <c r="D1692">
        <f t="shared" si="59"/>
        <v>4.8783689184459626E-3</v>
      </c>
      <c r="E1692" s="172">
        <v>4.8783689184459626E-3</v>
      </c>
      <c r="G1692" s="172">
        <v>1682</v>
      </c>
      <c r="H1692" s="264">
        <f t="shared" ca="1" si="60"/>
        <v>2.379064928271735E-2</v>
      </c>
    </row>
    <row r="1693" spans="2:8">
      <c r="B1693" s="270">
        <v>43314</v>
      </c>
      <c r="C1693" s="271">
        <v>9142.4</v>
      </c>
      <c r="D1693">
        <f t="shared" si="59"/>
        <v>-2.1323970197824862E-2</v>
      </c>
      <c r="E1693" s="172">
        <v>-2.1323970197824862E-2</v>
      </c>
      <c r="G1693" s="172">
        <v>1683</v>
      </c>
      <c r="H1693" s="264">
        <f t="shared" ca="1" si="60"/>
        <v>-4.6484175768037206E-2</v>
      </c>
    </row>
    <row r="1694" spans="2:8">
      <c r="B1694" s="270">
        <v>43313</v>
      </c>
      <c r="C1694" s="271">
        <v>9341.6</v>
      </c>
      <c r="D1694">
        <f t="shared" si="59"/>
        <v>-1.8796182993629458E-2</v>
      </c>
      <c r="E1694" s="172">
        <v>-1.8796182993629458E-2</v>
      </c>
      <c r="G1694" s="172">
        <v>1684</v>
      </c>
      <c r="H1694" s="264">
        <f t="shared" ca="1" si="60"/>
        <v>-3.5150195810004885E-2</v>
      </c>
    </row>
    <row r="1695" spans="2:8">
      <c r="B1695" s="270">
        <v>43312</v>
      </c>
      <c r="C1695" s="271">
        <v>9520.5499999999993</v>
      </c>
      <c r="D1695">
        <f t="shared" si="59"/>
        <v>1.4778456389430674E-2</v>
      </c>
      <c r="E1695" s="172">
        <v>1.4778456389430674E-2</v>
      </c>
      <c r="G1695" s="172">
        <v>1685</v>
      </c>
      <c r="H1695" s="264">
        <f t="shared" ca="1" si="60"/>
        <v>-1.7086165599116823E-2</v>
      </c>
    </row>
    <row r="1696" spans="2:8">
      <c r="B1696" s="270">
        <v>43311</v>
      </c>
      <c r="C1696" s="271">
        <v>9381.9</v>
      </c>
      <c r="D1696">
        <f t="shared" si="59"/>
        <v>7.6795841209829872E-3</v>
      </c>
      <c r="E1696" s="172">
        <v>7.6795841209829872E-3</v>
      </c>
      <c r="G1696" s="172">
        <v>1686</v>
      </c>
      <c r="H1696" s="264">
        <f t="shared" ca="1" si="60"/>
        <v>1.8342503205679109E-2</v>
      </c>
    </row>
    <row r="1697" spans="2:8">
      <c r="B1697" s="270">
        <v>43308</v>
      </c>
      <c r="C1697" s="271">
        <v>9310.4</v>
      </c>
      <c r="D1697">
        <f t="shared" si="59"/>
        <v>-9.1366236530531185E-3</v>
      </c>
      <c r="E1697" s="172">
        <v>-9.1366236530531185E-3</v>
      </c>
      <c r="G1697" s="172">
        <v>1687</v>
      </c>
      <c r="H1697" s="264">
        <f t="shared" ca="1" si="60"/>
        <v>2.3150250254858847E-2</v>
      </c>
    </row>
    <row r="1698" spans="2:8">
      <c r="B1698" s="270">
        <v>43307</v>
      </c>
      <c r="C1698" s="271">
        <v>9396.25</v>
      </c>
      <c r="D1698">
        <f t="shared" si="59"/>
        <v>-3.7165883624775277E-2</v>
      </c>
      <c r="E1698" s="172">
        <v>-3.7165883624775277E-2</v>
      </c>
      <c r="G1698" s="172">
        <v>1688</v>
      </c>
      <c r="H1698" s="264">
        <f t="shared" ca="1" si="60"/>
        <v>2.6544027258872494E-2</v>
      </c>
    </row>
    <row r="1699" spans="2:8">
      <c r="B1699" s="270">
        <v>43306</v>
      </c>
      <c r="C1699" s="271">
        <v>9758.9500000000007</v>
      </c>
      <c r="D1699">
        <f t="shared" si="59"/>
        <v>-7.4752477764951763E-3</v>
      </c>
      <c r="E1699" s="172">
        <v>-7.4752477764951763E-3</v>
      </c>
      <c r="G1699" s="172">
        <v>1689</v>
      </c>
      <c r="H1699" s="264">
        <f t="shared" ca="1" si="60"/>
        <v>-3.3130510770048138E-2</v>
      </c>
    </row>
    <row r="1700" spans="2:8">
      <c r="B1700" s="270">
        <v>43305</v>
      </c>
      <c r="C1700" s="271">
        <v>9832.4500000000007</v>
      </c>
      <c r="D1700">
        <f t="shared" si="59"/>
        <v>1.3550149469126969E-2</v>
      </c>
      <c r="E1700" s="172">
        <v>1.3550149469126969E-2</v>
      </c>
      <c r="G1700" s="172">
        <v>1690</v>
      </c>
      <c r="H1700" s="264">
        <f t="shared" ca="1" si="60"/>
        <v>-1.1368078592173356E-2</v>
      </c>
    </row>
    <row r="1701" spans="2:8">
      <c r="B1701" s="270">
        <v>43304</v>
      </c>
      <c r="C1701" s="271">
        <v>9701</v>
      </c>
      <c r="D1701">
        <f t="shared" si="59"/>
        <v>3.2136568446475326E-2</v>
      </c>
      <c r="E1701" s="172">
        <v>3.2136568446475326E-2</v>
      </c>
      <c r="G1701" s="172">
        <v>1691</v>
      </c>
      <c r="H1701" s="264">
        <f t="shared" ca="1" si="60"/>
        <v>-2.4751503581762913E-2</v>
      </c>
    </row>
    <row r="1702" spans="2:8">
      <c r="B1702" s="270">
        <v>43301</v>
      </c>
      <c r="C1702" s="271">
        <v>9398.9500000000007</v>
      </c>
      <c r="D1702">
        <f t="shared" si="59"/>
        <v>1.0490888370557735E-3</v>
      </c>
      <c r="E1702" s="172">
        <v>1.0490888370557735E-3</v>
      </c>
      <c r="G1702" s="172">
        <v>1692</v>
      </c>
      <c r="H1702" s="264">
        <f t="shared" ca="1" si="60"/>
        <v>-2.6444135127124731E-2</v>
      </c>
    </row>
    <row r="1703" spans="2:8">
      <c r="B1703" s="270">
        <v>43300</v>
      </c>
      <c r="C1703" s="271">
        <v>9389.1</v>
      </c>
      <c r="D1703">
        <f t="shared" si="59"/>
        <v>2.3807490284836969E-3</v>
      </c>
      <c r="E1703" s="172">
        <v>2.3807490284836969E-3</v>
      </c>
      <c r="G1703" s="172">
        <v>1693</v>
      </c>
      <c r="H1703" s="264">
        <f t="shared" ca="1" si="60"/>
        <v>1.660915896670493E-2</v>
      </c>
    </row>
    <row r="1704" spans="2:8">
      <c r="B1704" s="270">
        <v>43299</v>
      </c>
      <c r="C1704" s="271">
        <v>9366.7999999999993</v>
      </c>
      <c r="D1704">
        <f t="shared" si="59"/>
        <v>-8.3215110000635622E-3</v>
      </c>
      <c r="E1704" s="172">
        <v>-8.3215110000635622E-3</v>
      </c>
      <c r="G1704" s="172">
        <v>1694</v>
      </c>
      <c r="H1704" s="264">
        <f t="shared" ca="1" si="60"/>
        <v>-3.2735743611080538E-2</v>
      </c>
    </row>
    <row r="1705" spans="2:8">
      <c r="B1705" s="270">
        <v>43298</v>
      </c>
      <c r="C1705" s="271">
        <v>9445.4</v>
      </c>
      <c r="D1705">
        <f t="shared" si="59"/>
        <v>6.4036312105100919E-3</v>
      </c>
      <c r="E1705" s="172">
        <v>6.4036312105100919E-3</v>
      </c>
      <c r="G1705" s="172">
        <v>1695</v>
      </c>
      <c r="H1705" s="264">
        <f t="shared" ca="1" si="60"/>
        <v>3.0806892290521859E-2</v>
      </c>
    </row>
    <row r="1706" spans="2:8">
      <c r="B1706" s="270">
        <v>43297</v>
      </c>
      <c r="C1706" s="271">
        <v>9385.2999999999993</v>
      </c>
      <c r="D1706">
        <f t="shared" si="59"/>
        <v>-4.8509975029291542E-3</v>
      </c>
      <c r="E1706" s="172">
        <v>-4.8509975029291542E-3</v>
      </c>
      <c r="G1706" s="172">
        <v>1696</v>
      </c>
      <c r="H1706" s="264">
        <f t="shared" ca="1" si="60"/>
        <v>7.1574681194336003E-3</v>
      </c>
    </row>
    <row r="1707" spans="2:8">
      <c r="B1707" s="270">
        <v>43294</v>
      </c>
      <c r="C1707" s="271">
        <v>9431.0499999999993</v>
      </c>
      <c r="D1707">
        <f t="shared" si="59"/>
        <v>8.9921900074889562E-3</v>
      </c>
      <c r="E1707" s="172">
        <v>8.9921900074889562E-3</v>
      </c>
      <c r="G1707" s="172">
        <v>1697</v>
      </c>
      <c r="H1707" s="264">
        <f t="shared" ca="1" si="60"/>
        <v>1.0892987297894341E-2</v>
      </c>
    </row>
    <row r="1708" spans="2:8">
      <c r="B1708" s="270">
        <v>43293</v>
      </c>
      <c r="C1708" s="271">
        <v>9347</v>
      </c>
      <c r="D1708">
        <f t="shared" si="59"/>
        <v>-4.0171768943067683E-3</v>
      </c>
      <c r="E1708" s="172">
        <v>-4.0171768943067683E-3</v>
      </c>
      <c r="G1708" s="172">
        <v>1698</v>
      </c>
      <c r="H1708" s="264">
        <f t="shared" ca="1" si="60"/>
        <v>1.6698785785616368E-2</v>
      </c>
    </row>
    <row r="1709" spans="2:8">
      <c r="B1709" s="270">
        <v>43292</v>
      </c>
      <c r="C1709" s="271">
        <v>9384.7000000000007</v>
      </c>
      <c r="D1709">
        <f t="shared" si="59"/>
        <v>-1.5349910817332838E-2</v>
      </c>
      <c r="E1709" s="172">
        <v>-1.5349910817332838E-2</v>
      </c>
      <c r="G1709" s="172">
        <v>1699</v>
      </c>
      <c r="H1709" s="264">
        <f t="shared" ca="1" si="60"/>
        <v>-2.5247849916065074E-4</v>
      </c>
    </row>
    <row r="1710" spans="2:8">
      <c r="B1710" s="270">
        <v>43291</v>
      </c>
      <c r="C1710" s="271">
        <v>9531</v>
      </c>
      <c r="D1710">
        <f t="shared" si="59"/>
        <v>1.6650844275672313E-2</v>
      </c>
      <c r="E1710" s="172">
        <v>1.6650844275672313E-2</v>
      </c>
      <c r="G1710" s="172">
        <v>1700</v>
      </c>
      <c r="H1710" s="264">
        <f t="shared" ca="1" si="60"/>
        <v>-2.3343933672539095E-2</v>
      </c>
    </row>
    <row r="1711" spans="2:8">
      <c r="B1711" s="270">
        <v>43290</v>
      </c>
      <c r="C1711" s="271">
        <v>9374.9</v>
      </c>
      <c r="D1711">
        <f t="shared" si="59"/>
        <v>6.16045076469006E-3</v>
      </c>
      <c r="E1711" s="172">
        <v>6.16045076469006E-3</v>
      </c>
      <c r="G1711" s="172">
        <v>1701</v>
      </c>
      <c r="H1711" s="264">
        <f t="shared" ca="1" si="60"/>
        <v>3.8938607208471629E-2</v>
      </c>
    </row>
    <row r="1712" spans="2:8">
      <c r="B1712" s="270">
        <v>43287</v>
      </c>
      <c r="C1712" s="271">
        <v>9317.5</v>
      </c>
      <c r="D1712">
        <f t="shared" si="59"/>
        <v>-3.1614252625159034E-3</v>
      </c>
      <c r="E1712" s="172">
        <v>-3.1614252625159034E-3</v>
      </c>
      <c r="G1712" s="172">
        <v>1702</v>
      </c>
      <c r="H1712" s="264">
        <f t="shared" ca="1" si="60"/>
        <v>-2.7189833652732791E-2</v>
      </c>
    </row>
    <row r="1713" spans="2:8">
      <c r="B1713" s="270">
        <v>43286</v>
      </c>
      <c r="C1713" s="271">
        <v>9347.0499999999993</v>
      </c>
      <c r="D1713">
        <f t="shared" si="59"/>
        <v>1.3691870553531148E-2</v>
      </c>
      <c r="E1713" s="172">
        <v>1.3691870553531148E-2</v>
      </c>
      <c r="G1713" s="172">
        <v>1703</v>
      </c>
      <c r="H1713" s="264">
        <f t="shared" ca="1" si="60"/>
        <v>2.2839685773736292E-2</v>
      </c>
    </row>
    <row r="1714" spans="2:8">
      <c r="B1714" s="270">
        <v>43285</v>
      </c>
      <c r="C1714" s="271">
        <v>9220.7999999999993</v>
      </c>
      <c r="D1714">
        <f t="shared" si="59"/>
        <v>2.7370016100009432E-2</v>
      </c>
      <c r="E1714" s="172">
        <v>2.7370016100009432E-2</v>
      </c>
      <c r="G1714" s="172">
        <v>1704</v>
      </c>
      <c r="H1714" s="264">
        <f t="shared" ca="1" si="60"/>
        <v>-1.776972542600895E-2</v>
      </c>
    </row>
    <row r="1715" spans="2:8">
      <c r="B1715" s="270">
        <v>43284</v>
      </c>
      <c r="C1715" s="271">
        <v>8975.15</v>
      </c>
      <c r="D1715">
        <f t="shared" si="59"/>
        <v>1.7469575617415203E-2</v>
      </c>
      <c r="E1715" s="172">
        <v>1.7469575617415203E-2</v>
      </c>
      <c r="G1715" s="172">
        <v>1705</v>
      </c>
      <c r="H1715" s="264">
        <f t="shared" ca="1" si="60"/>
        <v>-5.2219047916882665E-3</v>
      </c>
    </row>
    <row r="1716" spans="2:8">
      <c r="B1716" s="270">
        <v>43283</v>
      </c>
      <c r="C1716" s="271">
        <v>8821.0499999999993</v>
      </c>
      <c r="D1716">
        <f t="shared" si="59"/>
        <v>-5.1554568527931144E-4</v>
      </c>
      <c r="E1716" s="172">
        <v>-5.1554568527931144E-4</v>
      </c>
      <c r="G1716" s="172">
        <v>1706</v>
      </c>
      <c r="H1716" s="264">
        <f t="shared" ca="1" si="60"/>
        <v>2.8272000425218539E-2</v>
      </c>
    </row>
    <row r="1717" spans="2:8">
      <c r="B1717" s="270">
        <v>43280</v>
      </c>
      <c r="C1717" s="271">
        <v>8825.6</v>
      </c>
      <c r="D1717">
        <f t="shared" si="59"/>
        <v>6.1906444882743831E-3</v>
      </c>
      <c r="E1717" s="172">
        <v>6.1906444882743831E-3</v>
      </c>
      <c r="G1717" s="172">
        <v>1707</v>
      </c>
      <c r="H1717" s="264">
        <f t="shared" ca="1" si="60"/>
        <v>5.473623357559642E-3</v>
      </c>
    </row>
    <row r="1718" spans="2:8">
      <c r="B1718" s="270">
        <v>43279</v>
      </c>
      <c r="C1718" s="271">
        <v>8771.2999999999993</v>
      </c>
      <c r="D1718">
        <f t="shared" si="59"/>
        <v>-1.4272389108031873E-2</v>
      </c>
      <c r="E1718" s="172">
        <v>-1.4272389108031873E-2</v>
      </c>
      <c r="G1718" s="172">
        <v>1708</v>
      </c>
      <c r="H1718" s="264">
        <f t="shared" ca="1" si="60"/>
        <v>-3.3565490632746111E-3</v>
      </c>
    </row>
    <row r="1719" spans="2:8">
      <c r="B1719" s="270">
        <v>43278</v>
      </c>
      <c r="C1719" s="271">
        <v>8898.2999999999993</v>
      </c>
      <c r="D1719">
        <f t="shared" si="59"/>
        <v>-3.7004484204516777E-3</v>
      </c>
      <c r="E1719" s="172">
        <v>-3.7004484204516777E-3</v>
      </c>
      <c r="G1719" s="172">
        <v>1709</v>
      </c>
      <c r="H1719" s="264">
        <f t="shared" ca="1" si="60"/>
        <v>-1.8661955033162432E-2</v>
      </c>
    </row>
    <row r="1720" spans="2:8">
      <c r="B1720" s="270">
        <v>43277</v>
      </c>
      <c r="C1720" s="271">
        <v>8931.35</v>
      </c>
      <c r="D1720">
        <f t="shared" si="59"/>
        <v>1.5734106675764855E-2</v>
      </c>
      <c r="E1720" s="172">
        <v>1.5734106675764855E-2</v>
      </c>
      <c r="G1720" s="172">
        <v>1710</v>
      </c>
      <c r="H1720" s="264">
        <f t="shared" ca="1" si="60"/>
        <v>-1.7623092228604878E-2</v>
      </c>
    </row>
    <row r="1721" spans="2:8">
      <c r="B1721" s="270">
        <v>43276</v>
      </c>
      <c r="C1721" s="271">
        <v>8793</v>
      </c>
      <c r="D1721">
        <f t="shared" si="59"/>
        <v>-9.2282729946252511E-3</v>
      </c>
      <c r="E1721" s="172">
        <v>-9.2282729946252511E-3</v>
      </c>
      <c r="G1721" s="172">
        <v>1711</v>
      </c>
      <c r="H1721" s="264">
        <f t="shared" ca="1" si="60"/>
        <v>1.7153037581926742E-2</v>
      </c>
    </row>
    <row r="1722" spans="2:8">
      <c r="B1722" s="270">
        <v>43273</v>
      </c>
      <c r="C1722" s="271">
        <v>8874.9</v>
      </c>
      <c r="D1722">
        <f t="shared" si="59"/>
        <v>1.3370115253778739E-3</v>
      </c>
      <c r="E1722" s="172">
        <v>1.3370115253778739E-3</v>
      </c>
      <c r="G1722" s="172">
        <v>1712</v>
      </c>
      <c r="H1722" s="264">
        <f t="shared" ca="1" si="60"/>
        <v>5.8690699683826841E-3</v>
      </c>
    </row>
    <row r="1723" spans="2:8">
      <c r="B1723" s="270">
        <v>43272</v>
      </c>
      <c r="C1723" s="271">
        <v>8863.0499999999993</v>
      </c>
      <c r="D1723">
        <f t="shared" si="59"/>
        <v>-9.5269492529307248E-3</v>
      </c>
      <c r="E1723" s="172">
        <v>-9.5269492529307248E-3</v>
      </c>
      <c r="G1723" s="172">
        <v>1713</v>
      </c>
      <c r="H1723" s="264">
        <f t="shared" ca="1" si="60"/>
        <v>2.3526095313225522E-3</v>
      </c>
    </row>
    <row r="1724" spans="2:8">
      <c r="B1724" s="270">
        <v>43271</v>
      </c>
      <c r="C1724" s="271">
        <v>8948.2999999999993</v>
      </c>
      <c r="D1724">
        <f t="shared" si="59"/>
        <v>9.6698485771668473E-3</v>
      </c>
      <c r="E1724" s="172">
        <v>9.6698485771668473E-3</v>
      </c>
      <c r="G1724" s="172">
        <v>1714</v>
      </c>
      <c r="H1724" s="264">
        <f t="shared" ca="1" si="60"/>
        <v>-9.7728590110744157E-3</v>
      </c>
    </row>
    <row r="1725" spans="2:8">
      <c r="B1725" s="270">
        <v>43270</v>
      </c>
      <c r="C1725" s="271">
        <v>8862.6</v>
      </c>
      <c r="D1725">
        <f t="shared" si="59"/>
        <v>-1.235310833625867E-2</v>
      </c>
      <c r="E1725" s="172">
        <v>-1.235310833625867E-2</v>
      </c>
      <c r="G1725" s="172">
        <v>1715</v>
      </c>
      <c r="H1725" s="264">
        <f t="shared" ca="1" si="60"/>
        <v>-1.2987519910529641E-2</v>
      </c>
    </row>
    <row r="1726" spans="2:8">
      <c r="B1726" s="270">
        <v>43269</v>
      </c>
      <c r="C1726" s="271">
        <v>8973.4500000000007</v>
      </c>
      <c r="D1726">
        <f t="shared" si="59"/>
        <v>2.440904419321726E-3</v>
      </c>
      <c r="E1726" s="172">
        <v>2.440904419321726E-3</v>
      </c>
      <c r="G1726" s="172">
        <v>1716</v>
      </c>
      <c r="H1726" s="264">
        <f t="shared" ca="1" si="60"/>
        <v>-4.8265512238586002E-3</v>
      </c>
    </row>
    <row r="1727" spans="2:8">
      <c r="B1727" s="270">
        <v>43266</v>
      </c>
      <c r="C1727" s="271">
        <v>8951.6</v>
      </c>
      <c r="D1727">
        <f t="shared" si="59"/>
        <v>-7.1444518865814203E-4</v>
      </c>
      <c r="E1727" s="172">
        <v>-7.1444518865814203E-4</v>
      </c>
      <c r="G1727" s="172">
        <v>1717</v>
      </c>
      <c r="H1727" s="264">
        <f t="shared" ca="1" si="60"/>
        <v>1.587768725924368E-2</v>
      </c>
    </row>
    <row r="1728" spans="2:8">
      <c r="B1728" s="270">
        <v>43265</v>
      </c>
      <c r="C1728" s="271">
        <v>8958</v>
      </c>
      <c r="D1728">
        <f t="shared" si="59"/>
        <v>-1.0426714692746868E-3</v>
      </c>
      <c r="E1728" s="172">
        <v>-1.0426714692746868E-3</v>
      </c>
      <c r="G1728" s="172">
        <v>1718</v>
      </c>
      <c r="H1728" s="264">
        <f t="shared" ca="1" si="60"/>
        <v>-2.4111726787100652E-2</v>
      </c>
    </row>
    <row r="1729" spans="2:8">
      <c r="B1729" s="270">
        <v>43264</v>
      </c>
      <c r="C1729" s="271">
        <v>8967.35</v>
      </c>
      <c r="D1729">
        <f t="shared" si="59"/>
        <v>-5.478692433526452E-3</v>
      </c>
      <c r="E1729" s="172">
        <v>-5.478692433526452E-3</v>
      </c>
      <c r="G1729" s="172">
        <v>1719</v>
      </c>
      <c r="H1729" s="264">
        <f t="shared" ca="1" si="60"/>
        <v>-3.2083426868880049E-2</v>
      </c>
    </row>
    <row r="1730" spans="2:8">
      <c r="B1730" s="270">
        <v>43263</v>
      </c>
      <c r="C1730" s="271">
        <v>9016.75</v>
      </c>
      <c r="D1730">
        <f t="shared" si="59"/>
        <v>-6.53909882351597E-4</v>
      </c>
      <c r="E1730" s="172">
        <v>-6.53909882351597E-4</v>
      </c>
      <c r="G1730" s="172">
        <v>1720</v>
      </c>
      <c r="H1730" s="264">
        <f t="shared" ca="1" si="60"/>
        <v>1.0370054185034798E-2</v>
      </c>
    </row>
    <row r="1731" spans="2:8">
      <c r="B1731" s="270">
        <v>43262</v>
      </c>
      <c r="C1731" s="271">
        <v>9022.65</v>
      </c>
      <c r="D1731">
        <f t="shared" si="59"/>
        <v>1.0098013422968939E-2</v>
      </c>
      <c r="E1731" s="172">
        <v>1.0098013422968939E-2</v>
      </c>
      <c r="G1731" s="172">
        <v>1721</v>
      </c>
      <c r="H1731" s="264">
        <f t="shared" ca="1" si="60"/>
        <v>-1.6092243666246796E-2</v>
      </c>
    </row>
    <row r="1732" spans="2:8">
      <c r="B1732" s="270">
        <v>43259</v>
      </c>
      <c r="C1732" s="271">
        <v>8932.4500000000007</v>
      </c>
      <c r="D1732">
        <f t="shared" si="59"/>
        <v>2.3790152896620257E-3</v>
      </c>
      <c r="E1732" s="172">
        <v>2.3790152896620257E-3</v>
      </c>
      <c r="G1732" s="172">
        <v>1722</v>
      </c>
      <c r="H1732" s="264">
        <f t="shared" ca="1" si="60"/>
        <v>3.4966434077704986E-2</v>
      </c>
    </row>
    <row r="1733" spans="2:8">
      <c r="B1733" s="270">
        <v>43258</v>
      </c>
      <c r="C1733" s="271">
        <v>8911.25</v>
      </c>
      <c r="D1733">
        <f t="shared" si="59"/>
        <v>7.7920462320536545E-3</v>
      </c>
      <c r="E1733" s="172">
        <v>7.7920462320536545E-3</v>
      </c>
      <c r="G1733" s="172">
        <v>1723</v>
      </c>
      <c r="H1733" s="264">
        <f t="shared" ca="1" si="60"/>
        <v>-1.1452394937751605E-2</v>
      </c>
    </row>
    <row r="1734" spans="2:8">
      <c r="B1734" s="270">
        <v>43257</v>
      </c>
      <c r="C1734" s="271">
        <v>8842.35</v>
      </c>
      <c r="D1734">
        <f t="shared" si="59"/>
        <v>3.6263960773631992E-3</v>
      </c>
      <c r="E1734" s="172">
        <v>3.6263960773631992E-3</v>
      </c>
      <c r="G1734" s="172">
        <v>1724</v>
      </c>
      <c r="H1734" s="264">
        <f t="shared" ca="1" si="60"/>
        <v>4.2786741533251162E-3</v>
      </c>
    </row>
    <row r="1735" spans="2:8">
      <c r="B1735" s="270">
        <v>43256</v>
      </c>
      <c r="C1735" s="271">
        <v>8810.4</v>
      </c>
      <c r="D1735">
        <f t="shared" si="59"/>
        <v>6.9201186306050129E-3</v>
      </c>
      <c r="E1735" s="172">
        <v>6.9201186306050129E-3</v>
      </c>
      <c r="G1735" s="172">
        <v>1725</v>
      </c>
      <c r="H1735" s="264">
        <f t="shared" ca="1" si="60"/>
        <v>1.9837135460343495E-2</v>
      </c>
    </row>
    <row r="1736" spans="2:8">
      <c r="B1736" s="270">
        <v>43255</v>
      </c>
      <c r="C1736" s="271">
        <v>8749.85</v>
      </c>
      <c r="D1736">
        <f t="shared" si="59"/>
        <v>-6.6978095892199323E-3</v>
      </c>
      <c r="E1736" s="172">
        <v>-6.6978095892199323E-3</v>
      </c>
      <c r="G1736" s="172">
        <v>1726</v>
      </c>
      <c r="H1736" s="264">
        <f t="shared" ca="1" si="60"/>
        <v>3.6020229118147967E-3</v>
      </c>
    </row>
    <row r="1737" spans="2:8">
      <c r="B1737" s="270">
        <v>43252</v>
      </c>
      <c r="C1737" s="271">
        <v>8808.85</v>
      </c>
      <c r="D1737">
        <f t="shared" si="59"/>
        <v>3.1819566134095444E-2</v>
      </c>
      <c r="E1737" s="172">
        <v>3.1819566134095444E-2</v>
      </c>
      <c r="G1737" s="172">
        <v>1727</v>
      </c>
      <c r="H1737" s="264">
        <f t="shared" ca="1" si="60"/>
        <v>1.3781277931954419E-3</v>
      </c>
    </row>
    <row r="1738" spans="2:8">
      <c r="B1738" s="270">
        <v>43251</v>
      </c>
      <c r="C1738" s="271">
        <v>8537.2000000000007</v>
      </c>
      <c r="D1738">
        <f t="shared" si="59"/>
        <v>-5.9383805686872683E-3</v>
      </c>
      <c r="E1738" s="172">
        <v>-5.9383805686872683E-3</v>
      </c>
      <c r="G1738" s="172">
        <v>1728</v>
      </c>
      <c r="H1738" s="264">
        <f t="shared" ca="1" si="60"/>
        <v>1.3660895294417677E-2</v>
      </c>
    </row>
    <row r="1739" spans="2:8">
      <c r="B1739" s="270">
        <v>43250</v>
      </c>
      <c r="C1739" s="271">
        <v>8588.2000000000007</v>
      </c>
      <c r="D1739">
        <f t="shared" ref="D1739:D1802" si="61">(C1739-C1740)/C1740</f>
        <v>-1.4538319429941699E-2</v>
      </c>
      <c r="E1739" s="172">
        <v>-1.4538319429941699E-2</v>
      </c>
      <c r="G1739" s="172">
        <v>1729</v>
      </c>
      <c r="H1739" s="264">
        <f t="shared" ca="1" si="60"/>
        <v>8.4481167710204561E-3</v>
      </c>
    </row>
    <row r="1740" spans="2:8">
      <c r="B1740" s="270">
        <v>43249</v>
      </c>
      <c r="C1740" s="271">
        <v>8714.9</v>
      </c>
      <c r="D1740">
        <f t="shared" si="61"/>
        <v>6.4299082589879377E-4</v>
      </c>
      <c r="E1740" s="172">
        <v>6.4299082589879377E-4</v>
      </c>
      <c r="G1740" s="172">
        <v>1730</v>
      </c>
      <c r="H1740" s="264">
        <f t="shared" ref="H1740:H1803" ca="1" si="62">_xlfn.NORM.INV(RAND(),N$13,N$14)</f>
        <v>7.7208356538519488E-3</v>
      </c>
    </row>
    <row r="1741" spans="2:8">
      <c r="B1741" s="270">
        <v>43248</v>
      </c>
      <c r="C1741" s="271">
        <v>8709.2999999999993</v>
      </c>
      <c r="D1741">
        <f t="shared" si="61"/>
        <v>1.8852032311084812E-2</v>
      </c>
      <c r="E1741" s="172">
        <v>1.8852032311084812E-2</v>
      </c>
      <c r="G1741" s="172">
        <v>1731</v>
      </c>
      <c r="H1741" s="264">
        <f t="shared" ca="1" si="62"/>
        <v>1.8392901800383898E-2</v>
      </c>
    </row>
    <row r="1742" spans="2:8">
      <c r="B1742" s="270">
        <v>43245</v>
      </c>
      <c r="C1742" s="271">
        <v>8548.15</v>
      </c>
      <c r="D1742">
        <f t="shared" si="61"/>
        <v>1.6336236364176755E-2</v>
      </c>
      <c r="E1742" s="172">
        <v>1.6336236364176755E-2</v>
      </c>
      <c r="G1742" s="172">
        <v>1732</v>
      </c>
      <c r="H1742" s="264">
        <f t="shared" ca="1" si="62"/>
        <v>-1.9730167455267716E-2</v>
      </c>
    </row>
    <row r="1743" spans="2:8">
      <c r="B1743" s="270">
        <v>43244</v>
      </c>
      <c r="C1743" s="271">
        <v>8410.75</v>
      </c>
      <c r="D1743">
        <f t="shared" si="61"/>
        <v>-1.0197236801845228E-2</v>
      </c>
      <c r="E1743" s="172">
        <v>-1.0197236801845228E-2</v>
      </c>
      <c r="G1743" s="172">
        <v>1733</v>
      </c>
      <c r="H1743" s="264">
        <f t="shared" ca="1" si="62"/>
        <v>1.642242027568936E-2</v>
      </c>
    </row>
    <row r="1744" spans="2:8">
      <c r="B1744" s="270">
        <v>43243</v>
      </c>
      <c r="C1744" s="271">
        <v>8497.4</v>
      </c>
      <c r="D1744">
        <f t="shared" si="61"/>
        <v>-7.3884576521642637E-3</v>
      </c>
      <c r="E1744" s="172">
        <v>-7.3884576521642637E-3</v>
      </c>
      <c r="G1744" s="172">
        <v>1734</v>
      </c>
      <c r="H1744" s="264">
        <f t="shared" ca="1" si="62"/>
        <v>-8.9469013764066248E-3</v>
      </c>
    </row>
    <row r="1745" spans="2:8">
      <c r="B1745" s="270">
        <v>43242</v>
      </c>
      <c r="C1745" s="271">
        <v>8560.65</v>
      </c>
      <c r="D1745">
        <f t="shared" si="61"/>
        <v>1.5678946431749378E-2</v>
      </c>
      <c r="E1745" s="172">
        <v>1.5678946431749378E-2</v>
      </c>
      <c r="G1745" s="172">
        <v>1735</v>
      </c>
      <c r="H1745" s="264">
        <f t="shared" ca="1" si="62"/>
        <v>-3.5438124758994494E-2</v>
      </c>
    </row>
    <row r="1746" spans="2:8">
      <c r="B1746" s="270">
        <v>43241</v>
      </c>
      <c r="C1746" s="271">
        <v>8428.5</v>
      </c>
      <c r="D1746">
        <f t="shared" si="61"/>
        <v>-9.6875201945729583E-3</v>
      </c>
      <c r="E1746" s="172">
        <v>-9.6875201945729583E-3</v>
      </c>
      <c r="G1746" s="172">
        <v>1736</v>
      </c>
      <c r="H1746" s="264">
        <f t="shared" ca="1" si="62"/>
        <v>4.0556308123282448E-3</v>
      </c>
    </row>
    <row r="1747" spans="2:8">
      <c r="B1747" s="270">
        <v>43238</v>
      </c>
      <c r="C1747" s="271">
        <v>8510.9500000000007</v>
      </c>
      <c r="D1747">
        <f t="shared" si="61"/>
        <v>-2.144869215291742E-2</v>
      </c>
      <c r="E1747" s="172">
        <v>-2.144869215291742E-2</v>
      </c>
      <c r="G1747" s="172">
        <v>1737</v>
      </c>
      <c r="H1747" s="264">
        <f t="shared" ca="1" si="62"/>
        <v>1.8147067099438897E-2</v>
      </c>
    </row>
    <row r="1748" spans="2:8">
      <c r="B1748" s="270">
        <v>43237</v>
      </c>
      <c r="C1748" s="271">
        <v>8697.5</v>
      </c>
      <c r="D1748">
        <f t="shared" si="61"/>
        <v>2.1850131100782419E-4</v>
      </c>
      <c r="E1748" s="172">
        <v>2.1850131100782419E-4</v>
      </c>
      <c r="G1748" s="172">
        <v>1738</v>
      </c>
      <c r="H1748" s="264">
        <f t="shared" ca="1" si="62"/>
        <v>-4.0630696253356868E-3</v>
      </c>
    </row>
    <row r="1749" spans="2:8">
      <c r="B1749" s="270">
        <v>43236</v>
      </c>
      <c r="C1749" s="271">
        <v>8695.6</v>
      </c>
      <c r="D1749">
        <f t="shared" si="61"/>
        <v>-3.5523571608644831E-3</v>
      </c>
      <c r="E1749" s="172">
        <v>-3.5523571608644831E-3</v>
      </c>
      <c r="G1749" s="172">
        <v>1739</v>
      </c>
      <c r="H1749" s="264">
        <f t="shared" ca="1" si="62"/>
        <v>-1.3246931727066804E-2</v>
      </c>
    </row>
    <row r="1750" spans="2:8">
      <c r="B1750" s="270">
        <v>43235</v>
      </c>
      <c r="C1750" s="271">
        <v>8726.6</v>
      </c>
      <c r="D1750">
        <f t="shared" si="61"/>
        <v>2.2510623636155234E-3</v>
      </c>
      <c r="E1750" s="172">
        <v>2.2510623636155234E-3</v>
      </c>
      <c r="G1750" s="172">
        <v>1740</v>
      </c>
      <c r="H1750" s="264">
        <f t="shared" ca="1" si="62"/>
        <v>3.3005321903748046E-2</v>
      </c>
    </row>
    <row r="1751" spans="2:8">
      <c r="B1751" s="270">
        <v>43234</v>
      </c>
      <c r="C1751" s="271">
        <v>8707</v>
      </c>
      <c r="D1751">
        <f t="shared" si="61"/>
        <v>-4.9484017690821199E-3</v>
      </c>
      <c r="E1751" s="172">
        <v>-4.9484017690821199E-3</v>
      </c>
      <c r="G1751" s="172">
        <v>1741</v>
      </c>
      <c r="H1751" s="264">
        <f t="shared" ca="1" si="62"/>
        <v>-2.3527569116128487E-2</v>
      </c>
    </row>
    <row r="1752" spans="2:8">
      <c r="B1752" s="270">
        <v>43231</v>
      </c>
      <c r="C1752" s="271">
        <v>8750.2999999999993</v>
      </c>
      <c r="D1752">
        <f t="shared" si="61"/>
        <v>5.2096795501408444E-3</v>
      </c>
      <c r="E1752" s="172">
        <v>5.2096795501408444E-3</v>
      </c>
      <c r="G1752" s="172">
        <v>1742</v>
      </c>
      <c r="H1752" s="264">
        <f t="shared" ca="1" si="62"/>
        <v>4.2016357498293761E-3</v>
      </c>
    </row>
    <row r="1753" spans="2:8">
      <c r="B1753" s="270">
        <v>43230</v>
      </c>
      <c r="C1753" s="271">
        <v>8704.9500000000007</v>
      </c>
      <c r="D1753">
        <f t="shared" si="61"/>
        <v>-1.5369880768723021E-3</v>
      </c>
      <c r="E1753" s="172">
        <v>-1.5369880768723021E-3</v>
      </c>
      <c r="G1753" s="172">
        <v>1743</v>
      </c>
      <c r="H1753" s="264">
        <f t="shared" ca="1" si="62"/>
        <v>1.5768659987987139E-3</v>
      </c>
    </row>
    <row r="1754" spans="2:8">
      <c r="B1754" s="270">
        <v>43229</v>
      </c>
      <c r="C1754" s="271">
        <v>8718.35</v>
      </c>
      <c r="D1754">
        <f t="shared" si="61"/>
        <v>-6.478484820858825E-3</v>
      </c>
      <c r="E1754" s="172">
        <v>-6.478484820858825E-3</v>
      </c>
      <c r="G1754" s="172">
        <v>1744</v>
      </c>
      <c r="H1754" s="264">
        <f t="shared" ca="1" si="62"/>
        <v>3.1469956264269919E-2</v>
      </c>
    </row>
    <row r="1755" spans="2:8">
      <c r="B1755" s="270">
        <v>43228</v>
      </c>
      <c r="C1755" s="271">
        <v>8775.2000000000007</v>
      </c>
      <c r="D1755">
        <f t="shared" si="61"/>
        <v>3.6025938675846607E-3</v>
      </c>
      <c r="E1755" s="172">
        <v>3.6025938675846607E-3</v>
      </c>
      <c r="G1755" s="172">
        <v>1745</v>
      </c>
      <c r="H1755" s="264">
        <f t="shared" ca="1" si="62"/>
        <v>1.3372387757817647E-2</v>
      </c>
    </row>
    <row r="1756" spans="2:8">
      <c r="B1756" s="270">
        <v>43227</v>
      </c>
      <c r="C1756" s="271">
        <v>8743.7000000000007</v>
      </c>
      <c r="D1756">
        <f t="shared" si="61"/>
        <v>7.5476481297965014E-3</v>
      </c>
      <c r="E1756" s="172">
        <v>7.5476481297965014E-3</v>
      </c>
      <c r="G1756" s="172">
        <v>1746</v>
      </c>
      <c r="H1756" s="264">
        <f t="shared" ca="1" si="62"/>
        <v>1.1663828836767854E-2</v>
      </c>
    </row>
    <row r="1757" spans="2:8">
      <c r="B1757" s="270">
        <v>43224</v>
      </c>
      <c r="C1757" s="271">
        <v>8678.2000000000007</v>
      </c>
      <c r="D1757">
        <f t="shared" si="61"/>
        <v>-8.8796761059622299E-3</v>
      </c>
      <c r="E1757" s="172">
        <v>-8.8796761059622299E-3</v>
      </c>
      <c r="G1757" s="172">
        <v>1747</v>
      </c>
      <c r="H1757" s="264">
        <f t="shared" ca="1" si="62"/>
        <v>2.7772122908495209E-3</v>
      </c>
    </row>
    <row r="1758" spans="2:8">
      <c r="B1758" s="270">
        <v>43223</v>
      </c>
      <c r="C1758" s="271">
        <v>8755.9500000000007</v>
      </c>
      <c r="D1758">
        <f t="shared" si="61"/>
        <v>1.3093944765281867E-3</v>
      </c>
      <c r="E1758" s="172">
        <v>1.3093944765281867E-3</v>
      </c>
      <c r="G1758" s="172">
        <v>1748</v>
      </c>
      <c r="H1758" s="264">
        <f t="shared" ca="1" si="62"/>
        <v>-1.40064672714323E-2</v>
      </c>
    </row>
    <row r="1759" spans="2:8">
      <c r="B1759" s="270">
        <v>43222</v>
      </c>
      <c r="C1759" s="271">
        <v>8744.5</v>
      </c>
      <c r="D1759">
        <f t="shared" si="61"/>
        <v>-7.9921043227699218E-3</v>
      </c>
      <c r="E1759" s="172">
        <v>-7.9921043227699218E-3</v>
      </c>
      <c r="G1759" s="172">
        <v>1749</v>
      </c>
      <c r="H1759" s="264">
        <f t="shared" ca="1" si="62"/>
        <v>2.4037398159293392E-2</v>
      </c>
    </row>
    <row r="1760" spans="2:8">
      <c r="B1760" s="270">
        <v>43220</v>
      </c>
      <c r="C1760" s="271">
        <v>8814.9500000000007</v>
      </c>
      <c r="D1760">
        <f t="shared" si="61"/>
        <v>3.5977161333660122E-3</v>
      </c>
      <c r="E1760" s="172">
        <v>3.5977161333660122E-3</v>
      </c>
      <c r="G1760" s="172">
        <v>1750</v>
      </c>
      <c r="H1760" s="264">
        <f t="shared" ca="1" si="62"/>
        <v>8.4585348881967854E-3</v>
      </c>
    </row>
    <row r="1761" spans="2:8">
      <c r="B1761" s="270">
        <v>43217</v>
      </c>
      <c r="C1761" s="271">
        <v>8783.35</v>
      </c>
      <c r="D1761">
        <f t="shared" si="61"/>
        <v>-1.8230694856619146E-2</v>
      </c>
      <c r="E1761" s="172">
        <v>-1.8230694856619146E-2</v>
      </c>
      <c r="G1761" s="172">
        <v>1751</v>
      </c>
      <c r="H1761" s="264">
        <f t="shared" ca="1" si="62"/>
        <v>-2.0894923249741407E-2</v>
      </c>
    </row>
    <row r="1762" spans="2:8">
      <c r="B1762" s="270">
        <v>43216</v>
      </c>
      <c r="C1762" s="271">
        <v>8946.4500000000007</v>
      </c>
      <c r="D1762">
        <f t="shared" si="61"/>
        <v>1.3263044792156742E-3</v>
      </c>
      <c r="E1762" s="172">
        <v>1.3263044792156742E-3</v>
      </c>
      <c r="G1762" s="172">
        <v>1752</v>
      </c>
      <c r="H1762" s="264">
        <f t="shared" ca="1" si="62"/>
        <v>-1.3092449493236954E-2</v>
      </c>
    </row>
    <row r="1763" spans="2:8">
      <c r="B1763" s="270">
        <v>43215</v>
      </c>
      <c r="C1763" s="271">
        <v>8934.6</v>
      </c>
      <c r="D1763">
        <f t="shared" si="61"/>
        <v>-1.4346941139481312E-2</v>
      </c>
      <c r="E1763" s="172">
        <v>-1.4346941139481312E-2</v>
      </c>
      <c r="G1763" s="172">
        <v>1753</v>
      </c>
      <c r="H1763" s="264">
        <f t="shared" ca="1" si="62"/>
        <v>2.5341565783041496E-2</v>
      </c>
    </row>
    <row r="1764" spans="2:8">
      <c r="B1764" s="270">
        <v>43214</v>
      </c>
      <c r="C1764" s="271">
        <v>9064.65</v>
      </c>
      <c r="D1764">
        <f t="shared" si="61"/>
        <v>-2.2063244289836852E-5</v>
      </c>
      <c r="E1764" s="172">
        <v>-2.2063244289836852E-5</v>
      </c>
      <c r="G1764" s="172">
        <v>1754</v>
      </c>
      <c r="H1764" s="264">
        <f t="shared" ca="1" si="62"/>
        <v>2.523868503641933E-2</v>
      </c>
    </row>
    <row r="1765" spans="2:8">
      <c r="B1765" s="270">
        <v>43213</v>
      </c>
      <c r="C1765" s="271">
        <v>9064.85</v>
      </c>
      <c r="D1765">
        <f t="shared" si="61"/>
        <v>4.4155124653740014E-3</v>
      </c>
      <c r="E1765" s="172">
        <v>4.4155124653740014E-3</v>
      </c>
      <c r="G1765" s="172">
        <v>1755</v>
      </c>
      <c r="H1765" s="264">
        <f t="shared" ca="1" si="62"/>
        <v>-3.7861430086162828E-2</v>
      </c>
    </row>
    <row r="1766" spans="2:8">
      <c r="B1766" s="270">
        <v>43210</v>
      </c>
      <c r="C1766" s="271">
        <v>9025</v>
      </c>
      <c r="D1766">
        <f t="shared" si="61"/>
        <v>-5.7999592405523059E-3</v>
      </c>
      <c r="E1766" s="172">
        <v>-5.7999592405523059E-3</v>
      </c>
      <c r="G1766" s="172">
        <v>1756</v>
      </c>
      <c r="H1766" s="264">
        <f t="shared" ca="1" si="62"/>
        <v>1.4059680701776836E-4</v>
      </c>
    </row>
    <row r="1767" spans="2:8">
      <c r="B1767" s="270">
        <v>43209</v>
      </c>
      <c r="C1767" s="271">
        <v>9077.65</v>
      </c>
      <c r="D1767">
        <f t="shared" si="61"/>
        <v>-4.807323356904058E-3</v>
      </c>
      <c r="E1767" s="172">
        <v>-4.807323356904058E-3</v>
      </c>
      <c r="G1767" s="172">
        <v>1757</v>
      </c>
      <c r="H1767" s="264">
        <f t="shared" ca="1" si="62"/>
        <v>-4.1026025267959423E-4</v>
      </c>
    </row>
    <row r="1768" spans="2:8">
      <c r="B1768" s="270">
        <v>43208</v>
      </c>
      <c r="C1768" s="271">
        <v>9121.5</v>
      </c>
      <c r="D1768">
        <f t="shared" si="61"/>
        <v>-4.2411043246164569E-3</v>
      </c>
      <c r="E1768" s="172">
        <v>-4.2411043246164569E-3</v>
      </c>
      <c r="G1768" s="172">
        <v>1758</v>
      </c>
      <c r="H1768" s="264">
        <f t="shared" ca="1" si="62"/>
        <v>2.6717692876702271E-2</v>
      </c>
    </row>
    <row r="1769" spans="2:8">
      <c r="B1769" s="270">
        <v>43207</v>
      </c>
      <c r="C1769" s="271">
        <v>9160.35</v>
      </c>
      <c r="D1769">
        <f t="shared" si="61"/>
        <v>-7.7610485268630458E-3</v>
      </c>
      <c r="E1769" s="172">
        <v>-7.7610485268630458E-3</v>
      </c>
      <c r="G1769" s="172">
        <v>1759</v>
      </c>
      <c r="H1769" s="264">
        <f t="shared" ca="1" si="62"/>
        <v>-1.6993453743968337E-2</v>
      </c>
    </row>
    <row r="1770" spans="2:8">
      <c r="B1770" s="270">
        <v>43206</v>
      </c>
      <c r="C1770" s="271">
        <v>9232</v>
      </c>
      <c r="D1770">
        <f t="shared" si="61"/>
        <v>1.184245858427537E-2</v>
      </c>
      <c r="E1770" s="172">
        <v>1.184245858427537E-2</v>
      </c>
      <c r="G1770" s="172">
        <v>1760</v>
      </c>
      <c r="H1770" s="264">
        <f t="shared" ca="1" si="62"/>
        <v>-3.3374761839945664E-3</v>
      </c>
    </row>
    <row r="1771" spans="2:8">
      <c r="B1771" s="270">
        <v>43203</v>
      </c>
      <c r="C1771" s="271">
        <v>9123.9500000000007</v>
      </c>
      <c r="D1771">
        <f t="shared" si="61"/>
        <v>-8.7457697092167361E-3</v>
      </c>
      <c r="E1771" s="172">
        <v>-8.7457697092167361E-3</v>
      </c>
      <c r="G1771" s="172">
        <v>1761</v>
      </c>
      <c r="H1771" s="264">
        <f t="shared" ca="1" si="62"/>
        <v>-1.5027782866407578E-2</v>
      </c>
    </row>
    <row r="1772" spans="2:8">
      <c r="B1772" s="270">
        <v>43202</v>
      </c>
      <c r="C1772" s="271">
        <v>9204.4500000000007</v>
      </c>
      <c r="D1772">
        <f t="shared" si="61"/>
        <v>-1.0540177371674203E-2</v>
      </c>
      <c r="E1772" s="172">
        <v>-1.0540177371674203E-2</v>
      </c>
      <c r="G1772" s="172">
        <v>1762</v>
      </c>
      <c r="H1772" s="264">
        <f t="shared" ca="1" si="62"/>
        <v>1.533446902826243E-2</v>
      </c>
    </row>
    <row r="1773" spans="2:8">
      <c r="B1773" s="270">
        <v>43201</v>
      </c>
      <c r="C1773" s="271">
        <v>9302.5</v>
      </c>
      <c r="D1773">
        <f t="shared" si="61"/>
        <v>3.1325989788050048E-3</v>
      </c>
      <c r="E1773" s="172">
        <v>3.1325989788050048E-3</v>
      </c>
      <c r="G1773" s="172">
        <v>1763</v>
      </c>
      <c r="H1773" s="264">
        <f t="shared" ca="1" si="62"/>
        <v>2.1000179844394961E-2</v>
      </c>
    </row>
    <row r="1774" spans="2:8">
      <c r="B1774" s="270">
        <v>43200</v>
      </c>
      <c r="C1774" s="271">
        <v>9273.4500000000007</v>
      </c>
      <c r="D1774">
        <f t="shared" si="61"/>
        <v>-2.0661490532839295E-3</v>
      </c>
      <c r="E1774" s="172">
        <v>-2.0661490532839295E-3</v>
      </c>
      <c r="G1774" s="172">
        <v>1764</v>
      </c>
      <c r="H1774" s="264">
        <f t="shared" ca="1" si="62"/>
        <v>1.1024038348304675E-2</v>
      </c>
    </row>
    <row r="1775" spans="2:8">
      <c r="B1775" s="270">
        <v>43199</v>
      </c>
      <c r="C1775" s="271">
        <v>9292.65</v>
      </c>
      <c r="D1775">
        <f t="shared" si="61"/>
        <v>9.3904108101061142E-3</v>
      </c>
      <c r="E1775" s="172">
        <v>9.3904108101061142E-3</v>
      </c>
      <c r="G1775" s="172">
        <v>1765</v>
      </c>
      <c r="H1775" s="264">
        <f t="shared" ca="1" si="62"/>
        <v>1.0805747264135889E-2</v>
      </c>
    </row>
    <row r="1776" spans="2:8">
      <c r="B1776" s="270">
        <v>43196</v>
      </c>
      <c r="C1776" s="271">
        <v>9206.2000000000007</v>
      </c>
      <c r="D1776">
        <f t="shared" si="61"/>
        <v>8.0590412368876721E-3</v>
      </c>
      <c r="E1776" s="172">
        <v>8.0590412368876721E-3</v>
      </c>
      <c r="G1776" s="172">
        <v>1766</v>
      </c>
      <c r="H1776" s="264">
        <f t="shared" ca="1" si="62"/>
        <v>3.4155783649755647E-2</v>
      </c>
    </row>
    <row r="1777" spans="2:8">
      <c r="B1777" s="270">
        <v>43195</v>
      </c>
      <c r="C1777" s="271">
        <v>9132.6</v>
      </c>
      <c r="D1777">
        <f t="shared" si="61"/>
        <v>1.3213513063737766E-2</v>
      </c>
      <c r="E1777" s="172">
        <v>1.3213513063737766E-2</v>
      </c>
      <c r="G1777" s="172">
        <v>1767</v>
      </c>
      <c r="H1777" s="264">
        <f t="shared" ca="1" si="62"/>
        <v>-1.7844695921938863E-2</v>
      </c>
    </row>
    <row r="1778" spans="2:8">
      <c r="B1778" s="270">
        <v>43194</v>
      </c>
      <c r="C1778" s="271">
        <v>9013.5</v>
      </c>
      <c r="D1778">
        <f t="shared" si="61"/>
        <v>-1.4346725456852612E-3</v>
      </c>
      <c r="E1778" s="172">
        <v>-1.4346725456852612E-3</v>
      </c>
      <c r="G1778" s="172">
        <v>1768</v>
      </c>
      <c r="H1778" s="264">
        <f t="shared" ca="1" si="62"/>
        <v>2.9419748084038532E-2</v>
      </c>
    </row>
    <row r="1779" spans="2:8">
      <c r="B1779" s="270">
        <v>43193</v>
      </c>
      <c r="C1779" s="271">
        <v>9026.4500000000007</v>
      </c>
      <c r="D1779">
        <f t="shared" si="61"/>
        <v>2.0259319286871961E-3</v>
      </c>
      <c r="E1779" s="172">
        <v>2.0259319286871961E-3</v>
      </c>
      <c r="G1779" s="172">
        <v>1769</v>
      </c>
      <c r="H1779" s="264">
        <f t="shared" ca="1" si="62"/>
        <v>-2.1299196363026517E-3</v>
      </c>
    </row>
    <row r="1780" spans="2:8">
      <c r="B1780" s="270">
        <v>43192</v>
      </c>
      <c r="C1780" s="271">
        <v>9008.2000000000007</v>
      </c>
      <c r="D1780">
        <f t="shared" si="61"/>
        <v>1.6600647775106968E-2</v>
      </c>
      <c r="E1780" s="172">
        <v>1.6600647775106968E-2</v>
      </c>
      <c r="G1780" s="172">
        <v>1770</v>
      </c>
      <c r="H1780" s="264">
        <f t="shared" ca="1" si="62"/>
        <v>-2.8100248599407497E-2</v>
      </c>
    </row>
    <row r="1781" spans="2:8">
      <c r="B1781" s="270">
        <v>43187</v>
      </c>
      <c r="C1781" s="271">
        <v>8861.1</v>
      </c>
      <c r="D1781">
        <f t="shared" si="61"/>
        <v>9.9409193091073425E-4</v>
      </c>
      <c r="E1781" s="172">
        <v>9.9409193091073425E-4</v>
      </c>
      <c r="G1781" s="172">
        <v>1771</v>
      </c>
      <c r="H1781" s="264">
        <f t="shared" ca="1" si="62"/>
        <v>1.1644082523931938E-2</v>
      </c>
    </row>
    <row r="1782" spans="2:8">
      <c r="B1782" s="270">
        <v>43186</v>
      </c>
      <c r="C1782" s="271">
        <v>8852.2999999999993</v>
      </c>
      <c r="D1782">
        <f t="shared" si="61"/>
        <v>9.9255016941804629E-3</v>
      </c>
      <c r="E1782" s="172">
        <v>9.9255016941804629E-3</v>
      </c>
      <c r="G1782" s="172">
        <v>1772</v>
      </c>
      <c r="H1782" s="264">
        <f t="shared" ca="1" si="62"/>
        <v>2.1907648658440367E-2</v>
      </c>
    </row>
    <row r="1783" spans="2:8">
      <c r="B1783" s="270">
        <v>43185</v>
      </c>
      <c r="C1783" s="271">
        <v>8765.2999999999993</v>
      </c>
      <c r="D1783">
        <f t="shared" si="61"/>
        <v>1.8362427023729911E-2</v>
      </c>
      <c r="E1783" s="172">
        <v>1.8362427023729911E-2</v>
      </c>
      <c r="G1783" s="172">
        <v>1773</v>
      </c>
      <c r="H1783" s="264">
        <f t="shared" ca="1" si="62"/>
        <v>-1.7853204692682114E-2</v>
      </c>
    </row>
    <row r="1784" spans="2:8">
      <c r="B1784" s="270">
        <v>43182</v>
      </c>
      <c r="C1784" s="271">
        <v>8607.25</v>
      </c>
      <c r="D1784">
        <f t="shared" si="61"/>
        <v>-1.0268439783592261E-2</v>
      </c>
      <c r="E1784" s="172">
        <v>-1.0268439783592261E-2</v>
      </c>
      <c r="G1784" s="172">
        <v>1774</v>
      </c>
      <c r="H1784" s="264">
        <f t="shared" ca="1" si="62"/>
        <v>5.0004822272289272E-3</v>
      </c>
    </row>
    <row r="1785" spans="2:8">
      <c r="B1785" s="270">
        <v>43181</v>
      </c>
      <c r="C1785" s="271">
        <v>8696.5499999999993</v>
      </c>
      <c r="D1785">
        <f t="shared" si="61"/>
        <v>-2.0068397063546208E-2</v>
      </c>
      <c r="E1785" s="172">
        <v>-2.0068397063546208E-2</v>
      </c>
      <c r="G1785" s="172">
        <v>1775</v>
      </c>
      <c r="H1785" s="264">
        <f t="shared" ca="1" si="62"/>
        <v>-2.2364938521092774E-2</v>
      </c>
    </row>
    <row r="1786" spans="2:8">
      <c r="B1786" s="270">
        <v>43180</v>
      </c>
      <c r="C1786" s="271">
        <v>8874.65</v>
      </c>
      <c r="D1786">
        <f t="shared" si="61"/>
        <v>8.207988730346269E-3</v>
      </c>
      <c r="E1786" s="172">
        <v>8.207988730346269E-3</v>
      </c>
      <c r="G1786" s="172">
        <v>1776</v>
      </c>
      <c r="H1786" s="264">
        <f t="shared" ca="1" si="62"/>
        <v>9.551886036208981E-3</v>
      </c>
    </row>
    <row r="1787" spans="2:8">
      <c r="B1787" s="270">
        <v>43179</v>
      </c>
      <c r="C1787" s="271">
        <v>8802.4</v>
      </c>
      <c r="D1787">
        <f t="shared" si="61"/>
        <v>3.2940103721433448E-3</v>
      </c>
      <c r="E1787" s="172">
        <v>3.2940103721433448E-3</v>
      </c>
      <c r="G1787" s="172">
        <v>1777</v>
      </c>
      <c r="H1787" s="264">
        <f t="shared" ca="1" si="62"/>
        <v>-5.0260773963601191E-4</v>
      </c>
    </row>
    <row r="1788" spans="2:8">
      <c r="B1788" s="270">
        <v>43178</v>
      </c>
      <c r="C1788" s="271">
        <v>8773.5</v>
      </c>
      <c r="D1788">
        <f t="shared" si="61"/>
        <v>1.1173796036443142E-2</v>
      </c>
      <c r="E1788" s="172">
        <v>1.1173796036443142E-2</v>
      </c>
      <c r="G1788" s="172">
        <v>1778</v>
      </c>
      <c r="H1788" s="264">
        <f t="shared" ca="1" si="62"/>
        <v>-3.4682682330017139E-3</v>
      </c>
    </row>
    <row r="1789" spans="2:8">
      <c r="B1789" s="270">
        <v>43175</v>
      </c>
      <c r="C1789" s="271">
        <v>8676.5499999999993</v>
      </c>
      <c r="D1789">
        <f t="shared" si="61"/>
        <v>-1.8217718711633881E-2</v>
      </c>
      <c r="E1789" s="172">
        <v>-1.8217718711633881E-2</v>
      </c>
      <c r="G1789" s="172">
        <v>1779</v>
      </c>
      <c r="H1789" s="264">
        <f t="shared" ca="1" si="62"/>
        <v>-1.3365316731054396E-2</v>
      </c>
    </row>
    <row r="1790" spans="2:8">
      <c r="B1790" s="270">
        <v>43174</v>
      </c>
      <c r="C1790" s="271">
        <v>8837.5499999999993</v>
      </c>
      <c r="D1790">
        <f t="shared" si="61"/>
        <v>-9.8911409289759579E-4</v>
      </c>
      <c r="E1790" s="172">
        <v>-9.8911409289759579E-4</v>
      </c>
      <c r="G1790" s="172">
        <v>1780</v>
      </c>
      <c r="H1790" s="264">
        <f t="shared" ca="1" si="62"/>
        <v>-9.8208630361614133E-3</v>
      </c>
    </row>
    <row r="1791" spans="2:8">
      <c r="B1791" s="270">
        <v>43173</v>
      </c>
      <c r="C1791" s="271">
        <v>8846.2999999999993</v>
      </c>
      <c r="D1791">
        <f t="shared" si="61"/>
        <v>1.0307159050028268E-2</v>
      </c>
      <c r="E1791" s="172">
        <v>1.0307159050028268E-2</v>
      </c>
      <c r="G1791" s="172">
        <v>1781</v>
      </c>
      <c r="H1791" s="264">
        <f t="shared" ca="1" si="62"/>
        <v>1.9594884968230291E-2</v>
      </c>
    </row>
    <row r="1792" spans="2:8">
      <c r="B1792" s="270">
        <v>43172</v>
      </c>
      <c r="C1792" s="271">
        <v>8756.0499999999993</v>
      </c>
      <c r="D1792">
        <f t="shared" si="61"/>
        <v>-6.1575655766545976E-3</v>
      </c>
      <c r="E1792" s="172">
        <v>-6.1575655766545976E-3</v>
      </c>
      <c r="G1792" s="172">
        <v>1782</v>
      </c>
      <c r="H1792" s="264">
        <f t="shared" ca="1" si="62"/>
        <v>-2.7766193006336193E-2</v>
      </c>
    </row>
    <row r="1793" spans="2:8">
      <c r="B1793" s="270">
        <v>43171</v>
      </c>
      <c r="C1793" s="271">
        <v>8810.2999999999993</v>
      </c>
      <c r="D1793">
        <f t="shared" si="61"/>
        <v>1.7285176546659457E-2</v>
      </c>
      <c r="E1793" s="172">
        <v>1.7285176546659457E-2</v>
      </c>
      <c r="G1793" s="172">
        <v>1783</v>
      </c>
      <c r="H1793" s="264">
        <f t="shared" ca="1" si="62"/>
        <v>-1.077054334024441E-2</v>
      </c>
    </row>
    <row r="1794" spans="2:8">
      <c r="B1794" s="270">
        <v>43168</v>
      </c>
      <c r="C1794" s="271">
        <v>8660.6</v>
      </c>
      <c r="D1794">
        <f t="shared" si="61"/>
        <v>-7.8757295789491765E-3</v>
      </c>
      <c r="E1794" s="172">
        <v>-7.8757295789491765E-3</v>
      </c>
      <c r="G1794" s="172">
        <v>1784</v>
      </c>
      <c r="H1794" s="264">
        <f t="shared" ca="1" si="62"/>
        <v>1.316687007420511E-2</v>
      </c>
    </row>
    <row r="1795" spans="2:8">
      <c r="B1795" s="270">
        <v>43167</v>
      </c>
      <c r="C1795" s="271">
        <v>8729.35</v>
      </c>
      <c r="D1795">
        <f t="shared" si="61"/>
        <v>5.7897708287725684E-3</v>
      </c>
      <c r="E1795" s="172">
        <v>5.7897708287725684E-3</v>
      </c>
      <c r="G1795" s="172">
        <v>1785</v>
      </c>
      <c r="H1795" s="264">
        <f t="shared" ca="1" si="62"/>
        <v>-2.1440058500543525E-2</v>
      </c>
    </row>
    <row r="1796" spans="2:8">
      <c r="B1796" s="270">
        <v>43166</v>
      </c>
      <c r="C1796" s="271">
        <v>8679.1</v>
      </c>
      <c r="D1796">
        <f t="shared" si="61"/>
        <v>7.2651308535948891E-3</v>
      </c>
      <c r="E1796" s="172">
        <v>7.2651308535948891E-3</v>
      </c>
      <c r="G1796" s="172">
        <v>1786</v>
      </c>
      <c r="H1796" s="264">
        <f t="shared" ca="1" si="62"/>
        <v>1.9863392977172618E-2</v>
      </c>
    </row>
    <row r="1797" spans="2:8">
      <c r="B1797" s="270">
        <v>43165</v>
      </c>
      <c r="C1797" s="271">
        <v>8616.5</v>
      </c>
      <c r="D1797">
        <f t="shared" si="61"/>
        <v>-2.0306761719593905E-2</v>
      </c>
      <c r="E1797" s="172">
        <v>-2.0306761719593905E-2</v>
      </c>
      <c r="G1797" s="172">
        <v>1787</v>
      </c>
      <c r="H1797" s="264">
        <f t="shared" ca="1" si="62"/>
        <v>-2.97648634058661E-2</v>
      </c>
    </row>
    <row r="1798" spans="2:8">
      <c r="B1798" s="270">
        <v>43164</v>
      </c>
      <c r="C1798" s="271">
        <v>8795.1</v>
      </c>
      <c r="D1798">
        <f t="shared" si="61"/>
        <v>-8.8297111044746239E-3</v>
      </c>
      <c r="E1798" s="172">
        <v>-8.8297111044746239E-3</v>
      </c>
      <c r="G1798" s="172">
        <v>1788</v>
      </c>
      <c r="H1798" s="264">
        <f t="shared" ca="1" si="62"/>
        <v>1.574630175050554E-2</v>
      </c>
    </row>
    <row r="1799" spans="2:8">
      <c r="B1799" s="270">
        <v>43160</v>
      </c>
      <c r="C1799" s="271">
        <v>8873.4500000000007</v>
      </c>
      <c r="D1799">
        <f t="shared" si="61"/>
        <v>2.5421000005649108E-3</v>
      </c>
      <c r="E1799" s="172">
        <v>2.5421000005649108E-3</v>
      </c>
      <c r="G1799" s="172">
        <v>1789</v>
      </c>
      <c r="H1799" s="264">
        <f t="shared" ca="1" si="62"/>
        <v>-5.7149761348107182E-3</v>
      </c>
    </row>
    <row r="1800" spans="2:8">
      <c r="B1800" s="270">
        <v>43159</v>
      </c>
      <c r="C1800" s="271">
        <v>8850.9500000000007</v>
      </c>
      <c r="D1800">
        <f t="shared" si="61"/>
        <v>-4.5269479935216841E-3</v>
      </c>
      <c r="E1800" s="172">
        <v>-4.5269479935216841E-3</v>
      </c>
      <c r="G1800" s="172">
        <v>1790</v>
      </c>
      <c r="H1800" s="264">
        <f t="shared" ca="1" si="62"/>
        <v>3.7618982284373929E-2</v>
      </c>
    </row>
    <row r="1801" spans="2:8">
      <c r="B1801" s="270">
        <v>43158</v>
      </c>
      <c r="C1801" s="271">
        <v>8891.2000000000007</v>
      </c>
      <c r="D1801">
        <f t="shared" si="61"/>
        <v>-1.2675798275469542E-2</v>
      </c>
      <c r="E1801" s="172">
        <v>-1.2675798275469542E-2</v>
      </c>
      <c r="G1801" s="172">
        <v>1791</v>
      </c>
      <c r="H1801" s="264">
        <f t="shared" ca="1" si="62"/>
        <v>5.7554433932355369E-3</v>
      </c>
    </row>
    <row r="1802" spans="2:8">
      <c r="B1802" s="270">
        <v>43157</v>
      </c>
      <c r="C1802" s="271">
        <v>9005.35</v>
      </c>
      <c r="D1802">
        <f t="shared" si="61"/>
        <v>3.5240492941555283E-2</v>
      </c>
      <c r="E1802" s="172">
        <v>3.5240492941555283E-2</v>
      </c>
      <c r="G1802" s="172">
        <v>1792</v>
      </c>
      <c r="H1802" s="264">
        <f t="shared" ca="1" si="62"/>
        <v>5.3749469374483657E-3</v>
      </c>
    </row>
    <row r="1803" spans="2:8">
      <c r="B1803" s="270">
        <v>43154</v>
      </c>
      <c r="C1803" s="271">
        <v>8698.7999999999993</v>
      </c>
      <c r="D1803">
        <f t="shared" ref="D1803:D1866" si="63">(C1803-C1804)/C1804</f>
        <v>7.4993774648050458E-3</v>
      </c>
      <c r="E1803" s="172">
        <v>7.4993774648050458E-3</v>
      </c>
      <c r="G1803" s="172">
        <v>1793</v>
      </c>
      <c r="H1803" s="264">
        <f t="shared" ca="1" si="62"/>
        <v>3.8591926968800697E-3</v>
      </c>
    </row>
    <row r="1804" spans="2:8">
      <c r="B1804" s="270">
        <v>43153</v>
      </c>
      <c r="C1804" s="271">
        <v>8634.0499999999993</v>
      </c>
      <c r="D1804">
        <f t="shared" si="63"/>
        <v>-1.6930915715465056E-2</v>
      </c>
      <c r="E1804" s="172">
        <v>-1.6930915715465056E-2</v>
      </c>
      <c r="G1804" s="172">
        <v>1794</v>
      </c>
      <c r="H1804" s="264">
        <f t="shared" ref="H1804:H1867" ca="1" si="64">_xlfn.NORM.INV(RAND(),N$13,N$14)</f>
        <v>-7.6024157332362056E-3</v>
      </c>
    </row>
    <row r="1805" spans="2:8">
      <c r="B1805" s="270">
        <v>43152</v>
      </c>
      <c r="C1805" s="271">
        <v>8782.75</v>
      </c>
      <c r="D1805">
        <f t="shared" si="63"/>
        <v>6.8901079373814567E-3</v>
      </c>
      <c r="E1805" s="172">
        <v>6.8901079373814567E-3</v>
      </c>
      <c r="G1805" s="172">
        <v>1795</v>
      </c>
      <c r="H1805" s="264">
        <f t="shared" ca="1" si="64"/>
        <v>2.7241210051813784E-2</v>
      </c>
    </row>
    <row r="1806" spans="2:8">
      <c r="B1806" s="270">
        <v>43151</v>
      </c>
      <c r="C1806" s="271">
        <v>8722.65</v>
      </c>
      <c r="D1806">
        <f t="shared" si="63"/>
        <v>-2.5215333214906018E-4</v>
      </c>
      <c r="E1806" s="172">
        <v>-2.5215333214906018E-4</v>
      </c>
      <c r="G1806" s="172">
        <v>1796</v>
      </c>
      <c r="H1806" s="264">
        <f t="shared" ca="1" si="64"/>
        <v>6.4873647191173271E-3</v>
      </c>
    </row>
    <row r="1807" spans="2:8">
      <c r="B1807" s="270">
        <v>43150</v>
      </c>
      <c r="C1807" s="271">
        <v>8724.85</v>
      </c>
      <c r="D1807">
        <f t="shared" si="63"/>
        <v>-1.268537221552689E-2</v>
      </c>
      <c r="E1807" s="172">
        <v>-1.268537221552689E-2</v>
      </c>
      <c r="G1807" s="172">
        <v>1797</v>
      </c>
      <c r="H1807" s="264">
        <f t="shared" ca="1" si="64"/>
        <v>-1.0491941176163897E-2</v>
      </c>
    </row>
    <row r="1808" spans="2:8">
      <c r="B1808" s="270">
        <v>43147</v>
      </c>
      <c r="C1808" s="271">
        <v>8836.9500000000007</v>
      </c>
      <c r="D1808">
        <f t="shared" si="63"/>
        <v>-2.0320944541448328E-2</v>
      </c>
      <c r="E1808" s="172">
        <v>-2.0320944541448328E-2</v>
      </c>
      <c r="G1808" s="172">
        <v>1798</v>
      </c>
      <c r="H1808" s="264">
        <f t="shared" ca="1" si="64"/>
        <v>-2.4700738655556002E-2</v>
      </c>
    </row>
    <row r="1809" spans="2:8">
      <c r="B1809" s="270">
        <v>43146</v>
      </c>
      <c r="C1809" s="271">
        <v>9020.25</v>
      </c>
      <c r="D1809">
        <f t="shared" si="63"/>
        <v>2.0718538926412676E-3</v>
      </c>
      <c r="E1809" s="172">
        <v>2.0718538926412676E-3</v>
      </c>
      <c r="G1809" s="172">
        <v>1799</v>
      </c>
      <c r="H1809" s="264">
        <f t="shared" ca="1" si="64"/>
        <v>1.1407312376224632E-2</v>
      </c>
    </row>
    <row r="1810" spans="2:8">
      <c r="B1810" s="270">
        <v>43145</v>
      </c>
      <c r="C1810" s="271">
        <v>9001.6</v>
      </c>
      <c r="D1810">
        <f t="shared" si="63"/>
        <v>-1.2749716215993901E-2</v>
      </c>
      <c r="E1810" s="172">
        <v>-1.2749716215993901E-2</v>
      </c>
      <c r="G1810" s="172">
        <v>1800</v>
      </c>
      <c r="H1810" s="264">
        <f t="shared" ca="1" si="64"/>
        <v>-8.9122679006023858E-3</v>
      </c>
    </row>
    <row r="1811" spans="2:8">
      <c r="B1811" s="270">
        <v>43143</v>
      </c>
      <c r="C1811" s="271">
        <v>9117.85</v>
      </c>
      <c r="D1811">
        <f t="shared" si="63"/>
        <v>2.0338850281442687E-2</v>
      </c>
      <c r="E1811" s="172">
        <v>2.0338850281442687E-2</v>
      </c>
      <c r="G1811" s="172">
        <v>1801</v>
      </c>
      <c r="H1811" s="264">
        <f t="shared" ca="1" si="64"/>
        <v>2.6887964514519913E-2</v>
      </c>
    </row>
    <row r="1812" spans="2:8">
      <c r="B1812" s="270">
        <v>43140</v>
      </c>
      <c r="C1812" s="271">
        <v>8936.1</v>
      </c>
      <c r="D1812">
        <f t="shared" si="63"/>
        <v>-1.0475378431350876E-2</v>
      </c>
      <c r="E1812" s="172">
        <v>-1.0475378431350876E-2</v>
      </c>
      <c r="G1812" s="172">
        <v>1802</v>
      </c>
      <c r="H1812" s="264">
        <f t="shared" ca="1" si="64"/>
        <v>1.458062531278425E-2</v>
      </c>
    </row>
    <row r="1813" spans="2:8">
      <c r="B1813" s="270">
        <v>43139</v>
      </c>
      <c r="C1813" s="271">
        <v>9030.7000000000007</v>
      </c>
      <c r="D1813">
        <f t="shared" si="63"/>
        <v>1.2206057073684846E-2</v>
      </c>
      <c r="E1813" s="172">
        <v>1.2206057073684846E-2</v>
      </c>
      <c r="G1813" s="172">
        <v>1803</v>
      </c>
      <c r="H1813" s="264">
        <f t="shared" ca="1" si="64"/>
        <v>6.0386027003794446E-2</v>
      </c>
    </row>
    <row r="1814" spans="2:8">
      <c r="B1814" s="270">
        <v>43138</v>
      </c>
      <c r="C1814" s="271">
        <v>8921.7999999999993</v>
      </c>
      <c r="D1814">
        <f t="shared" si="63"/>
        <v>-6.9897379961268271E-3</v>
      </c>
      <c r="E1814" s="172">
        <v>-6.9897379961268271E-3</v>
      </c>
      <c r="G1814" s="172">
        <v>1804</v>
      </c>
      <c r="H1814" s="264">
        <f t="shared" ca="1" si="64"/>
        <v>1.303746262146635E-2</v>
      </c>
    </row>
    <row r="1815" spans="2:8">
      <c r="B1815" s="270">
        <v>43137</v>
      </c>
      <c r="C1815" s="271">
        <v>8984.6</v>
      </c>
      <c r="D1815">
        <f t="shared" si="63"/>
        <v>-1.0571988635112217E-2</v>
      </c>
      <c r="E1815" s="172">
        <v>-1.0571988635112217E-2</v>
      </c>
      <c r="G1815" s="172">
        <v>1805</v>
      </c>
      <c r="H1815" s="264">
        <f t="shared" ca="1" si="64"/>
        <v>-2.0826835612265334E-2</v>
      </c>
    </row>
    <row r="1816" spans="2:8">
      <c r="B1816" s="270">
        <v>43136</v>
      </c>
      <c r="C1816" s="271">
        <v>9080.6</v>
      </c>
      <c r="D1816">
        <f t="shared" si="63"/>
        <v>1.0010455364491803E-2</v>
      </c>
      <c r="E1816" s="172">
        <v>1.0010455364491803E-2</v>
      </c>
      <c r="G1816" s="172">
        <v>1806</v>
      </c>
      <c r="H1816" s="264">
        <f t="shared" ca="1" si="64"/>
        <v>-8.9479896157683928E-3</v>
      </c>
    </row>
    <row r="1817" spans="2:8">
      <c r="B1817" s="270">
        <v>43133</v>
      </c>
      <c r="C1817" s="271">
        <v>8990.6</v>
      </c>
      <c r="D1817">
        <f t="shared" si="63"/>
        <v>-4.3741391321920682E-2</v>
      </c>
      <c r="E1817" s="172">
        <v>-4.3741391321920682E-2</v>
      </c>
      <c r="G1817" s="172">
        <v>1807</v>
      </c>
      <c r="H1817" s="264">
        <f t="shared" ca="1" si="64"/>
        <v>4.4091102932525637E-3</v>
      </c>
    </row>
    <row r="1818" spans="2:8">
      <c r="B1818" s="270">
        <v>43132</v>
      </c>
      <c r="C1818" s="271">
        <v>9401.85</v>
      </c>
      <c r="D1818">
        <f t="shared" si="63"/>
        <v>-1.1341051768194617E-2</v>
      </c>
      <c r="E1818" s="172">
        <v>-1.1341051768194617E-2</v>
      </c>
      <c r="G1818" s="172">
        <v>1808</v>
      </c>
      <c r="H1818" s="264">
        <f t="shared" ca="1" si="64"/>
        <v>7.2799806499697292E-3</v>
      </c>
    </row>
    <row r="1819" spans="2:8">
      <c r="B1819" s="270">
        <v>43131</v>
      </c>
      <c r="C1819" s="271">
        <v>9509.7000000000007</v>
      </c>
      <c r="D1819">
        <f t="shared" si="63"/>
        <v>-6.4618583197077325E-3</v>
      </c>
      <c r="E1819" s="172">
        <v>-6.4618583197077325E-3</v>
      </c>
      <c r="G1819" s="172">
        <v>1809</v>
      </c>
      <c r="H1819" s="264">
        <f t="shared" ca="1" si="64"/>
        <v>-2.6695925618755351E-2</v>
      </c>
    </row>
    <row r="1820" spans="2:8">
      <c r="B1820" s="270">
        <v>43130</v>
      </c>
      <c r="C1820" s="271">
        <v>9571.5499999999993</v>
      </c>
      <c r="D1820">
        <f t="shared" si="63"/>
        <v>-6.1418173133833938E-3</v>
      </c>
      <c r="E1820" s="172">
        <v>-6.1418173133833938E-3</v>
      </c>
      <c r="G1820" s="172">
        <v>1810</v>
      </c>
      <c r="H1820" s="264">
        <f t="shared" ca="1" si="64"/>
        <v>-2.8782392734563012E-2</v>
      </c>
    </row>
    <row r="1821" spans="2:8">
      <c r="B1821" s="270">
        <v>43129</v>
      </c>
      <c r="C1821" s="271">
        <v>9630.7000000000007</v>
      </c>
      <c r="D1821">
        <f t="shared" si="63"/>
        <v>3.7992282985923991E-2</v>
      </c>
      <c r="E1821" s="172">
        <v>3.7992282985923991E-2</v>
      </c>
      <c r="G1821" s="172">
        <v>1811</v>
      </c>
      <c r="H1821" s="264">
        <f t="shared" ca="1" si="64"/>
        <v>1.4838801134975267E-2</v>
      </c>
    </row>
    <row r="1822" spans="2:8">
      <c r="B1822" s="270">
        <v>43125</v>
      </c>
      <c r="C1822" s="271">
        <v>9278.2000000000007</v>
      </c>
      <c r="D1822">
        <f t="shared" si="63"/>
        <v>-1.6613760539271535E-2</v>
      </c>
      <c r="E1822" s="172">
        <v>-1.6613760539271535E-2</v>
      </c>
      <c r="G1822" s="172">
        <v>1812</v>
      </c>
      <c r="H1822" s="264">
        <f t="shared" ca="1" si="64"/>
        <v>8.0342395290221753E-3</v>
      </c>
    </row>
    <row r="1823" spans="2:8">
      <c r="B1823" s="270">
        <v>43124</v>
      </c>
      <c r="C1823" s="271">
        <v>9434.9500000000007</v>
      </c>
      <c r="D1823">
        <f t="shared" si="63"/>
        <v>4.4233185002236775E-3</v>
      </c>
      <c r="E1823" s="172">
        <v>4.4233185002236775E-3</v>
      </c>
      <c r="G1823" s="172">
        <v>1813</v>
      </c>
      <c r="H1823" s="264">
        <f t="shared" ca="1" si="64"/>
        <v>1.7113557073812569E-2</v>
      </c>
    </row>
    <row r="1824" spans="2:8">
      <c r="B1824" s="270">
        <v>43123</v>
      </c>
      <c r="C1824" s="271">
        <v>9393.4</v>
      </c>
      <c r="D1824">
        <f t="shared" si="63"/>
        <v>8.947272317160854E-3</v>
      </c>
      <c r="E1824" s="172">
        <v>8.947272317160854E-3</v>
      </c>
      <c r="G1824" s="172">
        <v>1814</v>
      </c>
      <c r="H1824" s="264">
        <f t="shared" ca="1" si="64"/>
        <v>-6.8439662802732091E-3</v>
      </c>
    </row>
    <row r="1825" spans="2:8">
      <c r="B1825" s="270">
        <v>43122</v>
      </c>
      <c r="C1825" s="271">
        <v>9310.1</v>
      </c>
      <c r="D1825">
        <f t="shared" si="63"/>
        <v>-1.4854219509972022E-3</v>
      </c>
      <c r="E1825" s="172">
        <v>-1.4854219509972022E-3</v>
      </c>
      <c r="G1825" s="172">
        <v>1815</v>
      </c>
      <c r="H1825" s="264">
        <f t="shared" ca="1" si="64"/>
        <v>2.6836039523538587E-2</v>
      </c>
    </row>
    <row r="1826" spans="2:8">
      <c r="B1826" s="270">
        <v>43119</v>
      </c>
      <c r="C1826" s="271">
        <v>9323.9500000000007</v>
      </c>
      <c r="D1826">
        <f t="shared" si="63"/>
        <v>-4.7765431703438036E-3</v>
      </c>
      <c r="E1826" s="172">
        <v>-4.7765431703438036E-3</v>
      </c>
      <c r="G1826" s="172">
        <v>1816</v>
      </c>
      <c r="H1826" s="264">
        <f t="shared" ca="1" si="64"/>
        <v>-7.8366799861039216E-3</v>
      </c>
    </row>
    <row r="1827" spans="2:8">
      <c r="B1827" s="270">
        <v>43118</v>
      </c>
      <c r="C1827" s="271">
        <v>9368.7000000000007</v>
      </c>
      <c r="D1827">
        <f t="shared" si="63"/>
        <v>5.8836792321155578E-3</v>
      </c>
      <c r="E1827" s="172">
        <v>5.8836792321155578E-3</v>
      </c>
      <c r="G1827" s="172">
        <v>1817</v>
      </c>
      <c r="H1827" s="264">
        <f t="shared" ca="1" si="64"/>
        <v>-9.5858083726129712E-3</v>
      </c>
    </row>
    <row r="1828" spans="2:8">
      <c r="B1828" s="270">
        <v>43117</v>
      </c>
      <c r="C1828" s="271">
        <v>9313.9</v>
      </c>
      <c r="D1828">
        <f t="shared" si="63"/>
        <v>-8.7427121716785871E-4</v>
      </c>
      <c r="E1828" s="172">
        <v>-8.7427121716785871E-4</v>
      </c>
      <c r="G1828" s="172">
        <v>1818</v>
      </c>
      <c r="H1828" s="264">
        <f t="shared" ca="1" si="64"/>
        <v>2.8562183942271894E-2</v>
      </c>
    </row>
    <row r="1829" spans="2:8">
      <c r="B1829" s="270">
        <v>43116</v>
      </c>
      <c r="C1829" s="271">
        <v>9322.0499999999993</v>
      </c>
      <c r="D1829">
        <f t="shared" si="63"/>
        <v>-3.8895329889032321E-3</v>
      </c>
      <c r="E1829" s="172">
        <v>-3.8895329889032321E-3</v>
      </c>
      <c r="G1829" s="172">
        <v>1819</v>
      </c>
      <c r="H1829" s="264">
        <f t="shared" ca="1" si="64"/>
        <v>2.2670358654642203E-2</v>
      </c>
    </row>
    <row r="1830" spans="2:8">
      <c r="B1830" s="270">
        <v>43115</v>
      </c>
      <c r="C1830" s="271">
        <v>9358.4500000000007</v>
      </c>
      <c r="D1830">
        <f t="shared" si="63"/>
        <v>-1.0645776840413665E-2</v>
      </c>
      <c r="E1830" s="172">
        <v>-1.0645776840413665E-2</v>
      </c>
      <c r="G1830" s="172">
        <v>1820</v>
      </c>
      <c r="H1830" s="264">
        <f t="shared" ca="1" si="64"/>
        <v>1.554479841166437E-2</v>
      </c>
    </row>
    <row r="1831" spans="2:8">
      <c r="B1831" s="270">
        <v>43112</v>
      </c>
      <c r="C1831" s="271">
        <v>9459.15</v>
      </c>
      <c r="D1831">
        <f t="shared" si="63"/>
        <v>1.2778646223687913E-2</v>
      </c>
      <c r="E1831" s="172">
        <v>1.2778646223687913E-2</v>
      </c>
      <c r="G1831" s="172">
        <v>1821</v>
      </c>
      <c r="H1831" s="264">
        <f t="shared" ca="1" si="64"/>
        <v>8.4606928492695962E-3</v>
      </c>
    </row>
    <row r="1832" spans="2:8">
      <c r="B1832" s="270">
        <v>43111</v>
      </c>
      <c r="C1832" s="271">
        <v>9339.7999999999993</v>
      </c>
      <c r="D1832">
        <f t="shared" si="63"/>
        <v>-3.8449847213853773E-3</v>
      </c>
      <c r="E1832" s="172">
        <v>-3.8449847213853773E-3</v>
      </c>
      <c r="G1832" s="172">
        <v>1822</v>
      </c>
      <c r="H1832" s="264">
        <f t="shared" ca="1" si="64"/>
        <v>1.2143678932753359E-2</v>
      </c>
    </row>
    <row r="1833" spans="2:8">
      <c r="B1833" s="270">
        <v>43110</v>
      </c>
      <c r="C1833" s="271">
        <v>9375.85</v>
      </c>
      <c r="D1833">
        <f t="shared" si="63"/>
        <v>-8.2058495984983391E-4</v>
      </c>
      <c r="E1833" s="172">
        <v>-8.2058495984983391E-4</v>
      </c>
      <c r="G1833" s="172">
        <v>1823</v>
      </c>
      <c r="H1833" s="264">
        <f t="shared" ca="1" si="64"/>
        <v>8.9552260039844483E-3</v>
      </c>
    </row>
    <row r="1834" spans="2:8">
      <c r="B1834" s="270">
        <v>43109</v>
      </c>
      <c r="C1834" s="271">
        <v>9383.5499999999993</v>
      </c>
      <c r="D1834">
        <f t="shared" si="63"/>
        <v>-6.9214039655201322E-3</v>
      </c>
      <c r="E1834" s="172">
        <v>-6.9214039655201322E-3</v>
      </c>
      <c r="G1834" s="172">
        <v>1824</v>
      </c>
      <c r="H1834" s="264">
        <f t="shared" ca="1" si="64"/>
        <v>-2.2715335774621034E-2</v>
      </c>
    </row>
    <row r="1835" spans="2:8">
      <c r="B1835" s="270">
        <v>43108</v>
      </c>
      <c r="C1835" s="271">
        <v>9448.9500000000007</v>
      </c>
      <c r="D1835">
        <f t="shared" si="63"/>
        <v>1.6006190473667021E-3</v>
      </c>
      <c r="E1835" s="172">
        <v>1.6006190473667021E-3</v>
      </c>
      <c r="G1835" s="172">
        <v>1825</v>
      </c>
      <c r="H1835" s="264">
        <f t="shared" ca="1" si="64"/>
        <v>1.9858070740324266E-2</v>
      </c>
    </row>
    <row r="1836" spans="2:8">
      <c r="B1836" s="270">
        <v>43105</v>
      </c>
      <c r="C1836" s="271">
        <v>9433.85</v>
      </c>
      <c r="D1836">
        <f t="shared" si="63"/>
        <v>5.0712478359302557E-3</v>
      </c>
      <c r="E1836" s="172">
        <v>5.0712478359302557E-3</v>
      </c>
      <c r="G1836" s="172">
        <v>1826</v>
      </c>
      <c r="H1836" s="264">
        <f t="shared" ca="1" si="64"/>
        <v>-2.4201833322961042E-2</v>
      </c>
    </row>
    <row r="1837" spans="2:8">
      <c r="B1837" s="270">
        <v>43104</v>
      </c>
      <c r="C1837" s="271">
        <v>9386.25</v>
      </c>
      <c r="D1837">
        <f t="shared" si="63"/>
        <v>-3.2230316674808704E-3</v>
      </c>
      <c r="E1837" s="172">
        <v>-3.2230316674808704E-3</v>
      </c>
      <c r="G1837" s="172">
        <v>1827</v>
      </c>
      <c r="H1837" s="264">
        <f t="shared" ca="1" si="64"/>
        <v>-3.5464795601727953E-2</v>
      </c>
    </row>
    <row r="1838" spans="2:8">
      <c r="B1838" s="270">
        <v>43103</v>
      </c>
      <c r="C1838" s="271">
        <v>9416.6</v>
      </c>
      <c r="D1838">
        <f t="shared" si="63"/>
        <v>-1.4386569046634561E-2</v>
      </c>
      <c r="E1838" s="172">
        <v>-1.4386569046634561E-2</v>
      </c>
      <c r="G1838" s="172">
        <v>1828</v>
      </c>
      <c r="H1838" s="264">
        <f t="shared" ca="1" si="64"/>
        <v>-1.9430747407515991E-2</v>
      </c>
    </row>
    <row r="1839" spans="2:8">
      <c r="B1839" s="270">
        <v>43102</v>
      </c>
      <c r="C1839" s="271">
        <v>9554.0499999999993</v>
      </c>
      <c r="D1839">
        <f t="shared" si="63"/>
        <v>-1.0137900309783603E-2</v>
      </c>
      <c r="E1839" s="172">
        <v>-1.0137900309783603E-2</v>
      </c>
      <c r="G1839" s="172">
        <v>1829</v>
      </c>
      <c r="H1839" s="264">
        <f t="shared" ca="1" si="64"/>
        <v>2.4926710188470834E-2</v>
      </c>
    </row>
    <row r="1840" spans="2:8">
      <c r="B1840" s="270">
        <v>43101</v>
      </c>
      <c r="C1840" s="271">
        <v>9651.9</v>
      </c>
      <c r="D1840">
        <f t="shared" si="63"/>
        <v>-7.9808418683289199E-3</v>
      </c>
      <c r="E1840" s="172">
        <v>-7.9808418683289199E-3</v>
      </c>
      <c r="G1840" s="172">
        <v>1830</v>
      </c>
      <c r="H1840" s="264">
        <f t="shared" ca="1" si="64"/>
        <v>-2.0489253979380684E-3</v>
      </c>
    </row>
    <row r="1841" spans="2:8">
      <c r="B1841" s="270">
        <v>43098</v>
      </c>
      <c r="C1841" s="271">
        <v>9729.5499999999993</v>
      </c>
      <c r="D1841">
        <f t="shared" si="63"/>
        <v>1.0421426494412675E-2</v>
      </c>
      <c r="E1841" s="172">
        <v>1.0421426494412675E-2</v>
      </c>
      <c r="G1841" s="172">
        <v>1831</v>
      </c>
      <c r="H1841" s="264">
        <f t="shared" ca="1" si="64"/>
        <v>-9.9940803151490239E-3</v>
      </c>
    </row>
    <row r="1842" spans="2:8">
      <c r="B1842" s="270">
        <v>43097</v>
      </c>
      <c r="C1842" s="271">
        <v>9629.2000000000007</v>
      </c>
      <c r="D1842">
        <f t="shared" si="63"/>
        <v>-1.5449860536493438E-3</v>
      </c>
      <c r="E1842" s="172">
        <v>-1.5449860536493438E-3</v>
      </c>
      <c r="G1842" s="172">
        <v>1832</v>
      </c>
      <c r="H1842" s="264">
        <f t="shared" ca="1" si="64"/>
        <v>-8.7989266380532555E-5</v>
      </c>
    </row>
    <row r="1843" spans="2:8">
      <c r="B1843" s="270">
        <v>43096</v>
      </c>
      <c r="C1843" s="271">
        <v>9644.1</v>
      </c>
      <c r="D1843">
        <f t="shared" si="63"/>
        <v>-3.6057443950820991E-3</v>
      </c>
      <c r="E1843" s="172">
        <v>-3.6057443950820991E-3</v>
      </c>
      <c r="G1843" s="172">
        <v>1833</v>
      </c>
      <c r="H1843" s="264">
        <f t="shared" ca="1" si="64"/>
        <v>-5.3123669877004551E-3</v>
      </c>
    </row>
    <row r="1844" spans="2:8">
      <c r="B1844" s="270">
        <v>43095</v>
      </c>
      <c r="C1844" s="271">
        <v>9679</v>
      </c>
      <c r="D1844">
        <f t="shared" si="63"/>
        <v>-2.1649484536082476E-3</v>
      </c>
      <c r="E1844" s="172">
        <v>-2.1649484536082476E-3</v>
      </c>
      <c r="G1844" s="172">
        <v>1834</v>
      </c>
      <c r="H1844" s="264">
        <f t="shared" ca="1" si="64"/>
        <v>3.3538324093432631E-2</v>
      </c>
    </row>
    <row r="1845" spans="2:8">
      <c r="B1845" s="270">
        <v>43091</v>
      </c>
      <c r="C1845" s="271">
        <v>9700</v>
      </c>
      <c r="D1845">
        <f t="shared" si="63"/>
        <v>7.1591363350829587E-3</v>
      </c>
      <c r="E1845" s="172">
        <v>7.1591363350829587E-3</v>
      </c>
      <c r="G1845" s="172">
        <v>1835</v>
      </c>
      <c r="H1845" s="264">
        <f t="shared" ca="1" si="64"/>
        <v>-1.260526252449253E-2</v>
      </c>
    </row>
    <row r="1846" spans="2:8">
      <c r="B1846" s="270">
        <v>43090</v>
      </c>
      <c r="C1846" s="271">
        <v>9631.0499999999993</v>
      </c>
      <c r="D1846">
        <f t="shared" si="63"/>
        <v>-1.056616566843715E-2</v>
      </c>
      <c r="E1846" s="172">
        <v>-1.056616566843715E-2</v>
      </c>
      <c r="G1846" s="172">
        <v>1836</v>
      </c>
      <c r="H1846" s="264">
        <f t="shared" ca="1" si="64"/>
        <v>-1.6992366851616144E-2</v>
      </c>
    </row>
    <row r="1847" spans="2:8">
      <c r="B1847" s="270">
        <v>43089</v>
      </c>
      <c r="C1847" s="271">
        <v>9733.9</v>
      </c>
      <c r="D1847">
        <f t="shared" si="63"/>
        <v>-6.8969035351732245E-3</v>
      </c>
      <c r="E1847" s="172">
        <v>-6.8969035351732245E-3</v>
      </c>
      <c r="G1847" s="172">
        <v>1837</v>
      </c>
      <c r="H1847" s="264">
        <f t="shared" ca="1" si="64"/>
        <v>-1.5005664947761226E-2</v>
      </c>
    </row>
    <row r="1848" spans="2:8">
      <c r="B1848" s="270">
        <v>43088</v>
      </c>
      <c r="C1848" s="271">
        <v>9801.5</v>
      </c>
      <c r="D1848">
        <f t="shared" si="63"/>
        <v>5.2894479595234731E-2</v>
      </c>
      <c r="E1848" s="172">
        <v>5.2894479595234731E-2</v>
      </c>
      <c r="G1848" s="172">
        <v>1838</v>
      </c>
      <c r="H1848" s="264">
        <f t="shared" ca="1" si="64"/>
        <v>-8.0441611321935215E-4</v>
      </c>
    </row>
    <row r="1849" spans="2:8">
      <c r="B1849" s="270">
        <v>43087</v>
      </c>
      <c r="C1849" s="271">
        <v>9309.1</v>
      </c>
      <c r="D1849">
        <f t="shared" si="63"/>
        <v>1.5623124843168782E-2</v>
      </c>
      <c r="E1849" s="172">
        <v>1.5623124843168782E-2</v>
      </c>
      <c r="G1849" s="172">
        <v>1839</v>
      </c>
      <c r="H1849" s="264">
        <f t="shared" ca="1" si="64"/>
        <v>6.7218023715323628E-3</v>
      </c>
    </row>
    <row r="1850" spans="2:8">
      <c r="B1850" s="270">
        <v>43084</v>
      </c>
      <c r="C1850" s="271">
        <v>9165.9</v>
      </c>
      <c r="D1850">
        <f t="shared" si="63"/>
        <v>5.8324874489039686E-3</v>
      </c>
      <c r="E1850" s="172">
        <v>5.8324874489039686E-3</v>
      </c>
      <c r="G1850" s="172">
        <v>1840</v>
      </c>
      <c r="H1850" s="264">
        <f t="shared" ca="1" si="64"/>
        <v>-2.2426498274689444E-2</v>
      </c>
    </row>
    <row r="1851" spans="2:8">
      <c r="B1851" s="270">
        <v>43083</v>
      </c>
      <c r="C1851" s="271">
        <v>9112.75</v>
      </c>
      <c r="D1851">
        <f t="shared" si="63"/>
        <v>-8.661663368290239E-4</v>
      </c>
      <c r="E1851" s="172">
        <v>-8.661663368290239E-4</v>
      </c>
      <c r="G1851" s="172">
        <v>1841</v>
      </c>
      <c r="H1851" s="264">
        <f t="shared" ca="1" si="64"/>
        <v>1.3844623234066352E-2</v>
      </c>
    </row>
    <row r="1852" spans="2:8">
      <c r="B1852" s="270">
        <v>43082</v>
      </c>
      <c r="C1852" s="271">
        <v>9120.65</v>
      </c>
      <c r="D1852">
        <f t="shared" si="63"/>
        <v>-1.1717873041774466E-3</v>
      </c>
      <c r="E1852" s="172">
        <v>-1.1717873041774466E-3</v>
      </c>
      <c r="G1852" s="172">
        <v>1842</v>
      </c>
      <c r="H1852" s="264">
        <f t="shared" ca="1" si="64"/>
        <v>1.9287504075116042E-2</v>
      </c>
    </row>
    <row r="1853" spans="2:8">
      <c r="B1853" s="270">
        <v>43081</v>
      </c>
      <c r="C1853" s="271">
        <v>9131.35</v>
      </c>
      <c r="D1853">
        <f t="shared" si="63"/>
        <v>-2.6823446977149802E-4</v>
      </c>
      <c r="E1853" s="172">
        <v>-2.6823446977149802E-4</v>
      </c>
      <c r="G1853" s="172">
        <v>1843</v>
      </c>
      <c r="H1853" s="264">
        <f t="shared" ca="1" si="64"/>
        <v>3.1927410815075011E-2</v>
      </c>
    </row>
    <row r="1854" spans="2:8">
      <c r="B1854" s="270">
        <v>43080</v>
      </c>
      <c r="C1854" s="271">
        <v>9133.7999999999993</v>
      </c>
      <c r="D1854">
        <f t="shared" si="63"/>
        <v>1.0124692416157403E-2</v>
      </c>
      <c r="E1854" s="172">
        <v>1.0124692416157403E-2</v>
      </c>
      <c r="G1854" s="172">
        <v>1844</v>
      </c>
      <c r="H1854" s="264">
        <f t="shared" ca="1" si="64"/>
        <v>1.7653128276921122E-2</v>
      </c>
    </row>
    <row r="1855" spans="2:8">
      <c r="B1855" s="270">
        <v>43077</v>
      </c>
      <c r="C1855" s="271">
        <v>9042.25</v>
      </c>
      <c r="D1855">
        <f t="shared" si="63"/>
        <v>1.7996262271458206E-2</v>
      </c>
      <c r="E1855" s="172">
        <v>1.7996262271458206E-2</v>
      </c>
      <c r="G1855" s="172">
        <v>1845</v>
      </c>
      <c r="H1855" s="264">
        <f t="shared" ca="1" si="64"/>
        <v>-2.7877675176890607E-2</v>
      </c>
    </row>
    <row r="1856" spans="2:8">
      <c r="B1856" s="270">
        <v>43076</v>
      </c>
      <c r="C1856" s="271">
        <v>8882.4</v>
      </c>
      <c r="D1856">
        <f t="shared" si="63"/>
        <v>3.1350146300682738E-2</v>
      </c>
      <c r="E1856" s="172">
        <v>3.1350146300682738E-2</v>
      </c>
      <c r="G1856" s="172">
        <v>1846</v>
      </c>
      <c r="H1856" s="264">
        <f t="shared" ca="1" si="64"/>
        <v>5.2867289668771401E-3</v>
      </c>
    </row>
    <row r="1857" spans="2:8">
      <c r="B1857" s="270">
        <v>43075</v>
      </c>
      <c r="C1857" s="271">
        <v>8612.4</v>
      </c>
      <c r="D1857">
        <f t="shared" si="63"/>
        <v>1.3175850548209496E-2</v>
      </c>
      <c r="E1857" s="172">
        <v>1.3175850548209496E-2</v>
      </c>
      <c r="G1857" s="172">
        <v>1847</v>
      </c>
      <c r="H1857" s="264">
        <f t="shared" ca="1" si="64"/>
        <v>-3.0258620110800404E-2</v>
      </c>
    </row>
    <row r="1858" spans="2:8">
      <c r="B1858" s="270">
        <v>43074</v>
      </c>
      <c r="C1858" s="271">
        <v>8500.4</v>
      </c>
      <c r="D1858">
        <f t="shared" si="63"/>
        <v>-4.7054394880439044E-5</v>
      </c>
      <c r="E1858" s="172">
        <v>-4.7054394880439044E-5</v>
      </c>
      <c r="G1858" s="172">
        <v>1848</v>
      </c>
      <c r="H1858" s="264">
        <f t="shared" ca="1" si="64"/>
        <v>1.017595862756193E-2</v>
      </c>
    </row>
    <row r="1859" spans="2:8">
      <c r="B1859" s="270">
        <v>43073</v>
      </c>
      <c r="C1859" s="271">
        <v>8500.7999999999993</v>
      </c>
      <c r="D1859">
        <f t="shared" si="63"/>
        <v>-1.2568242536880095E-2</v>
      </c>
      <c r="E1859" s="172">
        <v>-1.2568242536880095E-2</v>
      </c>
      <c r="G1859" s="172">
        <v>1849</v>
      </c>
      <c r="H1859" s="264">
        <f t="shared" ca="1" si="64"/>
        <v>1.897545049320697E-2</v>
      </c>
    </row>
    <row r="1860" spans="2:8">
      <c r="B1860" s="270">
        <v>43070</v>
      </c>
      <c r="C1860" s="271">
        <v>8609</v>
      </c>
      <c r="D1860">
        <f t="shared" si="63"/>
        <v>1.15128327383094E-3</v>
      </c>
      <c r="E1860" s="172">
        <v>1.15128327383094E-3</v>
      </c>
      <c r="G1860" s="172">
        <v>1850</v>
      </c>
      <c r="H1860" s="264">
        <f t="shared" ca="1" si="64"/>
        <v>7.625938915925912E-3</v>
      </c>
    </row>
    <row r="1861" spans="2:8">
      <c r="B1861" s="270">
        <v>43069</v>
      </c>
      <c r="C1861" s="271">
        <v>8599.1</v>
      </c>
      <c r="D1861">
        <f t="shared" si="63"/>
        <v>-8.3320359574922016E-3</v>
      </c>
      <c r="E1861" s="172">
        <v>-8.3320359574922016E-3</v>
      </c>
      <c r="G1861" s="172">
        <v>1851</v>
      </c>
      <c r="H1861" s="264">
        <f t="shared" ca="1" si="64"/>
        <v>4.2287796714542851E-2</v>
      </c>
    </row>
    <row r="1862" spans="2:8">
      <c r="B1862" s="270">
        <v>43068</v>
      </c>
      <c r="C1862" s="271">
        <v>8671.35</v>
      </c>
      <c r="D1862">
        <f t="shared" si="63"/>
        <v>5.4730031365410768E-3</v>
      </c>
      <c r="E1862" s="172">
        <v>5.4730031365410768E-3</v>
      </c>
      <c r="G1862" s="172">
        <v>1852</v>
      </c>
      <c r="H1862" s="264">
        <f t="shared" ca="1" si="64"/>
        <v>1.0128194776042793E-2</v>
      </c>
    </row>
    <row r="1863" spans="2:8">
      <c r="B1863" s="270">
        <v>43067</v>
      </c>
      <c r="C1863" s="271">
        <v>8624.15</v>
      </c>
      <c r="D1863">
        <f t="shared" si="63"/>
        <v>1.3580377500411262E-2</v>
      </c>
      <c r="E1863" s="172">
        <v>1.3580377500411262E-2</v>
      </c>
      <c r="G1863" s="172">
        <v>1853</v>
      </c>
      <c r="H1863" s="264">
        <f t="shared" ca="1" si="64"/>
        <v>1.3771389509103837E-2</v>
      </c>
    </row>
    <row r="1864" spans="2:8">
      <c r="B1864" s="270">
        <v>43066</v>
      </c>
      <c r="C1864" s="271">
        <v>8508.6</v>
      </c>
      <c r="D1864">
        <f t="shared" si="63"/>
        <v>2.4328607025253016E-3</v>
      </c>
      <c r="E1864" s="172">
        <v>2.4328607025253016E-3</v>
      </c>
      <c r="G1864" s="172">
        <v>1854</v>
      </c>
      <c r="H1864" s="264">
        <f t="shared" ca="1" si="64"/>
        <v>-2.9197132616128545E-2</v>
      </c>
    </row>
    <row r="1865" spans="2:8">
      <c r="B1865" s="270">
        <v>43063</v>
      </c>
      <c r="C1865" s="271">
        <v>8487.9500000000007</v>
      </c>
      <c r="D1865">
        <f t="shared" si="63"/>
        <v>2.9007254767588787E-3</v>
      </c>
      <c r="E1865" s="172">
        <v>2.9007254767588787E-3</v>
      </c>
      <c r="G1865" s="172">
        <v>1855</v>
      </c>
      <c r="H1865" s="264">
        <f t="shared" ca="1" si="64"/>
        <v>9.7784325980331487E-4</v>
      </c>
    </row>
    <row r="1866" spans="2:8">
      <c r="B1866" s="270">
        <v>43062</v>
      </c>
      <c r="C1866" s="271">
        <v>8463.4</v>
      </c>
      <c r="D1866">
        <f t="shared" si="63"/>
        <v>-5.8439003189183795E-3</v>
      </c>
      <c r="E1866" s="172">
        <v>-5.8439003189183795E-3</v>
      </c>
      <c r="G1866" s="172">
        <v>1856</v>
      </c>
      <c r="H1866" s="264">
        <f t="shared" ca="1" si="64"/>
        <v>-9.8764237880152039E-3</v>
      </c>
    </row>
    <row r="1867" spans="2:8">
      <c r="B1867" s="270">
        <v>43061</v>
      </c>
      <c r="C1867" s="271">
        <v>8513.15</v>
      </c>
      <c r="D1867">
        <f t="shared" ref="D1867:D1930" si="65">(C1867-C1868)/C1868</f>
        <v>1.0486895831355092E-2</v>
      </c>
      <c r="E1867" s="172">
        <v>1.0486895831355092E-2</v>
      </c>
      <c r="G1867" s="172">
        <v>1857</v>
      </c>
      <c r="H1867" s="264">
        <f t="shared" ca="1" si="64"/>
        <v>9.3290329597872177E-3</v>
      </c>
    </row>
    <row r="1868" spans="2:8">
      <c r="B1868" s="270">
        <v>43060</v>
      </c>
      <c r="C1868" s="271">
        <v>8424.7999999999993</v>
      </c>
      <c r="D1868">
        <f t="shared" si="65"/>
        <v>-1.0088242450141697E-4</v>
      </c>
      <c r="E1868" s="172">
        <v>-1.0088242450141697E-4</v>
      </c>
      <c r="G1868" s="172">
        <v>1858</v>
      </c>
      <c r="H1868" s="264">
        <f t="shared" ref="H1868:H1931" ca="1" si="66">_xlfn.NORM.INV(RAND(),N$13,N$14)</f>
        <v>4.8383344194327382E-3</v>
      </c>
    </row>
    <row r="1869" spans="2:8">
      <c r="B1869" s="270">
        <v>43059</v>
      </c>
      <c r="C1869" s="271">
        <v>8425.65</v>
      </c>
      <c r="D1869">
        <f t="shared" si="65"/>
        <v>9.2593147148836916E-3</v>
      </c>
      <c r="E1869" s="172">
        <v>9.2593147148836916E-3</v>
      </c>
      <c r="G1869" s="172">
        <v>1859</v>
      </c>
      <c r="H1869" s="264">
        <f t="shared" ca="1" si="66"/>
        <v>8.2068321010175232E-3</v>
      </c>
    </row>
    <row r="1870" spans="2:8">
      <c r="B1870" s="270">
        <v>43056</v>
      </c>
      <c r="C1870" s="271">
        <v>8348.35</v>
      </c>
      <c r="D1870">
        <f t="shared" si="65"/>
        <v>2.2618420569104764E-2</v>
      </c>
      <c r="E1870" s="172">
        <v>2.2618420569104764E-2</v>
      </c>
      <c r="G1870" s="172">
        <v>1860</v>
      </c>
      <c r="H1870" s="264">
        <f t="shared" ca="1" si="66"/>
        <v>-7.741845039953869E-3</v>
      </c>
    </row>
    <row r="1871" spans="2:8">
      <c r="B1871" s="270">
        <v>43055</v>
      </c>
      <c r="C1871" s="271">
        <v>8163.7</v>
      </c>
      <c r="D1871">
        <f t="shared" si="65"/>
        <v>4.4849118705588996E-3</v>
      </c>
      <c r="E1871" s="172">
        <v>4.4849118705588996E-3</v>
      </c>
      <c r="G1871" s="172">
        <v>1861</v>
      </c>
      <c r="H1871" s="264">
        <f t="shared" ca="1" si="66"/>
        <v>-1.6732775652173147E-2</v>
      </c>
    </row>
    <row r="1872" spans="2:8">
      <c r="B1872" s="270">
        <v>43054</v>
      </c>
      <c r="C1872" s="271">
        <v>8127.25</v>
      </c>
      <c r="D1872">
        <f t="shared" si="65"/>
        <v>5.2936433192376934E-4</v>
      </c>
      <c r="E1872" s="172">
        <v>5.2936433192376934E-4</v>
      </c>
      <c r="G1872" s="172">
        <v>1862</v>
      </c>
      <c r="H1872" s="264">
        <f t="shared" ca="1" si="66"/>
        <v>-2.6792900343478667E-2</v>
      </c>
    </row>
    <row r="1873" spans="2:8">
      <c r="B1873" s="270">
        <v>43053</v>
      </c>
      <c r="C1873" s="271">
        <v>8122.95</v>
      </c>
      <c r="D1873">
        <f t="shared" si="65"/>
        <v>1.6956049918610962E-3</v>
      </c>
      <c r="E1873" s="172">
        <v>1.6956049918610962E-3</v>
      </c>
      <c r="G1873" s="172">
        <v>1863</v>
      </c>
      <c r="H1873" s="264">
        <f t="shared" ca="1" si="66"/>
        <v>1.5860595308328788E-2</v>
      </c>
    </row>
    <row r="1874" spans="2:8">
      <c r="B1874" s="270">
        <v>43052</v>
      </c>
      <c r="C1874" s="271">
        <v>8109.2</v>
      </c>
      <c r="D1874">
        <f t="shared" si="65"/>
        <v>-9.0792448218977428E-3</v>
      </c>
      <c r="E1874" s="172">
        <v>-9.0792448218977428E-3</v>
      </c>
      <c r="G1874" s="172">
        <v>1864</v>
      </c>
      <c r="H1874" s="264">
        <f t="shared" ca="1" si="66"/>
        <v>2.914063823614791E-2</v>
      </c>
    </row>
    <row r="1875" spans="2:8">
      <c r="B1875" s="270">
        <v>43049</v>
      </c>
      <c r="C1875" s="271">
        <v>8183.5</v>
      </c>
      <c r="D1875">
        <f t="shared" si="65"/>
        <v>-2.5960413416535777E-3</v>
      </c>
      <c r="E1875" s="172">
        <v>-2.5960413416535777E-3</v>
      </c>
      <c r="G1875" s="172">
        <v>1865</v>
      </c>
      <c r="H1875" s="264">
        <f t="shared" ca="1" si="66"/>
        <v>-6.2649929667902785E-3</v>
      </c>
    </row>
    <row r="1876" spans="2:8">
      <c r="B1876" s="270">
        <v>43048</v>
      </c>
      <c r="C1876" s="271">
        <v>8204.7999999999993</v>
      </c>
      <c r="D1876">
        <f t="shared" si="65"/>
        <v>-3.3041788143829843E-3</v>
      </c>
      <c r="E1876" s="172">
        <v>-3.3041788143829843E-3</v>
      </c>
      <c r="G1876" s="172">
        <v>1866</v>
      </c>
      <c r="H1876" s="264">
        <f t="shared" ca="1" si="66"/>
        <v>1.3765531050054959E-2</v>
      </c>
    </row>
    <row r="1877" spans="2:8">
      <c r="B1877" s="270">
        <v>43047</v>
      </c>
      <c r="C1877" s="271">
        <v>8232</v>
      </c>
      <c r="D1877">
        <f t="shared" si="65"/>
        <v>1.4233057187694766E-3</v>
      </c>
      <c r="E1877" s="172">
        <v>1.4233057187694766E-3</v>
      </c>
      <c r="G1877" s="172">
        <v>1867</v>
      </c>
      <c r="H1877" s="264">
        <f t="shared" ca="1" si="66"/>
        <v>4.5118578061906264E-2</v>
      </c>
    </row>
    <row r="1878" spans="2:8">
      <c r="B1878" s="270">
        <v>43046</v>
      </c>
      <c r="C1878" s="271">
        <v>8220.2999999999993</v>
      </c>
      <c r="D1878">
        <f t="shared" si="65"/>
        <v>-1.0818030853649905E-2</v>
      </c>
      <c r="E1878" s="172">
        <v>-1.0818030853649905E-2</v>
      </c>
      <c r="G1878" s="172">
        <v>1868</v>
      </c>
      <c r="H1878" s="264">
        <f t="shared" ca="1" si="66"/>
        <v>-3.499490688388357E-2</v>
      </c>
    </row>
    <row r="1879" spans="2:8">
      <c r="B1879" s="270">
        <v>43045</v>
      </c>
      <c r="C1879" s="271">
        <v>8310.2000000000007</v>
      </c>
      <c r="D1879">
        <f t="shared" si="65"/>
        <v>1.1047035063386754E-2</v>
      </c>
      <c r="E1879" s="172">
        <v>1.1047035063386754E-2</v>
      </c>
      <c r="G1879" s="172">
        <v>1869</v>
      </c>
      <c r="H1879" s="264">
        <f t="shared" ca="1" si="66"/>
        <v>1.1382091614129158E-2</v>
      </c>
    </row>
    <row r="1880" spans="2:8">
      <c r="B1880" s="270">
        <v>43042</v>
      </c>
      <c r="C1880" s="271">
        <v>8219.4</v>
      </c>
      <c r="D1880">
        <f t="shared" si="65"/>
        <v>-7.7803982591354481E-4</v>
      </c>
      <c r="E1880" s="172">
        <v>-7.7803982591354481E-4</v>
      </c>
      <c r="G1880" s="172">
        <v>1870</v>
      </c>
      <c r="H1880" s="264">
        <f t="shared" ca="1" si="66"/>
        <v>-3.2868465002899197E-3</v>
      </c>
    </row>
    <row r="1881" spans="2:8">
      <c r="B1881" s="270">
        <v>43041</v>
      </c>
      <c r="C1881" s="271">
        <v>8225.7999999999993</v>
      </c>
      <c r="D1881">
        <f t="shared" si="65"/>
        <v>-1.529423188968776E-3</v>
      </c>
      <c r="E1881" s="172">
        <v>-1.529423188968776E-3</v>
      </c>
      <c r="G1881" s="172">
        <v>1871</v>
      </c>
      <c r="H1881" s="264">
        <f t="shared" ca="1" si="66"/>
        <v>-4.1517295078672325E-3</v>
      </c>
    </row>
    <row r="1882" spans="2:8">
      <c r="B1882" s="270">
        <v>43040</v>
      </c>
      <c r="C1882" s="271">
        <v>8238.4</v>
      </c>
      <c r="D1882">
        <f t="shared" si="65"/>
        <v>3.3064393362764056E-3</v>
      </c>
      <c r="E1882" s="172">
        <v>3.3064393362764056E-3</v>
      </c>
      <c r="G1882" s="172">
        <v>1872</v>
      </c>
      <c r="H1882" s="264">
        <f t="shared" ca="1" si="66"/>
        <v>3.9905919099690497E-3</v>
      </c>
    </row>
    <row r="1883" spans="2:8">
      <c r="B1883" s="270">
        <v>43039</v>
      </c>
      <c r="C1883" s="271">
        <v>8211.25</v>
      </c>
      <c r="D1883">
        <f t="shared" si="65"/>
        <v>1.9523504469052195E-3</v>
      </c>
      <c r="E1883" s="172">
        <v>1.9523504469052195E-3</v>
      </c>
      <c r="G1883" s="172">
        <v>1873</v>
      </c>
      <c r="H1883" s="264">
        <f t="shared" ca="1" si="66"/>
        <v>-3.9434933721280326E-3</v>
      </c>
    </row>
    <row r="1884" spans="2:8">
      <c r="B1884" s="270">
        <v>43038</v>
      </c>
      <c r="C1884" s="271">
        <v>8195.25</v>
      </c>
      <c r="D1884">
        <f t="shared" si="65"/>
        <v>9.9575448736513479E-3</v>
      </c>
      <c r="E1884" s="172">
        <v>9.9575448736513479E-3</v>
      </c>
      <c r="G1884" s="172">
        <v>1874</v>
      </c>
      <c r="H1884" s="264">
        <f t="shared" ca="1" si="66"/>
        <v>2.1820568262102193E-2</v>
      </c>
    </row>
    <row r="1885" spans="2:8">
      <c r="B1885" s="270">
        <v>43035</v>
      </c>
      <c r="C1885" s="271">
        <v>8114.45</v>
      </c>
      <c r="D1885">
        <f t="shared" si="65"/>
        <v>5.7510798767979416E-3</v>
      </c>
      <c r="E1885" s="172">
        <v>5.7510798767979416E-3</v>
      </c>
      <c r="G1885" s="172">
        <v>1875</v>
      </c>
      <c r="H1885" s="264">
        <f t="shared" ca="1" si="66"/>
        <v>-1.7270374490947298E-2</v>
      </c>
    </row>
    <row r="1886" spans="2:8">
      <c r="B1886" s="270">
        <v>43034</v>
      </c>
      <c r="C1886" s="271">
        <v>8068.05</v>
      </c>
      <c r="D1886">
        <f t="shared" si="65"/>
        <v>2.5139132423572508E-2</v>
      </c>
      <c r="E1886" s="172">
        <v>2.5139132423572508E-2</v>
      </c>
      <c r="G1886" s="172">
        <v>1876</v>
      </c>
      <c r="H1886" s="264">
        <f t="shared" ca="1" si="66"/>
        <v>3.9692118466605145E-3</v>
      </c>
    </row>
    <row r="1887" spans="2:8">
      <c r="B1887" s="270">
        <v>43033</v>
      </c>
      <c r="C1887" s="271">
        <v>7870.2</v>
      </c>
      <c r="D1887">
        <f t="shared" si="65"/>
        <v>-6.0952380952383257E-4</v>
      </c>
      <c r="E1887" s="172">
        <v>-6.0952380952383257E-4</v>
      </c>
      <c r="G1887" s="172">
        <v>1877</v>
      </c>
      <c r="H1887" s="264">
        <f t="shared" ca="1" si="66"/>
        <v>5.9114814471309014E-4</v>
      </c>
    </row>
    <row r="1888" spans="2:8">
      <c r="B1888" s="270">
        <v>43032</v>
      </c>
      <c r="C1888" s="271">
        <v>7875</v>
      </c>
      <c r="D1888">
        <f t="shared" si="65"/>
        <v>7.226450086333696E-3</v>
      </c>
      <c r="E1888" s="172">
        <v>7.226450086333696E-3</v>
      </c>
      <c r="G1888" s="172">
        <v>1878</v>
      </c>
      <c r="H1888" s="264">
        <f t="shared" ca="1" si="66"/>
        <v>5.9611269622286949E-4</v>
      </c>
    </row>
    <row r="1889" spans="2:8">
      <c r="B1889" s="270">
        <v>43031</v>
      </c>
      <c r="C1889" s="271">
        <v>7818.5</v>
      </c>
      <c r="D1889">
        <f t="shared" si="65"/>
        <v>1.1304988940771641E-2</v>
      </c>
      <c r="E1889" s="172">
        <v>1.1304988940771641E-2</v>
      </c>
      <c r="G1889" s="172">
        <v>1879</v>
      </c>
      <c r="H1889" s="264">
        <f t="shared" ca="1" si="66"/>
        <v>5.815536644593949E-3</v>
      </c>
    </row>
    <row r="1890" spans="2:8">
      <c r="B1890" s="270">
        <v>43027</v>
      </c>
      <c r="C1890" s="271">
        <v>7731.1</v>
      </c>
      <c r="D1890">
        <f t="shared" si="65"/>
        <v>-6.802371516113054E-3</v>
      </c>
      <c r="E1890" s="172">
        <v>-6.802371516113054E-3</v>
      </c>
      <c r="G1890" s="172">
        <v>1880</v>
      </c>
      <c r="H1890" s="264">
        <f t="shared" ca="1" si="66"/>
        <v>-1.6570972676827389E-2</v>
      </c>
    </row>
    <row r="1891" spans="2:8">
      <c r="B1891" s="270">
        <v>43026</v>
      </c>
      <c r="C1891" s="271">
        <v>7784.05</v>
      </c>
      <c r="D1891">
        <f t="shared" si="65"/>
        <v>-6.9971552131038103E-3</v>
      </c>
      <c r="E1891" s="172">
        <v>-6.9971552131038103E-3</v>
      </c>
      <c r="G1891" s="172">
        <v>1881</v>
      </c>
      <c r="H1891" s="264">
        <f t="shared" ca="1" si="66"/>
        <v>1.8768810428119363E-2</v>
      </c>
    </row>
    <row r="1892" spans="2:8">
      <c r="B1892" s="270">
        <v>43025</v>
      </c>
      <c r="C1892" s="271">
        <v>7838.9</v>
      </c>
      <c r="D1892">
        <f t="shared" si="65"/>
        <v>-3.953073195613828E-4</v>
      </c>
      <c r="E1892" s="172">
        <v>-3.953073195613828E-4</v>
      </c>
      <c r="G1892" s="172">
        <v>1882</v>
      </c>
      <c r="H1892" s="264">
        <f t="shared" ca="1" si="66"/>
        <v>1.2516459749578369E-2</v>
      </c>
    </row>
    <row r="1893" spans="2:8">
      <c r="B1893" s="270">
        <v>43024</v>
      </c>
      <c r="C1893" s="271">
        <v>7842</v>
      </c>
      <c r="D1893">
        <f t="shared" si="65"/>
        <v>-4.0829803851843869E-3</v>
      </c>
      <c r="E1893" s="172">
        <v>-4.0829803851843869E-3</v>
      </c>
      <c r="G1893" s="172">
        <v>1883</v>
      </c>
      <c r="H1893" s="264">
        <f t="shared" ca="1" si="66"/>
        <v>-7.1353109058479112E-3</v>
      </c>
    </row>
    <row r="1894" spans="2:8">
      <c r="B1894" s="270">
        <v>43021</v>
      </c>
      <c r="C1894" s="271">
        <v>7874.15</v>
      </c>
      <c r="D1894">
        <f t="shared" si="65"/>
        <v>-3.8080779327577395E-3</v>
      </c>
      <c r="E1894" s="172">
        <v>-3.8080779327577395E-3</v>
      </c>
      <c r="G1894" s="172">
        <v>1884</v>
      </c>
      <c r="H1894" s="264">
        <f t="shared" ca="1" si="66"/>
        <v>4.3420181900225965E-2</v>
      </c>
    </row>
    <row r="1895" spans="2:8">
      <c r="B1895" s="270">
        <v>43020</v>
      </c>
      <c r="C1895" s="271">
        <v>7904.25</v>
      </c>
      <c r="D1895">
        <f t="shared" si="65"/>
        <v>1.0108432426215518E-2</v>
      </c>
      <c r="E1895" s="172">
        <v>1.0108432426215518E-2</v>
      </c>
      <c r="G1895" s="172">
        <v>1885</v>
      </c>
      <c r="H1895" s="264">
        <f t="shared" ca="1" si="66"/>
        <v>1.5192809078267267E-2</v>
      </c>
    </row>
    <row r="1896" spans="2:8">
      <c r="B1896" s="270">
        <v>43019</v>
      </c>
      <c r="C1896" s="271">
        <v>7825.15</v>
      </c>
      <c r="D1896">
        <f t="shared" si="65"/>
        <v>-8.6841405171212711E-3</v>
      </c>
      <c r="E1896" s="172">
        <v>-8.6841405171212711E-3</v>
      </c>
      <c r="G1896" s="172">
        <v>1886</v>
      </c>
      <c r="H1896" s="264">
        <f t="shared" ca="1" si="66"/>
        <v>2.0205382537986153E-2</v>
      </c>
    </row>
    <row r="1897" spans="2:8">
      <c r="B1897" s="270">
        <v>43018</v>
      </c>
      <c r="C1897" s="271">
        <v>7893.7</v>
      </c>
      <c r="D1897">
        <f t="shared" si="65"/>
        <v>-3.7990553015816736E-4</v>
      </c>
      <c r="E1897" s="172">
        <v>-3.7990553015816736E-4</v>
      </c>
      <c r="G1897" s="172">
        <v>1887</v>
      </c>
      <c r="H1897" s="264">
        <f t="shared" ca="1" si="66"/>
        <v>6.3977808338877132E-2</v>
      </c>
    </row>
    <row r="1898" spans="2:8">
      <c r="B1898" s="270">
        <v>43017</v>
      </c>
      <c r="C1898" s="271">
        <v>7896.7</v>
      </c>
      <c r="D1898">
        <f t="shared" si="65"/>
        <v>-8.2245166514829438E-4</v>
      </c>
      <c r="E1898" s="172">
        <v>-8.2245166514829438E-4</v>
      </c>
      <c r="G1898" s="172">
        <v>1888</v>
      </c>
      <c r="H1898" s="264">
        <f t="shared" ca="1" si="66"/>
        <v>2.295515849518031E-2</v>
      </c>
    </row>
    <row r="1899" spans="2:8">
      <c r="B1899" s="270">
        <v>43014</v>
      </c>
      <c r="C1899" s="271">
        <v>7903.2</v>
      </c>
      <c r="D1899">
        <f t="shared" si="65"/>
        <v>9.2133238837703284E-3</v>
      </c>
      <c r="E1899" s="172">
        <v>9.2133238837703284E-3</v>
      </c>
      <c r="G1899" s="172">
        <v>1889</v>
      </c>
      <c r="H1899" s="264">
        <f t="shared" ca="1" si="66"/>
        <v>1.7332294689156773E-3</v>
      </c>
    </row>
    <row r="1900" spans="2:8">
      <c r="B1900" s="270">
        <v>43013</v>
      </c>
      <c r="C1900" s="271">
        <v>7831.05</v>
      </c>
      <c r="D1900">
        <f t="shared" si="65"/>
        <v>-2.0580589254765567E-3</v>
      </c>
      <c r="E1900" s="172">
        <v>-2.0580589254765567E-3</v>
      </c>
      <c r="G1900" s="172">
        <v>1890</v>
      </c>
      <c r="H1900" s="264">
        <f t="shared" ca="1" si="66"/>
        <v>-6.7645480727825842E-3</v>
      </c>
    </row>
    <row r="1901" spans="2:8">
      <c r="B1901" s="270">
        <v>43012</v>
      </c>
      <c r="C1901" s="271">
        <v>7847.2</v>
      </c>
      <c r="D1901">
        <f t="shared" si="65"/>
        <v>-5.2102480889418962E-3</v>
      </c>
      <c r="E1901" s="172">
        <v>-5.2102480889418962E-3</v>
      </c>
      <c r="G1901" s="172">
        <v>1891</v>
      </c>
      <c r="H1901" s="264">
        <f t="shared" ca="1" si="66"/>
        <v>-2.1103307500727805E-2</v>
      </c>
    </row>
    <row r="1902" spans="2:8">
      <c r="B1902" s="270">
        <v>43011</v>
      </c>
      <c r="C1902" s="271">
        <v>7888.3</v>
      </c>
      <c r="D1902">
        <f t="shared" si="65"/>
        <v>-1.1268205860971102E-2</v>
      </c>
      <c r="E1902" s="172">
        <v>-1.1268205860971102E-2</v>
      </c>
      <c r="G1902" s="172">
        <v>1892</v>
      </c>
      <c r="H1902" s="264">
        <f t="shared" ca="1" si="66"/>
        <v>1.3609146039789069E-2</v>
      </c>
    </row>
    <row r="1903" spans="2:8">
      <c r="B1903" s="270">
        <v>43007</v>
      </c>
      <c r="C1903" s="271">
        <v>7978.2</v>
      </c>
      <c r="D1903">
        <f t="shared" si="65"/>
        <v>1.0237611350642868E-2</v>
      </c>
      <c r="E1903" s="172">
        <v>1.0237611350642868E-2</v>
      </c>
      <c r="G1903" s="172">
        <v>1893</v>
      </c>
      <c r="H1903" s="264">
        <f t="shared" ca="1" si="66"/>
        <v>7.0523820034356852E-3</v>
      </c>
    </row>
    <row r="1904" spans="2:8">
      <c r="B1904" s="270">
        <v>43006</v>
      </c>
      <c r="C1904" s="271">
        <v>7897.35</v>
      </c>
      <c r="D1904">
        <f t="shared" si="65"/>
        <v>2.0336048682485099E-2</v>
      </c>
      <c r="E1904" s="172">
        <v>2.0336048682485099E-2</v>
      </c>
      <c r="G1904" s="172">
        <v>1894</v>
      </c>
      <c r="H1904" s="264">
        <f t="shared" ca="1" si="66"/>
        <v>-5.4448450594108168E-3</v>
      </c>
    </row>
    <row r="1905" spans="2:8">
      <c r="B1905" s="270">
        <v>43005</v>
      </c>
      <c r="C1905" s="271">
        <v>7739.95</v>
      </c>
      <c r="D1905">
        <f t="shared" si="65"/>
        <v>-1.9005310586952918E-2</v>
      </c>
      <c r="E1905" s="172">
        <v>-1.9005310586952918E-2</v>
      </c>
      <c r="G1905" s="172">
        <v>1895</v>
      </c>
      <c r="H1905" s="264">
        <f t="shared" ca="1" si="66"/>
        <v>-2.7658965889364468E-2</v>
      </c>
    </row>
    <row r="1906" spans="2:8">
      <c r="B1906" s="270">
        <v>43004</v>
      </c>
      <c r="C1906" s="271">
        <v>7889.9</v>
      </c>
      <c r="D1906">
        <f t="shared" si="65"/>
        <v>-9.4225324703859012E-3</v>
      </c>
      <c r="E1906" s="172">
        <v>-9.4225324703859012E-3</v>
      </c>
      <c r="G1906" s="172">
        <v>1896</v>
      </c>
      <c r="H1906" s="264">
        <f t="shared" ca="1" si="66"/>
        <v>1.4557915758051682E-2</v>
      </c>
    </row>
    <row r="1907" spans="2:8">
      <c r="B1907" s="270">
        <v>43003</v>
      </c>
      <c r="C1907" s="271">
        <v>7964.95</v>
      </c>
      <c r="D1907">
        <f t="shared" si="65"/>
        <v>-1.2797154259934062E-2</v>
      </c>
      <c r="E1907" s="172">
        <v>-1.2797154259934062E-2</v>
      </c>
      <c r="G1907" s="172">
        <v>1897</v>
      </c>
      <c r="H1907" s="264">
        <f t="shared" ca="1" si="66"/>
        <v>4.1498491326874401E-2</v>
      </c>
    </row>
    <row r="1908" spans="2:8">
      <c r="B1908" s="270">
        <v>43000</v>
      </c>
      <c r="C1908" s="271">
        <v>8068.2</v>
      </c>
      <c r="D1908">
        <f t="shared" si="65"/>
        <v>-9.4230167158791643E-3</v>
      </c>
      <c r="E1908" s="172">
        <v>-9.4230167158791643E-3</v>
      </c>
      <c r="G1908" s="172">
        <v>1898</v>
      </c>
      <c r="H1908" s="264">
        <f t="shared" ca="1" si="66"/>
        <v>-2.750421127993067E-2</v>
      </c>
    </row>
    <row r="1909" spans="2:8">
      <c r="B1909" s="270">
        <v>42999</v>
      </c>
      <c r="C1909" s="271">
        <v>8144.95</v>
      </c>
      <c r="D1909">
        <f t="shared" si="65"/>
        <v>3.054130773446326E-3</v>
      </c>
      <c r="E1909" s="172">
        <v>3.054130773446326E-3</v>
      </c>
      <c r="G1909" s="172">
        <v>1899</v>
      </c>
      <c r="H1909" s="264">
        <f t="shared" ca="1" si="66"/>
        <v>2.5770115499178688E-2</v>
      </c>
    </row>
    <row r="1910" spans="2:8">
      <c r="B1910" s="270">
        <v>42998</v>
      </c>
      <c r="C1910" s="271">
        <v>8120.15</v>
      </c>
      <c r="D1910">
        <f t="shared" si="65"/>
        <v>-1.4203672048895288E-3</v>
      </c>
      <c r="E1910" s="172">
        <v>-1.4203672048895288E-3</v>
      </c>
      <c r="G1910" s="172">
        <v>1900</v>
      </c>
      <c r="H1910" s="264">
        <f t="shared" ca="1" si="66"/>
        <v>4.2183143143155286E-2</v>
      </c>
    </row>
    <row r="1911" spans="2:8">
      <c r="B1911" s="270">
        <v>42997</v>
      </c>
      <c r="C1911" s="271">
        <v>8131.7</v>
      </c>
      <c r="D1911">
        <f t="shared" si="65"/>
        <v>-3.2055014495241448E-3</v>
      </c>
      <c r="E1911" s="172">
        <v>-3.2055014495241448E-3</v>
      </c>
      <c r="G1911" s="172">
        <v>1901</v>
      </c>
      <c r="H1911" s="264">
        <f t="shared" ca="1" si="66"/>
        <v>7.9300610045031014E-3</v>
      </c>
    </row>
    <row r="1912" spans="2:8">
      <c r="B1912" s="270">
        <v>42996</v>
      </c>
      <c r="C1912" s="271">
        <v>8157.85</v>
      </c>
      <c r="D1912">
        <f t="shared" si="65"/>
        <v>7.1730608969413088E-3</v>
      </c>
      <c r="E1912" s="172">
        <v>7.1730608969413088E-3</v>
      </c>
      <c r="G1912" s="172">
        <v>1902</v>
      </c>
      <c r="H1912" s="264">
        <f t="shared" ca="1" si="66"/>
        <v>2.9151738844486654E-2</v>
      </c>
    </row>
    <row r="1913" spans="2:8">
      <c r="B1913" s="270">
        <v>42993</v>
      </c>
      <c r="C1913" s="271">
        <v>8099.75</v>
      </c>
      <c r="D1913">
        <f t="shared" si="65"/>
        <v>3.6554010098819741E-3</v>
      </c>
      <c r="E1913" s="172">
        <v>3.6554010098819741E-3</v>
      </c>
      <c r="G1913" s="172">
        <v>1903</v>
      </c>
      <c r="H1913" s="264">
        <f t="shared" ca="1" si="66"/>
        <v>-2.1433676602874343E-2</v>
      </c>
    </row>
    <row r="1914" spans="2:8">
      <c r="B1914" s="270">
        <v>42992</v>
      </c>
      <c r="C1914" s="271">
        <v>8070.25</v>
      </c>
      <c r="D1914">
        <f t="shared" si="65"/>
        <v>-6.4449806712136952E-3</v>
      </c>
      <c r="E1914" s="172">
        <v>-6.4449806712136952E-3</v>
      </c>
      <c r="G1914" s="172">
        <v>1904</v>
      </c>
      <c r="H1914" s="264">
        <f t="shared" ca="1" si="66"/>
        <v>1.5629346625421862E-2</v>
      </c>
    </row>
    <row r="1915" spans="2:8">
      <c r="B1915" s="270">
        <v>42991</v>
      </c>
      <c r="C1915" s="271">
        <v>8122.6</v>
      </c>
      <c r="D1915">
        <f t="shared" si="65"/>
        <v>-3.9119504568029479E-3</v>
      </c>
      <c r="E1915" s="172">
        <v>-3.9119504568029479E-3</v>
      </c>
      <c r="G1915" s="172">
        <v>1905</v>
      </c>
      <c r="H1915" s="264">
        <f t="shared" ca="1" si="66"/>
        <v>4.4760538378634862E-2</v>
      </c>
    </row>
    <row r="1916" spans="2:8">
      <c r="B1916" s="270">
        <v>42990</v>
      </c>
      <c r="C1916" s="271">
        <v>8154.5</v>
      </c>
      <c r="D1916">
        <f t="shared" si="65"/>
        <v>1.4860483395559496E-3</v>
      </c>
      <c r="E1916" s="172">
        <v>1.4860483395559496E-3</v>
      </c>
      <c r="G1916" s="172">
        <v>1906</v>
      </c>
      <c r="H1916" s="264">
        <f t="shared" ca="1" si="66"/>
        <v>-3.4621442614929374E-2</v>
      </c>
    </row>
    <row r="1917" spans="2:8">
      <c r="B1917" s="270">
        <v>42989</v>
      </c>
      <c r="C1917" s="271">
        <v>8142.4</v>
      </c>
      <c r="D1917">
        <f t="shared" si="65"/>
        <v>2.1534987297305727E-2</v>
      </c>
      <c r="E1917" s="172">
        <v>2.1534987297305727E-2</v>
      </c>
      <c r="G1917" s="172">
        <v>1907</v>
      </c>
      <c r="H1917" s="264">
        <f t="shared" ca="1" si="66"/>
        <v>2.0398781600663024E-2</v>
      </c>
    </row>
    <row r="1918" spans="2:8">
      <c r="B1918" s="270">
        <v>42986</v>
      </c>
      <c r="C1918" s="271">
        <v>7970.75</v>
      </c>
      <c r="D1918">
        <f t="shared" si="65"/>
        <v>6.5094959086776675E-3</v>
      </c>
      <c r="E1918" s="172">
        <v>6.5094959086776675E-3</v>
      </c>
      <c r="G1918" s="172">
        <v>1908</v>
      </c>
      <c r="H1918" s="264">
        <f t="shared" ca="1" si="66"/>
        <v>-3.0668868935006973E-2</v>
      </c>
    </row>
    <row r="1919" spans="2:8">
      <c r="B1919" s="270">
        <v>42985</v>
      </c>
      <c r="C1919" s="271">
        <v>7919.2</v>
      </c>
      <c r="D1919">
        <f t="shared" si="65"/>
        <v>9.2459839549362058E-3</v>
      </c>
      <c r="E1919" s="172">
        <v>9.2459839549362058E-3</v>
      </c>
      <c r="G1919" s="172">
        <v>1909</v>
      </c>
      <c r="H1919" s="264">
        <f t="shared" ca="1" si="66"/>
        <v>1.3657226493433662E-2</v>
      </c>
    </row>
    <row r="1920" spans="2:8">
      <c r="B1920" s="270">
        <v>42984</v>
      </c>
      <c r="C1920" s="271">
        <v>7846.65</v>
      </c>
      <c r="D1920">
        <f t="shared" si="65"/>
        <v>3.7673335721229878E-3</v>
      </c>
      <c r="E1920" s="172">
        <v>3.7673335721229878E-3</v>
      </c>
      <c r="G1920" s="172">
        <v>1910</v>
      </c>
      <c r="H1920" s="264">
        <f t="shared" ca="1" si="66"/>
        <v>-5.1948235059729366E-3</v>
      </c>
    </row>
    <row r="1921" spans="2:8">
      <c r="B1921" s="270">
        <v>42983</v>
      </c>
      <c r="C1921" s="271">
        <v>7817.2</v>
      </c>
      <c r="D1921">
        <f t="shared" si="65"/>
        <v>-5.4976666879756847E-4</v>
      </c>
      <c r="E1921" s="172">
        <v>-5.4976666879756847E-4</v>
      </c>
      <c r="G1921" s="172">
        <v>1911</v>
      </c>
      <c r="H1921" s="264">
        <f t="shared" ca="1" si="66"/>
        <v>-5.5421748446402644E-3</v>
      </c>
    </row>
    <row r="1922" spans="2:8">
      <c r="B1922" s="270">
        <v>42982</v>
      </c>
      <c r="C1922" s="271">
        <v>7821.5</v>
      </c>
      <c r="D1922">
        <f t="shared" si="65"/>
        <v>1.1776301473317484E-3</v>
      </c>
      <c r="E1922" s="172">
        <v>1.1776301473317484E-3</v>
      </c>
      <c r="G1922" s="172">
        <v>1912</v>
      </c>
      <c r="H1922" s="264">
        <f t="shared" ca="1" si="66"/>
        <v>2.8739916138372901E-2</v>
      </c>
    </row>
    <row r="1923" spans="2:8">
      <c r="B1923" s="270">
        <v>42979</v>
      </c>
      <c r="C1923" s="271">
        <v>7812.3</v>
      </c>
      <c r="D1923">
        <f t="shared" si="65"/>
        <v>1.4544887861511889E-2</v>
      </c>
      <c r="E1923" s="172">
        <v>1.4544887861511889E-2</v>
      </c>
      <c r="G1923" s="172">
        <v>1913</v>
      </c>
      <c r="H1923" s="264">
        <f t="shared" ca="1" si="66"/>
        <v>3.8090713113768881E-2</v>
      </c>
    </row>
    <row r="1924" spans="2:8">
      <c r="B1924" s="270">
        <v>42978</v>
      </c>
      <c r="C1924" s="271">
        <v>7700.3</v>
      </c>
      <c r="D1924">
        <f t="shared" si="65"/>
        <v>1.8901878279049197E-2</v>
      </c>
      <c r="E1924" s="172">
        <v>1.8901878279049197E-2</v>
      </c>
      <c r="G1924" s="172">
        <v>1914</v>
      </c>
      <c r="H1924" s="264">
        <f t="shared" ca="1" si="66"/>
        <v>2.6230671435068124E-2</v>
      </c>
    </row>
    <row r="1925" spans="2:8">
      <c r="B1925" s="270">
        <v>42977</v>
      </c>
      <c r="C1925" s="271">
        <v>7557.45</v>
      </c>
      <c r="D1925">
        <f t="shared" si="65"/>
        <v>4.7796317223957746E-3</v>
      </c>
      <c r="E1925" s="172">
        <v>4.7796317223957746E-3</v>
      </c>
      <c r="G1925" s="172">
        <v>1915</v>
      </c>
      <c r="H1925" s="264">
        <f t="shared" ca="1" si="66"/>
        <v>7.6529632207779016E-3</v>
      </c>
    </row>
    <row r="1926" spans="2:8">
      <c r="B1926" s="270">
        <v>42976</v>
      </c>
      <c r="C1926" s="271">
        <v>7521.5</v>
      </c>
      <c r="D1926">
        <f t="shared" si="65"/>
        <v>-7.5867528697717377E-3</v>
      </c>
      <c r="E1926" s="172">
        <v>-7.5867528697717377E-3</v>
      </c>
      <c r="G1926" s="172">
        <v>1916</v>
      </c>
      <c r="H1926" s="264">
        <f t="shared" ca="1" si="66"/>
        <v>1.0188415068216432E-2</v>
      </c>
    </row>
    <row r="1927" spans="2:8">
      <c r="B1927" s="270">
        <v>42975</v>
      </c>
      <c r="C1927" s="271">
        <v>7579</v>
      </c>
      <c r="D1927">
        <f t="shared" si="65"/>
        <v>-4.4464293924089352E-3</v>
      </c>
      <c r="E1927" s="172">
        <v>-4.4464293924089352E-3</v>
      </c>
      <c r="G1927" s="172">
        <v>1917</v>
      </c>
      <c r="H1927" s="264">
        <f t="shared" ca="1" si="66"/>
        <v>1.4494462525678164E-2</v>
      </c>
    </row>
    <row r="1928" spans="2:8">
      <c r="B1928" s="270">
        <v>42971</v>
      </c>
      <c r="C1928" s="271">
        <v>7612.85</v>
      </c>
      <c r="D1928">
        <f t="shared" si="65"/>
        <v>5.2554783079472841E-3</v>
      </c>
      <c r="E1928" s="172">
        <v>5.2554783079472841E-3</v>
      </c>
      <c r="G1928" s="172">
        <v>1918</v>
      </c>
      <c r="H1928" s="264">
        <f t="shared" ca="1" si="66"/>
        <v>7.0290745059418784E-3</v>
      </c>
    </row>
    <row r="1929" spans="2:8">
      <c r="B1929" s="270">
        <v>42970</v>
      </c>
      <c r="C1929" s="271">
        <v>7573.05</v>
      </c>
      <c r="D1929">
        <f t="shared" si="65"/>
        <v>1.0265337975747364E-2</v>
      </c>
      <c r="E1929" s="172">
        <v>1.0265337975747364E-2</v>
      </c>
      <c r="G1929" s="172">
        <v>1919</v>
      </c>
      <c r="H1929" s="264">
        <f t="shared" ca="1" si="66"/>
        <v>-3.0844171481465645E-2</v>
      </c>
    </row>
    <row r="1930" spans="2:8">
      <c r="B1930" s="270">
        <v>42969</v>
      </c>
      <c r="C1930" s="271">
        <v>7496.1</v>
      </c>
      <c r="D1930">
        <f t="shared" si="65"/>
        <v>-7.7313747184037018E-4</v>
      </c>
      <c r="E1930" s="172">
        <v>-7.7313747184037018E-4</v>
      </c>
      <c r="G1930" s="172">
        <v>1920</v>
      </c>
      <c r="H1930" s="264">
        <f t="shared" ca="1" si="66"/>
        <v>5.1139537763987188E-3</v>
      </c>
    </row>
    <row r="1931" spans="2:8">
      <c r="B1931" s="270">
        <v>42968</v>
      </c>
      <c r="C1931" s="271">
        <v>7501.9</v>
      </c>
      <c r="D1931">
        <f t="shared" ref="D1931:D1994" si="67">(C1931-C1932)/C1932</f>
        <v>-1.2752013475812042E-2</v>
      </c>
      <c r="E1931" s="172">
        <v>-1.2752013475812042E-2</v>
      </c>
      <c r="G1931" s="172">
        <v>1921</v>
      </c>
      <c r="H1931" s="264">
        <f t="shared" ca="1" si="66"/>
        <v>4.2813962180084653E-3</v>
      </c>
    </row>
    <row r="1932" spans="2:8">
      <c r="B1932" s="270">
        <v>42965</v>
      </c>
      <c r="C1932" s="271">
        <v>7598.8</v>
      </c>
      <c r="D1932">
        <f t="shared" si="67"/>
        <v>2.1562951288831927E-3</v>
      </c>
      <c r="E1932" s="172">
        <v>2.1562951288831927E-3</v>
      </c>
      <c r="G1932" s="172">
        <v>1922</v>
      </c>
      <c r="H1932" s="264">
        <f t="shared" ref="H1932:H1995" ca="1" si="68">_xlfn.NORM.INV(RAND(),N$13,N$14)</f>
        <v>-1.0603117206926412E-2</v>
      </c>
    </row>
    <row r="1933" spans="2:8">
      <c r="B1933" s="270">
        <v>42964</v>
      </c>
      <c r="C1933" s="271">
        <v>7582.45</v>
      </c>
      <c r="D1933">
        <f t="shared" si="67"/>
        <v>-1.5413282431844571E-2</v>
      </c>
      <c r="E1933" s="172">
        <v>-1.5413282431844571E-2</v>
      </c>
      <c r="G1933" s="172">
        <v>1923</v>
      </c>
      <c r="H1933" s="264">
        <f t="shared" ca="1" si="68"/>
        <v>2.9156675832684081E-2</v>
      </c>
    </row>
    <row r="1934" spans="2:8">
      <c r="B1934" s="270">
        <v>42963</v>
      </c>
      <c r="C1934" s="271">
        <v>7701.15</v>
      </c>
      <c r="D1934">
        <f t="shared" si="67"/>
        <v>1.2183821934822444E-2</v>
      </c>
      <c r="E1934" s="172">
        <v>1.2183821934822444E-2</v>
      </c>
      <c r="G1934" s="172">
        <v>1924</v>
      </c>
      <c r="H1934" s="264">
        <f t="shared" ca="1" si="68"/>
        <v>-1.1520126008990933E-2</v>
      </c>
    </row>
    <row r="1935" spans="2:8">
      <c r="B1935" s="270">
        <v>42961</v>
      </c>
      <c r="C1935" s="271">
        <v>7608.45</v>
      </c>
      <c r="D1935">
        <f t="shared" si="67"/>
        <v>2.0255048676482444E-2</v>
      </c>
      <c r="E1935" s="172">
        <v>2.0255048676482444E-2</v>
      </c>
      <c r="G1935" s="172">
        <v>1925</v>
      </c>
      <c r="H1935" s="264">
        <f t="shared" ca="1" si="68"/>
        <v>-1.0652112956642479E-2</v>
      </c>
    </row>
    <row r="1936" spans="2:8">
      <c r="B1936" s="270">
        <v>42958</v>
      </c>
      <c r="C1936" s="271">
        <v>7457.4</v>
      </c>
      <c r="D1936">
        <f t="shared" si="67"/>
        <v>-1.6011875309252892E-2</v>
      </c>
      <c r="E1936" s="172">
        <v>-1.6011875309252892E-2</v>
      </c>
      <c r="G1936" s="172">
        <v>1926</v>
      </c>
      <c r="H1936" s="264">
        <f t="shared" ca="1" si="68"/>
        <v>9.8407676875709293E-3</v>
      </c>
    </row>
    <row r="1937" spans="2:8">
      <c r="B1937" s="270">
        <v>42957</v>
      </c>
      <c r="C1937" s="271">
        <v>7578.75</v>
      </c>
      <c r="D1937">
        <f t="shared" si="67"/>
        <v>-1.0813668163307972E-2</v>
      </c>
      <c r="E1937" s="172">
        <v>-1.0813668163307972E-2</v>
      </c>
      <c r="G1937" s="172">
        <v>1927</v>
      </c>
      <c r="H1937" s="264">
        <f t="shared" ca="1" si="68"/>
        <v>-1.6293088869785365E-3</v>
      </c>
    </row>
    <row r="1938" spans="2:8">
      <c r="B1938" s="270">
        <v>42956</v>
      </c>
      <c r="C1938" s="271">
        <v>7661.6</v>
      </c>
      <c r="D1938">
        <f t="shared" si="67"/>
        <v>-1.2158485797908595E-2</v>
      </c>
      <c r="E1938" s="172">
        <v>-1.2158485797908595E-2</v>
      </c>
      <c r="G1938" s="172">
        <v>1928</v>
      </c>
      <c r="H1938" s="264">
        <f t="shared" ca="1" si="68"/>
        <v>2.7989784267224023E-3</v>
      </c>
    </row>
    <row r="1939" spans="2:8">
      <c r="B1939" s="270">
        <v>42955</v>
      </c>
      <c r="C1939" s="271">
        <v>7755.9</v>
      </c>
      <c r="D1939">
        <f t="shared" si="67"/>
        <v>-1.0556664731809688E-2</v>
      </c>
      <c r="E1939" s="172">
        <v>-1.0556664731809688E-2</v>
      </c>
      <c r="G1939" s="172">
        <v>1929</v>
      </c>
      <c r="H1939" s="264">
        <f t="shared" ca="1" si="68"/>
        <v>-1.2478133104205077E-2</v>
      </c>
    </row>
    <row r="1940" spans="2:8">
      <c r="B1940" s="270">
        <v>42954</v>
      </c>
      <c r="C1940" s="271">
        <v>7838.65</v>
      </c>
      <c r="D1940">
        <f t="shared" si="67"/>
        <v>8.7963141706239728E-3</v>
      </c>
      <c r="E1940" s="172">
        <v>8.7963141706239728E-3</v>
      </c>
      <c r="G1940" s="172">
        <v>1930</v>
      </c>
      <c r="H1940" s="264">
        <f t="shared" ca="1" si="68"/>
        <v>7.7360795931737179E-4</v>
      </c>
    </row>
    <row r="1941" spans="2:8">
      <c r="B1941" s="270">
        <v>42951</v>
      </c>
      <c r="C1941" s="271">
        <v>7770.3</v>
      </c>
      <c r="D1941">
        <f t="shared" si="67"/>
        <v>4.2520743402177149E-3</v>
      </c>
      <c r="E1941" s="172">
        <v>4.2520743402177149E-3</v>
      </c>
      <c r="G1941" s="172">
        <v>1931</v>
      </c>
      <c r="H1941" s="264">
        <f t="shared" ca="1" si="68"/>
        <v>7.9334250462511514E-3</v>
      </c>
    </row>
    <row r="1942" spans="2:8">
      <c r="B1942" s="270">
        <v>42950</v>
      </c>
      <c r="C1942" s="271">
        <v>7737.4</v>
      </c>
      <c r="D1942">
        <f t="shared" si="67"/>
        <v>-7.4530177666602996E-3</v>
      </c>
      <c r="E1942" s="172">
        <v>-7.4530177666602996E-3</v>
      </c>
      <c r="G1942" s="172">
        <v>1932</v>
      </c>
      <c r="H1942" s="264">
        <f t="shared" ca="1" si="68"/>
        <v>-3.5939812532091109E-2</v>
      </c>
    </row>
    <row r="1943" spans="2:8">
      <c r="B1943" s="270">
        <v>42949</v>
      </c>
      <c r="C1943" s="271">
        <v>7795.5</v>
      </c>
      <c r="D1943">
        <f t="shared" si="67"/>
        <v>-7.7137510978730365E-3</v>
      </c>
      <c r="E1943" s="172">
        <v>-7.7137510978730365E-3</v>
      </c>
      <c r="G1943" s="172">
        <v>1933</v>
      </c>
      <c r="H1943" s="264">
        <f t="shared" ca="1" si="68"/>
        <v>5.4920547868603536E-2</v>
      </c>
    </row>
    <row r="1944" spans="2:8">
      <c r="B1944" s="270">
        <v>42948</v>
      </c>
      <c r="C1944" s="271">
        <v>7856.1</v>
      </c>
      <c r="D1944">
        <f t="shared" si="67"/>
        <v>1.3683782685273021E-2</v>
      </c>
      <c r="E1944" s="172">
        <v>1.3683782685273021E-2</v>
      </c>
      <c r="G1944" s="172">
        <v>1934</v>
      </c>
      <c r="H1944" s="264">
        <f t="shared" ca="1" si="68"/>
        <v>-2.4570914478292662E-2</v>
      </c>
    </row>
    <row r="1945" spans="2:8">
      <c r="B1945" s="270">
        <v>42947</v>
      </c>
      <c r="C1945" s="271">
        <v>7750.05</v>
      </c>
      <c r="D1945">
        <f t="shared" si="67"/>
        <v>1.5674042815299275E-2</v>
      </c>
      <c r="E1945" s="172">
        <v>1.5674042815299275E-2</v>
      </c>
      <c r="G1945" s="172">
        <v>1935</v>
      </c>
      <c r="H1945" s="264">
        <f t="shared" ca="1" si="68"/>
        <v>-2.9552162253595148E-2</v>
      </c>
    </row>
    <row r="1946" spans="2:8">
      <c r="B1946" s="270">
        <v>42944</v>
      </c>
      <c r="C1946" s="271">
        <v>7630.45</v>
      </c>
      <c r="D1946">
        <f t="shared" si="67"/>
        <v>4.0594241802199395E-3</v>
      </c>
      <c r="E1946" s="172">
        <v>4.0594241802199395E-3</v>
      </c>
      <c r="G1946" s="172">
        <v>1936</v>
      </c>
      <c r="H1946" s="264">
        <f t="shared" ca="1" si="68"/>
        <v>3.9451640276193202E-3</v>
      </c>
    </row>
    <row r="1947" spans="2:8">
      <c r="B1947" s="270">
        <v>42943</v>
      </c>
      <c r="C1947" s="271">
        <v>7599.6</v>
      </c>
      <c r="D1947">
        <f t="shared" si="67"/>
        <v>4.5404976702687104E-3</v>
      </c>
      <c r="E1947" s="172">
        <v>4.5404976702687104E-3</v>
      </c>
      <c r="G1947" s="172">
        <v>1937</v>
      </c>
      <c r="H1947" s="264">
        <f t="shared" ca="1" si="68"/>
        <v>-1.0724961215873612E-2</v>
      </c>
    </row>
    <row r="1948" spans="2:8">
      <c r="B1948" s="270">
        <v>42942</v>
      </c>
      <c r="C1948" s="271">
        <v>7565.25</v>
      </c>
      <c r="D1948">
        <f t="shared" si="67"/>
        <v>8.0481288766597117E-3</v>
      </c>
      <c r="E1948" s="172">
        <v>8.0481288766597117E-3</v>
      </c>
      <c r="G1948" s="172">
        <v>1938</v>
      </c>
      <c r="H1948" s="264">
        <f t="shared" ca="1" si="68"/>
        <v>-2.3418775388804221E-2</v>
      </c>
    </row>
    <row r="1949" spans="2:8">
      <c r="B1949" s="270">
        <v>42941</v>
      </c>
      <c r="C1949" s="271">
        <v>7504.85</v>
      </c>
      <c r="D1949">
        <f t="shared" si="67"/>
        <v>-6.5788167395807581E-3</v>
      </c>
      <c r="E1949" s="172">
        <v>-6.5788167395807581E-3</v>
      </c>
      <c r="G1949" s="172">
        <v>1939</v>
      </c>
      <c r="H1949" s="264">
        <f t="shared" ca="1" si="68"/>
        <v>-8.46582521552907E-3</v>
      </c>
    </row>
    <row r="1950" spans="2:8">
      <c r="B1950" s="270">
        <v>42940</v>
      </c>
      <c r="C1950" s="271">
        <v>7554.55</v>
      </c>
      <c r="D1950">
        <f t="shared" si="67"/>
        <v>1.5312209996023044E-3</v>
      </c>
      <c r="E1950" s="172">
        <v>1.5312209996023044E-3</v>
      </c>
      <c r="G1950" s="172">
        <v>1940</v>
      </c>
      <c r="H1950" s="264">
        <f t="shared" ca="1" si="68"/>
        <v>-1.814681251673048E-2</v>
      </c>
    </row>
    <row r="1951" spans="2:8">
      <c r="B1951" s="270">
        <v>42937</v>
      </c>
      <c r="C1951" s="271">
        <v>7543</v>
      </c>
      <c r="D1951">
        <f t="shared" si="67"/>
        <v>6.9483843838231713E-3</v>
      </c>
      <c r="E1951" s="172">
        <v>6.9483843838231713E-3</v>
      </c>
      <c r="G1951" s="172">
        <v>1941</v>
      </c>
      <c r="H1951" s="264">
        <f t="shared" ca="1" si="68"/>
        <v>-1.1688652194754281E-2</v>
      </c>
    </row>
    <row r="1952" spans="2:8">
      <c r="B1952" s="270">
        <v>42936</v>
      </c>
      <c r="C1952" s="271">
        <v>7490.95</v>
      </c>
      <c r="D1952">
        <f t="shared" si="67"/>
        <v>-9.330159359915385E-3</v>
      </c>
      <c r="E1952" s="172">
        <v>-9.330159359915385E-3</v>
      </c>
      <c r="G1952" s="172">
        <v>1942</v>
      </c>
      <c r="H1952" s="264">
        <f t="shared" ca="1" si="68"/>
        <v>1.6760687132552413E-2</v>
      </c>
    </row>
    <row r="1953" spans="2:8">
      <c r="B1953" s="270">
        <v>42935</v>
      </c>
      <c r="C1953" s="271">
        <v>7561.5</v>
      </c>
      <c r="D1953">
        <f t="shared" si="67"/>
        <v>1.6094100816626115E-3</v>
      </c>
      <c r="E1953" s="172">
        <v>1.6094100816626115E-3</v>
      </c>
      <c r="G1953" s="172">
        <v>1943</v>
      </c>
      <c r="H1953" s="264">
        <f t="shared" ca="1" si="68"/>
        <v>-2.1062196053351908E-2</v>
      </c>
    </row>
    <row r="1954" spans="2:8">
      <c r="B1954" s="270">
        <v>42934</v>
      </c>
      <c r="C1954" s="271">
        <v>7549.35</v>
      </c>
      <c r="D1954">
        <f t="shared" si="67"/>
        <v>3.5959746354173833E-3</v>
      </c>
      <c r="E1954" s="172">
        <v>3.5959746354173833E-3</v>
      </c>
      <c r="G1954" s="172">
        <v>1944</v>
      </c>
      <c r="H1954" s="264">
        <f t="shared" ca="1" si="68"/>
        <v>1.7838822463787773E-2</v>
      </c>
    </row>
    <row r="1955" spans="2:8">
      <c r="B1955" s="270">
        <v>42933</v>
      </c>
      <c r="C1955" s="271">
        <v>7522.3</v>
      </c>
      <c r="D1955">
        <f t="shared" si="67"/>
        <v>-4.6246981375500104E-3</v>
      </c>
      <c r="E1955" s="172">
        <v>-4.6246981375500104E-3</v>
      </c>
      <c r="G1955" s="172">
        <v>1945</v>
      </c>
      <c r="H1955" s="264">
        <f t="shared" ca="1" si="68"/>
        <v>-3.696921537716065E-2</v>
      </c>
    </row>
    <row r="1956" spans="2:8">
      <c r="B1956" s="270">
        <v>42930</v>
      </c>
      <c r="C1956" s="271">
        <v>7557.25</v>
      </c>
      <c r="D1956">
        <f t="shared" si="67"/>
        <v>-1.3610745882088895E-3</v>
      </c>
      <c r="E1956" s="172">
        <v>-1.3610745882088895E-3</v>
      </c>
      <c r="G1956" s="172">
        <v>1946</v>
      </c>
      <c r="H1956" s="264">
        <f t="shared" ca="1" si="68"/>
        <v>4.6728295245096856E-3</v>
      </c>
    </row>
    <row r="1957" spans="2:8">
      <c r="B1957" s="270">
        <v>42929</v>
      </c>
      <c r="C1957" s="271">
        <v>7567.55</v>
      </c>
      <c r="D1957">
        <f t="shared" si="67"/>
        <v>1.21578514441629E-2</v>
      </c>
      <c r="E1957" s="172">
        <v>1.21578514441629E-2</v>
      </c>
      <c r="G1957" s="172">
        <v>1947</v>
      </c>
      <c r="H1957" s="264">
        <f t="shared" ca="1" si="68"/>
        <v>1.2779155084031617E-2</v>
      </c>
    </row>
    <row r="1958" spans="2:8">
      <c r="B1958" s="270">
        <v>42928</v>
      </c>
      <c r="C1958" s="271">
        <v>7476.65</v>
      </c>
      <c r="D1958">
        <f t="shared" si="67"/>
        <v>2.6351079522595731E-3</v>
      </c>
      <c r="E1958" s="172">
        <v>2.6351079522595731E-3</v>
      </c>
      <c r="G1958" s="172">
        <v>1948</v>
      </c>
      <c r="H1958" s="264">
        <f t="shared" ca="1" si="68"/>
        <v>4.4313793497000771E-3</v>
      </c>
    </row>
    <row r="1959" spans="2:8">
      <c r="B1959" s="270">
        <v>42927</v>
      </c>
      <c r="C1959" s="271">
        <v>7457</v>
      </c>
      <c r="D1959">
        <f t="shared" si="67"/>
        <v>3.5731348707009917E-3</v>
      </c>
      <c r="E1959" s="172">
        <v>3.5731348707009917E-3</v>
      </c>
      <c r="G1959" s="172">
        <v>1949</v>
      </c>
      <c r="H1959" s="264">
        <f t="shared" ca="1" si="68"/>
        <v>5.8352312946949366E-3</v>
      </c>
    </row>
    <row r="1960" spans="2:8">
      <c r="B1960" s="270">
        <v>42926</v>
      </c>
      <c r="C1960" s="271">
        <v>7430.45</v>
      </c>
      <c r="D1960">
        <f t="shared" si="67"/>
        <v>-3.1616618232703205E-4</v>
      </c>
      <c r="E1960" s="172">
        <v>-3.1616618232703205E-4</v>
      </c>
      <c r="G1960" s="172">
        <v>1950</v>
      </c>
      <c r="H1960" s="264">
        <f t="shared" ca="1" si="68"/>
        <v>2.1392798281913244E-2</v>
      </c>
    </row>
    <row r="1961" spans="2:8">
      <c r="B1961" s="270">
        <v>42923</v>
      </c>
      <c r="C1961" s="271">
        <v>7432.8</v>
      </c>
      <c r="D1961">
        <f t="shared" si="67"/>
        <v>-5.5190960724105405E-3</v>
      </c>
      <c r="E1961" s="172">
        <v>-5.5190960724105405E-3</v>
      </c>
      <c r="G1961" s="172">
        <v>1951</v>
      </c>
      <c r="H1961" s="264">
        <f t="shared" ca="1" si="68"/>
        <v>1.9365172104339391E-2</v>
      </c>
    </row>
    <row r="1962" spans="2:8">
      <c r="B1962" s="270">
        <v>42922</v>
      </c>
      <c r="C1962" s="271">
        <v>7474.05</v>
      </c>
      <c r="D1962">
        <f t="shared" si="67"/>
        <v>1.306649136242578E-2</v>
      </c>
      <c r="E1962" s="172">
        <v>1.306649136242578E-2</v>
      </c>
      <c r="G1962" s="172">
        <v>1952</v>
      </c>
      <c r="H1962" s="264">
        <f t="shared" ca="1" si="68"/>
        <v>-6.9861874777563948E-3</v>
      </c>
    </row>
    <row r="1963" spans="2:8">
      <c r="B1963" s="270">
        <v>42921</v>
      </c>
      <c r="C1963" s="271">
        <v>7377.65</v>
      </c>
      <c r="D1963">
        <f t="shared" si="67"/>
        <v>2.0335812042867894E-4</v>
      </c>
      <c r="E1963" s="172">
        <v>2.0335812042867894E-4</v>
      </c>
      <c r="G1963" s="172">
        <v>1953</v>
      </c>
      <c r="H1963" s="264">
        <f t="shared" ca="1" si="68"/>
        <v>-2.8951663280944711E-2</v>
      </c>
    </row>
    <row r="1964" spans="2:8">
      <c r="B1964" s="270">
        <v>42920</v>
      </c>
      <c r="C1964" s="271">
        <v>7376.15</v>
      </c>
      <c r="D1964">
        <f t="shared" si="67"/>
        <v>3.0119662768560832E-3</v>
      </c>
      <c r="E1964" s="172">
        <v>3.0119662768560832E-3</v>
      </c>
      <c r="G1964" s="172">
        <v>1954</v>
      </c>
      <c r="H1964" s="264">
        <f t="shared" ca="1" si="68"/>
        <v>-1.8341246167004319E-2</v>
      </c>
    </row>
    <row r="1965" spans="2:8">
      <c r="B1965" s="270">
        <v>42919</v>
      </c>
      <c r="C1965" s="271">
        <v>7354</v>
      </c>
      <c r="D1965">
        <f t="shared" si="67"/>
        <v>1.8898248725338011E-2</v>
      </c>
      <c r="E1965" s="172">
        <v>1.8898248725338011E-2</v>
      </c>
      <c r="G1965" s="172">
        <v>1955</v>
      </c>
      <c r="H1965" s="264">
        <f t="shared" ca="1" si="68"/>
        <v>-4.5354706787812549E-3</v>
      </c>
    </row>
    <row r="1966" spans="2:8">
      <c r="B1966" s="270">
        <v>42916</v>
      </c>
      <c r="C1966" s="271">
        <v>7217.6</v>
      </c>
      <c r="D1966">
        <f t="shared" si="67"/>
        <v>-9.3434011364344196E-4</v>
      </c>
      <c r="E1966" s="172">
        <v>-9.3434011364344196E-4</v>
      </c>
      <c r="G1966" s="172">
        <v>1956</v>
      </c>
      <c r="H1966" s="264">
        <f t="shared" ca="1" si="68"/>
        <v>1.8219412141645904E-2</v>
      </c>
    </row>
    <row r="1967" spans="2:8">
      <c r="B1967" s="270">
        <v>42915</v>
      </c>
      <c r="C1967" s="271">
        <v>7224.35</v>
      </c>
      <c r="D1967">
        <f t="shared" si="67"/>
        <v>-9.6885142663347395E-5</v>
      </c>
      <c r="E1967" s="172">
        <v>-9.6885142663347395E-5</v>
      </c>
      <c r="G1967" s="172">
        <v>1957</v>
      </c>
      <c r="H1967" s="264">
        <f t="shared" ca="1" si="68"/>
        <v>-1.1198203809960861E-2</v>
      </c>
    </row>
    <row r="1968" spans="2:8">
      <c r="B1968" s="270">
        <v>42914</v>
      </c>
      <c r="C1968" s="271">
        <v>7225.05</v>
      </c>
      <c r="D1968">
        <f t="shared" si="67"/>
        <v>5.805090939464152E-3</v>
      </c>
      <c r="E1968" s="172">
        <v>5.805090939464152E-3</v>
      </c>
      <c r="G1968" s="172">
        <v>1958</v>
      </c>
      <c r="H1968" s="264">
        <f t="shared" ca="1" si="68"/>
        <v>-1.5791115341248475E-2</v>
      </c>
    </row>
    <row r="1969" spans="2:8">
      <c r="B1969" s="270">
        <v>42913</v>
      </c>
      <c r="C1969" s="271">
        <v>7183.35</v>
      </c>
      <c r="D1969">
        <f t="shared" si="67"/>
        <v>-4.959032573086759E-3</v>
      </c>
      <c r="E1969" s="172">
        <v>-4.959032573086759E-3</v>
      </c>
      <c r="G1969" s="172">
        <v>1959</v>
      </c>
      <c r="H1969" s="264">
        <f t="shared" ca="1" si="68"/>
        <v>-3.2890663273166735E-3</v>
      </c>
    </row>
    <row r="1970" spans="2:8">
      <c r="B1970" s="270">
        <v>42909</v>
      </c>
      <c r="C1970" s="271">
        <v>7219.15</v>
      </c>
      <c r="D1970">
        <f t="shared" si="67"/>
        <v>-1.3251595795574243E-2</v>
      </c>
      <c r="E1970" s="172">
        <v>-1.3251595795574243E-2</v>
      </c>
      <c r="G1970" s="172">
        <v>1960</v>
      </c>
      <c r="H1970" s="264">
        <f t="shared" ca="1" si="68"/>
        <v>-2.3171560879218099E-3</v>
      </c>
    </row>
    <row r="1971" spans="2:8">
      <c r="B1971" s="270">
        <v>42908</v>
      </c>
      <c r="C1971" s="271">
        <v>7316.1</v>
      </c>
      <c r="D1971">
        <f t="shared" si="67"/>
        <v>6.5903524944278561E-3</v>
      </c>
      <c r="E1971" s="172">
        <v>6.5903524944278561E-3</v>
      </c>
      <c r="G1971" s="172">
        <v>1961</v>
      </c>
      <c r="H1971" s="264">
        <f t="shared" ca="1" si="68"/>
        <v>-1.7227774232774235E-2</v>
      </c>
    </row>
    <row r="1972" spans="2:8">
      <c r="B1972" s="270">
        <v>42907</v>
      </c>
      <c r="C1972" s="271">
        <v>7268.2</v>
      </c>
      <c r="D1972">
        <f t="shared" si="67"/>
        <v>8.4567622879738891E-3</v>
      </c>
      <c r="E1972" s="172">
        <v>8.4567622879738891E-3</v>
      </c>
      <c r="G1972" s="172">
        <v>1962</v>
      </c>
      <c r="H1972" s="264">
        <f t="shared" ca="1" si="68"/>
        <v>-5.8101198941100406E-2</v>
      </c>
    </row>
    <row r="1973" spans="2:8">
      <c r="B1973" s="270">
        <v>42906</v>
      </c>
      <c r="C1973" s="271">
        <v>7207.25</v>
      </c>
      <c r="D1973">
        <f t="shared" si="67"/>
        <v>-5.7937027968410527E-3</v>
      </c>
      <c r="E1973" s="172">
        <v>-5.7937027968410527E-3</v>
      </c>
      <c r="G1973" s="172">
        <v>1963</v>
      </c>
      <c r="H1973" s="264">
        <f t="shared" ca="1" si="68"/>
        <v>1.0604519680319884E-2</v>
      </c>
    </row>
    <row r="1974" spans="2:8">
      <c r="B1974" s="270">
        <v>42905</v>
      </c>
      <c r="C1974" s="271">
        <v>7249.25</v>
      </c>
      <c r="D1974">
        <f t="shared" si="67"/>
        <v>-2.0168229188176649E-3</v>
      </c>
      <c r="E1974" s="172">
        <v>-2.0168229188176649E-3</v>
      </c>
      <c r="G1974" s="172">
        <v>1964</v>
      </c>
      <c r="H1974" s="264">
        <f t="shared" ca="1" si="68"/>
        <v>-2.3320583912190248E-3</v>
      </c>
    </row>
    <row r="1975" spans="2:8">
      <c r="B1975" s="270">
        <v>42902</v>
      </c>
      <c r="C1975" s="271">
        <v>7263.9</v>
      </c>
      <c r="D1975">
        <f t="shared" si="67"/>
        <v>-6.6189844508568497E-3</v>
      </c>
      <c r="E1975" s="172">
        <v>-6.6189844508568497E-3</v>
      </c>
      <c r="G1975" s="172">
        <v>1965</v>
      </c>
      <c r="H1975" s="264">
        <f t="shared" ca="1" si="68"/>
        <v>3.8207072319939527E-3</v>
      </c>
    </row>
    <row r="1976" spans="2:8">
      <c r="B1976" s="270">
        <v>42901</v>
      </c>
      <c r="C1976" s="271">
        <v>7312.3</v>
      </c>
      <c r="D1976">
        <f t="shared" si="67"/>
        <v>-5.2713557927098849E-3</v>
      </c>
      <c r="E1976" s="172">
        <v>-5.2713557927098849E-3</v>
      </c>
      <c r="G1976" s="172">
        <v>1966</v>
      </c>
      <c r="H1976" s="264">
        <f t="shared" ca="1" si="68"/>
        <v>9.6272384208996292E-3</v>
      </c>
    </row>
    <row r="1977" spans="2:8">
      <c r="B1977" s="270">
        <v>42900</v>
      </c>
      <c r="C1977" s="271">
        <v>7351.05</v>
      </c>
      <c r="D1977">
        <f t="shared" si="67"/>
        <v>2.8575510787260273E-4</v>
      </c>
      <c r="E1977" s="172">
        <v>2.8575510787260273E-4</v>
      </c>
      <c r="G1977" s="172">
        <v>1967</v>
      </c>
      <c r="H1977" s="264">
        <f t="shared" ca="1" si="68"/>
        <v>2.3541216944525489E-2</v>
      </c>
    </row>
    <row r="1978" spans="2:8">
      <c r="B1978" s="270">
        <v>42899</v>
      </c>
      <c r="C1978" s="271">
        <v>7348.95</v>
      </c>
      <c r="D1978">
        <f t="shared" si="67"/>
        <v>-3.3497657198266555E-3</v>
      </c>
      <c r="E1978" s="172">
        <v>-3.3497657198266555E-3</v>
      </c>
      <c r="G1978" s="172">
        <v>1968</v>
      </c>
      <c r="H1978" s="264">
        <f t="shared" ca="1" si="68"/>
        <v>-3.8908176897339629E-2</v>
      </c>
    </row>
    <row r="1979" spans="2:8">
      <c r="B1979" s="270">
        <v>42898</v>
      </c>
      <c r="C1979" s="271">
        <v>7373.65</v>
      </c>
      <c r="D1979">
        <f t="shared" si="67"/>
        <v>-1.2217258216843035E-2</v>
      </c>
      <c r="E1979" s="172">
        <v>-1.2217258216843035E-2</v>
      </c>
      <c r="G1979" s="172">
        <v>1969</v>
      </c>
      <c r="H1979" s="264">
        <f t="shared" ca="1" si="68"/>
        <v>2.2876117645804769E-2</v>
      </c>
    </row>
    <row r="1980" spans="2:8">
      <c r="B1980" s="270">
        <v>42895</v>
      </c>
      <c r="C1980" s="271">
        <v>7464.85</v>
      </c>
      <c r="D1980">
        <f t="shared" si="67"/>
        <v>2.9705496930822865E-2</v>
      </c>
      <c r="E1980" s="172">
        <v>2.9705496930822865E-2</v>
      </c>
      <c r="G1980" s="172">
        <v>1970</v>
      </c>
      <c r="H1980" s="264">
        <f t="shared" ca="1" si="68"/>
        <v>8.5083007678306913E-3</v>
      </c>
    </row>
    <row r="1981" spans="2:8">
      <c r="B1981" s="270">
        <v>42894</v>
      </c>
      <c r="C1981" s="271">
        <v>7249.5</v>
      </c>
      <c r="D1981">
        <f t="shared" si="67"/>
        <v>6.0785211707398562E-3</v>
      </c>
      <c r="E1981" s="172">
        <v>6.0785211707398562E-3</v>
      </c>
      <c r="G1981" s="172">
        <v>1971</v>
      </c>
      <c r="H1981" s="264">
        <f t="shared" ca="1" si="68"/>
        <v>-5.750998850898785E-2</v>
      </c>
    </row>
    <row r="1982" spans="2:8">
      <c r="B1982" s="270">
        <v>42893</v>
      </c>
      <c r="C1982" s="271">
        <v>7205.7</v>
      </c>
      <c r="D1982">
        <f t="shared" si="67"/>
        <v>1.3160669844349692E-2</v>
      </c>
      <c r="E1982" s="172">
        <v>1.3160669844349692E-2</v>
      </c>
      <c r="G1982" s="172">
        <v>1972</v>
      </c>
      <c r="H1982" s="264">
        <f t="shared" ca="1" si="68"/>
        <v>-5.0146996735942976E-3</v>
      </c>
    </row>
    <row r="1983" spans="2:8">
      <c r="B1983" s="270">
        <v>42892</v>
      </c>
      <c r="C1983" s="271">
        <v>7112.1</v>
      </c>
      <c r="D1983">
        <f t="shared" si="67"/>
        <v>-1.9085844197762262E-3</v>
      </c>
      <c r="E1983" s="172">
        <v>-1.9085844197762262E-3</v>
      </c>
      <c r="G1983" s="172">
        <v>1973</v>
      </c>
      <c r="H1983" s="264">
        <f t="shared" ca="1" si="68"/>
        <v>1.1275645838555981E-2</v>
      </c>
    </row>
    <row r="1984" spans="2:8">
      <c r="B1984" s="270">
        <v>42891</v>
      </c>
      <c r="C1984" s="271">
        <v>7125.7</v>
      </c>
      <c r="D1984">
        <f t="shared" si="67"/>
        <v>1.5460947053284047E-3</v>
      </c>
      <c r="E1984" s="172">
        <v>1.5460947053284047E-3</v>
      </c>
      <c r="G1984" s="172">
        <v>1974</v>
      </c>
      <c r="H1984" s="264">
        <f t="shared" ca="1" si="68"/>
        <v>8.3586276626486139E-4</v>
      </c>
    </row>
    <row r="1985" spans="2:8">
      <c r="B1985" s="270">
        <v>42888</v>
      </c>
      <c r="C1985" s="271">
        <v>7114.7</v>
      </c>
      <c r="D1985">
        <f t="shared" si="67"/>
        <v>-4.46366104161427E-3</v>
      </c>
      <c r="E1985" s="172">
        <v>-4.46366104161427E-3</v>
      </c>
      <c r="G1985" s="172">
        <v>1975</v>
      </c>
      <c r="H1985" s="264">
        <f t="shared" ca="1" si="68"/>
        <v>4.8453414998757497E-3</v>
      </c>
    </row>
    <row r="1986" spans="2:8">
      <c r="B1986" s="270">
        <v>42887</v>
      </c>
      <c r="C1986" s="271">
        <v>7146.6</v>
      </c>
      <c r="D1986">
        <f t="shared" si="67"/>
        <v>-8.9308001664123744E-3</v>
      </c>
      <c r="E1986" s="172">
        <v>-8.9308001664123744E-3</v>
      </c>
      <c r="G1986" s="172">
        <v>1976</v>
      </c>
      <c r="H1986" s="264">
        <f t="shared" ca="1" si="68"/>
        <v>-1.0235381342433526E-2</v>
      </c>
    </row>
    <row r="1987" spans="2:8">
      <c r="B1987" s="270">
        <v>42886</v>
      </c>
      <c r="C1987" s="271">
        <v>7211</v>
      </c>
      <c r="D1987">
        <f t="shared" si="67"/>
        <v>8.8842252535851693E-3</v>
      </c>
      <c r="E1987" s="172">
        <v>8.8842252535851693E-3</v>
      </c>
      <c r="G1987" s="172">
        <v>1977</v>
      </c>
      <c r="H1987" s="264">
        <f t="shared" ca="1" si="68"/>
        <v>-1.6044778266655086E-2</v>
      </c>
    </row>
    <row r="1988" spans="2:8">
      <c r="B1988" s="270">
        <v>42885</v>
      </c>
      <c r="C1988" s="271">
        <v>7147.5</v>
      </c>
      <c r="D1988">
        <f t="shared" si="67"/>
        <v>1.8291529129786013E-3</v>
      </c>
      <c r="E1988" s="172">
        <v>1.8291529129786013E-3</v>
      </c>
      <c r="G1988" s="172">
        <v>1978</v>
      </c>
      <c r="H1988" s="264">
        <f t="shared" ca="1" si="68"/>
        <v>3.0793012003412515E-2</v>
      </c>
    </row>
    <row r="1989" spans="2:8">
      <c r="B1989" s="270">
        <v>42884</v>
      </c>
      <c r="C1989" s="271">
        <v>7134.45</v>
      </c>
      <c r="D1989">
        <f t="shared" si="67"/>
        <v>9.8587362699580506E-3</v>
      </c>
      <c r="E1989" s="172">
        <v>9.8587362699580506E-3</v>
      </c>
      <c r="G1989" s="172">
        <v>1979</v>
      </c>
      <c r="H1989" s="264">
        <f t="shared" ca="1" si="68"/>
        <v>4.8074734088067443E-2</v>
      </c>
    </row>
    <row r="1990" spans="2:8">
      <c r="B1990" s="270">
        <v>42881</v>
      </c>
      <c r="C1990" s="271">
        <v>7064.8</v>
      </c>
      <c r="D1990">
        <f t="shared" si="67"/>
        <v>1.1323131540146351E-2</v>
      </c>
      <c r="E1990" s="172">
        <v>1.1323131540146351E-2</v>
      </c>
      <c r="G1990" s="172">
        <v>1980</v>
      </c>
      <c r="H1990" s="264">
        <f t="shared" ca="1" si="68"/>
        <v>2.2293843320690732E-2</v>
      </c>
    </row>
    <row r="1991" spans="2:8">
      <c r="B1991" s="270">
        <v>42880</v>
      </c>
      <c r="C1991" s="271">
        <v>6985.7</v>
      </c>
      <c r="D1991">
        <f t="shared" si="67"/>
        <v>1.6893145939021668E-2</v>
      </c>
      <c r="E1991" s="172">
        <v>1.6893145939021668E-2</v>
      </c>
      <c r="G1991" s="172">
        <v>1981</v>
      </c>
      <c r="H1991" s="264">
        <f t="shared" ca="1" si="68"/>
        <v>-8.5776046182820427E-3</v>
      </c>
    </row>
    <row r="1992" spans="2:8">
      <c r="B1992" s="270">
        <v>42879</v>
      </c>
      <c r="C1992" s="271">
        <v>6869.65</v>
      </c>
      <c r="D1992">
        <f t="shared" si="67"/>
        <v>-1.3374328557826855E-3</v>
      </c>
      <c r="E1992" s="172">
        <v>-1.3374328557826855E-3</v>
      </c>
      <c r="G1992" s="172">
        <v>1982</v>
      </c>
      <c r="H1992" s="264">
        <f t="shared" ca="1" si="68"/>
        <v>2.1178402566713533E-2</v>
      </c>
    </row>
    <row r="1993" spans="2:8">
      <c r="B1993" s="270">
        <v>42878</v>
      </c>
      <c r="C1993" s="271">
        <v>6878.85</v>
      </c>
      <c r="D1993">
        <f t="shared" si="67"/>
        <v>2.6433591476789555E-2</v>
      </c>
      <c r="E1993" s="172">
        <v>2.6433591476789555E-2</v>
      </c>
      <c r="G1993" s="172">
        <v>1983</v>
      </c>
      <c r="H1993" s="264">
        <f t="shared" ca="1" si="68"/>
        <v>-9.6692803301667019E-3</v>
      </c>
    </row>
    <row r="1994" spans="2:8">
      <c r="B1994" s="270">
        <v>42877</v>
      </c>
      <c r="C1994" s="271">
        <v>6701.7</v>
      </c>
      <c r="D1994">
        <f t="shared" si="67"/>
        <v>-1.30843598824838E-2</v>
      </c>
      <c r="E1994" s="172">
        <v>-1.30843598824838E-2</v>
      </c>
      <c r="G1994" s="172">
        <v>1984</v>
      </c>
      <c r="H1994" s="264">
        <f t="shared" ca="1" si="68"/>
        <v>3.3445253799033549E-2</v>
      </c>
    </row>
    <row r="1995" spans="2:8">
      <c r="B1995" s="270">
        <v>42874</v>
      </c>
      <c r="C1995" s="271">
        <v>6790.55</v>
      </c>
      <c r="D1995">
        <f t="shared" ref="D1995:D2058" si="69">(C1995-C1996)/C1996</f>
        <v>-5.9288103585832339E-3</v>
      </c>
      <c r="E1995" s="172">
        <v>-5.9288103585832339E-3</v>
      </c>
      <c r="G1995" s="172">
        <v>1985</v>
      </c>
      <c r="H1995" s="264">
        <f t="shared" ca="1" si="68"/>
        <v>2.2333399128374416E-2</v>
      </c>
    </row>
    <row r="1996" spans="2:8">
      <c r="B1996" s="270">
        <v>42873</v>
      </c>
      <c r="C1996" s="271">
        <v>6831.05</v>
      </c>
      <c r="D1996">
        <f t="shared" si="69"/>
        <v>-1.827340404127499E-2</v>
      </c>
      <c r="E1996" s="172">
        <v>-1.827340404127499E-2</v>
      </c>
      <c r="G1996" s="172">
        <v>1986</v>
      </c>
      <c r="H1996" s="264">
        <f t="shared" ref="H1996:H2059" ca="1" si="70">_xlfn.NORM.INV(RAND(),N$13,N$14)</f>
        <v>2.225163134506666E-2</v>
      </c>
    </row>
    <row r="1997" spans="2:8">
      <c r="B1997" s="270">
        <v>42872</v>
      </c>
      <c r="C1997" s="271">
        <v>6958.2</v>
      </c>
      <c r="D1997">
        <f t="shared" si="69"/>
        <v>6.111634394840343E-4</v>
      </c>
      <c r="E1997" s="172">
        <v>6.111634394840343E-4</v>
      </c>
      <c r="G1997" s="172">
        <v>1987</v>
      </c>
      <c r="H1997" s="264">
        <f t="shared" ca="1" si="70"/>
        <v>-3.3614144643218748E-2</v>
      </c>
    </row>
    <row r="1998" spans="2:8">
      <c r="B1998" s="270">
        <v>42871</v>
      </c>
      <c r="C1998" s="271">
        <v>6953.95</v>
      </c>
      <c r="D1998">
        <f t="shared" si="69"/>
        <v>1.9058016676680518E-2</v>
      </c>
      <c r="E1998" s="172">
        <v>1.9058016676680518E-2</v>
      </c>
      <c r="G1998" s="172">
        <v>1988</v>
      </c>
      <c r="H1998" s="264">
        <f t="shared" ca="1" si="70"/>
        <v>-1.1450568034397878E-2</v>
      </c>
    </row>
    <row r="1999" spans="2:8">
      <c r="B1999" s="270">
        <v>42870</v>
      </c>
      <c r="C1999" s="271">
        <v>6823.9</v>
      </c>
      <c r="D1999">
        <f t="shared" si="69"/>
        <v>1.3922320287658586E-2</v>
      </c>
      <c r="E1999" s="172">
        <v>1.3922320287658586E-2</v>
      </c>
      <c r="G1999" s="172">
        <v>1989</v>
      </c>
      <c r="H1999" s="264">
        <f t="shared" ca="1" si="70"/>
        <v>-2.4754437983110455E-2</v>
      </c>
    </row>
    <row r="2000" spans="2:8">
      <c r="B2000" s="270">
        <v>42867</v>
      </c>
      <c r="C2000" s="271">
        <v>6730.2</v>
      </c>
      <c r="D2000">
        <f t="shared" si="69"/>
        <v>-4.7763401109057572E-3</v>
      </c>
      <c r="E2000" s="172">
        <v>-4.7763401109057572E-3</v>
      </c>
      <c r="G2000" s="172">
        <v>1990</v>
      </c>
      <c r="H2000" s="264">
        <f t="shared" ca="1" si="70"/>
        <v>5.2217137262524638E-3</v>
      </c>
    </row>
    <row r="2001" spans="2:8">
      <c r="B2001" s="270">
        <v>42866</v>
      </c>
      <c r="C2001" s="271">
        <v>6762.5</v>
      </c>
      <c r="D2001">
        <f t="shared" si="69"/>
        <v>3.6733330859708359E-3</v>
      </c>
      <c r="E2001" s="172">
        <v>3.6733330859708359E-3</v>
      </c>
      <c r="G2001" s="172">
        <v>1991</v>
      </c>
      <c r="H2001" s="264">
        <f t="shared" ca="1" si="70"/>
        <v>-2.8654226436688458E-2</v>
      </c>
    </row>
    <row r="2002" spans="2:8">
      <c r="B2002" s="270">
        <v>42865</v>
      </c>
      <c r="C2002" s="271">
        <v>6737.75</v>
      </c>
      <c r="D2002">
        <f t="shared" si="69"/>
        <v>1.6359193278324982E-2</v>
      </c>
      <c r="E2002" s="172">
        <v>1.6359193278324982E-2</v>
      </c>
      <c r="G2002" s="172">
        <v>1992</v>
      </c>
      <c r="H2002" s="264">
        <f t="shared" ca="1" si="70"/>
        <v>1.2059830590594449E-2</v>
      </c>
    </row>
    <row r="2003" spans="2:8">
      <c r="B2003" s="270">
        <v>42864</v>
      </c>
      <c r="C2003" s="271">
        <v>6629.3</v>
      </c>
      <c r="D2003">
        <f t="shared" si="69"/>
        <v>-1.885213142197857E-4</v>
      </c>
      <c r="E2003" s="172">
        <v>-1.885213142197857E-4</v>
      </c>
      <c r="G2003" s="172">
        <v>1993</v>
      </c>
      <c r="H2003" s="264">
        <f t="shared" ca="1" si="70"/>
        <v>2.1254939830743731E-2</v>
      </c>
    </row>
    <row r="2004" spans="2:8">
      <c r="B2004" s="270">
        <v>42863</v>
      </c>
      <c r="C2004" s="271">
        <v>6630.55</v>
      </c>
      <c r="D2004">
        <f t="shared" si="69"/>
        <v>-3.5466588519945381E-3</v>
      </c>
      <c r="E2004" s="172">
        <v>-3.5466588519945381E-3</v>
      </c>
      <c r="G2004" s="172">
        <v>1994</v>
      </c>
      <c r="H2004" s="264">
        <f t="shared" ca="1" si="70"/>
        <v>1.9739438612586278E-2</v>
      </c>
    </row>
    <row r="2005" spans="2:8">
      <c r="B2005" s="270">
        <v>42860</v>
      </c>
      <c r="C2005" s="271">
        <v>6654.15</v>
      </c>
      <c r="D2005">
        <f t="shared" si="69"/>
        <v>2.1612096749901283E-3</v>
      </c>
      <c r="E2005" s="172">
        <v>2.1612096749901283E-3</v>
      </c>
      <c r="G2005" s="172">
        <v>1995</v>
      </c>
      <c r="H2005" s="264">
        <f t="shared" ca="1" si="70"/>
        <v>1.0542113224752138E-4</v>
      </c>
    </row>
    <row r="2006" spans="2:8">
      <c r="B2006" s="270">
        <v>42859</v>
      </c>
      <c r="C2006" s="271">
        <v>6639.8</v>
      </c>
      <c r="D2006">
        <f t="shared" si="69"/>
        <v>-6.3214930764596896E-4</v>
      </c>
      <c r="E2006" s="172">
        <v>-6.3214930764596896E-4</v>
      </c>
      <c r="G2006" s="172">
        <v>1996</v>
      </c>
      <c r="H2006" s="264">
        <f t="shared" ca="1" si="70"/>
        <v>1.487177493966781E-2</v>
      </c>
    </row>
    <row r="2007" spans="2:8">
      <c r="B2007" s="270">
        <v>42858</v>
      </c>
      <c r="C2007" s="271">
        <v>6644</v>
      </c>
      <c r="D2007">
        <f t="shared" si="69"/>
        <v>-9.171575572291403E-3</v>
      </c>
      <c r="E2007" s="172">
        <v>-9.171575572291403E-3</v>
      </c>
      <c r="G2007" s="172">
        <v>1997</v>
      </c>
      <c r="H2007" s="264">
        <f t="shared" ca="1" si="70"/>
        <v>1.3872583676295737E-2</v>
      </c>
    </row>
    <row r="2008" spans="2:8">
      <c r="B2008" s="270">
        <v>42857</v>
      </c>
      <c r="C2008" s="271">
        <v>6705.5</v>
      </c>
      <c r="D2008">
        <f t="shared" si="69"/>
        <v>2.7686460225139219E-2</v>
      </c>
      <c r="E2008" s="172">
        <v>2.7686460225139219E-2</v>
      </c>
      <c r="G2008" s="172">
        <v>1998</v>
      </c>
      <c r="H2008" s="264">
        <f t="shared" ca="1" si="70"/>
        <v>7.0370173543145929E-3</v>
      </c>
    </row>
    <row r="2009" spans="2:8">
      <c r="B2009" s="270">
        <v>42853</v>
      </c>
      <c r="C2009" s="271">
        <v>6524.85</v>
      </c>
      <c r="D2009">
        <f t="shared" si="69"/>
        <v>2.3658427530377103E-2</v>
      </c>
      <c r="E2009" s="172">
        <v>2.3658427530377103E-2</v>
      </c>
      <c r="G2009" s="172">
        <v>1999</v>
      </c>
      <c r="H2009" s="264">
        <f t="shared" ca="1" si="70"/>
        <v>-4.4866168185754771E-3</v>
      </c>
    </row>
    <row r="2010" spans="2:8">
      <c r="B2010" s="270">
        <v>42852</v>
      </c>
      <c r="C2010" s="271">
        <v>6374.05</v>
      </c>
      <c r="D2010">
        <f t="shared" si="69"/>
        <v>-5.0341070508717976E-3</v>
      </c>
      <c r="E2010" s="172">
        <v>-5.0341070508717976E-3</v>
      </c>
      <c r="G2010" s="172">
        <v>2000</v>
      </c>
      <c r="H2010" s="264">
        <f t="shared" ca="1" si="70"/>
        <v>2.7527785781661096E-2</v>
      </c>
    </row>
    <row r="2011" spans="2:8">
      <c r="B2011" s="270">
        <v>42851</v>
      </c>
      <c r="C2011" s="271">
        <v>6406.3</v>
      </c>
      <c r="D2011">
        <f t="shared" si="69"/>
        <v>1.0903869216688816E-2</v>
      </c>
      <c r="E2011" s="172">
        <v>1.0903869216688816E-2</v>
      </c>
      <c r="G2011" s="172">
        <v>2001</v>
      </c>
      <c r="H2011" s="264">
        <f t="shared" ca="1" si="70"/>
        <v>9.2976105853845303E-3</v>
      </c>
    </row>
    <row r="2012" spans="2:8">
      <c r="B2012" s="270">
        <v>42850</v>
      </c>
      <c r="C2012" s="271">
        <v>6337.2</v>
      </c>
      <c r="D2012">
        <f t="shared" si="69"/>
        <v>2.9833738238621561E-3</v>
      </c>
      <c r="E2012" s="172">
        <v>2.9833738238621561E-3</v>
      </c>
      <c r="G2012" s="172">
        <v>2002</v>
      </c>
      <c r="H2012" s="264">
        <f t="shared" ca="1" si="70"/>
        <v>6.9247306045741256E-3</v>
      </c>
    </row>
    <row r="2013" spans="2:8">
      <c r="B2013" s="270">
        <v>42849</v>
      </c>
      <c r="C2013" s="271">
        <v>6318.35</v>
      </c>
      <c r="D2013">
        <f t="shared" si="69"/>
        <v>2.1428109541207309E-2</v>
      </c>
      <c r="E2013" s="172">
        <v>2.1428109541207309E-2</v>
      </c>
      <c r="G2013" s="172">
        <v>2003</v>
      </c>
      <c r="H2013" s="264">
        <f t="shared" ca="1" si="70"/>
        <v>-4.8139562147478162E-3</v>
      </c>
    </row>
    <row r="2014" spans="2:8">
      <c r="B2014" s="270">
        <v>42846</v>
      </c>
      <c r="C2014" s="271">
        <v>6185.8</v>
      </c>
      <c r="D2014">
        <f t="shared" si="69"/>
        <v>-1.3979437315692966E-2</v>
      </c>
      <c r="E2014" s="172">
        <v>-1.3979437315692966E-2</v>
      </c>
      <c r="G2014" s="172">
        <v>2004</v>
      </c>
      <c r="H2014" s="264">
        <f t="shared" ca="1" si="70"/>
        <v>2.3445242956563257E-2</v>
      </c>
    </row>
    <row r="2015" spans="2:8">
      <c r="B2015" s="270">
        <v>42845</v>
      </c>
      <c r="C2015" s="271">
        <v>6273.5</v>
      </c>
      <c r="D2015">
        <f t="shared" si="69"/>
        <v>1.2352850999281935E-2</v>
      </c>
      <c r="E2015" s="172">
        <v>1.2352850999281935E-2</v>
      </c>
      <c r="G2015" s="172">
        <v>2005</v>
      </c>
      <c r="H2015" s="264">
        <f t="shared" ca="1" si="70"/>
        <v>-1.7721981569865985E-2</v>
      </c>
    </row>
    <row r="2016" spans="2:8">
      <c r="B2016" s="270">
        <v>42844</v>
      </c>
      <c r="C2016" s="271">
        <v>6196.95</v>
      </c>
      <c r="D2016">
        <f t="shared" si="69"/>
        <v>9.743936517764791E-3</v>
      </c>
      <c r="E2016" s="172">
        <v>9.743936517764791E-3</v>
      </c>
      <c r="G2016" s="172">
        <v>2006</v>
      </c>
      <c r="H2016" s="264">
        <f t="shared" ca="1" si="70"/>
        <v>1.7572647588212281E-2</v>
      </c>
    </row>
    <row r="2017" spans="2:8">
      <c r="B2017" s="270">
        <v>42843</v>
      </c>
      <c r="C2017" s="271">
        <v>6137.15</v>
      </c>
      <c r="D2017">
        <f t="shared" si="69"/>
        <v>3.5319799527433271E-3</v>
      </c>
      <c r="E2017" s="172">
        <v>3.5319799527433271E-3</v>
      </c>
      <c r="G2017" s="172">
        <v>2007</v>
      </c>
      <c r="H2017" s="264">
        <f t="shared" ca="1" si="70"/>
        <v>-1.8388530860597357E-2</v>
      </c>
    </row>
    <row r="2018" spans="2:8">
      <c r="B2018" s="270">
        <v>42842</v>
      </c>
      <c r="C2018" s="271">
        <v>6115.55</v>
      </c>
      <c r="D2018">
        <f t="shared" si="69"/>
        <v>6.1862963663735903E-3</v>
      </c>
      <c r="E2018" s="172">
        <v>6.1862963663735903E-3</v>
      </c>
      <c r="G2018" s="172">
        <v>2008</v>
      </c>
      <c r="H2018" s="264">
        <f t="shared" ca="1" si="70"/>
        <v>3.4598260122707702E-4</v>
      </c>
    </row>
    <row r="2019" spans="2:8">
      <c r="B2019" s="270">
        <v>42838</v>
      </c>
      <c r="C2019" s="271">
        <v>6077.95</v>
      </c>
      <c r="D2019">
        <f t="shared" si="69"/>
        <v>-1.2438053456820242E-2</v>
      </c>
      <c r="E2019" s="172">
        <v>-1.2438053456820242E-2</v>
      </c>
      <c r="G2019" s="172">
        <v>2009</v>
      </c>
      <c r="H2019" s="264">
        <f t="shared" ca="1" si="70"/>
        <v>5.3484262459367101E-3</v>
      </c>
    </row>
    <row r="2020" spans="2:8">
      <c r="B2020" s="270">
        <v>42837</v>
      </c>
      <c r="C2020" s="271">
        <v>6154.5</v>
      </c>
      <c r="D2020">
        <f t="shared" si="69"/>
        <v>-1.4933256506290243E-2</v>
      </c>
      <c r="E2020" s="172">
        <v>-1.4933256506290243E-2</v>
      </c>
      <c r="G2020" s="172">
        <v>2010</v>
      </c>
      <c r="H2020" s="264">
        <f t="shared" ca="1" si="70"/>
        <v>-3.7186256737226239E-2</v>
      </c>
    </row>
    <row r="2021" spans="2:8">
      <c r="B2021" s="270">
        <v>42836</v>
      </c>
      <c r="C2021" s="271">
        <v>6247.8</v>
      </c>
      <c r="D2021">
        <f t="shared" si="69"/>
        <v>-3.3578726560693239E-3</v>
      </c>
      <c r="E2021" s="172">
        <v>-3.3578726560693239E-3</v>
      </c>
      <c r="G2021" s="172">
        <v>2011</v>
      </c>
      <c r="H2021" s="264">
        <f t="shared" ca="1" si="70"/>
        <v>-1.7724419249108454E-2</v>
      </c>
    </row>
    <row r="2022" spans="2:8">
      <c r="B2022" s="270">
        <v>42835</v>
      </c>
      <c r="C2022" s="271">
        <v>6268.85</v>
      </c>
      <c r="D2022">
        <f t="shared" si="69"/>
        <v>1.5177294767028525E-3</v>
      </c>
      <c r="E2022" s="172">
        <v>1.5177294767028525E-3</v>
      </c>
      <c r="G2022" s="172">
        <v>2012</v>
      </c>
      <c r="H2022" s="264">
        <f t="shared" ca="1" si="70"/>
        <v>1.9215738124975051E-2</v>
      </c>
    </row>
    <row r="2023" spans="2:8">
      <c r="B2023" s="270">
        <v>42832</v>
      </c>
      <c r="C2023" s="271">
        <v>6259.35</v>
      </c>
      <c r="D2023">
        <f t="shared" si="69"/>
        <v>-5.1337884338765304E-3</v>
      </c>
      <c r="E2023" s="172">
        <v>-5.1337884338765304E-3</v>
      </c>
      <c r="G2023" s="172">
        <v>2013</v>
      </c>
      <c r="H2023" s="264">
        <f t="shared" ca="1" si="70"/>
        <v>-1.2427658439286749E-2</v>
      </c>
    </row>
    <row r="2024" spans="2:8">
      <c r="B2024" s="270">
        <v>42831</v>
      </c>
      <c r="C2024" s="271">
        <v>6291.65</v>
      </c>
      <c r="D2024">
        <f t="shared" si="69"/>
        <v>-8.0017028254288601E-3</v>
      </c>
      <c r="E2024" s="172">
        <v>-8.0017028254288601E-3</v>
      </c>
      <c r="G2024" s="172">
        <v>2014</v>
      </c>
      <c r="H2024" s="264">
        <f t="shared" ca="1" si="70"/>
        <v>-1.6985981131720012E-3</v>
      </c>
    </row>
    <row r="2025" spans="2:8">
      <c r="B2025" s="270">
        <v>42830</v>
      </c>
      <c r="C2025" s="271">
        <v>6342.4</v>
      </c>
      <c r="D2025">
        <f t="shared" si="69"/>
        <v>4.453227931488795E-2</v>
      </c>
      <c r="E2025" s="172">
        <v>4.453227931488795E-2</v>
      </c>
      <c r="G2025" s="172">
        <v>2015</v>
      </c>
      <c r="H2025" s="264">
        <f t="shared" ca="1" si="70"/>
        <v>-2.6982162546580909E-3</v>
      </c>
    </row>
    <row r="2026" spans="2:8">
      <c r="B2026" s="270">
        <v>42828</v>
      </c>
      <c r="C2026" s="271">
        <v>6072</v>
      </c>
      <c r="D2026">
        <f t="shared" si="69"/>
        <v>9.358844357265186E-3</v>
      </c>
      <c r="E2026" s="172">
        <v>9.358844357265186E-3</v>
      </c>
      <c r="G2026" s="172">
        <v>2016</v>
      </c>
      <c r="H2026" s="264">
        <f t="shared" ca="1" si="70"/>
        <v>5.6051808266614177E-3</v>
      </c>
    </row>
    <row r="2027" spans="2:8">
      <c r="B2027" s="270">
        <v>42825</v>
      </c>
      <c r="C2027" s="271">
        <v>6015.7</v>
      </c>
      <c r="D2027">
        <f t="shared" si="69"/>
        <v>9.9217674512304763E-3</v>
      </c>
      <c r="E2027" s="172">
        <v>9.9217674512304763E-3</v>
      </c>
      <c r="G2027" s="172">
        <v>2017</v>
      </c>
      <c r="H2027" s="264">
        <f t="shared" ca="1" si="70"/>
        <v>3.7843142723735556E-3</v>
      </c>
    </row>
    <row r="2028" spans="2:8">
      <c r="B2028" s="270">
        <v>42824</v>
      </c>
      <c r="C2028" s="271">
        <v>5956.6</v>
      </c>
      <c r="D2028">
        <f t="shared" si="69"/>
        <v>2.0944962694415059E-3</v>
      </c>
      <c r="E2028" s="172">
        <v>2.0944962694415059E-3</v>
      </c>
      <c r="G2028" s="172">
        <v>2018</v>
      </c>
      <c r="H2028" s="264">
        <f t="shared" ca="1" si="70"/>
        <v>-3.1734515372601704E-2</v>
      </c>
    </row>
    <row r="2029" spans="2:8">
      <c r="B2029" s="270">
        <v>42823</v>
      </c>
      <c r="C2029" s="271">
        <v>5944.15</v>
      </c>
      <c r="D2029">
        <f t="shared" si="69"/>
        <v>-5.0382893250199377E-3</v>
      </c>
      <c r="E2029" s="172">
        <v>-5.0382893250199377E-3</v>
      </c>
      <c r="G2029" s="172">
        <v>2019</v>
      </c>
      <c r="H2029" s="264">
        <f t="shared" ca="1" si="70"/>
        <v>-2.2465429139381231E-2</v>
      </c>
    </row>
    <row r="2030" spans="2:8">
      <c r="B2030" s="270">
        <v>42822</v>
      </c>
      <c r="C2030" s="271">
        <v>5974.25</v>
      </c>
      <c r="D2030">
        <f t="shared" si="69"/>
        <v>-1.9295666410505165E-3</v>
      </c>
      <c r="E2030" s="172">
        <v>-1.9295666410505165E-3</v>
      </c>
      <c r="G2030" s="172">
        <v>2020</v>
      </c>
      <c r="H2030" s="264">
        <f t="shared" ca="1" si="70"/>
        <v>7.4962443746459575E-3</v>
      </c>
    </row>
    <row r="2031" spans="2:8">
      <c r="B2031" s="270">
        <v>42821</v>
      </c>
      <c r="C2031" s="271">
        <v>5985.8</v>
      </c>
      <c r="D2031">
        <f t="shared" si="69"/>
        <v>-3.1392337605021868E-3</v>
      </c>
      <c r="E2031" s="172">
        <v>-3.1392337605021868E-3</v>
      </c>
      <c r="G2031" s="172">
        <v>2021</v>
      </c>
      <c r="H2031" s="264">
        <f t="shared" ca="1" si="70"/>
        <v>1.1970007838768835E-2</v>
      </c>
    </row>
    <row r="2032" spans="2:8">
      <c r="B2032" s="270">
        <v>42818</v>
      </c>
      <c r="C2032" s="271">
        <v>6004.65</v>
      </c>
      <c r="D2032">
        <f t="shared" si="69"/>
        <v>-4.9960230662160375E-3</v>
      </c>
      <c r="E2032" s="172">
        <v>-4.9960230662160375E-3</v>
      </c>
      <c r="G2032" s="172">
        <v>2022</v>
      </c>
      <c r="H2032" s="264">
        <f t="shared" ca="1" si="70"/>
        <v>1.6266479051062811E-2</v>
      </c>
    </row>
    <row r="2033" spans="2:8">
      <c r="B2033" s="270">
        <v>42817</v>
      </c>
      <c r="C2033" s="271">
        <v>6034.8</v>
      </c>
      <c r="D2033">
        <f t="shared" si="69"/>
        <v>4.8286656232308768E-3</v>
      </c>
      <c r="E2033" s="172">
        <v>4.8286656232308768E-3</v>
      </c>
      <c r="G2033" s="172">
        <v>2023</v>
      </c>
      <c r="H2033" s="264">
        <f t="shared" ca="1" si="70"/>
        <v>-1.9586032627912631E-2</v>
      </c>
    </row>
    <row r="2034" spans="2:8">
      <c r="B2034" s="270">
        <v>42816</v>
      </c>
      <c r="C2034" s="271">
        <v>6005.8</v>
      </c>
      <c r="D2034">
        <f t="shared" si="69"/>
        <v>-1.1602455441633889E-2</v>
      </c>
      <c r="E2034" s="172">
        <v>-1.1602455441633889E-2</v>
      </c>
      <c r="G2034" s="172">
        <v>2024</v>
      </c>
      <c r="H2034" s="264">
        <f t="shared" ca="1" si="70"/>
        <v>1.6853280402085381E-3</v>
      </c>
    </row>
    <row r="2035" spans="2:8">
      <c r="B2035" s="270">
        <v>42815</v>
      </c>
      <c r="C2035" s="271">
        <v>6076.3</v>
      </c>
      <c r="D2035">
        <f t="shared" si="69"/>
        <v>-1.3411485817272478E-2</v>
      </c>
      <c r="E2035" s="172">
        <v>-1.3411485817272478E-2</v>
      </c>
      <c r="G2035" s="172">
        <v>2025</v>
      </c>
      <c r="H2035" s="264">
        <f t="shared" ca="1" si="70"/>
        <v>-3.7620971908960375E-2</v>
      </c>
    </row>
    <row r="2036" spans="2:8">
      <c r="B2036" s="270">
        <v>42814</v>
      </c>
      <c r="C2036" s="271">
        <v>6158.9</v>
      </c>
      <c r="D2036">
        <f t="shared" si="69"/>
        <v>-5.4419791363887098E-3</v>
      </c>
      <c r="E2036" s="172">
        <v>-5.4419791363887098E-3</v>
      </c>
      <c r="G2036" s="172">
        <v>2026</v>
      </c>
      <c r="H2036" s="264">
        <f t="shared" ca="1" si="70"/>
        <v>-6.0420490838211053E-3</v>
      </c>
    </row>
    <row r="2037" spans="2:8">
      <c r="B2037" s="270">
        <v>42811</v>
      </c>
      <c r="C2037" s="271">
        <v>6192.6</v>
      </c>
      <c r="D2037">
        <f t="shared" si="69"/>
        <v>6.0353020494034633E-3</v>
      </c>
      <c r="E2037" s="172">
        <v>6.0353020494034633E-3</v>
      </c>
      <c r="G2037" s="172">
        <v>2027</v>
      </c>
      <c r="H2037" s="264">
        <f t="shared" ca="1" si="70"/>
        <v>-1.0448423817463288E-2</v>
      </c>
    </row>
    <row r="2038" spans="2:8">
      <c r="B2038" s="270">
        <v>42810</v>
      </c>
      <c r="C2038" s="271">
        <v>6155.45</v>
      </c>
      <c r="D2038">
        <f t="shared" si="69"/>
        <v>2.9491555801770234E-3</v>
      </c>
      <c r="E2038" s="172">
        <v>2.9491555801770234E-3</v>
      </c>
      <c r="G2038" s="172">
        <v>2028</v>
      </c>
      <c r="H2038" s="264">
        <f t="shared" ca="1" si="70"/>
        <v>-2.9833330649734972E-2</v>
      </c>
    </row>
    <row r="2039" spans="2:8">
      <c r="B2039" s="270">
        <v>42809</v>
      </c>
      <c r="C2039" s="271">
        <v>6137.35</v>
      </c>
      <c r="D2039">
        <f t="shared" si="69"/>
        <v>8.0718805035560762E-4</v>
      </c>
      <c r="E2039" s="172">
        <v>8.0718805035560762E-4</v>
      </c>
      <c r="G2039" s="172">
        <v>2029</v>
      </c>
      <c r="H2039" s="264">
        <f t="shared" ca="1" si="70"/>
        <v>-4.3658384553160075E-3</v>
      </c>
    </row>
    <row r="2040" spans="2:8">
      <c r="B2040" s="270">
        <v>42808</v>
      </c>
      <c r="C2040" s="271">
        <v>6132.4</v>
      </c>
      <c r="D2040">
        <f t="shared" si="69"/>
        <v>2.9686345624286261E-2</v>
      </c>
      <c r="E2040" s="172">
        <v>2.9686345624286261E-2</v>
      </c>
      <c r="G2040" s="172">
        <v>2030</v>
      </c>
      <c r="H2040" s="264">
        <f t="shared" ca="1" si="70"/>
        <v>-7.4481805516158641E-4</v>
      </c>
    </row>
    <row r="2041" spans="2:8">
      <c r="B2041" s="270">
        <v>42804</v>
      </c>
      <c r="C2041" s="271">
        <v>5955.6</v>
      </c>
      <c r="D2041">
        <f t="shared" si="69"/>
        <v>-1.4754208302594179E-3</v>
      </c>
      <c r="E2041" s="172">
        <v>-1.4754208302594179E-3</v>
      </c>
      <c r="G2041" s="172">
        <v>2031</v>
      </c>
      <c r="H2041" s="264">
        <f t="shared" ca="1" si="70"/>
        <v>7.8115030652771474E-3</v>
      </c>
    </row>
    <row r="2042" spans="2:8">
      <c r="B2042" s="270">
        <v>42803</v>
      </c>
      <c r="C2042" s="271">
        <v>5964.4</v>
      </c>
      <c r="D2042">
        <f t="shared" si="69"/>
        <v>1.7095401720624473E-2</v>
      </c>
      <c r="E2042" s="172">
        <v>1.7095401720624473E-2</v>
      </c>
      <c r="G2042" s="172">
        <v>2032</v>
      </c>
      <c r="H2042" s="264">
        <f t="shared" ca="1" si="70"/>
        <v>-3.992510915123975E-2</v>
      </c>
    </row>
    <row r="2043" spans="2:8">
      <c r="B2043" s="270">
        <v>42802</v>
      </c>
      <c r="C2043" s="271">
        <v>5864.15</v>
      </c>
      <c r="D2043">
        <f t="shared" si="69"/>
        <v>-4.1351787382186232E-3</v>
      </c>
      <c r="E2043" s="172">
        <v>-4.1351787382186232E-3</v>
      </c>
      <c r="G2043" s="172">
        <v>2033</v>
      </c>
      <c r="H2043" s="264">
        <f t="shared" ca="1" si="70"/>
        <v>1.3231069919105816E-2</v>
      </c>
    </row>
    <row r="2044" spans="2:8">
      <c r="B2044" s="270">
        <v>42801</v>
      </c>
      <c r="C2044" s="271">
        <v>5888.5</v>
      </c>
      <c r="D2044">
        <f t="shared" si="69"/>
        <v>-7.8098014271633419E-3</v>
      </c>
      <c r="E2044" s="172">
        <v>-7.8098014271633419E-3</v>
      </c>
      <c r="G2044" s="172">
        <v>2034</v>
      </c>
      <c r="H2044" s="264">
        <f t="shared" ca="1" si="70"/>
        <v>-8.1949540288059706E-3</v>
      </c>
    </row>
    <row r="2045" spans="2:8">
      <c r="B2045" s="270">
        <v>42800</v>
      </c>
      <c r="C2045" s="271">
        <v>5934.85</v>
      </c>
      <c r="D2045">
        <f t="shared" si="69"/>
        <v>7.9996603116641099E-3</v>
      </c>
      <c r="E2045" s="172">
        <v>7.9996603116641099E-3</v>
      </c>
      <c r="G2045" s="172">
        <v>2035</v>
      </c>
      <c r="H2045" s="264">
        <f t="shared" ca="1" si="70"/>
        <v>-1.6844595141743926E-2</v>
      </c>
    </row>
    <row r="2046" spans="2:8">
      <c r="B2046" s="270">
        <v>42797</v>
      </c>
      <c r="C2046" s="271">
        <v>5887.75</v>
      </c>
      <c r="D2046">
        <f t="shared" si="69"/>
        <v>-5.2375923970432942E-3</v>
      </c>
      <c r="E2046" s="172">
        <v>-5.2375923970432942E-3</v>
      </c>
      <c r="G2046" s="172">
        <v>2036</v>
      </c>
      <c r="H2046" s="264">
        <f t="shared" ca="1" si="70"/>
        <v>3.0119728919895598E-3</v>
      </c>
    </row>
    <row r="2047" spans="2:8">
      <c r="B2047" s="270">
        <v>42796</v>
      </c>
      <c r="C2047" s="271">
        <v>5918.75</v>
      </c>
      <c r="D2047">
        <f t="shared" si="69"/>
        <v>-1.4359078316108584E-4</v>
      </c>
      <c r="E2047" s="172">
        <v>-1.4359078316108584E-4</v>
      </c>
      <c r="G2047" s="172">
        <v>2037</v>
      </c>
      <c r="H2047" s="264">
        <f t="shared" ca="1" si="70"/>
        <v>9.9416919943002315E-3</v>
      </c>
    </row>
    <row r="2048" spans="2:8">
      <c r="B2048" s="270">
        <v>42795</v>
      </c>
      <c r="C2048" s="271">
        <v>5919.6</v>
      </c>
      <c r="D2048">
        <f t="shared" si="69"/>
        <v>-4.8965808357950803E-4</v>
      </c>
      <c r="E2048" s="172">
        <v>-4.8965808357950803E-4</v>
      </c>
      <c r="G2048" s="172">
        <v>2038</v>
      </c>
      <c r="H2048" s="264">
        <f t="shared" ca="1" si="70"/>
        <v>2.5327141405992921E-2</v>
      </c>
    </row>
    <row r="2049" spans="2:8">
      <c r="B2049" s="270">
        <v>42794</v>
      </c>
      <c r="C2049" s="271">
        <v>5922.5</v>
      </c>
      <c r="D2049">
        <f t="shared" si="69"/>
        <v>-4.8727211627320847E-3</v>
      </c>
      <c r="E2049" s="172">
        <v>-4.8727211627320847E-3</v>
      </c>
      <c r="G2049" s="172">
        <v>2039</v>
      </c>
      <c r="H2049" s="264">
        <f t="shared" ca="1" si="70"/>
        <v>1.4147086958865769E-2</v>
      </c>
    </row>
    <row r="2050" spans="2:8">
      <c r="B2050" s="270">
        <v>42793</v>
      </c>
      <c r="C2050" s="271">
        <v>5951.5</v>
      </c>
      <c r="D2050">
        <f t="shared" si="69"/>
        <v>-1.318189354999171E-2</v>
      </c>
      <c r="E2050" s="172">
        <v>-1.318189354999171E-2</v>
      </c>
      <c r="G2050" s="172">
        <v>2040</v>
      </c>
      <c r="H2050" s="264">
        <f t="shared" ca="1" si="70"/>
        <v>-2.3939603179449112E-2</v>
      </c>
    </row>
    <row r="2051" spans="2:8">
      <c r="B2051" s="270">
        <v>42789</v>
      </c>
      <c r="C2051" s="271">
        <v>6031</v>
      </c>
      <c r="D2051">
        <f t="shared" si="69"/>
        <v>-8.0021053843559488E-3</v>
      </c>
      <c r="E2051" s="172">
        <v>-8.0021053843559488E-3</v>
      </c>
      <c r="G2051" s="172">
        <v>2041</v>
      </c>
      <c r="H2051" s="264">
        <f t="shared" ca="1" si="70"/>
        <v>7.6196651400753899E-3</v>
      </c>
    </row>
    <row r="2052" spans="2:8">
      <c r="B2052" s="270">
        <v>42788</v>
      </c>
      <c r="C2052" s="271">
        <v>6079.65</v>
      </c>
      <c r="D2052">
        <f t="shared" si="69"/>
        <v>2.7213577101011851E-3</v>
      </c>
      <c r="E2052" s="172">
        <v>2.7213577101011851E-3</v>
      </c>
      <c r="G2052" s="172">
        <v>2042</v>
      </c>
      <c r="H2052" s="264">
        <f t="shared" ca="1" si="70"/>
        <v>-2.5706436145775239E-3</v>
      </c>
    </row>
    <row r="2053" spans="2:8">
      <c r="B2053" s="270">
        <v>42787</v>
      </c>
      <c r="C2053" s="271">
        <v>6063.15</v>
      </c>
      <c r="D2053">
        <f t="shared" si="69"/>
        <v>-4.9235617045370623E-3</v>
      </c>
      <c r="E2053" s="172">
        <v>-4.9235617045370623E-3</v>
      </c>
      <c r="G2053" s="172">
        <v>2043</v>
      </c>
      <c r="H2053" s="264">
        <f t="shared" ca="1" si="70"/>
        <v>-5.1068728582021332E-4</v>
      </c>
    </row>
    <row r="2054" spans="2:8">
      <c r="B2054" s="270">
        <v>42786</v>
      </c>
      <c r="C2054" s="271">
        <v>6093.15</v>
      </c>
      <c r="D2054">
        <f t="shared" si="69"/>
        <v>1.7262823990984538E-2</v>
      </c>
      <c r="E2054" s="172">
        <v>1.7262823990984538E-2</v>
      </c>
      <c r="G2054" s="172">
        <v>2044</v>
      </c>
      <c r="H2054" s="264">
        <f t="shared" ca="1" si="70"/>
        <v>7.7002068352961675E-4</v>
      </c>
    </row>
    <row r="2055" spans="2:8">
      <c r="B2055" s="270">
        <v>42783</v>
      </c>
      <c r="C2055" s="271">
        <v>5989.75</v>
      </c>
      <c r="D2055">
        <f t="shared" si="69"/>
        <v>-5.77636503971254E-3</v>
      </c>
      <c r="E2055" s="172">
        <v>-5.77636503971254E-3</v>
      </c>
      <c r="G2055" s="172">
        <v>2045</v>
      </c>
      <c r="H2055" s="264">
        <f t="shared" ca="1" si="70"/>
        <v>-1.314199022629972E-2</v>
      </c>
    </row>
    <row r="2056" spans="2:8">
      <c r="B2056" s="270">
        <v>42782</v>
      </c>
      <c r="C2056" s="271">
        <v>6024.55</v>
      </c>
      <c r="D2056">
        <f t="shared" si="69"/>
        <v>2.7606734098623565E-2</v>
      </c>
      <c r="E2056" s="172">
        <v>2.7606734098623565E-2</v>
      </c>
      <c r="G2056" s="172">
        <v>2046</v>
      </c>
      <c r="H2056" s="264">
        <f t="shared" ca="1" si="70"/>
        <v>3.5162949034449296E-2</v>
      </c>
    </row>
    <row r="2057" spans="2:8">
      <c r="B2057" s="270">
        <v>42781</v>
      </c>
      <c r="C2057" s="271">
        <v>5862.7</v>
      </c>
      <c r="D2057">
        <f t="shared" si="69"/>
        <v>-1.2988543481737846E-2</v>
      </c>
      <c r="E2057" s="172">
        <v>-1.2988543481737846E-2</v>
      </c>
      <c r="G2057" s="172">
        <v>2047</v>
      </c>
      <c r="H2057" s="264">
        <f t="shared" ca="1" si="70"/>
        <v>2.3846487778435198E-2</v>
      </c>
    </row>
    <row r="2058" spans="2:8">
      <c r="B2058" s="270">
        <v>42780</v>
      </c>
      <c r="C2058" s="271">
        <v>5939.85</v>
      </c>
      <c r="D2058">
        <f t="shared" si="69"/>
        <v>-1.3641647293257994E-2</v>
      </c>
      <c r="E2058" s="172">
        <v>-1.3641647293257994E-2</v>
      </c>
      <c r="G2058" s="172">
        <v>2048</v>
      </c>
      <c r="H2058" s="264">
        <f t="shared" ca="1" si="70"/>
        <v>-6.1230971392288933E-3</v>
      </c>
    </row>
    <row r="2059" spans="2:8">
      <c r="B2059" s="270">
        <v>42779</v>
      </c>
      <c r="C2059" s="271">
        <v>6022</v>
      </c>
      <c r="D2059">
        <f t="shared" ref="D2059:D2122" si="71">(C2059-C2060)/C2060</f>
        <v>-1.4765430078939833E-2</v>
      </c>
      <c r="E2059" s="172">
        <v>-1.4765430078939833E-2</v>
      </c>
      <c r="G2059" s="172">
        <v>2049</v>
      </c>
      <c r="H2059" s="264">
        <f t="shared" ca="1" si="70"/>
        <v>9.1571545775524822E-3</v>
      </c>
    </row>
    <row r="2060" spans="2:8">
      <c r="B2060" s="270">
        <v>42776</v>
      </c>
      <c r="C2060" s="271">
        <v>6112.25</v>
      </c>
      <c r="D2060">
        <f t="shared" si="71"/>
        <v>-7.2842734404184378E-3</v>
      </c>
      <c r="E2060" s="172">
        <v>-7.2842734404184378E-3</v>
      </c>
      <c r="G2060" s="172">
        <v>2050</v>
      </c>
      <c r="H2060" s="264">
        <f t="shared" ref="H2060:H2123" ca="1" si="72">_xlfn.NORM.INV(RAND(),N$13,N$14)</f>
        <v>-2.86694198383315E-2</v>
      </c>
    </row>
    <row r="2061" spans="2:8">
      <c r="B2061" s="270">
        <v>42775</v>
      </c>
      <c r="C2061" s="271">
        <v>6157.1</v>
      </c>
      <c r="D2061">
        <f t="shared" si="71"/>
        <v>-6.0616822580774176E-3</v>
      </c>
      <c r="E2061" s="172">
        <v>-6.0616822580774176E-3</v>
      </c>
      <c r="G2061" s="172">
        <v>2051</v>
      </c>
      <c r="H2061" s="264">
        <f t="shared" ca="1" si="72"/>
        <v>2.7524774593374994E-4</v>
      </c>
    </row>
    <row r="2062" spans="2:8">
      <c r="B2062" s="270">
        <v>42774</v>
      </c>
      <c r="C2062" s="271">
        <v>6194.65</v>
      </c>
      <c r="D2062">
        <f t="shared" si="71"/>
        <v>-2.9855790896800654E-3</v>
      </c>
      <c r="E2062" s="172">
        <v>-2.9855790896800654E-3</v>
      </c>
      <c r="G2062" s="172">
        <v>2052</v>
      </c>
      <c r="H2062" s="264">
        <f t="shared" ca="1" si="72"/>
        <v>6.9095407552195072E-3</v>
      </c>
    </row>
    <row r="2063" spans="2:8">
      <c r="B2063" s="270">
        <v>42773</v>
      </c>
      <c r="C2063" s="271">
        <v>6213.2</v>
      </c>
      <c r="D2063">
        <f t="shared" si="71"/>
        <v>1.032570694505423E-2</v>
      </c>
      <c r="E2063" s="172">
        <v>1.032570694505423E-2</v>
      </c>
      <c r="G2063" s="172">
        <v>2053</v>
      </c>
      <c r="H2063" s="264">
        <f t="shared" ca="1" si="72"/>
        <v>-7.0626718713998927E-3</v>
      </c>
    </row>
    <row r="2064" spans="2:8">
      <c r="B2064" s="270">
        <v>42772</v>
      </c>
      <c r="C2064" s="271">
        <v>6149.7</v>
      </c>
      <c r="D2064">
        <f t="shared" si="71"/>
        <v>5.6005690505195856E-3</v>
      </c>
      <c r="E2064" s="172">
        <v>5.6005690505195856E-3</v>
      </c>
      <c r="G2064" s="172">
        <v>2054</v>
      </c>
      <c r="H2064" s="264">
        <f t="shared" ca="1" si="72"/>
        <v>3.8424412920321062E-3</v>
      </c>
    </row>
    <row r="2065" spans="2:8">
      <c r="B2065" s="270">
        <v>42769</v>
      </c>
      <c r="C2065" s="271">
        <v>6115.45</v>
      </c>
      <c r="D2065">
        <f t="shared" si="71"/>
        <v>-4.7035081009383492E-3</v>
      </c>
      <c r="E2065" s="172">
        <v>-4.7035081009383492E-3</v>
      </c>
      <c r="G2065" s="172">
        <v>2055</v>
      </c>
      <c r="H2065" s="264">
        <f t="shared" ca="1" si="72"/>
        <v>1.2614120631790026E-2</v>
      </c>
    </row>
    <row r="2066" spans="2:8">
      <c r="B2066" s="270">
        <v>42768</v>
      </c>
      <c r="C2066" s="271">
        <v>6144.35</v>
      </c>
      <c r="D2066">
        <f t="shared" si="71"/>
        <v>-5.639888658725961E-3</v>
      </c>
      <c r="E2066" s="172">
        <v>-5.639888658725961E-3</v>
      </c>
      <c r="G2066" s="172">
        <v>2056</v>
      </c>
      <c r="H2066" s="264">
        <f t="shared" ca="1" si="72"/>
        <v>9.0440524480116889E-3</v>
      </c>
    </row>
    <row r="2067" spans="2:8">
      <c r="B2067" s="270">
        <v>42767</v>
      </c>
      <c r="C2067" s="271">
        <v>6179.2</v>
      </c>
      <c r="D2067">
        <f t="shared" si="71"/>
        <v>4.8343724816558478E-2</v>
      </c>
      <c r="E2067" s="172">
        <v>4.8343724816558478E-2</v>
      </c>
      <c r="G2067" s="172">
        <v>2057</v>
      </c>
      <c r="H2067" s="264">
        <f t="shared" ca="1" si="72"/>
        <v>-5.8016526721685266E-3</v>
      </c>
    </row>
    <row r="2068" spans="2:8">
      <c r="B2068" s="270">
        <v>42766</v>
      </c>
      <c r="C2068" s="271">
        <v>5894.25</v>
      </c>
      <c r="D2068">
        <f t="shared" si="71"/>
        <v>-1.1874570607041928E-4</v>
      </c>
      <c r="E2068" s="172">
        <v>-1.1874570607041928E-4</v>
      </c>
      <c r="G2068" s="172">
        <v>2058</v>
      </c>
      <c r="H2068" s="264">
        <f t="shared" ca="1" si="72"/>
        <v>-2.1533331695039091E-3</v>
      </c>
    </row>
    <row r="2069" spans="2:8">
      <c r="B2069" s="270">
        <v>42765</v>
      </c>
      <c r="C2069" s="271">
        <v>5894.95</v>
      </c>
      <c r="D2069">
        <f t="shared" si="71"/>
        <v>-3.5413039436095642E-3</v>
      </c>
      <c r="E2069" s="172">
        <v>-3.5413039436095642E-3</v>
      </c>
      <c r="G2069" s="172">
        <v>2059</v>
      </c>
      <c r="H2069" s="264">
        <f t="shared" ca="1" si="72"/>
        <v>5.2774359217054548E-2</v>
      </c>
    </row>
    <row r="2070" spans="2:8">
      <c r="B2070" s="270">
        <v>42762</v>
      </c>
      <c r="C2070" s="271">
        <v>5915.9</v>
      </c>
      <c r="D2070">
        <f t="shared" si="71"/>
        <v>1.9534514997716426E-2</v>
      </c>
      <c r="E2070" s="172">
        <v>1.9534514997716426E-2</v>
      </c>
      <c r="G2070" s="172">
        <v>2060</v>
      </c>
      <c r="H2070" s="264">
        <f t="shared" ca="1" si="72"/>
        <v>3.3201103251393935E-3</v>
      </c>
    </row>
    <row r="2071" spans="2:8">
      <c r="B2071" s="270">
        <v>42760</v>
      </c>
      <c r="C2071" s="271">
        <v>5802.55</v>
      </c>
      <c r="D2071">
        <f t="shared" si="71"/>
        <v>1.1390573799065809E-2</v>
      </c>
      <c r="E2071" s="172">
        <v>1.1390573799065809E-2</v>
      </c>
      <c r="G2071" s="172">
        <v>2061</v>
      </c>
      <c r="H2071" s="264">
        <f t="shared" ca="1" si="72"/>
        <v>1.3033870491077043E-2</v>
      </c>
    </row>
    <row r="2072" spans="2:8">
      <c r="B2072" s="270">
        <v>42759</v>
      </c>
      <c r="C2072" s="271">
        <v>5737.2</v>
      </c>
      <c r="D2072">
        <f t="shared" si="71"/>
        <v>6.5263157894736527E-3</v>
      </c>
      <c r="E2072" s="172">
        <v>6.5263157894736527E-3</v>
      </c>
      <c r="G2072" s="172">
        <v>2062</v>
      </c>
      <c r="H2072" s="264">
        <f t="shared" ca="1" si="72"/>
        <v>-2.4310715550128963E-2</v>
      </c>
    </row>
    <row r="2073" spans="2:8">
      <c r="B2073" s="270">
        <v>42758</v>
      </c>
      <c r="C2073" s="271">
        <v>5700</v>
      </c>
      <c r="D2073">
        <f t="shared" si="71"/>
        <v>5.4772047733707627E-3</v>
      </c>
      <c r="E2073" s="172">
        <v>5.4772047733707627E-3</v>
      </c>
      <c r="G2073" s="172">
        <v>2063</v>
      </c>
      <c r="H2073" s="264">
        <f t="shared" ca="1" si="72"/>
        <v>-1.3465244284916104E-2</v>
      </c>
    </row>
    <row r="2074" spans="2:8">
      <c r="B2074" s="270">
        <v>42755</v>
      </c>
      <c r="C2074" s="271">
        <v>5668.95</v>
      </c>
      <c r="D2074">
        <f t="shared" si="71"/>
        <v>-8.6388556139446772E-3</v>
      </c>
      <c r="E2074" s="172">
        <v>-8.6388556139446772E-3</v>
      </c>
      <c r="G2074" s="172">
        <v>2064</v>
      </c>
      <c r="H2074" s="264">
        <f t="shared" ca="1" si="72"/>
        <v>1.3166090071044183E-2</v>
      </c>
    </row>
    <row r="2075" spans="2:8">
      <c r="B2075" s="270">
        <v>42754</v>
      </c>
      <c r="C2075" s="271">
        <v>5718.35</v>
      </c>
      <c r="D2075">
        <f t="shared" si="71"/>
        <v>5.9636376430438386E-3</v>
      </c>
      <c r="E2075" s="172">
        <v>5.9636376430438386E-3</v>
      </c>
      <c r="G2075" s="172">
        <v>2065</v>
      </c>
      <c r="H2075" s="264">
        <f t="shared" ca="1" si="72"/>
        <v>1.371273749930158E-2</v>
      </c>
    </row>
    <row r="2076" spans="2:8">
      <c r="B2076" s="270">
        <v>42753</v>
      </c>
      <c r="C2076" s="271">
        <v>5684.45</v>
      </c>
      <c r="D2076">
        <f t="shared" si="71"/>
        <v>2.6546018979081002E-3</v>
      </c>
      <c r="E2076" s="172">
        <v>2.6546018979081002E-3</v>
      </c>
      <c r="G2076" s="172">
        <v>2066</v>
      </c>
      <c r="H2076" s="264">
        <f t="shared" ca="1" si="72"/>
        <v>9.6210802132843331E-4</v>
      </c>
    </row>
    <row r="2077" spans="2:8">
      <c r="B2077" s="270">
        <v>42752</v>
      </c>
      <c r="C2077" s="271">
        <v>5669.4</v>
      </c>
      <c r="D2077">
        <f t="shared" si="71"/>
        <v>-1.3211435818844793E-3</v>
      </c>
      <c r="E2077" s="172">
        <v>-1.3211435818844793E-3</v>
      </c>
      <c r="G2077" s="172">
        <v>2067</v>
      </c>
      <c r="H2077" s="264">
        <f t="shared" ca="1" si="72"/>
        <v>-2.7307512295461002E-2</v>
      </c>
    </row>
    <row r="2078" spans="2:8">
      <c r="B2078" s="270">
        <v>42751</v>
      </c>
      <c r="C2078" s="271">
        <v>5676.9</v>
      </c>
      <c r="D2078">
        <f t="shared" si="71"/>
        <v>-3.9652601105360759E-3</v>
      </c>
      <c r="E2078" s="172">
        <v>-3.9652601105360759E-3</v>
      </c>
      <c r="G2078" s="172">
        <v>2068</v>
      </c>
      <c r="H2078" s="264">
        <f t="shared" ca="1" si="72"/>
        <v>5.9995875695392411E-3</v>
      </c>
    </row>
    <row r="2079" spans="2:8">
      <c r="B2079" s="270">
        <v>42748</v>
      </c>
      <c r="C2079" s="271">
        <v>5699.5</v>
      </c>
      <c r="D2079">
        <f t="shared" si="71"/>
        <v>-1.3475036132482947E-2</v>
      </c>
      <c r="E2079" s="172">
        <v>-1.3475036132482947E-2</v>
      </c>
      <c r="G2079" s="172">
        <v>2069</v>
      </c>
      <c r="H2079" s="264">
        <f t="shared" ca="1" si="72"/>
        <v>1.8136085165741823E-2</v>
      </c>
    </row>
    <row r="2080" spans="2:8">
      <c r="B2080" s="270">
        <v>42747</v>
      </c>
      <c r="C2080" s="271">
        <v>5777.35</v>
      </c>
      <c r="D2080">
        <f t="shared" si="71"/>
        <v>2.6031046361293568E-3</v>
      </c>
      <c r="E2080" s="172">
        <v>2.6031046361293568E-3</v>
      </c>
      <c r="G2080" s="172">
        <v>2070</v>
      </c>
      <c r="H2080" s="264">
        <f t="shared" ca="1" si="72"/>
        <v>5.4630413538891162E-4</v>
      </c>
    </row>
    <row r="2081" spans="2:8">
      <c r="B2081" s="270">
        <v>42746</v>
      </c>
      <c r="C2081" s="271">
        <v>5762.35</v>
      </c>
      <c r="D2081">
        <f t="shared" si="71"/>
        <v>1.5418909750918525E-2</v>
      </c>
      <c r="E2081" s="172">
        <v>1.5418909750918525E-2</v>
      </c>
      <c r="G2081" s="172">
        <v>2071</v>
      </c>
      <c r="H2081" s="264">
        <f t="shared" ca="1" si="72"/>
        <v>-1.7700228743029196E-2</v>
      </c>
    </row>
    <row r="2082" spans="2:8">
      <c r="B2082" s="270">
        <v>42745</v>
      </c>
      <c r="C2082" s="271">
        <v>5674.85</v>
      </c>
      <c r="D2082">
        <f t="shared" si="71"/>
        <v>2.8894583370151741E-3</v>
      </c>
      <c r="E2082" s="172">
        <v>2.8894583370151741E-3</v>
      </c>
      <c r="G2082" s="172">
        <v>2072</v>
      </c>
      <c r="H2082" s="264">
        <f t="shared" ca="1" si="72"/>
        <v>-3.2737377902888824E-2</v>
      </c>
    </row>
    <row r="2083" spans="2:8">
      <c r="B2083" s="270">
        <v>42744</v>
      </c>
      <c r="C2083" s="271">
        <v>5658.5</v>
      </c>
      <c r="D2083">
        <f t="shared" si="71"/>
        <v>7.6484048757467773E-3</v>
      </c>
      <c r="E2083" s="172">
        <v>7.6484048757467773E-3</v>
      </c>
      <c r="G2083" s="172">
        <v>2073</v>
      </c>
      <c r="H2083" s="264">
        <f t="shared" ca="1" si="72"/>
        <v>1.7291140313682875E-2</v>
      </c>
    </row>
    <row r="2084" spans="2:8">
      <c r="B2084" s="270">
        <v>42741</v>
      </c>
      <c r="C2084" s="271">
        <v>5615.55</v>
      </c>
      <c r="D2084">
        <f t="shared" si="71"/>
        <v>-3.4427989600616929E-3</v>
      </c>
      <c r="E2084" s="172">
        <v>-3.4427989600616929E-3</v>
      </c>
      <c r="G2084" s="172">
        <v>2074</v>
      </c>
      <c r="H2084" s="264">
        <f t="shared" ca="1" si="72"/>
        <v>2.1005486889130568E-2</v>
      </c>
    </row>
    <row r="2085" spans="2:8">
      <c r="B2085" s="270">
        <v>42740</v>
      </c>
      <c r="C2085" s="271">
        <v>5634.95</v>
      </c>
      <c r="D2085">
        <f t="shared" si="71"/>
        <v>2.4136019555991782E-2</v>
      </c>
      <c r="E2085" s="172">
        <v>2.4136019555991782E-2</v>
      </c>
      <c r="G2085" s="172">
        <v>2075</v>
      </c>
      <c r="H2085" s="264">
        <f t="shared" ca="1" si="72"/>
        <v>4.167281092679602E-2</v>
      </c>
    </row>
    <row r="2086" spans="2:8">
      <c r="B2086" s="270">
        <v>42739</v>
      </c>
      <c r="C2086" s="271">
        <v>5502.15</v>
      </c>
      <c r="D2086">
        <f t="shared" si="71"/>
        <v>-1.1346307457700967E-3</v>
      </c>
      <c r="E2086" s="172">
        <v>-1.1346307457700967E-3</v>
      </c>
      <c r="G2086" s="172">
        <v>2076</v>
      </c>
      <c r="H2086" s="264">
        <f t="shared" ca="1" si="72"/>
        <v>-1.3533948400314629E-2</v>
      </c>
    </row>
    <row r="2087" spans="2:8">
      <c r="B2087" s="270">
        <v>42738</v>
      </c>
      <c r="C2087" s="271">
        <v>5508.4</v>
      </c>
      <c r="D2087">
        <f t="shared" si="71"/>
        <v>7.7570435418952864E-3</v>
      </c>
      <c r="E2087" s="172">
        <v>7.7570435418952864E-3</v>
      </c>
      <c r="G2087" s="172">
        <v>2077</v>
      </c>
      <c r="H2087" s="264">
        <f t="shared" ca="1" si="72"/>
        <v>1.1915282190505602E-2</v>
      </c>
    </row>
    <row r="2088" spans="2:8">
      <c r="B2088" s="270">
        <v>42737</v>
      </c>
      <c r="C2088" s="271">
        <v>5466</v>
      </c>
      <c r="D2088">
        <f t="shared" si="71"/>
        <v>2.75305241984754E-2</v>
      </c>
      <c r="E2088" s="172">
        <v>2.75305241984754E-2</v>
      </c>
      <c r="G2088" s="172">
        <v>2078</v>
      </c>
      <c r="H2088" s="264">
        <f t="shared" ca="1" si="72"/>
        <v>2.1677878660267089E-2</v>
      </c>
    </row>
    <row r="2089" spans="2:8">
      <c r="B2089" s="270">
        <v>42734</v>
      </c>
      <c r="C2089" s="271">
        <v>5319.55</v>
      </c>
      <c r="D2089">
        <f t="shared" si="71"/>
        <v>8.9373071423195605E-4</v>
      </c>
      <c r="E2089" s="172">
        <v>8.9373071423195605E-4</v>
      </c>
      <c r="G2089" s="172">
        <v>2079</v>
      </c>
      <c r="H2089" s="264">
        <f t="shared" ca="1" si="72"/>
        <v>1.8482121250173567E-2</v>
      </c>
    </row>
    <row r="2090" spans="2:8">
      <c r="B2090" s="270">
        <v>42733</v>
      </c>
      <c r="C2090" s="271">
        <v>5314.8</v>
      </c>
      <c r="D2090">
        <f t="shared" si="71"/>
        <v>1.5971326164874587E-2</v>
      </c>
      <c r="E2090" s="172">
        <v>1.5971326164874587E-2</v>
      </c>
      <c r="G2090" s="172">
        <v>2080</v>
      </c>
      <c r="H2090" s="264">
        <f t="shared" ca="1" si="72"/>
        <v>4.6678838813686285E-2</v>
      </c>
    </row>
    <row r="2091" spans="2:8">
      <c r="B2091" s="270">
        <v>42732</v>
      </c>
      <c r="C2091" s="271">
        <v>5231.25</v>
      </c>
      <c r="D2091">
        <f t="shared" si="71"/>
        <v>1.3878254211332312E-3</v>
      </c>
      <c r="E2091" s="172">
        <v>1.3878254211332312E-3</v>
      </c>
      <c r="G2091" s="172">
        <v>2081</v>
      </c>
      <c r="H2091" s="264">
        <f t="shared" ca="1" si="72"/>
        <v>6.6700528252026259E-3</v>
      </c>
    </row>
    <row r="2092" spans="2:8">
      <c r="B2092" s="270">
        <v>42731</v>
      </c>
      <c r="C2092" s="271">
        <v>5224</v>
      </c>
      <c r="D2092">
        <f t="shared" si="71"/>
        <v>1.0963066175118703E-2</v>
      </c>
      <c r="E2092" s="172">
        <v>1.0963066175118703E-2</v>
      </c>
      <c r="G2092" s="172">
        <v>2082</v>
      </c>
      <c r="H2092" s="264">
        <f t="shared" ca="1" si="72"/>
        <v>1.3659655773812597E-2</v>
      </c>
    </row>
    <row r="2093" spans="2:8">
      <c r="B2093" s="270">
        <v>42730</v>
      </c>
      <c r="C2093" s="271">
        <v>5167.3500000000004</v>
      </c>
      <c r="D2093">
        <f t="shared" si="71"/>
        <v>-5.7339118555360677E-3</v>
      </c>
      <c r="E2093" s="172">
        <v>-5.7339118555360677E-3</v>
      </c>
      <c r="G2093" s="172">
        <v>2083</v>
      </c>
      <c r="H2093" s="264">
        <f t="shared" ca="1" si="72"/>
        <v>-1.3312008504683519E-2</v>
      </c>
    </row>
    <row r="2094" spans="2:8">
      <c r="B2094" s="270">
        <v>42727</v>
      </c>
      <c r="C2094" s="271">
        <v>5197.1499999999996</v>
      </c>
      <c r="D2094">
        <f t="shared" si="71"/>
        <v>2.217567461254032E-2</v>
      </c>
      <c r="E2094" s="172">
        <v>2.217567461254032E-2</v>
      </c>
      <c r="G2094" s="172">
        <v>2084</v>
      </c>
      <c r="H2094" s="264">
        <f t="shared" ca="1" si="72"/>
        <v>1.0550595868268025E-2</v>
      </c>
    </row>
    <row r="2095" spans="2:8">
      <c r="B2095" s="270">
        <v>42726</v>
      </c>
      <c r="C2095" s="271">
        <v>5084.3999999999996</v>
      </c>
      <c r="D2095">
        <f t="shared" si="71"/>
        <v>-1.0403184211294748E-2</v>
      </c>
      <c r="E2095" s="172">
        <v>-1.0403184211294748E-2</v>
      </c>
      <c r="G2095" s="172">
        <v>2085</v>
      </c>
      <c r="H2095" s="264">
        <f t="shared" ca="1" si="72"/>
        <v>-9.3451602066624874E-3</v>
      </c>
    </row>
    <row r="2096" spans="2:8">
      <c r="B2096" s="270">
        <v>42725</v>
      </c>
      <c r="C2096" s="271">
        <v>5137.8500000000004</v>
      </c>
      <c r="D2096">
        <f t="shared" si="71"/>
        <v>5.8437744714174558E-3</v>
      </c>
      <c r="E2096" s="172">
        <v>5.8437744714174558E-3</v>
      </c>
      <c r="G2096" s="172">
        <v>2086</v>
      </c>
      <c r="H2096" s="264">
        <f t="shared" ca="1" si="72"/>
        <v>-7.734770454675648E-3</v>
      </c>
    </row>
    <row r="2097" spans="2:8">
      <c r="B2097" s="270">
        <v>42724</v>
      </c>
      <c r="C2097" s="271">
        <v>5108</v>
      </c>
      <c r="D2097">
        <f t="shared" si="71"/>
        <v>-1.3782856472566605E-3</v>
      </c>
      <c r="E2097" s="172">
        <v>-1.3782856472566605E-3</v>
      </c>
      <c r="G2097" s="172">
        <v>2087</v>
      </c>
      <c r="H2097" s="264">
        <f t="shared" ca="1" si="72"/>
        <v>2.9876732232271708E-3</v>
      </c>
    </row>
    <row r="2098" spans="2:8">
      <c r="B2098" s="270">
        <v>42723</v>
      </c>
      <c r="C2098" s="271">
        <v>5115.05</v>
      </c>
      <c r="D2098">
        <f t="shared" si="71"/>
        <v>-1.4184807223458792E-2</v>
      </c>
      <c r="E2098" s="172">
        <v>-1.4184807223458792E-2</v>
      </c>
      <c r="G2098" s="172">
        <v>2088</v>
      </c>
      <c r="H2098" s="264">
        <f t="shared" ca="1" si="72"/>
        <v>2.3496231092231406E-2</v>
      </c>
    </row>
    <row r="2099" spans="2:8">
      <c r="B2099" s="270">
        <v>42720</v>
      </c>
      <c r="C2099" s="271">
        <v>5188.6499999999996</v>
      </c>
      <c r="D2099">
        <f t="shared" si="71"/>
        <v>7.1039683232886819E-3</v>
      </c>
      <c r="E2099" s="172">
        <v>7.1039683232886819E-3</v>
      </c>
      <c r="G2099" s="172">
        <v>2089</v>
      </c>
      <c r="H2099" s="264">
        <f t="shared" ca="1" si="72"/>
        <v>-6.0160233587951001E-3</v>
      </c>
    </row>
    <row r="2100" spans="2:8">
      <c r="B2100" s="270">
        <v>42719</v>
      </c>
      <c r="C2100" s="271">
        <v>5152.05</v>
      </c>
      <c r="D2100">
        <f t="shared" si="71"/>
        <v>2.1396407348693359E-3</v>
      </c>
      <c r="E2100" s="172">
        <v>2.1396407348693359E-3</v>
      </c>
      <c r="G2100" s="172">
        <v>2090</v>
      </c>
      <c r="H2100" s="264">
        <f t="shared" ca="1" si="72"/>
        <v>4.0718425752416243E-3</v>
      </c>
    </row>
    <row r="2101" spans="2:8">
      <c r="B2101" s="270">
        <v>42718</v>
      </c>
      <c r="C2101" s="271">
        <v>5141.05</v>
      </c>
      <c r="D2101">
        <f t="shared" si="71"/>
        <v>-4.2803327426085731E-3</v>
      </c>
      <c r="E2101" s="172">
        <v>-4.2803327426085731E-3</v>
      </c>
      <c r="G2101" s="172">
        <v>2091</v>
      </c>
      <c r="H2101" s="264">
        <f t="shared" ca="1" si="72"/>
        <v>-2.2594116833033091E-2</v>
      </c>
    </row>
    <row r="2102" spans="2:8">
      <c r="B2102" s="270">
        <v>42717</v>
      </c>
      <c r="C2102" s="271">
        <v>5163.1499999999996</v>
      </c>
      <c r="D2102">
        <f t="shared" si="71"/>
        <v>3.6447399113599256E-3</v>
      </c>
      <c r="E2102" s="172">
        <v>3.6447399113599256E-3</v>
      </c>
      <c r="G2102" s="172">
        <v>2092</v>
      </c>
      <c r="H2102" s="264">
        <f t="shared" ca="1" si="72"/>
        <v>-1.4955372693834772E-2</v>
      </c>
    </row>
    <row r="2103" spans="2:8">
      <c r="B2103" s="270">
        <v>42716</v>
      </c>
      <c r="C2103" s="271">
        <v>5144.3999999999996</v>
      </c>
      <c r="D2103">
        <f t="shared" si="71"/>
        <v>-1.7306590257879725E-2</v>
      </c>
      <c r="E2103" s="172">
        <v>-1.7306590257879725E-2</v>
      </c>
      <c r="G2103" s="172">
        <v>2093</v>
      </c>
      <c r="H2103" s="264">
        <f t="shared" ca="1" si="72"/>
        <v>4.5706374802442898E-2</v>
      </c>
    </row>
    <row r="2104" spans="2:8">
      <c r="B2104" s="270">
        <v>42713</v>
      </c>
      <c r="C2104" s="271">
        <v>5235</v>
      </c>
      <c r="D2104">
        <f t="shared" si="71"/>
        <v>7.6414625759300839E-5</v>
      </c>
      <c r="E2104" s="172">
        <v>7.6414625759300839E-5</v>
      </c>
      <c r="G2104" s="172">
        <v>2094</v>
      </c>
      <c r="H2104" s="264">
        <f t="shared" ca="1" si="72"/>
        <v>1.2384548898308628E-2</v>
      </c>
    </row>
    <row r="2105" spans="2:8">
      <c r="B2105" s="270">
        <v>42712</v>
      </c>
      <c r="C2105" s="271">
        <v>5234.6000000000004</v>
      </c>
      <c r="D2105">
        <f t="shared" si="71"/>
        <v>2.3052192352418229E-2</v>
      </c>
      <c r="E2105" s="172">
        <v>2.3052192352418229E-2</v>
      </c>
      <c r="G2105" s="172">
        <v>2095</v>
      </c>
      <c r="H2105" s="264">
        <f t="shared" ca="1" si="72"/>
        <v>-1.251068622774377E-2</v>
      </c>
    </row>
    <row r="2106" spans="2:8">
      <c r="B2106" s="270">
        <v>42711</v>
      </c>
      <c r="C2106" s="271">
        <v>5116.6499999999996</v>
      </c>
      <c r="D2106">
        <f t="shared" si="71"/>
        <v>-3.6123227917121401E-3</v>
      </c>
      <c r="E2106" s="172">
        <v>-3.6123227917121401E-3</v>
      </c>
      <c r="G2106" s="172">
        <v>2096</v>
      </c>
      <c r="H2106" s="264">
        <f t="shared" ca="1" si="72"/>
        <v>-1.024786300890118E-2</v>
      </c>
    </row>
    <row r="2107" spans="2:8">
      <c r="B2107" s="270">
        <v>42710</v>
      </c>
      <c r="C2107" s="271">
        <v>5135.2</v>
      </c>
      <c r="D2107">
        <f t="shared" si="71"/>
        <v>-1.302145898000173E-2</v>
      </c>
      <c r="E2107" s="172">
        <v>-1.302145898000173E-2</v>
      </c>
      <c r="G2107" s="172">
        <v>2097</v>
      </c>
      <c r="H2107" s="264">
        <f t="shared" ca="1" si="72"/>
        <v>-2.1332531760426602E-2</v>
      </c>
    </row>
    <row r="2108" spans="2:8">
      <c r="B2108" s="270">
        <v>42709</v>
      </c>
      <c r="C2108" s="271">
        <v>5202.95</v>
      </c>
      <c r="D2108">
        <f t="shared" si="71"/>
        <v>2.6607604427694689E-2</v>
      </c>
      <c r="E2108" s="172">
        <v>2.6607604427694689E-2</v>
      </c>
      <c r="G2108" s="172">
        <v>2098</v>
      </c>
      <c r="H2108" s="264">
        <f t="shared" ca="1" si="72"/>
        <v>7.7571762421475426E-3</v>
      </c>
    </row>
    <row r="2109" spans="2:8">
      <c r="B2109" s="270">
        <v>42706</v>
      </c>
      <c r="C2109" s="271">
        <v>5068.1000000000004</v>
      </c>
      <c r="D2109">
        <f t="shared" si="71"/>
        <v>-3.5033605605376897E-2</v>
      </c>
      <c r="E2109" s="172">
        <v>-3.5033605605376897E-2</v>
      </c>
      <c r="G2109" s="172">
        <v>2099</v>
      </c>
      <c r="H2109" s="264">
        <f t="shared" ca="1" si="72"/>
        <v>3.8561528981522495E-3</v>
      </c>
    </row>
    <row r="2110" spans="2:8">
      <c r="B2110" s="270">
        <v>42705</v>
      </c>
      <c r="C2110" s="271">
        <v>5252.1</v>
      </c>
      <c r="D2110">
        <f t="shared" si="71"/>
        <v>-2.6395746296998929E-3</v>
      </c>
      <c r="E2110" s="172">
        <v>-2.6395746296998929E-3</v>
      </c>
      <c r="G2110" s="172">
        <v>2100</v>
      </c>
      <c r="H2110" s="264">
        <f t="shared" ca="1" si="72"/>
        <v>-6.3946553748566847E-3</v>
      </c>
    </row>
    <row r="2111" spans="2:8">
      <c r="B2111" s="270">
        <v>42704</v>
      </c>
      <c r="C2111" s="271">
        <v>5266</v>
      </c>
      <c r="D2111">
        <f t="shared" si="71"/>
        <v>3.4953765120918287E-2</v>
      </c>
      <c r="E2111" s="172">
        <v>3.4953765120918287E-2</v>
      </c>
      <c r="G2111" s="172">
        <v>2101</v>
      </c>
      <c r="H2111" s="264">
        <f t="shared" ca="1" si="72"/>
        <v>-1.1280408536518337E-2</v>
      </c>
    </row>
    <row r="2112" spans="2:8">
      <c r="B2112" s="270">
        <v>42703</v>
      </c>
      <c r="C2112" s="271">
        <v>5088.1499999999996</v>
      </c>
      <c r="D2112">
        <f t="shared" si="71"/>
        <v>3.9724137931034409E-2</v>
      </c>
      <c r="E2112" s="172">
        <v>3.9724137931034409E-2</v>
      </c>
      <c r="G2112" s="172">
        <v>2102</v>
      </c>
      <c r="H2112" s="264">
        <f t="shared" ca="1" si="72"/>
        <v>-2.7928232742280467E-2</v>
      </c>
    </row>
    <row r="2113" spans="2:8">
      <c r="B2113" s="270">
        <v>42702</v>
      </c>
      <c r="C2113" s="271">
        <v>4893.75</v>
      </c>
      <c r="D2113">
        <f t="shared" si="71"/>
        <v>4.1345206828626961E-3</v>
      </c>
      <c r="E2113" s="172">
        <v>4.1345206828626961E-3</v>
      </c>
      <c r="G2113" s="172">
        <v>2103</v>
      </c>
      <c r="H2113" s="264">
        <f t="shared" ca="1" si="72"/>
        <v>-3.5559211045528651E-3</v>
      </c>
    </row>
    <row r="2114" spans="2:8">
      <c r="B2114" s="270">
        <v>42699</v>
      </c>
      <c r="C2114" s="271">
        <v>4873.6000000000004</v>
      </c>
      <c r="D2114">
        <f t="shared" si="71"/>
        <v>8.9955798474168989E-3</v>
      </c>
      <c r="E2114" s="172">
        <v>8.9955798474168989E-3</v>
      </c>
      <c r="G2114" s="172">
        <v>2104</v>
      </c>
      <c r="H2114" s="264">
        <f t="shared" ca="1" si="72"/>
        <v>-1.3394622265393941E-2</v>
      </c>
    </row>
    <row r="2115" spans="2:8">
      <c r="B2115" s="270">
        <v>42698</v>
      </c>
      <c r="C2115" s="271">
        <v>4830.1499999999996</v>
      </c>
      <c r="D2115">
        <f t="shared" si="71"/>
        <v>-1.0387534958050488E-2</v>
      </c>
      <c r="E2115" s="172">
        <v>-1.0387534958050488E-2</v>
      </c>
      <c r="G2115" s="172">
        <v>2105</v>
      </c>
      <c r="H2115" s="264">
        <f t="shared" ca="1" si="72"/>
        <v>-1.7273426543350436E-2</v>
      </c>
    </row>
    <row r="2116" spans="2:8">
      <c r="B2116" s="270">
        <v>42697</v>
      </c>
      <c r="C2116" s="271">
        <v>4880.8500000000004</v>
      </c>
      <c r="D2116">
        <f t="shared" si="71"/>
        <v>-1.0882451287351392E-2</v>
      </c>
      <c r="E2116" s="172">
        <v>-1.0882451287351392E-2</v>
      </c>
      <c r="G2116" s="172">
        <v>2106</v>
      </c>
      <c r="H2116" s="264">
        <f t="shared" ca="1" si="72"/>
        <v>2.3483845573242637E-2</v>
      </c>
    </row>
    <row r="2117" spans="2:8">
      <c r="B2117" s="270">
        <v>42696</v>
      </c>
      <c r="C2117" s="271">
        <v>4934.55</v>
      </c>
      <c r="D2117">
        <f t="shared" si="71"/>
        <v>3.0726169463910928E-2</v>
      </c>
      <c r="E2117" s="172">
        <v>3.0726169463910928E-2</v>
      </c>
      <c r="G2117" s="172">
        <v>2107</v>
      </c>
      <c r="H2117" s="264">
        <f t="shared" ca="1" si="72"/>
        <v>-4.3358700296804529E-3</v>
      </c>
    </row>
    <row r="2118" spans="2:8">
      <c r="B2118" s="270">
        <v>42695</v>
      </c>
      <c r="C2118" s="271">
        <v>4787.45</v>
      </c>
      <c r="D2118">
        <f t="shared" si="71"/>
        <v>-3.3014199438485894E-2</v>
      </c>
      <c r="E2118" s="172">
        <v>-3.3014199438485894E-2</v>
      </c>
      <c r="G2118" s="172">
        <v>2108</v>
      </c>
      <c r="H2118" s="264">
        <f t="shared" ca="1" si="72"/>
        <v>2.222688996989744E-2</v>
      </c>
    </row>
    <row r="2119" spans="2:8">
      <c r="B2119" s="270">
        <v>42692</v>
      </c>
      <c r="C2119" s="271">
        <v>4950.8999999999996</v>
      </c>
      <c r="D2119">
        <f t="shared" si="71"/>
        <v>5.1466333708924793E-3</v>
      </c>
      <c r="E2119" s="172">
        <v>5.1466333708924793E-3</v>
      </c>
      <c r="G2119" s="172">
        <v>2109</v>
      </c>
      <c r="H2119" s="264">
        <f t="shared" ca="1" si="72"/>
        <v>-2.2645347156384926E-2</v>
      </c>
    </row>
    <row r="2120" spans="2:8">
      <c r="B2120" s="270">
        <v>42691</v>
      </c>
      <c r="C2120" s="271">
        <v>4925.55</v>
      </c>
      <c r="D2120">
        <f t="shared" si="71"/>
        <v>-1.3074056263524885E-2</v>
      </c>
      <c r="E2120" s="172">
        <v>-1.3074056263524885E-2</v>
      </c>
      <c r="G2120" s="172">
        <v>2110</v>
      </c>
      <c r="H2120" s="264">
        <f t="shared" ca="1" si="72"/>
        <v>-7.2051015115805871E-3</v>
      </c>
    </row>
    <row r="2121" spans="2:8">
      <c r="B2121" s="270">
        <v>42690</v>
      </c>
      <c r="C2121" s="271">
        <v>4990.8</v>
      </c>
      <c r="D2121">
        <f t="shared" si="71"/>
        <v>2.9752816407378327E-2</v>
      </c>
      <c r="E2121" s="172">
        <v>2.9752816407378327E-2</v>
      </c>
      <c r="G2121" s="172">
        <v>2111</v>
      </c>
      <c r="H2121" s="264">
        <f t="shared" ca="1" si="72"/>
        <v>4.65357641611399E-3</v>
      </c>
    </row>
    <row r="2122" spans="2:8">
      <c r="B2122" s="270">
        <v>42689</v>
      </c>
      <c r="C2122" s="271">
        <v>4846.6000000000004</v>
      </c>
      <c r="D2122">
        <f t="shared" si="71"/>
        <v>-5.6025709694697307E-2</v>
      </c>
      <c r="E2122" s="172">
        <v>-5.6025709694697307E-2</v>
      </c>
      <c r="G2122" s="172">
        <v>2112</v>
      </c>
      <c r="H2122" s="264">
        <f t="shared" ca="1" si="72"/>
        <v>6.401260339758838E-3</v>
      </c>
    </row>
    <row r="2123" spans="2:8">
      <c r="B2123" s="270">
        <v>42685</v>
      </c>
      <c r="C2123" s="271">
        <v>5134.25</v>
      </c>
      <c r="D2123">
        <f t="shared" ref="D2123:D2186" si="73">(C2123-C2124)/C2124</f>
        <v>-3.645491226423947E-2</v>
      </c>
      <c r="E2123" s="172">
        <v>-3.645491226423947E-2</v>
      </c>
      <c r="G2123" s="172">
        <v>2113</v>
      </c>
      <c r="H2123" s="264">
        <f t="shared" ca="1" si="72"/>
        <v>-2.0360274702369879E-2</v>
      </c>
    </row>
    <row r="2124" spans="2:8">
      <c r="B2124" s="270">
        <v>42684</v>
      </c>
      <c r="C2124" s="271">
        <v>5328.5</v>
      </c>
      <c r="D2124">
        <f t="shared" si="73"/>
        <v>-1.1950787602332641E-2</v>
      </c>
      <c r="E2124" s="172">
        <v>-1.1950787602332641E-2</v>
      </c>
      <c r="G2124" s="172">
        <v>2114</v>
      </c>
      <c r="H2124" s="264">
        <f t="shared" ref="H2124:H2187" ca="1" si="74">_xlfn.NORM.INV(RAND(),N$13,N$14)</f>
        <v>-4.0566018121512212E-3</v>
      </c>
    </row>
    <row r="2125" spans="2:8">
      <c r="B2125" s="270">
        <v>42683</v>
      </c>
      <c r="C2125" s="271">
        <v>5392.95</v>
      </c>
      <c r="D2125">
        <f t="shared" si="73"/>
        <v>-4.8694655142000387E-2</v>
      </c>
      <c r="E2125" s="172">
        <v>-4.8694655142000387E-2</v>
      </c>
      <c r="G2125" s="172">
        <v>2115</v>
      </c>
      <c r="H2125" s="264">
        <f t="shared" ca="1" si="74"/>
        <v>1.5930247317905145E-2</v>
      </c>
    </row>
    <row r="2126" spans="2:8">
      <c r="B2126" s="270">
        <v>42682</v>
      </c>
      <c r="C2126" s="271">
        <v>5669</v>
      </c>
      <c r="D2126">
        <f t="shared" si="73"/>
        <v>-8.213857713940783E-3</v>
      </c>
      <c r="E2126" s="172">
        <v>-8.213857713940783E-3</v>
      </c>
      <c r="G2126" s="172">
        <v>2116</v>
      </c>
      <c r="H2126" s="264">
        <f t="shared" ca="1" si="74"/>
        <v>1.5307915370223697E-2</v>
      </c>
    </row>
    <row r="2127" spans="2:8">
      <c r="B2127" s="270">
        <v>42681</v>
      </c>
      <c r="C2127" s="271">
        <v>5715.95</v>
      </c>
      <c r="D2127">
        <f t="shared" si="73"/>
        <v>1.9457128583572668E-3</v>
      </c>
      <c r="E2127" s="172">
        <v>1.9457128583572668E-3</v>
      </c>
      <c r="G2127" s="172">
        <v>2117</v>
      </c>
      <c r="H2127" s="264">
        <f t="shared" ca="1" si="74"/>
        <v>-5.0700292300219474E-4</v>
      </c>
    </row>
    <row r="2128" spans="2:8">
      <c r="B2128" s="270">
        <v>42678</v>
      </c>
      <c r="C2128" s="271">
        <v>5704.85</v>
      </c>
      <c r="D2128">
        <f t="shared" si="73"/>
        <v>-1.7345471143991494E-2</v>
      </c>
      <c r="E2128" s="172">
        <v>-1.7345471143991494E-2</v>
      </c>
      <c r="G2128" s="172">
        <v>2118</v>
      </c>
      <c r="H2128" s="264">
        <f t="shared" ca="1" si="74"/>
        <v>2.0412003793525153E-2</v>
      </c>
    </row>
    <row r="2129" spans="2:8">
      <c r="B2129" s="270">
        <v>42677</v>
      </c>
      <c r="C2129" s="271">
        <v>5805.55</v>
      </c>
      <c r="D2129">
        <f t="shared" si="73"/>
        <v>1.8896904014081761E-3</v>
      </c>
      <c r="E2129" s="172">
        <v>1.8896904014081761E-3</v>
      </c>
      <c r="G2129" s="172">
        <v>2119</v>
      </c>
      <c r="H2129" s="264">
        <f t="shared" ca="1" si="74"/>
        <v>-3.202388560974804E-3</v>
      </c>
    </row>
    <row r="2130" spans="2:8">
      <c r="B2130" s="270">
        <v>42676</v>
      </c>
      <c r="C2130" s="271">
        <v>5794.6</v>
      </c>
      <c r="D2130">
        <f t="shared" si="73"/>
        <v>-1.4205270410506796E-2</v>
      </c>
      <c r="E2130" s="172">
        <v>-1.4205270410506796E-2</v>
      </c>
      <c r="G2130" s="172">
        <v>2120</v>
      </c>
      <c r="H2130" s="264">
        <f t="shared" ca="1" si="74"/>
        <v>-9.3791052008315133E-3</v>
      </c>
    </row>
    <row r="2131" spans="2:8">
      <c r="B2131" s="270">
        <v>42675</v>
      </c>
      <c r="C2131" s="271">
        <v>5878.1</v>
      </c>
      <c r="D2131">
        <f t="shared" si="73"/>
        <v>-3.7118644067795992E-3</v>
      </c>
      <c r="E2131" s="172">
        <v>-3.7118644067795992E-3</v>
      </c>
      <c r="G2131" s="172">
        <v>2121</v>
      </c>
      <c r="H2131" s="264">
        <f t="shared" ca="1" si="74"/>
        <v>2.3275311877904575E-2</v>
      </c>
    </row>
    <row r="2132" spans="2:8">
      <c r="B2132" s="270">
        <v>42673</v>
      </c>
      <c r="C2132" s="271">
        <v>5900</v>
      </c>
      <c r="D2132">
        <f t="shared" si="73"/>
        <v>4.0587799834926547E-3</v>
      </c>
      <c r="E2132" s="172">
        <v>4.0587799834926547E-3</v>
      </c>
      <c r="G2132" s="172">
        <v>2122</v>
      </c>
      <c r="H2132" s="264">
        <f t="shared" ca="1" si="74"/>
        <v>-1.5939343996399361E-3</v>
      </c>
    </row>
    <row r="2133" spans="2:8">
      <c r="B2133" s="270">
        <v>42671</v>
      </c>
      <c r="C2133" s="271">
        <v>5876.15</v>
      </c>
      <c r="D2133">
        <f t="shared" si="73"/>
        <v>2.7303055382541406E-3</v>
      </c>
      <c r="E2133" s="172">
        <v>2.7303055382541406E-3</v>
      </c>
      <c r="G2133" s="172">
        <v>2123</v>
      </c>
      <c r="H2133" s="264">
        <f t="shared" ca="1" si="74"/>
        <v>-3.6492350306271175E-2</v>
      </c>
    </row>
    <row r="2134" spans="2:8">
      <c r="B2134" s="270">
        <v>42670</v>
      </c>
      <c r="C2134" s="271">
        <v>5860.15</v>
      </c>
      <c r="D2134">
        <f t="shared" si="73"/>
        <v>-1.5249356800873604E-3</v>
      </c>
      <c r="E2134" s="172">
        <v>-1.5249356800873604E-3</v>
      </c>
      <c r="G2134" s="172">
        <v>2124</v>
      </c>
      <c r="H2134" s="264">
        <f t="shared" ca="1" si="74"/>
        <v>-1.591084146950392E-2</v>
      </c>
    </row>
    <row r="2135" spans="2:8">
      <c r="B2135" s="270">
        <v>42669</v>
      </c>
      <c r="C2135" s="271">
        <v>5869.1</v>
      </c>
      <c r="D2135">
        <f t="shared" si="73"/>
        <v>1.5160556607771502E-2</v>
      </c>
      <c r="E2135" s="172">
        <v>1.5160556607771502E-2</v>
      </c>
      <c r="G2135" s="172">
        <v>2125</v>
      </c>
      <c r="H2135" s="264">
        <f t="shared" ca="1" si="74"/>
        <v>-2.3566958095713492E-2</v>
      </c>
    </row>
    <row r="2136" spans="2:8">
      <c r="B2136" s="270">
        <v>42668</v>
      </c>
      <c r="C2136" s="271">
        <v>5781.45</v>
      </c>
      <c r="D2136">
        <f t="shared" si="73"/>
        <v>1.1822047988239239E-2</v>
      </c>
      <c r="E2136" s="172">
        <v>1.1822047988239239E-2</v>
      </c>
      <c r="G2136" s="172">
        <v>2126</v>
      </c>
      <c r="H2136" s="264">
        <f t="shared" ca="1" si="74"/>
        <v>8.518128925569057E-3</v>
      </c>
    </row>
    <row r="2137" spans="2:8">
      <c r="B2137" s="270">
        <v>42667</v>
      </c>
      <c r="C2137" s="271">
        <v>5713.9</v>
      </c>
      <c r="D2137">
        <f t="shared" si="73"/>
        <v>1.1273937205762596E-2</v>
      </c>
      <c r="E2137" s="172">
        <v>1.1273937205762596E-2</v>
      </c>
      <c r="G2137" s="172">
        <v>2127</v>
      </c>
      <c r="H2137" s="264">
        <f t="shared" ca="1" si="74"/>
        <v>2.5076520256463258E-2</v>
      </c>
    </row>
    <row r="2138" spans="2:8">
      <c r="B2138" s="270">
        <v>42664</v>
      </c>
      <c r="C2138" s="271">
        <v>5650.2</v>
      </c>
      <c r="D2138">
        <f t="shared" si="73"/>
        <v>1.009832580387956E-3</v>
      </c>
      <c r="E2138" s="172">
        <v>1.009832580387956E-3</v>
      </c>
      <c r="G2138" s="172">
        <v>2128</v>
      </c>
      <c r="H2138" s="264">
        <f t="shared" ca="1" si="74"/>
        <v>1.5672732960463794E-2</v>
      </c>
    </row>
    <row r="2139" spans="2:8">
      <c r="B2139" s="270">
        <v>42663</v>
      </c>
      <c r="C2139" s="271">
        <v>5644.5</v>
      </c>
      <c r="D2139">
        <f t="shared" si="73"/>
        <v>7.11915212504008E-3</v>
      </c>
      <c r="E2139" s="172">
        <v>7.11915212504008E-3</v>
      </c>
      <c r="G2139" s="172">
        <v>2129</v>
      </c>
      <c r="H2139" s="264">
        <f t="shared" ca="1" si="74"/>
        <v>3.0186575364617141E-3</v>
      </c>
    </row>
    <row r="2140" spans="2:8">
      <c r="B2140" s="270">
        <v>42662</v>
      </c>
      <c r="C2140" s="271">
        <v>5604.6</v>
      </c>
      <c r="D2140">
        <f t="shared" si="73"/>
        <v>-3.9277018501074259E-3</v>
      </c>
      <c r="E2140" s="172">
        <v>-3.9277018501074259E-3</v>
      </c>
      <c r="G2140" s="172">
        <v>2130</v>
      </c>
      <c r="H2140" s="264">
        <f t="shared" ca="1" si="74"/>
        <v>-5.6306085209443645E-3</v>
      </c>
    </row>
    <row r="2141" spans="2:8">
      <c r="B2141" s="270">
        <v>42661</v>
      </c>
      <c r="C2141" s="271">
        <v>5626.7</v>
      </c>
      <c r="D2141">
        <f t="shared" si="73"/>
        <v>4.9293636477290015E-3</v>
      </c>
      <c r="E2141" s="172">
        <v>4.9293636477290015E-3</v>
      </c>
      <c r="G2141" s="172">
        <v>2131</v>
      </c>
      <c r="H2141" s="264">
        <f t="shared" ca="1" si="74"/>
        <v>1.4828177302286437E-2</v>
      </c>
    </row>
    <row r="2142" spans="2:8">
      <c r="B2142" s="270">
        <v>42660</v>
      </c>
      <c r="C2142" s="271">
        <v>5599.1</v>
      </c>
      <c r="D2142">
        <f t="shared" si="73"/>
        <v>-1.6053211960389679E-2</v>
      </c>
      <c r="E2142" s="172">
        <v>-1.6053211960389679E-2</v>
      </c>
      <c r="G2142" s="172">
        <v>2132</v>
      </c>
      <c r="H2142" s="264">
        <f t="shared" ca="1" si="74"/>
        <v>-6.0893241894372061E-4</v>
      </c>
    </row>
    <row r="2143" spans="2:8">
      <c r="B2143" s="270">
        <v>42657</v>
      </c>
      <c r="C2143" s="271">
        <v>5690.45</v>
      </c>
      <c r="D2143">
        <f t="shared" si="73"/>
        <v>-4.9138330520849451E-3</v>
      </c>
      <c r="E2143" s="172">
        <v>-4.9138330520849451E-3</v>
      </c>
      <c r="G2143" s="172">
        <v>2133</v>
      </c>
      <c r="H2143" s="264">
        <f t="shared" ca="1" si="74"/>
        <v>-4.4249442772165172E-3</v>
      </c>
    </row>
    <row r="2144" spans="2:8">
      <c r="B2144" s="270">
        <v>42656</v>
      </c>
      <c r="C2144" s="271">
        <v>5718.55</v>
      </c>
      <c r="D2144">
        <f t="shared" si="73"/>
        <v>1.0853676682976039E-3</v>
      </c>
      <c r="E2144" s="172">
        <v>1.0853676682976039E-3</v>
      </c>
      <c r="G2144" s="172">
        <v>2134</v>
      </c>
      <c r="H2144" s="264">
        <f t="shared" ca="1" si="74"/>
        <v>2.4683848162683132E-2</v>
      </c>
    </row>
    <row r="2145" spans="2:8">
      <c r="B2145" s="270">
        <v>42653</v>
      </c>
      <c r="C2145" s="271">
        <v>5712.35</v>
      </c>
      <c r="D2145">
        <f t="shared" si="73"/>
        <v>5.0230479608712802E-3</v>
      </c>
      <c r="E2145" s="172">
        <v>5.0230479608712802E-3</v>
      </c>
      <c r="G2145" s="172">
        <v>2135</v>
      </c>
      <c r="H2145" s="264">
        <f t="shared" ca="1" si="74"/>
        <v>-1.4200019795304306E-2</v>
      </c>
    </row>
    <row r="2146" spans="2:8">
      <c r="B2146" s="270">
        <v>42650</v>
      </c>
      <c r="C2146" s="271">
        <v>5683.8</v>
      </c>
      <c r="D2146">
        <f t="shared" si="73"/>
        <v>-4.6668826449753759E-3</v>
      </c>
      <c r="E2146" s="172">
        <v>-4.6668826449753759E-3</v>
      </c>
      <c r="G2146" s="172">
        <v>2136</v>
      </c>
      <c r="H2146" s="264">
        <f t="shared" ca="1" si="74"/>
        <v>3.6808483165940602E-4</v>
      </c>
    </row>
    <row r="2147" spans="2:8">
      <c r="B2147" s="270">
        <v>42649</v>
      </c>
      <c r="C2147" s="271">
        <v>5710.45</v>
      </c>
      <c r="D2147">
        <f t="shared" si="73"/>
        <v>3.7351472966322156E-3</v>
      </c>
      <c r="E2147" s="172">
        <v>3.7351472966322156E-3</v>
      </c>
      <c r="G2147" s="172">
        <v>2137</v>
      </c>
      <c r="H2147" s="264">
        <f t="shared" ca="1" si="74"/>
        <v>-1.2919798992465679E-2</v>
      </c>
    </row>
    <row r="2148" spans="2:8">
      <c r="B2148" s="270">
        <v>42648</v>
      </c>
      <c r="C2148" s="271">
        <v>5689.2</v>
      </c>
      <c r="D2148">
        <f t="shared" si="73"/>
        <v>1.619718309859123E-3</v>
      </c>
      <c r="E2148" s="172">
        <v>1.619718309859123E-3</v>
      </c>
      <c r="G2148" s="172">
        <v>2138</v>
      </c>
      <c r="H2148" s="264">
        <f t="shared" ca="1" si="74"/>
        <v>1.6946394242048884E-2</v>
      </c>
    </row>
    <row r="2149" spans="2:8">
      <c r="B2149" s="270">
        <v>42647</v>
      </c>
      <c r="C2149" s="271">
        <v>5680</v>
      </c>
      <c r="D2149">
        <f t="shared" si="73"/>
        <v>-1.7602534765006161E-4</v>
      </c>
      <c r="E2149" s="172">
        <v>-1.7602534765006161E-4</v>
      </c>
      <c r="G2149" s="172">
        <v>2139</v>
      </c>
      <c r="H2149" s="264">
        <f t="shared" ca="1" si="74"/>
        <v>1.1379457302678336E-3</v>
      </c>
    </row>
    <row r="2150" spans="2:8">
      <c r="B2150" s="270">
        <v>42646</v>
      </c>
      <c r="C2150" s="271">
        <v>5681</v>
      </c>
      <c r="D2150">
        <f t="shared" si="73"/>
        <v>3.7189856316068103E-2</v>
      </c>
      <c r="E2150" s="172">
        <v>3.7189856316068103E-2</v>
      </c>
      <c r="G2150" s="172">
        <v>2140</v>
      </c>
      <c r="H2150" s="264">
        <f t="shared" ca="1" si="74"/>
        <v>-1.2288956081826844E-2</v>
      </c>
    </row>
    <row r="2151" spans="2:8">
      <c r="B2151" s="270">
        <v>42643</v>
      </c>
      <c r="C2151" s="271">
        <v>5477.3</v>
      </c>
      <c r="D2151">
        <f t="shared" si="73"/>
        <v>7.1158018607729587E-3</v>
      </c>
      <c r="E2151" s="172">
        <v>7.1158018607729587E-3</v>
      </c>
      <c r="G2151" s="172">
        <v>2141</v>
      </c>
      <c r="H2151" s="264">
        <f t="shared" ca="1" si="74"/>
        <v>2.9797634340981875E-2</v>
      </c>
    </row>
    <row r="2152" spans="2:8">
      <c r="B2152" s="270">
        <v>42642</v>
      </c>
      <c r="C2152" s="271">
        <v>5438.6</v>
      </c>
      <c r="D2152">
        <f t="shared" si="73"/>
        <v>-1.5067550436451848E-2</v>
      </c>
      <c r="E2152" s="172">
        <v>-1.5067550436451848E-2</v>
      </c>
      <c r="G2152" s="172">
        <v>2142</v>
      </c>
      <c r="H2152" s="264">
        <f t="shared" ca="1" si="74"/>
        <v>1.2883415219825554E-2</v>
      </c>
    </row>
    <row r="2153" spans="2:8">
      <c r="B2153" s="270">
        <v>42641</v>
      </c>
      <c r="C2153" s="271">
        <v>5521.8</v>
      </c>
      <c r="D2153">
        <f t="shared" si="73"/>
        <v>1.8869978589832975E-3</v>
      </c>
      <c r="E2153" s="172">
        <v>1.8869978589832975E-3</v>
      </c>
      <c r="G2153" s="172">
        <v>2143</v>
      </c>
      <c r="H2153" s="264">
        <f t="shared" ca="1" si="74"/>
        <v>-8.0973411359714469E-3</v>
      </c>
    </row>
    <row r="2154" spans="2:8">
      <c r="B2154" s="270">
        <v>42640</v>
      </c>
      <c r="C2154" s="271">
        <v>5511.4</v>
      </c>
      <c r="D2154">
        <f t="shared" si="73"/>
        <v>-1.0325198872308716E-2</v>
      </c>
      <c r="E2154" s="172">
        <v>-1.0325198872308716E-2</v>
      </c>
      <c r="G2154" s="172">
        <v>2144</v>
      </c>
      <c r="H2154" s="264">
        <f t="shared" ca="1" si="74"/>
        <v>-1.1195425094232461E-2</v>
      </c>
    </row>
    <row r="2155" spans="2:8">
      <c r="B2155" s="270">
        <v>42639</v>
      </c>
      <c r="C2155" s="271">
        <v>5568.9</v>
      </c>
      <c r="D2155">
        <f t="shared" si="73"/>
        <v>-5.8731122139313334E-3</v>
      </c>
      <c r="E2155" s="172">
        <v>-5.8731122139313334E-3</v>
      </c>
      <c r="G2155" s="172">
        <v>2145</v>
      </c>
      <c r="H2155" s="264">
        <f t="shared" ca="1" si="74"/>
        <v>-3.3093713317825818E-2</v>
      </c>
    </row>
    <row r="2156" spans="2:8">
      <c r="B2156" s="270">
        <v>42636</v>
      </c>
      <c r="C2156" s="271">
        <v>5601.8</v>
      </c>
      <c r="D2156">
        <f t="shared" si="73"/>
        <v>8.3972056958064314E-4</v>
      </c>
      <c r="E2156" s="172">
        <v>8.3972056958064314E-4</v>
      </c>
      <c r="G2156" s="172">
        <v>2146</v>
      </c>
      <c r="H2156" s="264">
        <f t="shared" ca="1" si="74"/>
        <v>2.2902563749198843E-2</v>
      </c>
    </row>
    <row r="2157" spans="2:8">
      <c r="B2157" s="270">
        <v>42635</v>
      </c>
      <c r="C2157" s="271">
        <v>5597.1</v>
      </c>
      <c r="D2157">
        <f t="shared" si="73"/>
        <v>1.7423312883435647E-2</v>
      </c>
      <c r="E2157" s="172">
        <v>1.7423312883435647E-2</v>
      </c>
      <c r="G2157" s="172">
        <v>2147</v>
      </c>
      <c r="H2157" s="264">
        <f t="shared" ca="1" si="74"/>
        <v>-3.0803583526021455E-2</v>
      </c>
    </row>
    <row r="2158" spans="2:8">
      <c r="B2158" s="270">
        <v>42634</v>
      </c>
      <c r="C2158" s="271">
        <v>5501.25</v>
      </c>
      <c r="D2158">
        <f t="shared" si="73"/>
        <v>-2.4660688867331592E-3</v>
      </c>
      <c r="E2158" s="172">
        <v>-2.4660688867331592E-3</v>
      </c>
      <c r="G2158" s="172">
        <v>2148</v>
      </c>
      <c r="H2158" s="264">
        <f t="shared" ca="1" si="74"/>
        <v>-2.5658268761191521E-2</v>
      </c>
    </row>
    <row r="2159" spans="2:8">
      <c r="B2159" s="270">
        <v>42633</v>
      </c>
      <c r="C2159" s="271">
        <v>5514.85</v>
      </c>
      <c r="D2159">
        <f t="shared" si="73"/>
        <v>4.178881625667024E-3</v>
      </c>
      <c r="E2159" s="172">
        <v>4.178881625667024E-3</v>
      </c>
      <c r="G2159" s="172">
        <v>2149</v>
      </c>
      <c r="H2159" s="264">
        <f t="shared" ca="1" si="74"/>
        <v>-5.4609922555151832E-3</v>
      </c>
    </row>
    <row r="2160" spans="2:8">
      <c r="B2160" s="270">
        <v>42632</v>
      </c>
      <c r="C2160" s="271">
        <v>5491.9</v>
      </c>
      <c r="D2160">
        <f t="shared" si="73"/>
        <v>-1.4605350510469657E-2</v>
      </c>
      <c r="E2160" s="172">
        <v>-1.4605350510469657E-2</v>
      </c>
      <c r="G2160" s="172">
        <v>2150</v>
      </c>
      <c r="H2160" s="264">
        <f t="shared" ca="1" si="74"/>
        <v>-6.580962236554919E-3</v>
      </c>
    </row>
    <row r="2161" spans="2:8">
      <c r="B2161" s="270">
        <v>42629</v>
      </c>
      <c r="C2161" s="271">
        <v>5573.3</v>
      </c>
      <c r="D2161">
        <f t="shared" si="73"/>
        <v>2.2173721663854552E-2</v>
      </c>
      <c r="E2161" s="172">
        <v>2.2173721663854552E-2</v>
      </c>
      <c r="G2161" s="172">
        <v>2151</v>
      </c>
      <c r="H2161" s="264">
        <f t="shared" ca="1" si="74"/>
        <v>6.8210276434240453E-3</v>
      </c>
    </row>
    <row r="2162" spans="2:8">
      <c r="B2162" s="270">
        <v>42628</v>
      </c>
      <c r="C2162" s="271">
        <v>5452.4</v>
      </c>
      <c r="D2162">
        <f t="shared" si="73"/>
        <v>1.6499189022912433E-2</v>
      </c>
      <c r="E2162" s="172">
        <v>1.6499189022912433E-2</v>
      </c>
      <c r="G2162" s="172">
        <v>2152</v>
      </c>
      <c r="H2162" s="264">
        <f t="shared" ca="1" si="74"/>
        <v>2.2821754870181035E-2</v>
      </c>
    </row>
    <row r="2163" spans="2:8">
      <c r="B2163" s="270">
        <v>42627</v>
      </c>
      <c r="C2163" s="271">
        <v>5363.9</v>
      </c>
      <c r="D2163">
        <f t="shared" si="73"/>
        <v>6.5490711202851638E-3</v>
      </c>
      <c r="E2163" s="172">
        <v>6.5490711202851638E-3</v>
      </c>
      <c r="G2163" s="172">
        <v>2153</v>
      </c>
      <c r="H2163" s="264">
        <f t="shared" ca="1" si="74"/>
        <v>-4.3684733398716528E-3</v>
      </c>
    </row>
    <row r="2164" spans="2:8">
      <c r="B2164" s="270">
        <v>42625</v>
      </c>
      <c r="C2164" s="271">
        <v>5329</v>
      </c>
      <c r="D2164">
        <f t="shared" si="73"/>
        <v>-1.3696094762169165E-2</v>
      </c>
      <c r="E2164" s="172">
        <v>-1.3696094762169165E-2</v>
      </c>
      <c r="G2164" s="172">
        <v>2154</v>
      </c>
      <c r="H2164" s="264">
        <f t="shared" ca="1" si="74"/>
        <v>4.0069787241747784E-2</v>
      </c>
    </row>
    <row r="2165" spans="2:8">
      <c r="B2165" s="270">
        <v>42622</v>
      </c>
      <c r="C2165" s="271">
        <v>5403</v>
      </c>
      <c r="D2165">
        <f t="shared" si="73"/>
        <v>-1.5739425073778488E-2</v>
      </c>
      <c r="E2165" s="172">
        <v>-1.5739425073778488E-2</v>
      </c>
      <c r="G2165" s="172">
        <v>2155</v>
      </c>
      <c r="H2165" s="264">
        <f t="shared" ca="1" si="74"/>
        <v>-6.5359192039783666E-3</v>
      </c>
    </row>
    <row r="2166" spans="2:8">
      <c r="B2166" s="270">
        <v>42621</v>
      </c>
      <c r="C2166" s="271">
        <v>5489.4</v>
      </c>
      <c r="D2166">
        <f t="shared" si="73"/>
        <v>2.8738486333523758E-2</v>
      </c>
      <c r="E2166" s="172">
        <v>2.8738486333523758E-2</v>
      </c>
      <c r="G2166" s="172">
        <v>2156</v>
      </c>
      <c r="H2166" s="264">
        <f t="shared" ca="1" si="74"/>
        <v>-2.0883485188699164E-2</v>
      </c>
    </row>
    <row r="2167" spans="2:8">
      <c r="B2167" s="270">
        <v>42620</v>
      </c>
      <c r="C2167" s="271">
        <v>5336.05</v>
      </c>
      <c r="D2167">
        <f t="shared" si="73"/>
        <v>3.0734815873076234E-3</v>
      </c>
      <c r="E2167" s="172">
        <v>3.0734815873076234E-3</v>
      </c>
      <c r="G2167" s="172">
        <v>2157</v>
      </c>
      <c r="H2167" s="264">
        <f t="shared" ca="1" si="74"/>
        <v>9.520639825185178E-3</v>
      </c>
    </row>
    <row r="2168" spans="2:8">
      <c r="B2168" s="270">
        <v>42619</v>
      </c>
      <c r="C2168" s="271">
        <v>5319.7</v>
      </c>
      <c r="D2168">
        <f t="shared" si="73"/>
        <v>3.0859711846835065E-2</v>
      </c>
      <c r="E2168" s="172">
        <v>3.0859711846835065E-2</v>
      </c>
      <c r="G2168" s="172">
        <v>2158</v>
      </c>
      <c r="H2168" s="264">
        <f t="shared" ca="1" si="74"/>
        <v>-7.9890953353110861E-3</v>
      </c>
    </row>
    <row r="2169" spans="2:8">
      <c r="B2169" s="270">
        <v>42615</v>
      </c>
      <c r="C2169" s="271">
        <v>5160.45</v>
      </c>
      <c r="D2169">
        <f t="shared" si="73"/>
        <v>1.9700637257323482E-2</v>
      </c>
      <c r="E2169" s="172">
        <v>1.9700637257323482E-2</v>
      </c>
      <c r="G2169" s="172">
        <v>2159</v>
      </c>
      <c r="H2169" s="264">
        <f t="shared" ca="1" si="74"/>
        <v>1.1812689100152438E-2</v>
      </c>
    </row>
    <row r="2170" spans="2:8">
      <c r="B2170" s="270">
        <v>42614</v>
      </c>
      <c r="C2170" s="271">
        <v>5060.75</v>
      </c>
      <c r="D2170">
        <f t="shared" si="73"/>
        <v>1.4049251531072322E-3</v>
      </c>
      <c r="E2170" s="172">
        <v>1.4049251531072322E-3</v>
      </c>
      <c r="G2170" s="172">
        <v>2160</v>
      </c>
      <c r="H2170" s="264">
        <f t="shared" ca="1" si="74"/>
        <v>2.4294184125261568E-2</v>
      </c>
    </row>
    <row r="2171" spans="2:8">
      <c r="B2171" s="270">
        <v>42613</v>
      </c>
      <c r="C2171" s="271">
        <v>5053.6499999999996</v>
      </c>
      <c r="D2171">
        <f t="shared" si="73"/>
        <v>-2.7626217280198912E-3</v>
      </c>
      <c r="E2171" s="172">
        <v>-2.7626217280198912E-3</v>
      </c>
      <c r="G2171" s="172">
        <v>2161</v>
      </c>
      <c r="H2171" s="264">
        <f t="shared" ca="1" si="74"/>
        <v>9.6308237896001354E-3</v>
      </c>
    </row>
    <row r="2172" spans="2:8">
      <c r="B2172" s="270">
        <v>42612</v>
      </c>
      <c r="C2172" s="271">
        <v>5067.6499999999996</v>
      </c>
      <c r="D2172">
        <f t="shared" si="73"/>
        <v>2.8463286926167959E-2</v>
      </c>
      <c r="E2172" s="172">
        <v>2.8463286926167959E-2</v>
      </c>
      <c r="G2172" s="172">
        <v>2162</v>
      </c>
      <c r="H2172" s="264">
        <f t="shared" ca="1" si="74"/>
        <v>1.9665049484882079E-2</v>
      </c>
    </row>
    <row r="2173" spans="2:8">
      <c r="B2173" s="270">
        <v>42611</v>
      </c>
      <c r="C2173" s="271">
        <v>4927.3999999999996</v>
      </c>
      <c r="D2173">
        <f t="shared" si="73"/>
        <v>1.320896583958219E-3</v>
      </c>
      <c r="E2173" s="172">
        <v>1.320896583958219E-3</v>
      </c>
      <c r="G2173" s="172">
        <v>2163</v>
      </c>
      <c r="H2173" s="264">
        <f t="shared" ca="1" si="74"/>
        <v>2.2174329148349832E-2</v>
      </c>
    </row>
    <row r="2174" spans="2:8">
      <c r="B2174" s="270">
        <v>42608</v>
      </c>
      <c r="C2174" s="271">
        <v>4920.8999999999996</v>
      </c>
      <c r="D2174">
        <f t="shared" si="73"/>
        <v>-2.5944017674362409E-3</v>
      </c>
      <c r="E2174" s="172">
        <v>-2.5944017674362409E-3</v>
      </c>
      <c r="G2174" s="172">
        <v>2164</v>
      </c>
      <c r="H2174" s="264">
        <f t="shared" ca="1" si="74"/>
        <v>-4.6452995524341005E-3</v>
      </c>
    </row>
    <row r="2175" spans="2:8">
      <c r="B2175" s="270">
        <v>42607</v>
      </c>
      <c r="C2175" s="271">
        <v>4933.7</v>
      </c>
      <c r="D2175">
        <f t="shared" si="73"/>
        <v>-3.0008790453770022E-3</v>
      </c>
      <c r="E2175" s="172">
        <v>-3.0008790453770022E-3</v>
      </c>
      <c r="G2175" s="172">
        <v>2165</v>
      </c>
      <c r="H2175" s="264">
        <f t="shared" ca="1" si="74"/>
        <v>-6.7610186616741969E-3</v>
      </c>
    </row>
    <row r="2176" spans="2:8">
      <c r="B2176" s="270">
        <v>42606</v>
      </c>
      <c r="C2176" s="271">
        <v>4948.55</v>
      </c>
      <c r="D2176">
        <f t="shared" si="73"/>
        <v>2.3739087260540359E-2</v>
      </c>
      <c r="E2176" s="172">
        <v>2.3739087260540359E-2</v>
      </c>
      <c r="G2176" s="172">
        <v>2166</v>
      </c>
      <c r="H2176" s="264">
        <f t="shared" ca="1" si="74"/>
        <v>-6.6411278072028186E-3</v>
      </c>
    </row>
    <row r="2177" spans="2:8">
      <c r="B2177" s="270">
        <v>42605</v>
      </c>
      <c r="C2177" s="271">
        <v>4833.8</v>
      </c>
      <c r="D2177">
        <f t="shared" si="73"/>
        <v>-8.1649527156215556E-4</v>
      </c>
      <c r="E2177" s="172">
        <v>-8.1649527156215556E-4</v>
      </c>
      <c r="G2177" s="172">
        <v>2167</v>
      </c>
      <c r="H2177" s="264">
        <f t="shared" ca="1" si="74"/>
        <v>-1.5049146669318874E-2</v>
      </c>
    </row>
    <row r="2178" spans="2:8">
      <c r="B2178" s="270">
        <v>42604</v>
      </c>
      <c r="C2178" s="271">
        <v>4837.75</v>
      </c>
      <c r="D2178">
        <f t="shared" si="73"/>
        <v>-1.2724230117752772E-2</v>
      </c>
      <c r="E2178" s="172">
        <v>-1.2724230117752772E-2</v>
      </c>
      <c r="G2178" s="172">
        <v>2168</v>
      </c>
      <c r="H2178" s="264">
        <f t="shared" ca="1" si="74"/>
        <v>-3.1671696520290458E-3</v>
      </c>
    </row>
    <row r="2179" spans="2:8">
      <c r="B2179" s="270">
        <v>42601</v>
      </c>
      <c r="C2179" s="271">
        <v>4900.1000000000004</v>
      </c>
      <c r="D2179">
        <f t="shared" si="73"/>
        <v>-3.2039220073842773E-3</v>
      </c>
      <c r="E2179" s="172">
        <v>-3.2039220073842773E-3</v>
      </c>
      <c r="G2179" s="172">
        <v>2169</v>
      </c>
      <c r="H2179" s="264">
        <f t="shared" ca="1" si="74"/>
        <v>1.7634502012484267E-2</v>
      </c>
    </row>
    <row r="2180" spans="2:8">
      <c r="B2180" s="270">
        <v>42600</v>
      </c>
      <c r="C2180" s="271">
        <v>4915.8500000000004</v>
      </c>
      <c r="D2180">
        <f t="shared" si="73"/>
        <v>5.3171365174800858E-3</v>
      </c>
      <c r="E2180" s="172">
        <v>5.3171365174800858E-3</v>
      </c>
      <c r="G2180" s="172">
        <v>2170</v>
      </c>
      <c r="H2180" s="264">
        <f t="shared" ca="1" si="74"/>
        <v>7.0687718777724621E-3</v>
      </c>
    </row>
    <row r="2181" spans="2:8">
      <c r="B2181" s="270">
        <v>42599</v>
      </c>
      <c r="C2181" s="271">
        <v>4889.8500000000004</v>
      </c>
      <c r="D2181">
        <f t="shared" si="73"/>
        <v>5.2732206734921565E-3</v>
      </c>
      <c r="E2181" s="172">
        <v>5.2732206734921565E-3</v>
      </c>
      <c r="G2181" s="172">
        <v>2171</v>
      </c>
      <c r="H2181" s="264">
        <f t="shared" ca="1" si="74"/>
        <v>9.4003230398223368E-3</v>
      </c>
    </row>
    <row r="2182" spans="2:8">
      <c r="B2182" s="270">
        <v>42598</v>
      </c>
      <c r="C2182" s="271">
        <v>4864.2</v>
      </c>
      <c r="D2182">
        <f t="shared" si="73"/>
        <v>-7.0224145674275392E-3</v>
      </c>
      <c r="E2182" s="172">
        <v>-7.0224145674275392E-3</v>
      </c>
      <c r="G2182" s="172">
        <v>2172</v>
      </c>
      <c r="H2182" s="264">
        <f t="shared" ca="1" si="74"/>
        <v>1.3346935446435918E-2</v>
      </c>
    </row>
    <row r="2183" spans="2:8">
      <c r="B2183" s="270">
        <v>42594</v>
      </c>
      <c r="C2183" s="271">
        <v>4898.6000000000004</v>
      </c>
      <c r="D2183">
        <f t="shared" si="73"/>
        <v>4.089246000430596E-3</v>
      </c>
      <c r="E2183" s="172">
        <v>4.089246000430596E-3</v>
      </c>
      <c r="G2183" s="172">
        <v>2173</v>
      </c>
      <c r="H2183" s="264">
        <f t="shared" ca="1" si="74"/>
        <v>-1.4093545295750375E-2</v>
      </c>
    </row>
    <row r="2184" spans="2:8">
      <c r="B2184" s="270">
        <v>42593</v>
      </c>
      <c r="C2184" s="271">
        <v>4878.6499999999996</v>
      </c>
      <c r="D2184">
        <f t="shared" si="73"/>
        <v>3.5070758597990932E-3</v>
      </c>
      <c r="E2184" s="172">
        <v>3.5070758597990932E-3</v>
      </c>
      <c r="G2184" s="172">
        <v>2174</v>
      </c>
      <c r="H2184" s="264">
        <f t="shared" ca="1" si="74"/>
        <v>7.0733666508926256E-3</v>
      </c>
    </row>
    <row r="2185" spans="2:8">
      <c r="B2185" s="270">
        <v>42592</v>
      </c>
      <c r="C2185" s="271">
        <v>4861.6000000000004</v>
      </c>
      <c r="D2185">
        <f t="shared" si="73"/>
        <v>-2.0006652085832063E-2</v>
      </c>
      <c r="E2185" s="172">
        <v>-2.0006652085832063E-2</v>
      </c>
      <c r="G2185" s="172">
        <v>2175</v>
      </c>
      <c r="H2185" s="264">
        <f t="shared" ca="1" si="74"/>
        <v>8.4637599394952285E-4</v>
      </c>
    </row>
    <row r="2186" spans="2:8">
      <c r="B2186" s="270">
        <v>42591</v>
      </c>
      <c r="C2186" s="271">
        <v>4960.8500000000004</v>
      </c>
      <c r="D2186">
        <f t="shared" si="73"/>
        <v>-6.1902138528571416E-3</v>
      </c>
      <c r="E2186" s="172">
        <v>-6.1902138528571416E-3</v>
      </c>
      <c r="G2186" s="172">
        <v>2176</v>
      </c>
      <c r="H2186" s="264">
        <f t="shared" ca="1" si="74"/>
        <v>3.0514341481861353E-2</v>
      </c>
    </row>
    <row r="2187" spans="2:8">
      <c r="B2187" s="270">
        <v>42590</v>
      </c>
      <c r="C2187" s="271">
        <v>4991.75</v>
      </c>
      <c r="D2187">
        <f t="shared" ref="D2187:D2250" si="75">(C2187-C2188)/C2188</f>
        <v>1.0138314125848728E-2</v>
      </c>
      <c r="E2187" s="172">
        <v>1.0138314125848728E-2</v>
      </c>
      <c r="G2187" s="172">
        <v>2177</v>
      </c>
      <c r="H2187" s="264">
        <f t="shared" ca="1" si="74"/>
        <v>-1.2614192367656193E-2</v>
      </c>
    </row>
    <row r="2188" spans="2:8">
      <c r="B2188" s="270">
        <v>42587</v>
      </c>
      <c r="C2188" s="271">
        <v>4941.6499999999996</v>
      </c>
      <c r="D2188">
        <f t="shared" si="75"/>
        <v>1.063470800568548E-2</v>
      </c>
      <c r="E2188" s="172">
        <v>1.063470800568548E-2</v>
      </c>
      <c r="G2188" s="172">
        <v>2178</v>
      </c>
      <c r="H2188" s="264">
        <f t="shared" ref="H2188:H2251" ca="1" si="76">_xlfn.NORM.INV(RAND(),N$13,N$14)</f>
        <v>-2.0533632234786613E-2</v>
      </c>
    </row>
    <row r="2189" spans="2:8">
      <c r="B2189" s="270">
        <v>42586</v>
      </c>
      <c r="C2189" s="271">
        <v>4889.6499999999996</v>
      </c>
      <c r="D2189">
        <f t="shared" si="75"/>
        <v>3.2417903710617421E-3</v>
      </c>
      <c r="E2189" s="172">
        <v>3.2417903710617421E-3</v>
      </c>
      <c r="G2189" s="172">
        <v>2179</v>
      </c>
      <c r="H2189" s="264">
        <f t="shared" ca="1" si="76"/>
        <v>-8.8066058536549405E-3</v>
      </c>
    </row>
    <row r="2190" spans="2:8">
      <c r="B2190" s="270">
        <v>42585</v>
      </c>
      <c r="C2190" s="271">
        <v>4873.8500000000004</v>
      </c>
      <c r="D2190">
        <f t="shared" si="75"/>
        <v>-2.2502782763911277E-2</v>
      </c>
      <c r="E2190" s="172">
        <v>-2.2502782763911277E-2</v>
      </c>
      <c r="G2190" s="172">
        <v>2180</v>
      </c>
      <c r="H2190" s="264">
        <f t="shared" ca="1" si="76"/>
        <v>-1.9174357228203237E-2</v>
      </c>
    </row>
    <row r="2191" spans="2:8">
      <c r="B2191" s="270">
        <v>42584</v>
      </c>
      <c r="C2191" s="271">
        <v>4986.05</v>
      </c>
      <c r="D2191">
        <f t="shared" si="75"/>
        <v>2.4618546108399728E-2</v>
      </c>
      <c r="E2191" s="172">
        <v>2.4618546108399728E-2</v>
      </c>
      <c r="G2191" s="172">
        <v>2181</v>
      </c>
      <c r="H2191" s="264">
        <f t="shared" ca="1" si="76"/>
        <v>2.6375487254609144E-3</v>
      </c>
    </row>
    <row r="2192" spans="2:8">
      <c r="B2192" s="270">
        <v>42583</v>
      </c>
      <c r="C2192" s="271">
        <v>4866.25</v>
      </c>
      <c r="D2192">
        <f t="shared" si="75"/>
        <v>2.283714477888003E-2</v>
      </c>
      <c r="E2192" s="172">
        <v>2.283714477888003E-2</v>
      </c>
      <c r="G2192" s="172">
        <v>2182</v>
      </c>
      <c r="H2192" s="264">
        <f t="shared" ca="1" si="76"/>
        <v>1.1724516254369828E-2</v>
      </c>
    </row>
    <row r="2193" spans="2:8">
      <c r="B2193" s="270">
        <v>42580</v>
      </c>
      <c r="C2193" s="271">
        <v>4757.6000000000004</v>
      </c>
      <c r="D2193">
        <f t="shared" si="75"/>
        <v>-1.2385850740001337E-3</v>
      </c>
      <c r="E2193" s="172">
        <v>-1.2385850740001337E-3</v>
      </c>
      <c r="G2193" s="172">
        <v>2183</v>
      </c>
      <c r="H2193" s="264">
        <f t="shared" ca="1" si="76"/>
        <v>-2.6113825118831726E-2</v>
      </c>
    </row>
    <row r="2194" spans="2:8">
      <c r="B2194" s="270">
        <v>42579</v>
      </c>
      <c r="C2194" s="271">
        <v>4763.5</v>
      </c>
      <c r="D2194">
        <f t="shared" si="75"/>
        <v>4.5051172076390728E-2</v>
      </c>
      <c r="E2194" s="172">
        <v>4.5051172076390728E-2</v>
      </c>
      <c r="G2194" s="172">
        <v>2184</v>
      </c>
      <c r="H2194" s="264">
        <f t="shared" ca="1" si="76"/>
        <v>1.5739913910059227E-2</v>
      </c>
    </row>
    <row r="2195" spans="2:8">
      <c r="B2195" s="270">
        <v>42578</v>
      </c>
      <c r="C2195" s="271">
        <v>4558.1499999999996</v>
      </c>
      <c r="D2195">
        <f t="shared" si="75"/>
        <v>1.9423881197861797E-2</v>
      </c>
      <c r="E2195" s="172">
        <v>1.9423881197861797E-2</v>
      </c>
      <c r="G2195" s="172">
        <v>2185</v>
      </c>
      <c r="H2195" s="264">
        <f t="shared" ca="1" si="76"/>
        <v>-1.2494447985878374E-2</v>
      </c>
    </row>
    <row r="2196" spans="2:8">
      <c r="B2196" s="270">
        <v>42577</v>
      </c>
      <c r="C2196" s="271">
        <v>4471.3</v>
      </c>
      <c r="D2196">
        <f t="shared" si="75"/>
        <v>-1.7415477250002746E-2</v>
      </c>
      <c r="E2196" s="172">
        <v>-1.7415477250002746E-2</v>
      </c>
      <c r="G2196" s="172">
        <v>2186</v>
      </c>
      <c r="H2196" s="264">
        <f t="shared" ca="1" si="76"/>
        <v>2.1730977074695339E-2</v>
      </c>
    </row>
    <row r="2197" spans="2:8">
      <c r="B2197" s="270">
        <v>42576</v>
      </c>
      <c r="C2197" s="271">
        <v>4550.55</v>
      </c>
      <c r="D2197">
        <f t="shared" si="75"/>
        <v>3.077219290098996E-2</v>
      </c>
      <c r="E2197" s="172">
        <v>3.077219290098996E-2</v>
      </c>
      <c r="G2197" s="172">
        <v>2187</v>
      </c>
      <c r="H2197" s="264">
        <f t="shared" ca="1" si="76"/>
        <v>-2.3744093913724687E-2</v>
      </c>
    </row>
    <row r="2198" spans="2:8">
      <c r="B2198" s="270">
        <v>42573</v>
      </c>
      <c r="C2198" s="271">
        <v>4414.7</v>
      </c>
      <c r="D2198">
        <f t="shared" si="75"/>
        <v>2.2656727915354465E-4</v>
      </c>
      <c r="E2198" s="172">
        <v>2.2656727915354465E-4</v>
      </c>
      <c r="G2198" s="172">
        <v>2188</v>
      </c>
      <c r="H2198" s="264">
        <f t="shared" ca="1" si="76"/>
        <v>-9.7704072310966488E-3</v>
      </c>
    </row>
    <row r="2199" spans="2:8">
      <c r="B2199" s="270">
        <v>42572</v>
      </c>
      <c r="C2199" s="271">
        <v>4413.7</v>
      </c>
      <c r="D2199">
        <f t="shared" si="75"/>
        <v>-1.2407281026593385E-2</v>
      </c>
      <c r="E2199" s="172">
        <v>-1.2407281026593385E-2</v>
      </c>
      <c r="G2199" s="172">
        <v>2189</v>
      </c>
      <c r="H2199" s="264">
        <f t="shared" ca="1" si="76"/>
        <v>2.1934673253271274E-2</v>
      </c>
    </row>
    <row r="2200" spans="2:8">
      <c r="B2200" s="270">
        <v>42571</v>
      </c>
      <c r="C2200" s="271">
        <v>4469.1499999999996</v>
      </c>
      <c r="D2200">
        <f t="shared" si="75"/>
        <v>-3.6895021958669063E-3</v>
      </c>
      <c r="E2200" s="172">
        <v>-3.6895021958669063E-3</v>
      </c>
      <c r="G2200" s="172">
        <v>2190</v>
      </c>
      <c r="H2200" s="264">
        <f t="shared" ca="1" si="76"/>
        <v>1.8204879007860136E-2</v>
      </c>
    </row>
    <row r="2201" spans="2:8">
      <c r="B2201" s="270">
        <v>42570</v>
      </c>
      <c r="C2201" s="271">
        <v>4485.7</v>
      </c>
      <c r="D2201">
        <f t="shared" si="75"/>
        <v>6.9476401593803958E-3</v>
      </c>
      <c r="E2201" s="172">
        <v>6.9476401593803958E-3</v>
      </c>
      <c r="G2201" s="172">
        <v>2191</v>
      </c>
      <c r="H2201" s="264">
        <f t="shared" ca="1" si="76"/>
        <v>-1.1184053169091296E-2</v>
      </c>
    </row>
    <row r="2202" spans="2:8">
      <c r="B2202" s="270">
        <v>42569</v>
      </c>
      <c r="C2202" s="271">
        <v>4454.75</v>
      </c>
      <c r="D2202">
        <f t="shared" si="75"/>
        <v>-3.8684719535783769E-3</v>
      </c>
      <c r="E2202" s="172">
        <v>-3.8684719535783769E-3</v>
      </c>
      <c r="G2202" s="172">
        <v>2192</v>
      </c>
      <c r="H2202" s="264">
        <f t="shared" ca="1" si="76"/>
        <v>3.3184280096844432E-2</v>
      </c>
    </row>
    <row r="2203" spans="2:8">
      <c r="B2203" s="270">
        <v>42566</v>
      </c>
      <c r="C2203" s="271">
        <v>4472.05</v>
      </c>
      <c r="D2203">
        <f t="shared" si="75"/>
        <v>9.8796377842512925E-3</v>
      </c>
      <c r="E2203" s="172">
        <v>9.8796377842512925E-3</v>
      </c>
      <c r="G2203" s="172">
        <v>2193</v>
      </c>
      <c r="H2203" s="264">
        <f t="shared" ca="1" si="76"/>
        <v>-2.1936487596092178E-3</v>
      </c>
    </row>
    <row r="2204" spans="2:8">
      <c r="B2204" s="270">
        <v>42565</v>
      </c>
      <c r="C2204" s="271">
        <v>4428.3</v>
      </c>
      <c r="D2204">
        <f t="shared" si="75"/>
        <v>2.4737353635396066E-2</v>
      </c>
      <c r="E2204" s="172">
        <v>2.4737353635396066E-2</v>
      </c>
      <c r="G2204" s="172">
        <v>2194</v>
      </c>
      <c r="H2204" s="264">
        <f t="shared" ca="1" si="76"/>
        <v>-3.1588909436909758E-3</v>
      </c>
    </row>
    <row r="2205" spans="2:8">
      <c r="B2205" s="270">
        <v>42564</v>
      </c>
      <c r="C2205" s="271">
        <v>4321.3999999999996</v>
      </c>
      <c r="D2205">
        <f t="shared" si="75"/>
        <v>-1.1211788394654953E-2</v>
      </c>
      <c r="E2205" s="172">
        <v>-1.1211788394654953E-2</v>
      </c>
      <c r="G2205" s="172">
        <v>2195</v>
      </c>
      <c r="H2205" s="264">
        <f t="shared" ca="1" si="76"/>
        <v>-1.051328876632175E-2</v>
      </c>
    </row>
    <row r="2206" spans="2:8">
      <c r="B2206" s="270">
        <v>42563</v>
      </c>
      <c r="C2206" s="271">
        <v>4370.3999999999996</v>
      </c>
      <c r="D2206">
        <f t="shared" si="75"/>
        <v>2.3021734296180863E-2</v>
      </c>
      <c r="E2206" s="172">
        <v>2.3021734296180863E-2</v>
      </c>
      <c r="G2206" s="172">
        <v>2196</v>
      </c>
      <c r="H2206" s="264">
        <f t="shared" ca="1" si="76"/>
        <v>4.5119151680542771E-3</v>
      </c>
    </row>
    <row r="2207" spans="2:8">
      <c r="B2207" s="270">
        <v>42562</v>
      </c>
      <c r="C2207" s="271">
        <v>4272.05</v>
      </c>
      <c r="D2207">
        <f t="shared" si="75"/>
        <v>2.6490941419578067E-2</v>
      </c>
      <c r="E2207" s="172">
        <v>2.6490941419578067E-2</v>
      </c>
      <c r="G2207" s="172">
        <v>2197</v>
      </c>
      <c r="H2207" s="264">
        <f t="shared" ca="1" si="76"/>
        <v>-1.9630558408376079E-2</v>
      </c>
    </row>
    <row r="2208" spans="2:8">
      <c r="B2208" s="270">
        <v>42559</v>
      </c>
      <c r="C2208" s="271">
        <v>4161.8</v>
      </c>
      <c r="D2208">
        <f t="shared" si="75"/>
        <v>4.9986718504744674E-3</v>
      </c>
      <c r="E2208" s="172">
        <v>4.9986718504744674E-3</v>
      </c>
      <c r="G2208" s="172">
        <v>2198</v>
      </c>
      <c r="H2208" s="264">
        <f t="shared" ca="1" si="76"/>
        <v>1.4700919335581897E-2</v>
      </c>
    </row>
    <row r="2209" spans="2:8">
      <c r="B2209" s="270">
        <v>42558</v>
      </c>
      <c r="C2209" s="271">
        <v>4141.1000000000004</v>
      </c>
      <c r="D2209">
        <f t="shared" si="75"/>
        <v>-7.7276049217055833E-3</v>
      </c>
      <c r="E2209" s="172">
        <v>-7.7276049217055833E-3</v>
      </c>
      <c r="G2209" s="172">
        <v>2199</v>
      </c>
      <c r="H2209" s="264">
        <f t="shared" ca="1" si="76"/>
        <v>-1.54786267314229E-2</v>
      </c>
    </row>
    <row r="2210" spans="2:8">
      <c r="B2210" s="270">
        <v>42556</v>
      </c>
      <c r="C2210" s="271">
        <v>4173.3500000000004</v>
      </c>
      <c r="D2210">
        <f t="shared" si="75"/>
        <v>-1.0781542000091477E-4</v>
      </c>
      <c r="E2210" s="172">
        <v>-1.0781542000091477E-4</v>
      </c>
      <c r="G2210" s="172">
        <v>2200</v>
      </c>
      <c r="H2210" s="264">
        <f t="shared" ca="1" si="76"/>
        <v>2.698291003729798E-3</v>
      </c>
    </row>
    <row r="2211" spans="2:8">
      <c r="B2211" s="270">
        <v>42555</v>
      </c>
      <c r="C2211" s="271">
        <v>4173.8</v>
      </c>
      <c r="D2211">
        <f t="shared" si="75"/>
        <v>2.0166130503674429E-3</v>
      </c>
      <c r="E2211" s="172">
        <v>2.0166130503674429E-3</v>
      </c>
      <c r="G2211" s="172">
        <v>2201</v>
      </c>
      <c r="H2211" s="264">
        <f t="shared" ca="1" si="76"/>
        <v>-4.1612575078969906E-2</v>
      </c>
    </row>
    <row r="2212" spans="2:8">
      <c r="B2212" s="270">
        <v>42552</v>
      </c>
      <c r="C2212" s="271">
        <v>4165.3999999999996</v>
      </c>
      <c r="D2212">
        <f t="shared" si="75"/>
        <v>-5.2063431410011903E-3</v>
      </c>
      <c r="E2212" s="172">
        <v>-5.2063431410011903E-3</v>
      </c>
      <c r="G2212" s="172">
        <v>2202</v>
      </c>
      <c r="H2212" s="264">
        <f t="shared" ca="1" si="76"/>
        <v>4.8925950466774878E-3</v>
      </c>
    </row>
    <row r="2213" spans="2:8">
      <c r="B2213" s="270">
        <v>42551</v>
      </c>
      <c r="C2213" s="271">
        <v>4187.2</v>
      </c>
      <c r="D2213">
        <f t="shared" si="75"/>
        <v>1.354311649016637E-2</v>
      </c>
      <c r="E2213" s="172">
        <v>1.354311649016637E-2</v>
      </c>
      <c r="G2213" s="172">
        <v>2203</v>
      </c>
      <c r="H2213" s="264">
        <f t="shared" ca="1" si="76"/>
        <v>-1.6765711359161595E-2</v>
      </c>
    </row>
    <row r="2214" spans="2:8">
      <c r="B2214" s="270">
        <v>42550</v>
      </c>
      <c r="C2214" s="271">
        <v>4131.25</v>
      </c>
      <c r="D2214">
        <f t="shared" si="75"/>
        <v>1.288400715914389E-2</v>
      </c>
      <c r="E2214" s="172">
        <v>1.288400715914389E-2</v>
      </c>
      <c r="G2214" s="172">
        <v>2204</v>
      </c>
      <c r="H2214" s="264">
        <f t="shared" ca="1" si="76"/>
        <v>-1.4321434968135174E-2</v>
      </c>
    </row>
    <row r="2215" spans="2:8">
      <c r="B2215" s="270">
        <v>42549</v>
      </c>
      <c r="C2215" s="271">
        <v>4078.7</v>
      </c>
      <c r="D2215">
        <f t="shared" si="75"/>
        <v>1.3316439343121888E-2</v>
      </c>
      <c r="E2215" s="172">
        <v>1.3316439343121888E-2</v>
      </c>
      <c r="G2215" s="172">
        <v>2205</v>
      </c>
      <c r="H2215" s="264">
        <f t="shared" ca="1" si="76"/>
        <v>-8.1277246102112993E-3</v>
      </c>
    </row>
    <row r="2216" spans="2:8">
      <c r="B2216" s="270">
        <v>42548</v>
      </c>
      <c r="C2216" s="271">
        <v>4025.1</v>
      </c>
      <c r="D2216">
        <f t="shared" si="75"/>
        <v>-1.104409036744027E-2</v>
      </c>
      <c r="E2216" s="172">
        <v>-1.104409036744027E-2</v>
      </c>
      <c r="G2216" s="172">
        <v>2206</v>
      </c>
      <c r="H2216" s="264">
        <f t="shared" ca="1" si="76"/>
        <v>3.2487093378216085E-2</v>
      </c>
    </row>
    <row r="2217" spans="2:8">
      <c r="B2217" s="270">
        <v>42545</v>
      </c>
      <c r="C2217" s="271">
        <v>4070.05</v>
      </c>
      <c r="D2217">
        <f t="shared" si="75"/>
        <v>-2.3641030561819359E-2</v>
      </c>
      <c r="E2217" s="172">
        <v>-2.3641030561819359E-2</v>
      </c>
      <c r="G2217" s="172">
        <v>2207</v>
      </c>
      <c r="H2217" s="264">
        <f t="shared" ca="1" si="76"/>
        <v>1.8578683285916737E-2</v>
      </c>
    </row>
    <row r="2218" spans="2:8">
      <c r="B2218" s="270">
        <v>42544</v>
      </c>
      <c r="C2218" s="271">
        <v>4168.6000000000004</v>
      </c>
      <c r="D2218">
        <f t="shared" si="75"/>
        <v>4.1552747901285117E-3</v>
      </c>
      <c r="E2218" s="172">
        <v>4.1552747901285117E-3</v>
      </c>
      <c r="G2218" s="172">
        <v>2208</v>
      </c>
      <c r="H2218" s="264">
        <f t="shared" ca="1" si="76"/>
        <v>7.1709763033671482E-3</v>
      </c>
    </row>
    <row r="2219" spans="2:8">
      <c r="B2219" s="270">
        <v>42543</v>
      </c>
      <c r="C2219" s="271">
        <v>4151.3500000000004</v>
      </c>
      <c r="D2219">
        <f t="shared" si="75"/>
        <v>-1.4552364458554079E-3</v>
      </c>
      <c r="E2219" s="172">
        <v>-1.4552364458554079E-3</v>
      </c>
      <c r="G2219" s="172">
        <v>2209</v>
      </c>
      <c r="H2219" s="264">
        <f t="shared" ca="1" si="76"/>
        <v>1.7526813283555411E-2</v>
      </c>
    </row>
    <row r="2220" spans="2:8">
      <c r="B2220" s="270">
        <v>42542</v>
      </c>
      <c r="C2220" s="271">
        <v>4157.3999999999996</v>
      </c>
      <c r="D2220">
        <f t="shared" si="75"/>
        <v>5.8550275815348442E-3</v>
      </c>
      <c r="E2220" s="172">
        <v>5.8550275815348442E-3</v>
      </c>
      <c r="G2220" s="172">
        <v>2210</v>
      </c>
      <c r="H2220" s="264">
        <f t="shared" ca="1" si="76"/>
        <v>9.9254278665922794E-3</v>
      </c>
    </row>
    <row r="2221" spans="2:8">
      <c r="B2221" s="270">
        <v>42541</v>
      </c>
      <c r="C2221" s="271">
        <v>4133.2</v>
      </c>
      <c r="D2221">
        <f t="shared" si="75"/>
        <v>4.5449021752338847E-3</v>
      </c>
      <c r="E2221" s="172">
        <v>4.5449021752338847E-3</v>
      </c>
      <c r="G2221" s="172">
        <v>2211</v>
      </c>
      <c r="H2221" s="264">
        <f t="shared" ca="1" si="76"/>
        <v>1.5070934034580834E-2</v>
      </c>
    </row>
    <row r="2222" spans="2:8">
      <c r="B2222" s="270">
        <v>42538</v>
      </c>
      <c r="C2222" s="271">
        <v>4114.5</v>
      </c>
      <c r="D2222">
        <f t="shared" si="75"/>
        <v>7.4435004040058006E-3</v>
      </c>
      <c r="E2222" s="172">
        <v>7.4435004040058006E-3</v>
      </c>
      <c r="G2222" s="172">
        <v>2212</v>
      </c>
      <c r="H2222" s="264">
        <f t="shared" ca="1" si="76"/>
        <v>4.7510618374673019E-2</v>
      </c>
    </row>
    <row r="2223" spans="2:8">
      <c r="B2223" s="270">
        <v>42537</v>
      </c>
      <c r="C2223" s="271">
        <v>4084.1</v>
      </c>
      <c r="D2223">
        <f t="shared" si="75"/>
        <v>-2.9812808817940052E-2</v>
      </c>
      <c r="E2223" s="172">
        <v>-2.9812808817940052E-2</v>
      </c>
      <c r="G2223" s="172">
        <v>2213</v>
      </c>
      <c r="H2223" s="264">
        <f t="shared" ca="1" si="76"/>
        <v>1.2855223040079483E-3</v>
      </c>
    </row>
    <row r="2224" spans="2:8">
      <c r="B2224" s="270">
        <v>42536</v>
      </c>
      <c r="C2224" s="271">
        <v>4209.6000000000004</v>
      </c>
      <c r="D2224">
        <f t="shared" si="75"/>
        <v>2.5606042148861096E-2</v>
      </c>
      <c r="E2224" s="172">
        <v>2.5606042148861096E-2</v>
      </c>
      <c r="G2224" s="172">
        <v>2214</v>
      </c>
      <c r="H2224" s="264">
        <f t="shared" ca="1" si="76"/>
        <v>1.9584808336386591E-2</v>
      </c>
    </row>
    <row r="2225" spans="2:8">
      <c r="B2225" s="270">
        <v>42535</v>
      </c>
      <c r="C2225" s="271">
        <v>4104.5</v>
      </c>
      <c r="D2225">
        <f t="shared" si="75"/>
        <v>-7.3160408730878531E-3</v>
      </c>
      <c r="E2225" s="172">
        <v>-7.3160408730878531E-3</v>
      </c>
      <c r="G2225" s="172">
        <v>2215</v>
      </c>
      <c r="H2225" s="264">
        <f t="shared" ca="1" si="76"/>
        <v>-1.312131814029166E-2</v>
      </c>
    </row>
    <row r="2226" spans="2:8">
      <c r="B2226" s="270">
        <v>42534</v>
      </c>
      <c r="C2226" s="271">
        <v>4134.75</v>
      </c>
      <c r="D2226">
        <f t="shared" si="75"/>
        <v>5.6548704852243704E-3</v>
      </c>
      <c r="E2226" s="172">
        <v>5.6548704852243704E-3</v>
      </c>
      <c r="G2226" s="172">
        <v>2216</v>
      </c>
      <c r="H2226" s="264">
        <f t="shared" ca="1" si="76"/>
        <v>-5.1418749390701461E-4</v>
      </c>
    </row>
    <row r="2227" spans="2:8">
      <c r="B2227" s="270">
        <v>42531</v>
      </c>
      <c r="C2227" s="271">
        <v>4111.5</v>
      </c>
      <c r="D2227">
        <f t="shared" si="75"/>
        <v>-1.3827758655841033E-2</v>
      </c>
      <c r="E2227" s="172">
        <v>-1.3827758655841033E-2</v>
      </c>
      <c r="G2227" s="172">
        <v>2217</v>
      </c>
      <c r="H2227" s="264">
        <f t="shared" ca="1" si="76"/>
        <v>3.5718216076402478E-3</v>
      </c>
    </row>
    <row r="2228" spans="2:8">
      <c r="B2228" s="270">
        <v>42530</v>
      </c>
      <c r="C2228" s="271">
        <v>4169.1499999999996</v>
      </c>
      <c r="D2228">
        <f t="shared" si="75"/>
        <v>2.1754284752768614E-3</v>
      </c>
      <c r="E2228" s="172">
        <v>2.1754284752768614E-3</v>
      </c>
      <c r="G2228" s="172">
        <v>2218</v>
      </c>
      <c r="H2228" s="264">
        <f t="shared" ca="1" si="76"/>
        <v>2.8532130517098887E-2</v>
      </c>
    </row>
    <row r="2229" spans="2:8">
      <c r="B2229" s="270">
        <v>42529</v>
      </c>
      <c r="C2229" s="271">
        <v>4160.1000000000004</v>
      </c>
      <c r="D2229">
        <f t="shared" si="75"/>
        <v>5.9120089949586474E-3</v>
      </c>
      <c r="E2229" s="172">
        <v>5.9120089949586474E-3</v>
      </c>
      <c r="G2229" s="172">
        <v>2219</v>
      </c>
      <c r="H2229" s="264">
        <f t="shared" ca="1" si="76"/>
        <v>2.8247709462666009E-2</v>
      </c>
    </row>
    <row r="2230" spans="2:8">
      <c r="B2230" s="270">
        <v>42528</v>
      </c>
      <c r="C2230" s="271">
        <v>4135.6499999999996</v>
      </c>
      <c r="D2230">
        <f t="shared" si="75"/>
        <v>-1.5330758087881129E-3</v>
      </c>
      <c r="E2230" s="172">
        <v>-1.5330758087881129E-3</v>
      </c>
      <c r="G2230" s="172">
        <v>2220</v>
      </c>
      <c r="H2230" s="264">
        <f t="shared" ca="1" si="76"/>
        <v>-9.3954192330300591E-3</v>
      </c>
    </row>
    <row r="2231" spans="2:8">
      <c r="B2231" s="270">
        <v>42527</v>
      </c>
      <c r="C2231" s="271">
        <v>4142</v>
      </c>
      <c r="D2231">
        <f t="shared" si="75"/>
        <v>-1.8006377505660292E-2</v>
      </c>
      <c r="E2231" s="172">
        <v>-1.8006377505660292E-2</v>
      </c>
      <c r="G2231" s="172">
        <v>2221</v>
      </c>
      <c r="H2231" s="264">
        <f t="shared" ca="1" si="76"/>
        <v>4.1588479212306007E-3</v>
      </c>
    </row>
    <row r="2232" spans="2:8">
      <c r="B2232" s="270">
        <v>42524</v>
      </c>
      <c r="C2232" s="271">
        <v>4217.95</v>
      </c>
      <c r="D2232">
        <f t="shared" si="75"/>
        <v>7.4761444114029556E-3</v>
      </c>
      <c r="E2232" s="172">
        <v>7.4761444114029556E-3</v>
      </c>
      <c r="G2232" s="172">
        <v>2222</v>
      </c>
      <c r="H2232" s="264">
        <f t="shared" ca="1" si="76"/>
        <v>-8.622423851874457E-3</v>
      </c>
    </row>
    <row r="2233" spans="2:8">
      <c r="B2233" s="270">
        <v>42523</v>
      </c>
      <c r="C2233" s="271">
        <v>4186.6499999999996</v>
      </c>
      <c r="D2233">
        <f t="shared" si="75"/>
        <v>5.1136159026250547E-3</v>
      </c>
      <c r="E2233" s="172">
        <v>5.1136159026250547E-3</v>
      </c>
      <c r="G2233" s="172">
        <v>2223</v>
      </c>
      <c r="H2233" s="264">
        <f t="shared" ca="1" si="76"/>
        <v>2.3686117676302514E-2</v>
      </c>
    </row>
    <row r="2234" spans="2:8">
      <c r="B2234" s="270">
        <v>42522</v>
      </c>
      <c r="C2234" s="271">
        <v>4165.3500000000004</v>
      </c>
      <c r="D2234">
        <f t="shared" si="75"/>
        <v>9.010957324106112E-4</v>
      </c>
      <c r="E2234" s="172">
        <v>9.010957324106112E-4</v>
      </c>
      <c r="G2234" s="172">
        <v>2224</v>
      </c>
      <c r="H2234" s="264">
        <f t="shared" ca="1" si="76"/>
        <v>2.2689746920268709E-2</v>
      </c>
    </row>
    <row r="2235" spans="2:8">
      <c r="B2235" s="270">
        <v>42521</v>
      </c>
      <c r="C2235" s="271">
        <v>4161.6000000000004</v>
      </c>
      <c r="D2235">
        <f t="shared" si="75"/>
        <v>2.2066678946399059E-2</v>
      </c>
      <c r="E2235" s="172">
        <v>2.2066678946399059E-2</v>
      </c>
      <c r="G2235" s="172">
        <v>2225</v>
      </c>
      <c r="H2235" s="264">
        <f t="shared" ca="1" si="76"/>
        <v>-3.518345355556915E-2</v>
      </c>
    </row>
    <row r="2236" spans="2:8">
      <c r="B2236" s="270">
        <v>42520</v>
      </c>
      <c r="C2236" s="271">
        <v>4071.75</v>
      </c>
      <c r="D2236">
        <f t="shared" si="75"/>
        <v>-1.8050933294747589E-2</v>
      </c>
      <c r="E2236" s="172">
        <v>-1.8050933294747589E-2</v>
      </c>
      <c r="G2236" s="172">
        <v>2226</v>
      </c>
      <c r="H2236" s="264">
        <f t="shared" ca="1" si="76"/>
        <v>-1.5014331938661803E-2</v>
      </c>
    </row>
    <row r="2237" spans="2:8">
      <c r="B2237" s="270">
        <v>42517</v>
      </c>
      <c r="C2237" s="271">
        <v>4146.6000000000004</v>
      </c>
      <c r="D2237">
        <f t="shared" si="75"/>
        <v>6.9451189898009627E-3</v>
      </c>
      <c r="E2237" s="172">
        <v>6.9451189898009627E-3</v>
      </c>
      <c r="G2237" s="172">
        <v>2227</v>
      </c>
      <c r="H2237" s="264">
        <f t="shared" ca="1" si="76"/>
        <v>1.3651642239242815E-2</v>
      </c>
    </row>
    <row r="2238" spans="2:8">
      <c r="B2238" s="270">
        <v>42516</v>
      </c>
      <c r="C2238" s="271">
        <v>4118</v>
      </c>
      <c r="D2238">
        <f t="shared" si="75"/>
        <v>1.4048436942094875E-2</v>
      </c>
      <c r="E2238" s="172">
        <v>1.4048436942094875E-2</v>
      </c>
      <c r="G2238" s="172">
        <v>2228</v>
      </c>
      <c r="H2238" s="264">
        <f t="shared" ca="1" si="76"/>
        <v>-1.2973428735747167E-2</v>
      </c>
    </row>
    <row r="2239" spans="2:8">
      <c r="B2239" s="270">
        <v>42515</v>
      </c>
      <c r="C2239" s="271">
        <v>4060.95</v>
      </c>
      <c r="D2239">
        <f t="shared" si="75"/>
        <v>3.4847867081188526E-2</v>
      </c>
      <c r="E2239" s="172">
        <v>3.4847867081188526E-2</v>
      </c>
      <c r="G2239" s="172">
        <v>2229</v>
      </c>
      <c r="H2239" s="264">
        <f t="shared" ca="1" si="76"/>
        <v>2.2074168904899051E-3</v>
      </c>
    </row>
    <row r="2240" spans="2:8">
      <c r="B2240" s="270">
        <v>42514</v>
      </c>
      <c r="C2240" s="271">
        <v>3924.2</v>
      </c>
      <c r="D2240">
        <f t="shared" si="75"/>
        <v>2.6444549484522682E-3</v>
      </c>
      <c r="E2240" s="172">
        <v>2.6444549484522682E-3</v>
      </c>
      <c r="G2240" s="172">
        <v>2230</v>
      </c>
      <c r="H2240" s="264">
        <f t="shared" ca="1" si="76"/>
        <v>1.9373123558512905E-2</v>
      </c>
    </row>
    <row r="2241" spans="2:8">
      <c r="B2241" s="270">
        <v>42513</v>
      </c>
      <c r="C2241" s="271">
        <v>3913.85</v>
      </c>
      <c r="D2241">
        <f t="shared" si="75"/>
        <v>-7.8834966222638848E-3</v>
      </c>
      <c r="E2241" s="172">
        <v>-7.8834966222638848E-3</v>
      </c>
      <c r="G2241" s="172">
        <v>2231</v>
      </c>
      <c r="H2241" s="264">
        <f t="shared" ca="1" si="76"/>
        <v>-8.3251290634881441E-3</v>
      </c>
    </row>
    <row r="2242" spans="2:8">
      <c r="B2242" s="270">
        <v>42510</v>
      </c>
      <c r="C2242" s="271">
        <v>3944.95</v>
      </c>
      <c r="D2242">
        <f t="shared" si="75"/>
        <v>4.673254214842334E-3</v>
      </c>
      <c r="E2242" s="172">
        <v>4.673254214842334E-3</v>
      </c>
      <c r="G2242" s="172">
        <v>2232</v>
      </c>
      <c r="H2242" s="264">
        <f t="shared" ca="1" si="76"/>
        <v>-1.2057122732242846E-2</v>
      </c>
    </row>
    <row r="2243" spans="2:8">
      <c r="B2243" s="270">
        <v>42509</v>
      </c>
      <c r="C2243" s="271">
        <v>3926.6</v>
      </c>
      <c r="D2243">
        <f t="shared" si="75"/>
        <v>2.9885820838335122E-3</v>
      </c>
      <c r="E2243" s="172">
        <v>2.9885820838335122E-3</v>
      </c>
      <c r="G2243" s="172">
        <v>2233</v>
      </c>
      <c r="H2243" s="264">
        <f t="shared" ca="1" si="76"/>
        <v>-1.2825164726012259E-2</v>
      </c>
    </row>
    <row r="2244" spans="2:8">
      <c r="B2244" s="270">
        <v>42508</v>
      </c>
      <c r="C2244" s="271">
        <v>3914.9</v>
      </c>
      <c r="D2244">
        <f t="shared" si="75"/>
        <v>-9.0616852709645701E-3</v>
      </c>
      <c r="E2244" s="172">
        <v>-9.0616852709645701E-3</v>
      </c>
      <c r="G2244" s="172">
        <v>2234</v>
      </c>
      <c r="H2244" s="264">
        <f t="shared" ca="1" si="76"/>
        <v>5.8482475706248174E-3</v>
      </c>
    </row>
    <row r="2245" spans="2:8">
      <c r="B2245" s="270">
        <v>42507</v>
      </c>
      <c r="C2245" s="271">
        <v>3950.7</v>
      </c>
      <c r="D2245">
        <f t="shared" si="75"/>
        <v>1.7801937345424543E-2</v>
      </c>
      <c r="E2245" s="172">
        <v>1.7801937345424543E-2</v>
      </c>
      <c r="G2245" s="172">
        <v>2235</v>
      </c>
      <c r="H2245" s="264">
        <f t="shared" ca="1" si="76"/>
        <v>-9.9505061347620119E-3</v>
      </c>
    </row>
    <row r="2246" spans="2:8">
      <c r="B2246" s="270">
        <v>42506</v>
      </c>
      <c r="C2246" s="271">
        <v>3881.6</v>
      </c>
      <c r="D2246">
        <f t="shared" si="75"/>
        <v>9.1907702307442076E-3</v>
      </c>
      <c r="E2246" s="172">
        <v>9.1907702307442076E-3</v>
      </c>
      <c r="G2246" s="172">
        <v>2236</v>
      </c>
      <c r="H2246" s="264">
        <f t="shared" ca="1" si="76"/>
        <v>-3.1242774713160396E-2</v>
      </c>
    </row>
    <row r="2247" spans="2:8">
      <c r="B2247" s="270">
        <v>42503</v>
      </c>
      <c r="C2247" s="271">
        <v>3846.25</v>
      </c>
      <c r="D2247">
        <f t="shared" si="75"/>
        <v>-2.0626848632660003E-3</v>
      </c>
      <c r="E2247" s="172">
        <v>-2.0626848632660003E-3</v>
      </c>
      <c r="G2247" s="172">
        <v>2237</v>
      </c>
      <c r="H2247" s="264">
        <f t="shared" ca="1" si="76"/>
        <v>-2.4595230982895205E-2</v>
      </c>
    </row>
    <row r="2248" spans="2:8">
      <c r="B2248" s="270">
        <v>42502</v>
      </c>
      <c r="C2248" s="271">
        <v>3854.2</v>
      </c>
      <c r="D2248">
        <f t="shared" si="75"/>
        <v>-9.215819848074026E-3</v>
      </c>
      <c r="E2248" s="172">
        <v>-9.215819848074026E-3</v>
      </c>
      <c r="G2248" s="172">
        <v>2238</v>
      </c>
      <c r="H2248" s="264">
        <f t="shared" ca="1" si="76"/>
        <v>-3.4512267717093513E-3</v>
      </c>
    </row>
    <row r="2249" spans="2:8">
      <c r="B2249" s="270">
        <v>42501</v>
      </c>
      <c r="C2249" s="271">
        <v>3890.05</v>
      </c>
      <c r="D2249">
        <f t="shared" si="75"/>
        <v>1.1769142738243862E-2</v>
      </c>
      <c r="E2249" s="172">
        <v>1.1769142738243862E-2</v>
      </c>
      <c r="G2249" s="172">
        <v>2239</v>
      </c>
      <c r="H2249" s="264">
        <f t="shared" ca="1" si="76"/>
        <v>-6.0412503792785528E-3</v>
      </c>
    </row>
    <row r="2250" spans="2:8">
      <c r="B2250" s="270">
        <v>42500</v>
      </c>
      <c r="C2250" s="271">
        <v>3844.8</v>
      </c>
      <c r="D2250">
        <f t="shared" si="75"/>
        <v>-4.4196022357983052E-4</v>
      </c>
      <c r="E2250" s="172">
        <v>-4.4196022357983052E-4</v>
      </c>
      <c r="G2250" s="172">
        <v>2240</v>
      </c>
      <c r="H2250" s="264">
        <f t="shared" ca="1" si="76"/>
        <v>4.5173066683061383E-2</v>
      </c>
    </row>
    <row r="2251" spans="2:8">
      <c r="B2251" s="270">
        <v>42499</v>
      </c>
      <c r="C2251" s="271">
        <v>3846.5</v>
      </c>
      <c r="D2251">
        <f t="shared" ref="D2251:D2314" si="77">(C2251-C2252)/C2252</f>
        <v>7.2140247973920017E-3</v>
      </c>
      <c r="E2251" s="172">
        <v>7.2140247973920017E-3</v>
      </c>
      <c r="G2251" s="172">
        <v>2241</v>
      </c>
      <c r="H2251" s="264">
        <f t="shared" ca="1" si="76"/>
        <v>-2.5749026415514655E-2</v>
      </c>
    </row>
    <row r="2252" spans="2:8">
      <c r="B2252" s="270">
        <v>42496</v>
      </c>
      <c r="C2252" s="271">
        <v>3818.95</v>
      </c>
      <c r="D2252">
        <f t="shared" si="77"/>
        <v>-4.6652853252016867E-3</v>
      </c>
      <c r="E2252" s="172">
        <v>-4.6652853252016867E-3</v>
      </c>
      <c r="G2252" s="172">
        <v>2242</v>
      </c>
      <c r="H2252" s="264">
        <f t="shared" ref="H2252:H2315" ca="1" si="78">_xlfn.NORM.INV(RAND(),N$13,N$14)</f>
        <v>-2.8712877486719194E-2</v>
      </c>
    </row>
    <row r="2253" spans="2:8">
      <c r="B2253" s="270">
        <v>42495</v>
      </c>
      <c r="C2253" s="271">
        <v>3836.85</v>
      </c>
      <c r="D2253">
        <f t="shared" si="77"/>
        <v>6.6377195629074067E-3</v>
      </c>
      <c r="E2253" s="172">
        <v>6.6377195629074067E-3</v>
      </c>
      <c r="G2253" s="172">
        <v>2243</v>
      </c>
      <c r="H2253" s="264">
        <f t="shared" ca="1" si="78"/>
        <v>-2.1941996382746467E-3</v>
      </c>
    </row>
    <row r="2254" spans="2:8">
      <c r="B2254" s="270">
        <v>42494</v>
      </c>
      <c r="C2254" s="271">
        <v>3811.55</v>
      </c>
      <c r="D2254">
        <f t="shared" si="77"/>
        <v>-2.1989816620635446E-3</v>
      </c>
      <c r="E2254" s="172">
        <v>-2.1989816620635446E-3</v>
      </c>
      <c r="G2254" s="172">
        <v>2244</v>
      </c>
      <c r="H2254" s="264">
        <f t="shared" ca="1" si="78"/>
        <v>2.4012857488210266E-2</v>
      </c>
    </row>
    <row r="2255" spans="2:8">
      <c r="B2255" s="270">
        <v>42493</v>
      </c>
      <c r="C2255" s="271">
        <v>3819.95</v>
      </c>
      <c r="D2255">
        <f t="shared" si="77"/>
        <v>-2.8453215343853429E-3</v>
      </c>
      <c r="E2255" s="172">
        <v>-2.8453215343853429E-3</v>
      </c>
      <c r="G2255" s="172">
        <v>2245</v>
      </c>
      <c r="H2255" s="264">
        <f t="shared" ca="1" si="78"/>
        <v>3.1070953939878673E-3</v>
      </c>
    </row>
    <row r="2256" spans="2:8">
      <c r="B2256" s="270">
        <v>42492</v>
      </c>
      <c r="C2256" s="271">
        <v>3830.85</v>
      </c>
      <c r="D2256">
        <f t="shared" si="77"/>
        <v>9.5397467487119535E-3</v>
      </c>
      <c r="E2256" s="172">
        <v>9.5397467487119535E-3</v>
      </c>
      <c r="G2256" s="172">
        <v>2246</v>
      </c>
      <c r="H2256" s="264">
        <f t="shared" ca="1" si="78"/>
        <v>-3.4107760861438061E-2</v>
      </c>
    </row>
    <row r="2257" spans="2:8">
      <c r="B2257" s="270">
        <v>42489</v>
      </c>
      <c r="C2257" s="271">
        <v>3794.65</v>
      </c>
      <c r="D2257">
        <f t="shared" si="77"/>
        <v>1.2460144879200703E-2</v>
      </c>
      <c r="E2257" s="172">
        <v>1.2460144879200703E-2</v>
      </c>
      <c r="G2257" s="172">
        <v>2247</v>
      </c>
      <c r="H2257" s="264">
        <f t="shared" ca="1" si="78"/>
        <v>-3.0625049859326878E-2</v>
      </c>
    </row>
    <row r="2258" spans="2:8">
      <c r="B2258" s="270">
        <v>42488</v>
      </c>
      <c r="C2258" s="271">
        <v>3747.95</v>
      </c>
      <c r="D2258">
        <f t="shared" si="77"/>
        <v>-2.8877545732497348E-2</v>
      </c>
      <c r="E2258" s="172">
        <v>-2.8877545732497348E-2</v>
      </c>
      <c r="G2258" s="172">
        <v>2248</v>
      </c>
      <c r="H2258" s="264">
        <f t="shared" ca="1" si="78"/>
        <v>1.809246052041711E-2</v>
      </c>
    </row>
    <row r="2259" spans="2:8">
      <c r="B2259" s="270">
        <v>42487</v>
      </c>
      <c r="C2259" s="271">
        <v>3859.4</v>
      </c>
      <c r="D2259">
        <f t="shared" si="77"/>
        <v>-3.1382779506916067E-3</v>
      </c>
      <c r="E2259" s="172">
        <v>-3.1382779506916067E-3</v>
      </c>
      <c r="G2259" s="172">
        <v>2249</v>
      </c>
      <c r="H2259" s="264">
        <f t="shared" ca="1" si="78"/>
        <v>3.186678137371006E-2</v>
      </c>
    </row>
    <row r="2260" spans="2:8">
      <c r="B2260" s="270">
        <v>42486</v>
      </c>
      <c r="C2260" s="271">
        <v>3871.55</v>
      </c>
      <c r="D2260">
        <f t="shared" si="77"/>
        <v>3.8519829933341479E-2</v>
      </c>
      <c r="E2260" s="172">
        <v>3.8519829933341479E-2</v>
      </c>
      <c r="G2260" s="172">
        <v>2250</v>
      </c>
      <c r="H2260" s="264">
        <f t="shared" ca="1" si="78"/>
        <v>-3.7431671604408481E-2</v>
      </c>
    </row>
    <row r="2261" spans="2:8">
      <c r="B2261" s="270">
        <v>42485</v>
      </c>
      <c r="C2261" s="271">
        <v>3727.95</v>
      </c>
      <c r="D2261">
        <f t="shared" si="77"/>
        <v>-2.3086699597751698E-2</v>
      </c>
      <c r="E2261" s="172">
        <v>-2.3086699597751698E-2</v>
      </c>
      <c r="G2261" s="172">
        <v>2251</v>
      </c>
      <c r="H2261" s="264">
        <f t="shared" ca="1" si="78"/>
        <v>-1.9295675754656275E-3</v>
      </c>
    </row>
    <row r="2262" spans="2:8">
      <c r="B2262" s="270">
        <v>42482</v>
      </c>
      <c r="C2262" s="271">
        <v>3816.05</v>
      </c>
      <c r="D2262">
        <f t="shared" si="77"/>
        <v>2.988961757482525E-2</v>
      </c>
      <c r="E2262" s="172">
        <v>2.988961757482525E-2</v>
      </c>
      <c r="G2262" s="172">
        <v>2252</v>
      </c>
      <c r="H2262" s="264">
        <f t="shared" ca="1" si="78"/>
        <v>1.0064296064084552E-2</v>
      </c>
    </row>
    <row r="2263" spans="2:8">
      <c r="B2263" s="270">
        <v>42481</v>
      </c>
      <c r="C2263" s="271">
        <v>3705.3</v>
      </c>
      <c r="D2263">
        <f t="shared" si="77"/>
        <v>9.6047737769240204E-3</v>
      </c>
      <c r="E2263" s="172">
        <v>9.6047737769240204E-3</v>
      </c>
      <c r="G2263" s="172">
        <v>2253</v>
      </c>
      <c r="H2263" s="264">
        <f t="shared" ca="1" si="78"/>
        <v>3.7845155058730463E-2</v>
      </c>
    </row>
    <row r="2264" spans="2:8">
      <c r="B2264" s="270">
        <v>42480</v>
      </c>
      <c r="C2264" s="271">
        <v>3670.05</v>
      </c>
      <c r="D2264">
        <f t="shared" si="77"/>
        <v>-1.3148872665671664E-2</v>
      </c>
      <c r="E2264" s="172">
        <v>-1.3148872665671664E-2</v>
      </c>
      <c r="G2264" s="172">
        <v>2254</v>
      </c>
      <c r="H2264" s="264">
        <f t="shared" ca="1" si="78"/>
        <v>2.5315552023197983E-2</v>
      </c>
    </row>
    <row r="2265" spans="2:8">
      <c r="B2265" s="270">
        <v>42478</v>
      </c>
      <c r="C2265" s="271">
        <v>3718.95</v>
      </c>
      <c r="D2265">
        <f t="shared" si="77"/>
        <v>-3.3899667702862288E-3</v>
      </c>
      <c r="E2265" s="172">
        <v>-3.3899667702862288E-3</v>
      </c>
      <c r="G2265" s="172">
        <v>2255</v>
      </c>
      <c r="H2265" s="264">
        <f t="shared" ca="1" si="78"/>
        <v>-1.1922105354464892E-2</v>
      </c>
    </row>
    <row r="2266" spans="2:8">
      <c r="B2266" s="270">
        <v>42473</v>
      </c>
      <c r="C2266" s="271">
        <v>3731.6</v>
      </c>
      <c r="D2266">
        <f t="shared" si="77"/>
        <v>4.4183899040210452E-2</v>
      </c>
      <c r="E2266" s="172">
        <v>4.4183899040210452E-2</v>
      </c>
      <c r="G2266" s="172">
        <v>2256</v>
      </c>
      <c r="H2266" s="264">
        <f t="shared" ca="1" si="78"/>
        <v>1.8245431794804749E-2</v>
      </c>
    </row>
    <row r="2267" spans="2:8">
      <c r="B2267" s="270">
        <v>42472</v>
      </c>
      <c r="C2267" s="271">
        <v>3573.7</v>
      </c>
      <c r="D2267">
        <f t="shared" si="77"/>
        <v>2.7323818147844632E-2</v>
      </c>
      <c r="E2267" s="172">
        <v>2.7323818147844632E-2</v>
      </c>
      <c r="G2267" s="172">
        <v>2257</v>
      </c>
      <c r="H2267" s="264">
        <f t="shared" ca="1" si="78"/>
        <v>-5.4112574692850666E-3</v>
      </c>
    </row>
    <row r="2268" spans="2:8">
      <c r="B2268" s="270">
        <v>42471</v>
      </c>
      <c r="C2268" s="271">
        <v>3478.65</v>
      </c>
      <c r="D2268">
        <f t="shared" si="77"/>
        <v>1.3991517642429277E-2</v>
      </c>
      <c r="E2268" s="172">
        <v>1.3991517642429277E-2</v>
      </c>
      <c r="G2268" s="172">
        <v>2258</v>
      </c>
      <c r="H2268" s="264">
        <f t="shared" ca="1" si="78"/>
        <v>2.5681616274009497E-2</v>
      </c>
    </row>
    <row r="2269" spans="2:8">
      <c r="B2269" s="270">
        <v>42468</v>
      </c>
      <c r="C2269" s="271">
        <v>3430.65</v>
      </c>
      <c r="D2269">
        <f t="shared" si="77"/>
        <v>-1.1624891961970588E-2</v>
      </c>
      <c r="E2269" s="172">
        <v>-1.1624891961970588E-2</v>
      </c>
      <c r="G2269" s="172">
        <v>2259</v>
      </c>
      <c r="H2269" s="264">
        <f t="shared" ca="1" si="78"/>
        <v>-4.1787160576561358E-2</v>
      </c>
    </row>
    <row r="2270" spans="2:8">
      <c r="B2270" s="270">
        <v>42467</v>
      </c>
      <c r="C2270" s="271">
        <v>3471</v>
      </c>
      <c r="D2270">
        <f t="shared" si="77"/>
        <v>-2.8561033290885988E-2</v>
      </c>
      <c r="E2270" s="172">
        <v>-2.8561033290885988E-2</v>
      </c>
      <c r="G2270" s="172">
        <v>2260</v>
      </c>
      <c r="H2270" s="264">
        <f t="shared" ca="1" si="78"/>
        <v>-1.0182016410718848E-2</v>
      </c>
    </row>
    <row r="2271" spans="2:8">
      <c r="B2271" s="270">
        <v>42466</v>
      </c>
      <c r="C2271" s="271">
        <v>3573.05</v>
      </c>
      <c r="D2271">
        <f t="shared" si="77"/>
        <v>5.1197659535564856E-3</v>
      </c>
      <c r="E2271" s="172">
        <v>5.1197659535564856E-3</v>
      </c>
      <c r="G2271" s="172">
        <v>2261</v>
      </c>
      <c r="H2271" s="264">
        <f t="shared" ca="1" si="78"/>
        <v>1.4909648442087907E-2</v>
      </c>
    </row>
    <row r="2272" spans="2:8">
      <c r="B2272" s="270">
        <v>42465</v>
      </c>
      <c r="C2272" s="271">
        <v>3554.85</v>
      </c>
      <c r="D2272">
        <f t="shared" si="77"/>
        <v>-3.486051720627166E-2</v>
      </c>
      <c r="E2272" s="172">
        <v>-3.486051720627166E-2</v>
      </c>
      <c r="G2272" s="172">
        <v>2262</v>
      </c>
      <c r="H2272" s="264">
        <f t="shared" ca="1" si="78"/>
        <v>7.2122136989670252E-3</v>
      </c>
    </row>
    <row r="2273" spans="2:8">
      <c r="B2273" s="270">
        <v>42464</v>
      </c>
      <c r="C2273" s="271">
        <v>3683.25</v>
      </c>
      <c r="D2273">
        <f t="shared" si="77"/>
        <v>-1.0730017189514348E-2</v>
      </c>
      <c r="E2273" s="172">
        <v>-1.0730017189514348E-2</v>
      </c>
      <c r="G2273" s="172">
        <v>2263</v>
      </c>
      <c r="H2273" s="264">
        <f t="shared" ca="1" si="78"/>
        <v>-9.7901421089923533E-3</v>
      </c>
    </row>
    <row r="2274" spans="2:8">
      <c r="B2274" s="270">
        <v>42461</v>
      </c>
      <c r="C2274" s="271">
        <v>3723.2</v>
      </c>
      <c r="D2274">
        <f t="shared" si="77"/>
        <v>1.8566854129105927E-3</v>
      </c>
      <c r="E2274" s="172">
        <v>1.8566854129105927E-3</v>
      </c>
      <c r="G2274" s="172">
        <v>2264</v>
      </c>
      <c r="H2274" s="264">
        <f t="shared" ca="1" si="78"/>
        <v>4.8437318066756704E-2</v>
      </c>
    </row>
    <row r="2275" spans="2:8">
      <c r="B2275" s="270">
        <v>42460</v>
      </c>
      <c r="C2275" s="271">
        <v>3716.3</v>
      </c>
      <c r="D2275">
        <f t="shared" si="77"/>
        <v>-2.9913211444820551E-3</v>
      </c>
      <c r="E2275" s="172">
        <v>-2.9913211444820551E-3</v>
      </c>
      <c r="G2275" s="172">
        <v>2265</v>
      </c>
      <c r="H2275" s="264">
        <f t="shared" ca="1" si="78"/>
        <v>-3.7814343610504254E-3</v>
      </c>
    </row>
    <row r="2276" spans="2:8">
      <c r="B2276" s="270">
        <v>42459</v>
      </c>
      <c r="C2276" s="271">
        <v>3727.45</v>
      </c>
      <c r="D2276">
        <f t="shared" si="77"/>
        <v>-6.7025027145135993E-4</v>
      </c>
      <c r="E2276" s="172">
        <v>-6.7025027145135993E-4</v>
      </c>
      <c r="G2276" s="172">
        <v>2266</v>
      </c>
      <c r="H2276" s="264">
        <f t="shared" ca="1" si="78"/>
        <v>-8.1566129312596273E-3</v>
      </c>
    </row>
    <row r="2277" spans="2:8">
      <c r="B2277" s="270">
        <v>42458</v>
      </c>
      <c r="C2277" s="271">
        <v>3729.95</v>
      </c>
      <c r="D2277">
        <f t="shared" si="77"/>
        <v>2.5007213619313264E-2</v>
      </c>
      <c r="E2277" s="172">
        <v>2.5007213619313264E-2</v>
      </c>
      <c r="G2277" s="172">
        <v>2267</v>
      </c>
      <c r="H2277" s="264">
        <f t="shared" ca="1" si="78"/>
        <v>-1.1203900468430594E-2</v>
      </c>
    </row>
    <row r="2278" spans="2:8">
      <c r="B2278" s="270">
        <v>42457</v>
      </c>
      <c r="C2278" s="271">
        <v>3638.95</v>
      </c>
      <c r="D2278">
        <f t="shared" si="77"/>
        <v>-2.5976980728051442E-2</v>
      </c>
      <c r="E2278" s="172">
        <v>-2.5976980728051442E-2</v>
      </c>
      <c r="G2278" s="172">
        <v>2268</v>
      </c>
      <c r="H2278" s="264">
        <f t="shared" ca="1" si="78"/>
        <v>-1.3656956217956755E-2</v>
      </c>
    </row>
    <row r="2279" spans="2:8">
      <c r="B2279" s="270">
        <v>42452</v>
      </c>
      <c r="C2279" s="271">
        <v>3736</v>
      </c>
      <c r="D2279">
        <f t="shared" si="77"/>
        <v>9.8525496344149463E-3</v>
      </c>
      <c r="E2279" s="172">
        <v>9.8525496344149463E-3</v>
      </c>
      <c r="G2279" s="172">
        <v>2269</v>
      </c>
      <c r="H2279" s="264">
        <f t="shared" ca="1" si="78"/>
        <v>-2.5515214279518948E-2</v>
      </c>
    </row>
    <row r="2280" spans="2:8">
      <c r="B2280" s="270">
        <v>42451</v>
      </c>
      <c r="C2280" s="271">
        <v>3699.55</v>
      </c>
      <c r="D2280">
        <f t="shared" si="77"/>
        <v>8.1753893529179326E-3</v>
      </c>
      <c r="E2280" s="172">
        <v>8.1753893529179326E-3</v>
      </c>
      <c r="G2280" s="172">
        <v>2270</v>
      </c>
      <c r="H2280" s="264">
        <f t="shared" ca="1" si="78"/>
        <v>2.6803980986504956E-2</v>
      </c>
    </row>
    <row r="2281" spans="2:8">
      <c r="B2281" s="270">
        <v>42450</v>
      </c>
      <c r="C2281" s="271">
        <v>3669.55</v>
      </c>
      <c r="D2281">
        <f t="shared" si="77"/>
        <v>1.3295962887281187E-2</v>
      </c>
      <c r="E2281" s="172">
        <v>1.3295962887281187E-2</v>
      </c>
      <c r="G2281" s="172">
        <v>2271</v>
      </c>
      <c r="H2281" s="264">
        <f t="shared" ca="1" si="78"/>
        <v>-1.3462310181921946E-2</v>
      </c>
    </row>
    <row r="2282" spans="2:8">
      <c r="B2282" s="270">
        <v>42447</v>
      </c>
      <c r="C2282" s="271">
        <v>3621.4</v>
      </c>
      <c r="D2282">
        <f t="shared" si="77"/>
        <v>-3.8647210111539777E-3</v>
      </c>
      <c r="E2282" s="172">
        <v>-3.8647210111539777E-3</v>
      </c>
      <c r="G2282" s="172">
        <v>2272</v>
      </c>
      <c r="H2282" s="264">
        <f t="shared" ca="1" si="78"/>
        <v>-2.1112923533793729E-3</v>
      </c>
    </row>
    <row r="2283" spans="2:8">
      <c r="B2283" s="270">
        <v>42446</v>
      </c>
      <c r="C2283" s="271">
        <v>3635.45</v>
      </c>
      <c r="D2283">
        <f t="shared" si="77"/>
        <v>-8.6983789384705822E-3</v>
      </c>
      <c r="E2283" s="172">
        <v>-8.6983789384705822E-3</v>
      </c>
      <c r="G2283" s="172">
        <v>2273</v>
      </c>
      <c r="H2283" s="264">
        <f t="shared" ca="1" si="78"/>
        <v>-2.6798478836563915E-3</v>
      </c>
    </row>
    <row r="2284" spans="2:8">
      <c r="B2284" s="270">
        <v>42445</v>
      </c>
      <c r="C2284" s="271">
        <v>3667.35</v>
      </c>
      <c r="D2284">
        <f t="shared" si="77"/>
        <v>3.5024832058665844E-3</v>
      </c>
      <c r="E2284" s="172">
        <v>3.5024832058665844E-3</v>
      </c>
      <c r="G2284" s="172">
        <v>2274</v>
      </c>
      <c r="H2284" s="264">
        <f t="shared" ca="1" si="78"/>
        <v>1.3844457124403063E-2</v>
      </c>
    </row>
    <row r="2285" spans="2:8">
      <c r="B2285" s="270">
        <v>42444</v>
      </c>
      <c r="C2285" s="271">
        <v>3654.55</v>
      </c>
      <c r="D2285">
        <f t="shared" si="77"/>
        <v>1.7543138302975731E-3</v>
      </c>
      <c r="E2285" s="172">
        <v>1.7543138302975731E-3</v>
      </c>
      <c r="G2285" s="172">
        <v>2275</v>
      </c>
      <c r="H2285" s="264">
        <f t="shared" ca="1" si="78"/>
        <v>2.775424292439806E-2</v>
      </c>
    </row>
    <row r="2286" spans="2:8">
      <c r="B2286" s="270">
        <v>42443</v>
      </c>
      <c r="C2286" s="271">
        <v>3648.15</v>
      </c>
      <c r="D2286">
        <f t="shared" si="77"/>
        <v>1.9087114138196949E-3</v>
      </c>
      <c r="E2286" s="172">
        <v>1.9087114138196949E-3</v>
      </c>
      <c r="G2286" s="172">
        <v>2276</v>
      </c>
      <c r="H2286" s="264">
        <f t="shared" ca="1" si="78"/>
        <v>-2.7276977387710035E-2</v>
      </c>
    </row>
    <row r="2287" spans="2:8">
      <c r="B2287" s="270">
        <v>42440</v>
      </c>
      <c r="C2287" s="271">
        <v>3641.2</v>
      </c>
      <c r="D2287">
        <f t="shared" si="77"/>
        <v>3.8597265108072346E-3</v>
      </c>
      <c r="E2287" s="172">
        <v>3.8597265108072346E-3</v>
      </c>
      <c r="G2287" s="172">
        <v>2277</v>
      </c>
      <c r="H2287" s="264">
        <f t="shared" ca="1" si="78"/>
        <v>1.8823267123078302E-2</v>
      </c>
    </row>
    <row r="2288" spans="2:8">
      <c r="B2288" s="270">
        <v>42439</v>
      </c>
      <c r="C2288" s="271">
        <v>3627.2</v>
      </c>
      <c r="D2288">
        <f t="shared" si="77"/>
        <v>1.4204227715020614E-2</v>
      </c>
      <c r="E2288" s="172">
        <v>1.4204227715020614E-2</v>
      </c>
      <c r="G2288" s="172">
        <v>2278</v>
      </c>
      <c r="H2288" s="264">
        <f t="shared" ca="1" si="78"/>
        <v>-4.2549329472444542E-3</v>
      </c>
    </row>
    <row r="2289" spans="2:8">
      <c r="B2289" s="270">
        <v>42438</v>
      </c>
      <c r="C2289" s="271">
        <v>3576.4</v>
      </c>
      <c r="D2289">
        <f t="shared" si="77"/>
        <v>3.2850562430508427E-2</v>
      </c>
      <c r="E2289" s="172">
        <v>3.2850562430508427E-2</v>
      </c>
      <c r="G2289" s="172">
        <v>2279</v>
      </c>
      <c r="H2289" s="264">
        <f t="shared" ca="1" si="78"/>
        <v>-2.0558697261327499E-2</v>
      </c>
    </row>
    <row r="2290" spans="2:8">
      <c r="B2290" s="270">
        <v>42437</v>
      </c>
      <c r="C2290" s="271">
        <v>3462.65</v>
      </c>
      <c r="D2290">
        <f t="shared" si="77"/>
        <v>-2.6004894377092014E-2</v>
      </c>
      <c r="E2290" s="172">
        <v>-2.6004894377092014E-2</v>
      </c>
      <c r="G2290" s="172">
        <v>2280</v>
      </c>
      <c r="H2290" s="264">
        <f t="shared" ca="1" si="78"/>
        <v>-9.4170301616744055E-4</v>
      </c>
    </row>
    <row r="2291" spans="2:8">
      <c r="B2291" s="270">
        <v>42433</v>
      </c>
      <c r="C2291" s="271">
        <v>3555.1</v>
      </c>
      <c r="D2291">
        <f t="shared" si="77"/>
        <v>-1.4839344353151505E-2</v>
      </c>
      <c r="E2291" s="172">
        <v>-1.4839344353151505E-2</v>
      </c>
      <c r="G2291" s="172">
        <v>2281</v>
      </c>
      <c r="H2291" s="264">
        <f t="shared" ca="1" si="78"/>
        <v>-1.5145335326070555E-2</v>
      </c>
    </row>
    <row r="2292" spans="2:8">
      <c r="B2292" s="270">
        <v>42432</v>
      </c>
      <c r="C2292" s="271">
        <v>3608.65</v>
      </c>
      <c r="D2292">
        <f t="shared" si="77"/>
        <v>-1.1072204614341274E-3</v>
      </c>
      <c r="E2292" s="172">
        <v>-1.1072204614341274E-3</v>
      </c>
      <c r="G2292" s="172">
        <v>2282</v>
      </c>
      <c r="H2292" s="264">
        <f t="shared" ca="1" si="78"/>
        <v>-1.7568839661589015E-3</v>
      </c>
    </row>
    <row r="2293" spans="2:8">
      <c r="B2293" s="270">
        <v>42431</v>
      </c>
      <c r="C2293" s="271">
        <v>3612.65</v>
      </c>
      <c r="D2293">
        <f t="shared" si="77"/>
        <v>3.3839858058608056E-2</v>
      </c>
      <c r="E2293" s="172">
        <v>3.3839858058608056E-2</v>
      </c>
      <c r="G2293" s="172">
        <v>2283</v>
      </c>
      <c r="H2293" s="264">
        <f t="shared" ca="1" si="78"/>
        <v>4.7635245592884963E-2</v>
      </c>
    </row>
    <row r="2294" spans="2:8">
      <c r="B2294" s="270">
        <v>42430</v>
      </c>
      <c r="C2294" s="271">
        <v>3494.4</v>
      </c>
      <c r="D2294">
        <f t="shared" si="77"/>
        <v>7.9684844739687968E-2</v>
      </c>
      <c r="E2294" s="172">
        <v>7.9684844739687968E-2</v>
      </c>
      <c r="G2294" s="172">
        <v>2284</v>
      </c>
      <c r="H2294" s="264">
        <f t="shared" ca="1" si="78"/>
        <v>1.2915061675512783E-2</v>
      </c>
    </row>
    <row r="2295" spans="2:8">
      <c r="B2295" s="270">
        <v>42429</v>
      </c>
      <c r="C2295" s="271">
        <v>3236.5</v>
      </c>
      <c r="D2295">
        <f t="shared" si="77"/>
        <v>-5.06570456412061E-2</v>
      </c>
      <c r="E2295" s="172">
        <v>-5.06570456412061E-2</v>
      </c>
      <c r="G2295" s="172">
        <v>2285</v>
      </c>
      <c r="H2295" s="264">
        <f t="shared" ca="1" si="78"/>
        <v>2.5269905308526436E-2</v>
      </c>
    </row>
    <row r="2296" spans="2:8">
      <c r="B2296" s="270">
        <v>42426</v>
      </c>
      <c r="C2296" s="271">
        <v>3409.2</v>
      </c>
      <c r="D2296">
        <f t="shared" si="77"/>
        <v>-1.4498484249374727E-3</v>
      </c>
      <c r="E2296" s="172">
        <v>-1.4498484249374727E-3</v>
      </c>
      <c r="G2296" s="172">
        <v>2286</v>
      </c>
      <c r="H2296" s="264">
        <f t="shared" ca="1" si="78"/>
        <v>-1.8222151483526964E-2</v>
      </c>
    </row>
    <row r="2297" spans="2:8">
      <c r="B2297" s="270">
        <v>42425</v>
      </c>
      <c r="C2297" s="271">
        <v>3414.15</v>
      </c>
      <c r="D2297">
        <f t="shared" si="77"/>
        <v>-2.1649425452044513E-2</v>
      </c>
      <c r="E2297" s="172">
        <v>-2.1649425452044513E-2</v>
      </c>
      <c r="G2297" s="172">
        <v>2287</v>
      </c>
      <c r="H2297" s="264">
        <f t="shared" ca="1" si="78"/>
        <v>-1.8912689057029124E-2</v>
      </c>
    </row>
    <row r="2298" spans="2:8">
      <c r="B2298" s="270">
        <v>42424</v>
      </c>
      <c r="C2298" s="271">
        <v>3489.7</v>
      </c>
      <c r="D2298">
        <f t="shared" si="77"/>
        <v>6.5951711877035247E-4</v>
      </c>
      <c r="E2298" s="172">
        <v>6.5951711877035247E-4</v>
      </c>
      <c r="G2298" s="172">
        <v>2288</v>
      </c>
      <c r="H2298" s="264">
        <f t="shared" ca="1" si="78"/>
        <v>-7.18439506130201E-3</v>
      </c>
    </row>
    <row r="2299" spans="2:8">
      <c r="B2299" s="270">
        <v>42423</v>
      </c>
      <c r="C2299" s="271">
        <v>3487.4</v>
      </c>
      <c r="D2299">
        <f t="shared" si="77"/>
        <v>-9.486480345376077E-3</v>
      </c>
      <c r="E2299" s="172">
        <v>-9.486480345376077E-3</v>
      </c>
      <c r="G2299" s="172">
        <v>2289</v>
      </c>
      <c r="H2299" s="264">
        <f t="shared" ca="1" si="78"/>
        <v>-3.3971611962643082E-2</v>
      </c>
    </row>
    <row r="2300" spans="2:8">
      <c r="B2300" s="270">
        <v>42422</v>
      </c>
      <c r="C2300" s="271">
        <v>3520.8</v>
      </c>
      <c r="D2300">
        <f t="shared" si="77"/>
        <v>-1.6302753447047458E-2</v>
      </c>
      <c r="E2300" s="172">
        <v>-1.6302753447047458E-2</v>
      </c>
      <c r="G2300" s="172">
        <v>2290</v>
      </c>
      <c r="H2300" s="264">
        <f t="shared" ca="1" si="78"/>
        <v>-2.2873549892546322E-2</v>
      </c>
    </row>
    <row r="2301" spans="2:8">
      <c r="B2301" s="270">
        <v>42419</v>
      </c>
      <c r="C2301" s="271">
        <v>3579.15</v>
      </c>
      <c r="D2301">
        <f t="shared" si="77"/>
        <v>-2.0283309382057049E-2</v>
      </c>
      <c r="E2301" s="172">
        <v>-2.0283309382057049E-2</v>
      </c>
      <c r="G2301" s="172">
        <v>2291</v>
      </c>
      <c r="H2301" s="264">
        <f t="shared" ca="1" si="78"/>
        <v>2.3677984057011159E-2</v>
      </c>
    </row>
    <row r="2302" spans="2:8">
      <c r="B2302" s="270">
        <v>42418</v>
      </c>
      <c r="C2302" s="271">
        <v>3653.25</v>
      </c>
      <c r="D2302">
        <f t="shared" si="77"/>
        <v>-2.5579131269754501E-2</v>
      </c>
      <c r="E2302" s="172">
        <v>-2.5579131269754501E-2</v>
      </c>
      <c r="G2302" s="172">
        <v>2292</v>
      </c>
      <c r="H2302" s="264">
        <f t="shared" ca="1" si="78"/>
        <v>-4.7587374023741212E-2</v>
      </c>
    </row>
    <row r="2303" spans="2:8">
      <c r="B2303" s="270">
        <v>42417</v>
      </c>
      <c r="C2303" s="271">
        <v>3749.15</v>
      </c>
      <c r="D2303">
        <f t="shared" si="77"/>
        <v>1.1861707870020586E-2</v>
      </c>
      <c r="E2303" s="172">
        <v>1.1861707870020586E-2</v>
      </c>
      <c r="G2303" s="172">
        <v>2293</v>
      </c>
      <c r="H2303" s="264">
        <f t="shared" ca="1" si="78"/>
        <v>-1.5883975575135104E-2</v>
      </c>
    </row>
    <row r="2304" spans="2:8">
      <c r="B2304" s="270">
        <v>42416</v>
      </c>
      <c r="C2304" s="271">
        <v>3705.2</v>
      </c>
      <c r="D2304">
        <f t="shared" si="77"/>
        <v>-1.6301785112833094E-3</v>
      </c>
      <c r="E2304" s="172">
        <v>-1.6301785112833094E-3</v>
      </c>
      <c r="G2304" s="172">
        <v>2294</v>
      </c>
      <c r="H2304" s="264">
        <f t="shared" ca="1" si="78"/>
        <v>5.3926653766992894E-3</v>
      </c>
    </row>
    <row r="2305" spans="2:8">
      <c r="B2305" s="270">
        <v>42415</v>
      </c>
      <c r="C2305" s="271">
        <v>3711.25</v>
      </c>
      <c r="D2305">
        <f t="shared" si="77"/>
        <v>4.5525615201498712E-2</v>
      </c>
      <c r="E2305" s="172">
        <v>4.5525615201498712E-2</v>
      </c>
      <c r="G2305" s="172">
        <v>2295</v>
      </c>
      <c r="H2305" s="264">
        <f t="shared" ca="1" si="78"/>
        <v>-2.924464342582284E-2</v>
      </c>
    </row>
    <row r="2306" spans="2:8">
      <c r="B2306" s="270">
        <v>42412</v>
      </c>
      <c r="C2306" s="271">
        <v>3549.65</v>
      </c>
      <c r="D2306">
        <f t="shared" si="77"/>
        <v>2.315435767835286E-3</v>
      </c>
      <c r="E2306" s="172">
        <v>2.315435767835286E-3</v>
      </c>
      <c r="G2306" s="172">
        <v>2296</v>
      </c>
      <c r="H2306" s="264">
        <f t="shared" ca="1" si="78"/>
        <v>-1.526409614407219E-2</v>
      </c>
    </row>
    <row r="2307" spans="2:8">
      <c r="B2307" s="270">
        <v>42411</v>
      </c>
      <c r="C2307" s="271">
        <v>3541.45</v>
      </c>
      <c r="D2307">
        <f t="shared" si="77"/>
        <v>-3.7270120020116718E-2</v>
      </c>
      <c r="E2307" s="172">
        <v>-3.7270120020116718E-2</v>
      </c>
      <c r="G2307" s="172">
        <v>2297</v>
      </c>
      <c r="H2307" s="264">
        <f t="shared" ca="1" si="78"/>
        <v>1.5190835139154981E-2</v>
      </c>
    </row>
    <row r="2308" spans="2:8">
      <c r="B2308" s="270">
        <v>42410</v>
      </c>
      <c r="C2308" s="271">
        <v>3678.55</v>
      </c>
      <c r="D2308">
        <f t="shared" si="77"/>
        <v>5.865303109020884E-3</v>
      </c>
      <c r="E2308" s="172">
        <v>5.865303109020884E-3</v>
      </c>
      <c r="G2308" s="172">
        <v>2298</v>
      </c>
      <c r="H2308" s="264">
        <f t="shared" ca="1" si="78"/>
        <v>8.8812454881186994E-3</v>
      </c>
    </row>
    <row r="2309" spans="2:8">
      <c r="B2309" s="270">
        <v>42409</v>
      </c>
      <c r="C2309" s="271">
        <v>3657.1</v>
      </c>
      <c r="D2309">
        <f t="shared" si="77"/>
        <v>-2.0214062772099577E-2</v>
      </c>
      <c r="E2309" s="172">
        <v>-2.0214062772099577E-2</v>
      </c>
      <c r="G2309" s="172">
        <v>2299</v>
      </c>
      <c r="H2309" s="264">
        <f t="shared" ca="1" si="78"/>
        <v>8.6970764345103337E-3</v>
      </c>
    </row>
    <row r="2310" spans="2:8">
      <c r="B2310" s="270">
        <v>42408</v>
      </c>
      <c r="C2310" s="271">
        <v>3732.55</v>
      </c>
      <c r="D2310">
        <f t="shared" si="77"/>
        <v>2.4574313799216015E-3</v>
      </c>
      <c r="E2310" s="172">
        <v>2.4574313799216015E-3</v>
      </c>
      <c r="G2310" s="172">
        <v>2300</v>
      </c>
      <c r="H2310" s="264">
        <f t="shared" ca="1" si="78"/>
        <v>-2.0095020593558039E-3</v>
      </c>
    </row>
    <row r="2311" spans="2:8">
      <c r="B2311" s="270">
        <v>42405</v>
      </c>
      <c r="C2311" s="271">
        <v>3723.4</v>
      </c>
      <c r="D2311">
        <f t="shared" si="77"/>
        <v>-1.8776435244357188E-2</v>
      </c>
      <c r="E2311" s="172">
        <v>-1.8776435244357188E-2</v>
      </c>
      <c r="G2311" s="172">
        <v>2301</v>
      </c>
      <c r="H2311" s="264">
        <f t="shared" ca="1" si="78"/>
        <v>2.9885082294809538E-2</v>
      </c>
    </row>
    <row r="2312" spans="2:8">
      <c r="B2312" s="270">
        <v>42404</v>
      </c>
      <c r="C2312" s="271">
        <v>3794.65</v>
      </c>
      <c r="D2312">
        <f t="shared" si="77"/>
        <v>-8.8027479201221986E-3</v>
      </c>
      <c r="E2312" s="172">
        <v>-8.8027479201221986E-3</v>
      </c>
      <c r="G2312" s="172">
        <v>2302</v>
      </c>
      <c r="H2312" s="264">
        <f t="shared" ca="1" si="78"/>
        <v>-4.7640961785042069E-3</v>
      </c>
    </row>
    <row r="2313" spans="2:8">
      <c r="B2313" s="270">
        <v>42403</v>
      </c>
      <c r="C2313" s="271">
        <v>3828.35</v>
      </c>
      <c r="D2313">
        <f t="shared" si="77"/>
        <v>-1.2025961625311271E-2</v>
      </c>
      <c r="E2313" s="172">
        <v>-1.2025961625311271E-2</v>
      </c>
      <c r="G2313" s="172">
        <v>2303</v>
      </c>
      <c r="H2313" s="264">
        <f t="shared" ca="1" si="78"/>
        <v>-2.6699410463978886E-2</v>
      </c>
    </row>
    <row r="2314" spans="2:8">
      <c r="B2314" s="270">
        <v>42402</v>
      </c>
      <c r="C2314" s="271">
        <v>3874.95</v>
      </c>
      <c r="D2314">
        <f t="shared" si="77"/>
        <v>-1.8565187108212547E-2</v>
      </c>
      <c r="E2314" s="172">
        <v>-1.8565187108212547E-2</v>
      </c>
      <c r="G2314" s="172">
        <v>2304</v>
      </c>
      <c r="H2314" s="264">
        <f t="shared" ca="1" si="78"/>
        <v>-2.1443051513179066E-2</v>
      </c>
    </row>
    <row r="2315" spans="2:8">
      <c r="B2315" s="270">
        <v>42401</v>
      </c>
      <c r="C2315" s="271">
        <v>3948.25</v>
      </c>
      <c r="D2315">
        <f t="shared" ref="D2315:D2378" si="79">(C2315-C2316)/C2316</f>
        <v>-3.6036475945163987E-2</v>
      </c>
      <c r="E2315" s="172">
        <v>-3.6036475945163987E-2</v>
      </c>
      <c r="G2315" s="172">
        <v>2305</v>
      </c>
      <c r="H2315" s="264">
        <f t="shared" ca="1" si="78"/>
        <v>-6.3722142555077878E-3</v>
      </c>
    </row>
    <row r="2316" spans="2:8">
      <c r="B2316" s="270">
        <v>42398</v>
      </c>
      <c r="C2316" s="271">
        <v>4095.85</v>
      </c>
      <c r="D2316">
        <f t="shared" si="79"/>
        <v>-1.8156118246290237E-3</v>
      </c>
      <c r="E2316" s="172">
        <v>-1.8156118246290237E-3</v>
      </c>
      <c r="G2316" s="172">
        <v>2306</v>
      </c>
      <c r="H2316" s="264">
        <f t="shared" ref="H2316:H2379" ca="1" si="80">_xlfn.NORM.INV(RAND(),N$13,N$14)</f>
        <v>3.8459782249634283E-2</v>
      </c>
    </row>
    <row r="2317" spans="2:8">
      <c r="B2317" s="270">
        <v>42397</v>
      </c>
      <c r="C2317" s="271">
        <v>4103.3</v>
      </c>
      <c r="D2317">
        <f t="shared" si="79"/>
        <v>-2.1036248008851365E-3</v>
      </c>
      <c r="E2317" s="172">
        <v>-2.1036248008851365E-3</v>
      </c>
      <c r="G2317" s="172">
        <v>2307</v>
      </c>
      <c r="H2317" s="264">
        <f t="shared" ca="1" si="80"/>
        <v>-1.9019380832002639E-2</v>
      </c>
    </row>
    <row r="2318" spans="2:8">
      <c r="B2318" s="270">
        <v>42396</v>
      </c>
      <c r="C2318" s="271">
        <v>4111.95</v>
      </c>
      <c r="D2318">
        <f t="shared" si="79"/>
        <v>7.4975192032047996E-3</v>
      </c>
      <c r="E2318" s="172">
        <v>7.4975192032047996E-3</v>
      </c>
      <c r="G2318" s="172">
        <v>2308</v>
      </c>
      <c r="H2318" s="264">
        <f t="shared" ca="1" si="80"/>
        <v>8.3429483437359939E-3</v>
      </c>
    </row>
    <row r="2319" spans="2:8">
      <c r="B2319" s="270">
        <v>42394</v>
      </c>
      <c r="C2319" s="271">
        <v>4081.35</v>
      </c>
      <c r="D2319">
        <f t="shared" si="79"/>
        <v>-5.7491565061693591E-3</v>
      </c>
      <c r="E2319" s="172">
        <v>-5.7491565061693591E-3</v>
      </c>
      <c r="G2319" s="172">
        <v>2309</v>
      </c>
      <c r="H2319" s="264">
        <f t="shared" ca="1" si="80"/>
        <v>-2.8140875060940963E-2</v>
      </c>
    </row>
    <row r="2320" spans="2:8">
      <c r="B2320" s="270">
        <v>42391</v>
      </c>
      <c r="C2320" s="271">
        <v>4104.95</v>
      </c>
      <c r="D2320">
        <f t="shared" si="79"/>
        <v>5.4796104530153919E-2</v>
      </c>
      <c r="E2320" s="172">
        <v>5.4796104530153919E-2</v>
      </c>
      <c r="G2320" s="172">
        <v>2310</v>
      </c>
      <c r="H2320" s="264">
        <f t="shared" ca="1" si="80"/>
        <v>2.6860763924431773E-2</v>
      </c>
    </row>
    <row r="2321" spans="2:8">
      <c r="B2321" s="270">
        <v>42390</v>
      </c>
      <c r="C2321" s="271">
        <v>3891.7</v>
      </c>
      <c r="D2321">
        <f t="shared" si="79"/>
        <v>-4.1205237807807438E-2</v>
      </c>
      <c r="E2321" s="172">
        <v>-4.1205237807807438E-2</v>
      </c>
      <c r="G2321" s="172">
        <v>2311</v>
      </c>
      <c r="H2321" s="264">
        <f t="shared" ca="1" si="80"/>
        <v>-3.5096030523731607E-2</v>
      </c>
    </row>
    <row r="2322" spans="2:8">
      <c r="B2322" s="270">
        <v>42389</v>
      </c>
      <c r="C2322" s="271">
        <v>4058.95</v>
      </c>
      <c r="D2322">
        <f t="shared" si="79"/>
        <v>-3.3157462215499645E-2</v>
      </c>
      <c r="E2322" s="172">
        <v>-3.3157462215499645E-2</v>
      </c>
      <c r="G2322" s="172">
        <v>2312</v>
      </c>
      <c r="H2322" s="264">
        <f t="shared" ca="1" si="80"/>
        <v>-3.6028969134074946E-3</v>
      </c>
    </row>
    <row r="2323" spans="2:8">
      <c r="B2323" s="270">
        <v>42388</v>
      </c>
      <c r="C2323" s="271">
        <v>4198.1499999999996</v>
      </c>
      <c r="D2323">
        <f t="shared" si="79"/>
        <v>-8.9821066049762012E-3</v>
      </c>
      <c r="E2323" s="172">
        <v>-8.9821066049762012E-3</v>
      </c>
      <c r="G2323" s="172">
        <v>2313</v>
      </c>
      <c r="H2323" s="264">
        <f t="shared" ca="1" si="80"/>
        <v>2.1251912747542196E-2</v>
      </c>
    </row>
    <row r="2324" spans="2:8">
      <c r="B2324" s="270">
        <v>42387</v>
      </c>
      <c r="C2324" s="271">
        <v>4236.2</v>
      </c>
      <c r="D2324">
        <f t="shared" si="79"/>
        <v>-8.6934138322394706E-3</v>
      </c>
      <c r="E2324" s="172">
        <v>-8.6934138322394706E-3</v>
      </c>
      <c r="G2324" s="172">
        <v>2314</v>
      </c>
      <c r="H2324" s="264">
        <f t="shared" ca="1" si="80"/>
        <v>-4.2788405694262344E-3</v>
      </c>
    </row>
    <row r="2325" spans="2:8">
      <c r="B2325" s="270">
        <v>42384</v>
      </c>
      <c r="C2325" s="271">
        <v>4273.3500000000004</v>
      </c>
      <c r="D2325">
        <f t="shared" si="79"/>
        <v>5.9083151886071593E-3</v>
      </c>
      <c r="E2325" s="172">
        <v>5.9083151886071593E-3</v>
      </c>
      <c r="G2325" s="172">
        <v>2315</v>
      </c>
      <c r="H2325" s="264">
        <f t="shared" ca="1" si="80"/>
        <v>1.2405119578032088E-2</v>
      </c>
    </row>
    <row r="2326" spans="2:8">
      <c r="B2326" s="270">
        <v>42383</v>
      </c>
      <c r="C2326" s="271">
        <v>4248.25</v>
      </c>
      <c r="D2326">
        <f t="shared" si="79"/>
        <v>-1.002039032915817E-2</v>
      </c>
      <c r="E2326" s="172">
        <v>-1.002039032915817E-2</v>
      </c>
      <c r="G2326" s="172">
        <v>2316</v>
      </c>
      <c r="H2326" s="264">
        <f t="shared" ca="1" si="80"/>
        <v>-2.2906627415006119E-3</v>
      </c>
    </row>
    <row r="2327" spans="2:8">
      <c r="B2327" s="270">
        <v>42382</v>
      </c>
      <c r="C2327" s="271">
        <v>4291.25</v>
      </c>
      <c r="D2327">
        <f t="shared" si="79"/>
        <v>5.7538612979586524E-3</v>
      </c>
      <c r="E2327" s="172">
        <v>5.7538612979586524E-3</v>
      </c>
      <c r="G2327" s="172">
        <v>2317</v>
      </c>
      <c r="H2327" s="264">
        <f t="shared" ca="1" si="80"/>
        <v>3.8219752681318967E-4</v>
      </c>
    </row>
    <row r="2328" spans="2:8">
      <c r="B2328" s="270">
        <v>42381</v>
      </c>
      <c r="C2328" s="271">
        <v>4266.7</v>
      </c>
      <c r="D2328">
        <f t="shared" si="79"/>
        <v>-1.3341447430015492E-3</v>
      </c>
      <c r="E2328" s="172">
        <v>-1.3341447430015492E-3</v>
      </c>
      <c r="G2328" s="172">
        <v>2318</v>
      </c>
      <c r="H2328" s="264">
        <f t="shared" ca="1" si="80"/>
        <v>-2.0229939427354507E-3</v>
      </c>
    </row>
    <row r="2329" spans="2:8">
      <c r="B2329" s="270">
        <v>42380</v>
      </c>
      <c r="C2329" s="271">
        <v>4272.3999999999996</v>
      </c>
      <c r="D2329">
        <f t="shared" si="79"/>
        <v>1.367815410166668E-2</v>
      </c>
      <c r="E2329" s="172">
        <v>1.367815410166668E-2</v>
      </c>
      <c r="G2329" s="172">
        <v>2319</v>
      </c>
      <c r="H2329" s="264">
        <f t="shared" ca="1" si="80"/>
        <v>8.7879621267434212E-3</v>
      </c>
    </row>
    <row r="2330" spans="2:8">
      <c r="B2330" s="270">
        <v>42377</v>
      </c>
      <c r="C2330" s="271">
        <v>4214.75</v>
      </c>
      <c r="D2330">
        <f t="shared" si="79"/>
        <v>-1.2453431429977188E-2</v>
      </c>
      <c r="E2330" s="172">
        <v>-1.2453431429977188E-2</v>
      </c>
      <c r="G2330" s="172">
        <v>2320</v>
      </c>
      <c r="H2330" s="264">
        <f t="shared" ca="1" si="80"/>
        <v>1.8708192201550476E-2</v>
      </c>
    </row>
    <row r="2331" spans="2:8">
      <c r="B2331" s="270">
        <v>42376</v>
      </c>
      <c r="C2331" s="271">
        <v>4267.8999999999996</v>
      </c>
      <c r="D2331">
        <f t="shared" si="79"/>
        <v>-4.7513836814854611E-2</v>
      </c>
      <c r="E2331" s="172">
        <v>-4.7513836814854611E-2</v>
      </c>
      <c r="G2331" s="172">
        <v>2321</v>
      </c>
      <c r="H2331" s="264">
        <f t="shared" ca="1" si="80"/>
        <v>3.2715631357340534E-2</v>
      </c>
    </row>
    <row r="2332" spans="2:8">
      <c r="B2332" s="270">
        <v>42375</v>
      </c>
      <c r="C2332" s="271">
        <v>4480.8</v>
      </c>
      <c r="D2332">
        <f t="shared" si="79"/>
        <v>-1.8863793122324449E-2</v>
      </c>
      <c r="E2332" s="172">
        <v>-1.8863793122324449E-2</v>
      </c>
      <c r="G2332" s="172">
        <v>2322</v>
      </c>
      <c r="H2332" s="264">
        <f t="shared" ca="1" si="80"/>
        <v>2.0772116450122759E-2</v>
      </c>
    </row>
    <row r="2333" spans="2:8">
      <c r="B2333" s="270">
        <v>42374</v>
      </c>
      <c r="C2333" s="271">
        <v>4566.95</v>
      </c>
      <c r="D2333">
        <f t="shared" si="79"/>
        <v>-2.9908419110824488E-3</v>
      </c>
      <c r="E2333" s="172">
        <v>-2.9908419110824488E-3</v>
      </c>
      <c r="G2333" s="172">
        <v>2323</v>
      </c>
      <c r="H2333" s="264">
        <f t="shared" ca="1" si="80"/>
        <v>-2.0999144830137024E-3</v>
      </c>
    </row>
    <row r="2334" spans="2:8">
      <c r="B2334" s="270">
        <v>42373</v>
      </c>
      <c r="C2334" s="271">
        <v>4580.6499999999996</v>
      </c>
      <c r="D2334">
        <f t="shared" si="79"/>
        <v>-1.2471704214724665E-2</v>
      </c>
      <c r="E2334" s="172">
        <v>-1.2471704214724665E-2</v>
      </c>
      <c r="G2334" s="172">
        <v>2324</v>
      </c>
      <c r="H2334" s="264">
        <f t="shared" ca="1" si="80"/>
        <v>-6.9013175923809556E-3</v>
      </c>
    </row>
    <row r="2335" spans="2:8">
      <c r="B2335" s="270">
        <v>42370</v>
      </c>
      <c r="C2335" s="271">
        <v>4638.5</v>
      </c>
      <c r="D2335">
        <f t="shared" si="79"/>
        <v>3.5807397310659316E-3</v>
      </c>
      <c r="E2335" s="172">
        <v>3.5807397310659316E-3</v>
      </c>
      <c r="G2335" s="172">
        <v>2325</v>
      </c>
      <c r="H2335" s="264">
        <f t="shared" ca="1" si="80"/>
        <v>-2.4289620607794524E-2</v>
      </c>
    </row>
    <row r="2336" spans="2:8">
      <c r="B2336" s="270">
        <v>42369</v>
      </c>
      <c r="C2336" s="271">
        <v>4621.95</v>
      </c>
      <c r="D2336">
        <f t="shared" si="79"/>
        <v>7.5754272758981516E-3</v>
      </c>
      <c r="E2336" s="172">
        <v>7.5754272758981516E-3</v>
      </c>
      <c r="G2336" s="172">
        <v>2326</v>
      </c>
      <c r="H2336" s="264">
        <f t="shared" ca="1" si="80"/>
        <v>-1.8252031411853165E-2</v>
      </c>
    </row>
    <row r="2337" spans="2:8">
      <c r="B2337" s="270">
        <v>42368</v>
      </c>
      <c r="C2337" s="271">
        <v>4587.2</v>
      </c>
      <c r="D2337">
        <f t="shared" si="79"/>
        <v>-1.0718367875088923E-2</v>
      </c>
      <c r="E2337" s="172">
        <v>-1.0718367875088923E-2</v>
      </c>
      <c r="G2337" s="172">
        <v>2327</v>
      </c>
      <c r="H2337" s="264">
        <f t="shared" ca="1" si="80"/>
        <v>1.6806453176278775E-2</v>
      </c>
    </row>
    <row r="2338" spans="2:8">
      <c r="B2338" s="270">
        <v>42367</v>
      </c>
      <c r="C2338" s="271">
        <v>4636.8999999999996</v>
      </c>
      <c r="D2338">
        <f t="shared" si="79"/>
        <v>-6.6810344827594043E-4</v>
      </c>
      <c r="E2338" s="172">
        <v>-6.6810344827594043E-4</v>
      </c>
      <c r="G2338" s="172">
        <v>2328</v>
      </c>
      <c r="H2338" s="264">
        <f t="shared" ca="1" si="80"/>
        <v>1.4964152489653146E-3</v>
      </c>
    </row>
    <row r="2339" spans="2:8">
      <c r="B2339" s="270">
        <v>42366</v>
      </c>
      <c r="C2339" s="271">
        <v>4640</v>
      </c>
      <c r="D2339">
        <f t="shared" si="79"/>
        <v>9.0466249130133018E-3</v>
      </c>
      <c r="E2339" s="172">
        <v>9.0466249130133018E-3</v>
      </c>
      <c r="G2339" s="172">
        <v>2329</v>
      </c>
      <c r="H2339" s="264">
        <f t="shared" ca="1" si="80"/>
        <v>2.0050158007481494E-3</v>
      </c>
    </row>
    <row r="2340" spans="2:8">
      <c r="B2340" s="270">
        <v>42362</v>
      </c>
      <c r="C2340" s="271">
        <v>4598.3999999999996</v>
      </c>
      <c r="D2340">
        <f t="shared" si="79"/>
        <v>-7.8857377102234515E-3</v>
      </c>
      <c r="E2340" s="172">
        <v>-7.8857377102234515E-3</v>
      </c>
      <c r="G2340" s="172">
        <v>2330</v>
      </c>
      <c r="H2340" s="264">
        <f t="shared" ca="1" si="80"/>
        <v>3.1327429231786844E-2</v>
      </c>
    </row>
    <row r="2341" spans="2:8">
      <c r="B2341" s="270">
        <v>42361</v>
      </c>
      <c r="C2341" s="271">
        <v>4634.95</v>
      </c>
      <c r="D2341">
        <f t="shared" si="79"/>
        <v>3.8443212336480986E-3</v>
      </c>
      <c r="E2341" s="172">
        <v>3.8443212336480986E-3</v>
      </c>
      <c r="G2341" s="172">
        <v>2331</v>
      </c>
      <c r="H2341" s="264">
        <f t="shared" ca="1" si="80"/>
        <v>-1.9670443554941418E-2</v>
      </c>
    </row>
    <row r="2342" spans="2:8">
      <c r="B2342" s="270">
        <v>42360</v>
      </c>
      <c r="C2342" s="271">
        <v>4617.2</v>
      </c>
      <c r="D2342">
        <f t="shared" si="79"/>
        <v>-4.7207432476128004E-3</v>
      </c>
      <c r="E2342" s="172">
        <v>-4.7207432476128004E-3</v>
      </c>
      <c r="G2342" s="172">
        <v>2332</v>
      </c>
      <c r="H2342" s="264">
        <f t="shared" ca="1" si="80"/>
        <v>-2.1931165277407527E-5</v>
      </c>
    </row>
    <row r="2343" spans="2:8">
      <c r="B2343" s="270">
        <v>42359</v>
      </c>
      <c r="C2343" s="271">
        <v>4639.1000000000004</v>
      </c>
      <c r="D2343">
        <f t="shared" si="79"/>
        <v>4.0364033806232179E-3</v>
      </c>
      <c r="E2343" s="172">
        <v>4.0364033806232179E-3</v>
      </c>
      <c r="G2343" s="172">
        <v>2333</v>
      </c>
      <c r="H2343" s="264">
        <f t="shared" ca="1" si="80"/>
        <v>1.9367609147627821E-2</v>
      </c>
    </row>
    <row r="2344" spans="2:8">
      <c r="B2344" s="270">
        <v>42356</v>
      </c>
      <c r="C2344" s="271">
        <v>4620.45</v>
      </c>
      <c r="D2344">
        <f t="shared" si="79"/>
        <v>-9.9212514062249277E-3</v>
      </c>
      <c r="E2344" s="172">
        <v>-9.9212514062249277E-3</v>
      </c>
      <c r="G2344" s="172">
        <v>2334</v>
      </c>
      <c r="H2344" s="264">
        <f t="shared" ca="1" si="80"/>
        <v>2.2065846668307843E-2</v>
      </c>
    </row>
    <row r="2345" spans="2:8">
      <c r="B2345" s="270">
        <v>42355</v>
      </c>
      <c r="C2345" s="271">
        <v>4666.75</v>
      </c>
      <c r="D2345">
        <f t="shared" si="79"/>
        <v>1.0250248950080176E-2</v>
      </c>
      <c r="E2345" s="172">
        <v>1.0250248950080176E-2</v>
      </c>
      <c r="G2345" s="172">
        <v>2335</v>
      </c>
      <c r="H2345" s="264">
        <f t="shared" ca="1" si="80"/>
        <v>-3.4315391496427462E-2</v>
      </c>
    </row>
    <row r="2346" spans="2:8">
      <c r="B2346" s="270">
        <v>42354</v>
      </c>
      <c r="C2346" s="271">
        <v>4619.3999999999996</v>
      </c>
      <c r="D2346">
        <f t="shared" si="79"/>
        <v>-1.2987012987020861E-4</v>
      </c>
      <c r="E2346" s="172">
        <v>-1.2987012987020861E-4</v>
      </c>
      <c r="G2346" s="172">
        <v>2336</v>
      </c>
      <c r="H2346" s="264">
        <f t="shared" ca="1" si="80"/>
        <v>1.4534166121539646E-2</v>
      </c>
    </row>
    <row r="2347" spans="2:8">
      <c r="B2347" s="270">
        <v>42353</v>
      </c>
      <c r="C2347" s="271">
        <v>4620</v>
      </c>
      <c r="D2347">
        <f t="shared" si="79"/>
        <v>9.4389092815940871E-3</v>
      </c>
      <c r="E2347" s="172">
        <v>9.4389092815940871E-3</v>
      </c>
      <c r="G2347" s="172">
        <v>2337</v>
      </c>
      <c r="H2347" s="264">
        <f t="shared" ca="1" si="80"/>
        <v>1.1505220635176059E-2</v>
      </c>
    </row>
    <row r="2348" spans="2:8">
      <c r="B2348" s="270">
        <v>42352</v>
      </c>
      <c r="C2348" s="271">
        <v>4576.8</v>
      </c>
      <c r="D2348">
        <f t="shared" si="79"/>
        <v>2.1436143502761854E-2</v>
      </c>
      <c r="E2348" s="172">
        <v>2.1436143502761854E-2</v>
      </c>
      <c r="G2348" s="172">
        <v>2338</v>
      </c>
      <c r="H2348" s="264">
        <f t="shared" ca="1" si="80"/>
        <v>-4.5470051217896254E-2</v>
      </c>
    </row>
    <row r="2349" spans="2:8">
      <c r="B2349" s="270">
        <v>42349</v>
      </c>
      <c r="C2349" s="271">
        <v>4480.75</v>
      </c>
      <c r="D2349">
        <f t="shared" si="79"/>
        <v>-3.857184144416612E-3</v>
      </c>
      <c r="E2349" s="172">
        <v>-3.857184144416612E-3</v>
      </c>
      <c r="G2349" s="172">
        <v>2339</v>
      </c>
      <c r="H2349" s="264">
        <f t="shared" ca="1" si="80"/>
        <v>3.7788110854782501E-2</v>
      </c>
    </row>
    <row r="2350" spans="2:8">
      <c r="B2350" s="270">
        <v>42348</v>
      </c>
      <c r="C2350" s="271">
        <v>4498.1000000000004</v>
      </c>
      <c r="D2350">
        <f t="shared" si="79"/>
        <v>4.241923600723359E-3</v>
      </c>
      <c r="E2350" s="172">
        <v>4.241923600723359E-3</v>
      </c>
      <c r="G2350" s="172">
        <v>2340</v>
      </c>
      <c r="H2350" s="264">
        <f t="shared" ca="1" si="80"/>
        <v>1.9286134318670121E-2</v>
      </c>
    </row>
    <row r="2351" spans="2:8">
      <c r="B2351" s="270">
        <v>42347</v>
      </c>
      <c r="C2351" s="271">
        <v>4479.1000000000004</v>
      </c>
      <c r="D2351">
        <f t="shared" si="79"/>
        <v>-1.396792550439727E-2</v>
      </c>
      <c r="E2351" s="172">
        <v>-1.396792550439727E-2</v>
      </c>
      <c r="G2351" s="172">
        <v>2341</v>
      </c>
      <c r="H2351" s="264">
        <f t="shared" ca="1" si="80"/>
        <v>2.3918855822457626E-2</v>
      </c>
    </row>
    <row r="2352" spans="2:8">
      <c r="B2352" s="270">
        <v>42346</v>
      </c>
      <c r="C2352" s="271">
        <v>4542.55</v>
      </c>
      <c r="D2352">
        <f t="shared" si="79"/>
        <v>-4.743438061434564E-3</v>
      </c>
      <c r="E2352" s="172">
        <v>-4.743438061434564E-3</v>
      </c>
      <c r="G2352" s="172">
        <v>2342</v>
      </c>
      <c r="H2352" s="264">
        <f t="shared" ca="1" si="80"/>
        <v>-2.2268048083436534E-2</v>
      </c>
    </row>
    <row r="2353" spans="2:8">
      <c r="B2353" s="270">
        <v>42345</v>
      </c>
      <c r="C2353" s="271">
        <v>4564.2</v>
      </c>
      <c r="D2353">
        <f t="shared" si="79"/>
        <v>-7.8580977534319224E-3</v>
      </c>
      <c r="E2353" s="172">
        <v>-7.8580977534319224E-3</v>
      </c>
      <c r="G2353" s="172">
        <v>2343</v>
      </c>
      <c r="H2353" s="264">
        <f t="shared" ca="1" si="80"/>
        <v>-9.4638009760541868E-3</v>
      </c>
    </row>
    <row r="2354" spans="2:8">
      <c r="B2354" s="270">
        <v>42342</v>
      </c>
      <c r="C2354" s="271">
        <v>4600.3500000000004</v>
      </c>
      <c r="D2354">
        <f t="shared" si="79"/>
        <v>-5.7704152753914086E-3</v>
      </c>
      <c r="E2354" s="172">
        <v>-5.7704152753914086E-3</v>
      </c>
      <c r="G2354" s="172">
        <v>2344</v>
      </c>
      <c r="H2354" s="264">
        <f t="shared" ca="1" si="80"/>
        <v>1.7712981918527781E-2</v>
      </c>
    </row>
    <row r="2355" spans="2:8">
      <c r="B2355" s="270">
        <v>42341</v>
      </c>
      <c r="C2355" s="271">
        <v>4627.05</v>
      </c>
      <c r="D2355">
        <f t="shared" si="79"/>
        <v>1.7861782281111977E-3</v>
      </c>
      <c r="E2355" s="172">
        <v>1.7861782281111977E-3</v>
      </c>
      <c r="G2355" s="172">
        <v>2345</v>
      </c>
      <c r="H2355" s="264">
        <f t="shared" ca="1" si="80"/>
        <v>1.5646473966791714E-2</v>
      </c>
    </row>
    <row r="2356" spans="2:8">
      <c r="B2356" s="270">
        <v>42340</v>
      </c>
      <c r="C2356" s="271">
        <v>4618.8</v>
      </c>
      <c r="D2356">
        <f t="shared" si="79"/>
        <v>1.3739519775251386E-2</v>
      </c>
      <c r="E2356" s="172">
        <v>1.3739519775251386E-2</v>
      </c>
      <c r="G2356" s="172">
        <v>2346</v>
      </c>
      <c r="H2356" s="264">
        <f t="shared" ca="1" si="80"/>
        <v>1.9234215740872584E-2</v>
      </c>
    </row>
    <row r="2357" spans="2:8">
      <c r="B2357" s="270">
        <v>42339</v>
      </c>
      <c r="C2357" s="271">
        <v>4556.2</v>
      </c>
      <c r="D2357">
        <f t="shared" si="79"/>
        <v>-1.1005231283509481E-2</v>
      </c>
      <c r="E2357" s="172">
        <v>-1.1005231283509481E-2</v>
      </c>
      <c r="G2357" s="172">
        <v>2347</v>
      </c>
      <c r="H2357" s="264">
        <f t="shared" ca="1" si="80"/>
        <v>4.7459928671243334E-3</v>
      </c>
    </row>
    <row r="2358" spans="2:8">
      <c r="B2358" s="270">
        <v>42338</v>
      </c>
      <c r="C2358" s="271">
        <v>4606.8999999999996</v>
      </c>
      <c r="D2358">
        <f t="shared" si="79"/>
        <v>5.8623814150499344E-3</v>
      </c>
      <c r="E2358" s="172">
        <v>5.8623814150499344E-3</v>
      </c>
      <c r="G2358" s="172">
        <v>2348</v>
      </c>
      <c r="H2358" s="264">
        <f t="shared" ca="1" si="80"/>
        <v>1.6728401210716125E-2</v>
      </c>
    </row>
    <row r="2359" spans="2:8">
      <c r="B2359" s="270">
        <v>42335</v>
      </c>
      <c r="C2359" s="271">
        <v>4580.05</v>
      </c>
      <c r="D2359">
        <f t="shared" si="79"/>
        <v>-5.7526782516199755E-3</v>
      </c>
      <c r="E2359" s="172">
        <v>-5.7526782516199755E-3</v>
      </c>
      <c r="G2359" s="172">
        <v>2349</v>
      </c>
      <c r="H2359" s="264">
        <f t="shared" ca="1" si="80"/>
        <v>-2.861263632569452E-2</v>
      </c>
    </row>
    <row r="2360" spans="2:8">
      <c r="B2360" s="270">
        <v>42334</v>
      </c>
      <c r="C2360" s="271">
        <v>4606.55</v>
      </c>
      <c r="D2360">
        <f t="shared" si="79"/>
        <v>-7.1876549063556233E-3</v>
      </c>
      <c r="E2360" s="172">
        <v>-7.1876549063556233E-3</v>
      </c>
      <c r="G2360" s="172">
        <v>2350</v>
      </c>
      <c r="H2360" s="264">
        <f t="shared" ca="1" si="80"/>
        <v>1.9826308643888409E-2</v>
      </c>
    </row>
    <row r="2361" spans="2:8">
      <c r="B2361" s="270">
        <v>42332</v>
      </c>
      <c r="C2361" s="271">
        <v>4639.8999999999996</v>
      </c>
      <c r="D2361">
        <f t="shared" si="79"/>
        <v>-2.0343098442860991E-2</v>
      </c>
      <c r="E2361" s="172">
        <v>-2.0343098442860991E-2</v>
      </c>
      <c r="G2361" s="172">
        <v>2351</v>
      </c>
      <c r="H2361" s="264">
        <f t="shared" ca="1" si="80"/>
        <v>8.7721458696551624E-3</v>
      </c>
    </row>
    <row r="2362" spans="2:8">
      <c r="B2362" s="270">
        <v>42331</v>
      </c>
      <c r="C2362" s="271">
        <v>4736.25</v>
      </c>
      <c r="D2362">
        <f t="shared" si="79"/>
        <v>-3.4825555625902539E-4</v>
      </c>
      <c r="E2362" s="172">
        <v>-3.4825555625902539E-4</v>
      </c>
      <c r="G2362" s="172">
        <v>2352</v>
      </c>
      <c r="H2362" s="264">
        <f t="shared" ca="1" si="80"/>
        <v>3.2167163847595368E-2</v>
      </c>
    </row>
    <row r="2363" spans="2:8">
      <c r="B2363" s="270">
        <v>42328</v>
      </c>
      <c r="C2363" s="271">
        <v>4737.8999999999996</v>
      </c>
      <c r="D2363">
        <f t="shared" si="79"/>
        <v>1.8826539937853982E-2</v>
      </c>
      <c r="E2363" s="172">
        <v>1.8826539937853982E-2</v>
      </c>
      <c r="G2363" s="172">
        <v>2353</v>
      </c>
      <c r="H2363" s="264">
        <f t="shared" ca="1" si="80"/>
        <v>-1.7709102538974369E-2</v>
      </c>
    </row>
    <row r="2364" spans="2:8">
      <c r="B2364" s="270">
        <v>42327</v>
      </c>
      <c r="C2364" s="271">
        <v>4650.3500000000004</v>
      </c>
      <c r="D2364">
        <f t="shared" si="79"/>
        <v>2.5831357194066148E-2</v>
      </c>
      <c r="E2364" s="172">
        <v>2.5831357194066148E-2</v>
      </c>
      <c r="G2364" s="172">
        <v>2354</v>
      </c>
      <c r="H2364" s="264">
        <f t="shared" ca="1" si="80"/>
        <v>-2.4362692356643671E-2</v>
      </c>
    </row>
    <row r="2365" spans="2:8">
      <c r="B2365" s="270">
        <v>42326</v>
      </c>
      <c r="C2365" s="271">
        <v>4533.25</v>
      </c>
      <c r="D2365">
        <f t="shared" si="79"/>
        <v>-2.1371903502617518E-2</v>
      </c>
      <c r="E2365" s="172">
        <v>-2.1371903502617518E-2</v>
      </c>
      <c r="G2365" s="172">
        <v>2355</v>
      </c>
      <c r="H2365" s="264">
        <f t="shared" ca="1" si="80"/>
        <v>1.3213431882011861E-2</v>
      </c>
    </row>
    <row r="2366" spans="2:8">
      <c r="B2366" s="270">
        <v>42325</v>
      </c>
      <c r="C2366" s="271">
        <v>4632.25</v>
      </c>
      <c r="D2366">
        <f t="shared" si="79"/>
        <v>-3.152639394004527E-3</v>
      </c>
      <c r="E2366" s="172">
        <v>-3.152639394004527E-3</v>
      </c>
      <c r="G2366" s="172">
        <v>2356</v>
      </c>
      <c r="H2366" s="264">
        <f t="shared" ca="1" si="80"/>
        <v>-1.2873460488497922E-2</v>
      </c>
    </row>
    <row r="2367" spans="2:8">
      <c r="B2367" s="270">
        <v>42324</v>
      </c>
      <c r="C2367" s="271">
        <v>4646.8999999999996</v>
      </c>
      <c r="D2367">
        <f t="shared" si="79"/>
        <v>5.8660548075673089E-3</v>
      </c>
      <c r="E2367" s="172">
        <v>5.8660548075673089E-3</v>
      </c>
      <c r="G2367" s="172">
        <v>2357</v>
      </c>
      <c r="H2367" s="264">
        <f t="shared" ca="1" si="80"/>
        <v>1.6651448406438988E-3</v>
      </c>
    </row>
    <row r="2368" spans="2:8">
      <c r="B2368" s="270">
        <v>42321</v>
      </c>
      <c r="C2368" s="271">
        <v>4619.8</v>
      </c>
      <c r="D2368">
        <f t="shared" si="79"/>
        <v>-2.674461473639855E-2</v>
      </c>
      <c r="E2368" s="172">
        <v>-2.674461473639855E-2</v>
      </c>
      <c r="G2368" s="172">
        <v>2358</v>
      </c>
      <c r="H2368" s="264">
        <f t="shared" ca="1" si="80"/>
        <v>2.8491617190817265E-2</v>
      </c>
    </row>
    <row r="2369" spans="2:8">
      <c r="B2369" s="270">
        <v>42319</v>
      </c>
      <c r="C2369" s="271">
        <v>4746.75</v>
      </c>
      <c r="D2369">
        <f t="shared" si="79"/>
        <v>7.2251575529951369E-3</v>
      </c>
      <c r="E2369" s="172">
        <v>7.2251575529951369E-3</v>
      </c>
      <c r="G2369" s="172">
        <v>2359</v>
      </c>
      <c r="H2369" s="264">
        <f t="shared" ca="1" si="80"/>
        <v>3.440830794330603E-2</v>
      </c>
    </row>
    <row r="2370" spans="2:8">
      <c r="B2370" s="270">
        <v>42318</v>
      </c>
      <c r="C2370" s="271">
        <v>4712.7</v>
      </c>
      <c r="D2370">
        <f t="shared" si="79"/>
        <v>1.8257637958601618E-2</v>
      </c>
      <c r="E2370" s="172">
        <v>1.8257637958601618E-2</v>
      </c>
      <c r="G2370" s="172">
        <v>2360</v>
      </c>
      <c r="H2370" s="264">
        <f t="shared" ca="1" si="80"/>
        <v>3.8405743412366501E-2</v>
      </c>
    </row>
    <row r="2371" spans="2:8">
      <c r="B2371" s="270">
        <v>42317</v>
      </c>
      <c r="C2371" s="271">
        <v>4628.2</v>
      </c>
      <c r="D2371">
        <f t="shared" si="79"/>
        <v>2.3304147872998945E-2</v>
      </c>
      <c r="E2371" s="172">
        <v>2.3304147872998945E-2</v>
      </c>
      <c r="G2371" s="172">
        <v>2361</v>
      </c>
      <c r="H2371" s="264">
        <f t="shared" ca="1" si="80"/>
        <v>-3.3378730243633144E-2</v>
      </c>
    </row>
    <row r="2372" spans="2:8">
      <c r="B2372" s="270">
        <v>42314</v>
      </c>
      <c r="C2372" s="271">
        <v>4522.8</v>
      </c>
      <c r="D2372">
        <f t="shared" si="79"/>
        <v>-8.3948217204970208E-4</v>
      </c>
      <c r="E2372" s="172">
        <v>-8.3948217204970208E-4</v>
      </c>
      <c r="G2372" s="172">
        <v>2362</v>
      </c>
      <c r="H2372" s="264">
        <f t="shared" ca="1" si="80"/>
        <v>1.4675265381937948E-2</v>
      </c>
    </row>
    <row r="2373" spans="2:8">
      <c r="B2373" s="270">
        <v>42313</v>
      </c>
      <c r="C2373" s="271">
        <v>4526.6000000000004</v>
      </c>
      <c r="D2373">
        <f t="shared" si="79"/>
        <v>1.3383327250003167E-3</v>
      </c>
      <c r="E2373" s="172">
        <v>1.3383327250003167E-3</v>
      </c>
      <c r="G2373" s="172">
        <v>2363</v>
      </c>
      <c r="H2373" s="264">
        <f t="shared" ca="1" si="80"/>
        <v>-1.0227988618097563E-2</v>
      </c>
    </row>
    <row r="2374" spans="2:8">
      <c r="B2374" s="270">
        <v>42312</v>
      </c>
      <c r="C2374" s="271">
        <v>4520.55</v>
      </c>
      <c r="D2374">
        <f t="shared" si="79"/>
        <v>8.477317598242072E-3</v>
      </c>
      <c r="E2374" s="172">
        <v>8.477317598242072E-3</v>
      </c>
      <c r="G2374" s="172">
        <v>2364</v>
      </c>
      <c r="H2374" s="264">
        <f t="shared" ca="1" si="80"/>
        <v>4.7029468174056548E-3</v>
      </c>
    </row>
    <row r="2375" spans="2:8">
      <c r="B2375" s="270">
        <v>42311</v>
      </c>
      <c r="C2375" s="271">
        <v>4482.55</v>
      </c>
      <c r="D2375">
        <f t="shared" si="79"/>
        <v>-2.9361063226380065E-3</v>
      </c>
      <c r="E2375" s="172">
        <v>-2.9361063226380065E-3</v>
      </c>
      <c r="G2375" s="172">
        <v>2365</v>
      </c>
      <c r="H2375" s="264">
        <f t="shared" ca="1" si="80"/>
        <v>1.6272474859905045E-2</v>
      </c>
    </row>
    <row r="2376" spans="2:8">
      <c r="B2376" s="270">
        <v>42310</v>
      </c>
      <c r="C2376" s="271">
        <v>4495.75</v>
      </c>
      <c r="D2376">
        <f t="shared" si="79"/>
        <v>1.0507979321195774E-2</v>
      </c>
      <c r="E2376" s="172">
        <v>1.0507979321195774E-2</v>
      </c>
      <c r="G2376" s="172">
        <v>2366</v>
      </c>
      <c r="H2376" s="264">
        <f t="shared" ca="1" si="80"/>
        <v>-3.1759373019739731E-2</v>
      </c>
    </row>
    <row r="2377" spans="2:8">
      <c r="B2377" s="270">
        <v>42307</v>
      </c>
      <c r="C2377" s="271">
        <v>4449</v>
      </c>
      <c r="D2377">
        <f t="shared" si="79"/>
        <v>2.1285941142682968E-3</v>
      </c>
      <c r="E2377" s="172">
        <v>2.1285941142682968E-3</v>
      </c>
      <c r="G2377" s="172">
        <v>2367</v>
      </c>
      <c r="H2377" s="264">
        <f t="shared" ca="1" si="80"/>
        <v>-3.0087813135975441E-2</v>
      </c>
    </row>
    <row r="2378" spans="2:8">
      <c r="B2378" s="270">
        <v>42306</v>
      </c>
      <c r="C2378" s="271">
        <v>4439.55</v>
      </c>
      <c r="D2378">
        <f t="shared" si="79"/>
        <v>-1.2379871863320796E-2</v>
      </c>
      <c r="E2378" s="172">
        <v>-1.2379871863320796E-2</v>
      </c>
      <c r="G2378" s="172">
        <v>2368</v>
      </c>
      <c r="H2378" s="264">
        <f t="shared" ca="1" si="80"/>
        <v>-5.6580544809427778E-3</v>
      </c>
    </row>
    <row r="2379" spans="2:8">
      <c r="B2379" s="270">
        <v>42305</v>
      </c>
      <c r="C2379" s="271">
        <v>4495.2</v>
      </c>
      <c r="D2379">
        <f t="shared" ref="D2379:D2442" si="81">(C2379-C2380)/C2380</f>
        <v>-4.0026684456308248E-4</v>
      </c>
      <c r="E2379" s="172">
        <v>-4.0026684456308248E-4</v>
      </c>
      <c r="G2379" s="172">
        <v>2369</v>
      </c>
      <c r="H2379" s="264">
        <f t="shared" ca="1" si="80"/>
        <v>1.6431319473988279E-2</v>
      </c>
    </row>
    <row r="2380" spans="2:8">
      <c r="B2380" s="270">
        <v>42304</v>
      </c>
      <c r="C2380" s="271">
        <v>4497</v>
      </c>
      <c r="D2380">
        <f t="shared" si="81"/>
        <v>2.5506539114967645E-2</v>
      </c>
      <c r="E2380" s="172">
        <v>2.5506539114967645E-2</v>
      </c>
      <c r="G2380" s="172">
        <v>2370</v>
      </c>
      <c r="H2380" s="264">
        <f t="shared" ref="H2380:H2443" ca="1" si="82">_xlfn.NORM.INV(RAND(),N$13,N$14)</f>
        <v>1.5838071206204878E-2</v>
      </c>
    </row>
    <row r="2381" spans="2:8">
      <c r="B2381" s="270">
        <v>42303</v>
      </c>
      <c r="C2381" s="271">
        <v>4385.1499999999996</v>
      </c>
      <c r="D2381">
        <f t="shared" si="81"/>
        <v>9.7012029491656978E-4</v>
      </c>
      <c r="E2381" s="172">
        <v>9.7012029491656978E-4</v>
      </c>
      <c r="G2381" s="172">
        <v>2371</v>
      </c>
      <c r="H2381" s="264">
        <f t="shared" ca="1" si="82"/>
        <v>-7.8091784934688439E-3</v>
      </c>
    </row>
    <row r="2382" spans="2:8">
      <c r="B2382" s="270">
        <v>42300</v>
      </c>
      <c r="C2382" s="271">
        <v>4380.8999999999996</v>
      </c>
      <c r="D2382">
        <f t="shared" si="81"/>
        <v>-2.0962299148546314E-2</v>
      </c>
      <c r="E2382" s="172">
        <v>-2.0962299148546314E-2</v>
      </c>
      <c r="G2382" s="172">
        <v>2372</v>
      </c>
      <c r="H2382" s="264">
        <f t="shared" ca="1" si="82"/>
        <v>-5.1837952019962493E-3</v>
      </c>
    </row>
    <row r="2383" spans="2:8">
      <c r="B2383" s="270">
        <v>42298</v>
      </c>
      <c r="C2383" s="271">
        <v>4474.7</v>
      </c>
      <c r="D2383">
        <f t="shared" si="81"/>
        <v>-7.551982256723079E-3</v>
      </c>
      <c r="E2383" s="172">
        <v>-7.551982256723079E-3</v>
      </c>
      <c r="G2383" s="172">
        <v>2373</v>
      </c>
      <c r="H2383" s="264">
        <f t="shared" ca="1" si="82"/>
        <v>4.5988879153490488E-2</v>
      </c>
    </row>
    <row r="2384" spans="2:8">
      <c r="B2384" s="270">
        <v>42297</v>
      </c>
      <c r="C2384" s="271">
        <v>4508.75</v>
      </c>
      <c r="D2384">
        <f t="shared" si="81"/>
        <v>1.1168548649345739E-2</v>
      </c>
      <c r="E2384" s="172">
        <v>1.1168548649345739E-2</v>
      </c>
      <c r="G2384" s="172">
        <v>2374</v>
      </c>
      <c r="H2384" s="264">
        <f t="shared" ca="1" si="82"/>
        <v>4.3120366616141881E-2</v>
      </c>
    </row>
    <row r="2385" spans="2:8">
      <c r="B2385" s="270">
        <v>42296</v>
      </c>
      <c r="C2385" s="271">
        <v>4458.95</v>
      </c>
      <c r="D2385">
        <f t="shared" si="81"/>
        <v>1.9549463513285361E-3</v>
      </c>
      <c r="E2385" s="172">
        <v>1.9549463513285361E-3</v>
      </c>
      <c r="G2385" s="172">
        <v>2375</v>
      </c>
      <c r="H2385" s="264">
        <f t="shared" ca="1" si="82"/>
        <v>2.5366739114432855E-2</v>
      </c>
    </row>
    <row r="2386" spans="2:8">
      <c r="B2386" s="270">
        <v>42293</v>
      </c>
      <c r="C2386" s="271">
        <v>4450.25</v>
      </c>
      <c r="D2386">
        <f t="shared" si="81"/>
        <v>1.6642299081646723E-2</v>
      </c>
      <c r="E2386" s="172">
        <v>1.6642299081646723E-2</v>
      </c>
      <c r="G2386" s="172">
        <v>2376</v>
      </c>
      <c r="H2386" s="264">
        <f t="shared" ca="1" si="82"/>
        <v>1.3219534868768546E-2</v>
      </c>
    </row>
    <row r="2387" spans="2:8">
      <c r="B2387" s="270">
        <v>42292</v>
      </c>
      <c r="C2387" s="271">
        <v>4377.3999999999996</v>
      </c>
      <c r="D2387">
        <f t="shared" si="81"/>
        <v>3.0037061003588359E-2</v>
      </c>
      <c r="E2387" s="172">
        <v>3.0037061003588359E-2</v>
      </c>
      <c r="G2387" s="172">
        <v>2377</v>
      </c>
      <c r="H2387" s="264">
        <f t="shared" ca="1" si="82"/>
        <v>4.9702309009030544E-3</v>
      </c>
    </row>
    <row r="2388" spans="2:8">
      <c r="B2388" s="270">
        <v>42291</v>
      </c>
      <c r="C2388" s="271">
        <v>4249.75</v>
      </c>
      <c r="D2388">
        <f t="shared" si="81"/>
        <v>-5.6389438094459005E-3</v>
      </c>
      <c r="E2388" s="172">
        <v>-5.6389438094459005E-3</v>
      </c>
      <c r="G2388" s="172">
        <v>2378</v>
      </c>
      <c r="H2388" s="264">
        <f t="shared" ca="1" si="82"/>
        <v>-1.2866035065147738E-2</v>
      </c>
    </row>
    <row r="2389" spans="2:8">
      <c r="B2389" s="270">
        <v>42290</v>
      </c>
      <c r="C2389" s="271">
        <v>4273.8500000000004</v>
      </c>
      <c r="D2389">
        <f t="shared" si="81"/>
        <v>9.9247374079894125E-3</v>
      </c>
      <c r="E2389" s="172">
        <v>9.9247374079894125E-3</v>
      </c>
      <c r="G2389" s="172">
        <v>2379</v>
      </c>
      <c r="H2389" s="264">
        <f t="shared" ca="1" si="82"/>
        <v>-5.6052953991496089E-3</v>
      </c>
    </row>
    <row r="2390" spans="2:8">
      <c r="B2390" s="270">
        <v>42289</v>
      </c>
      <c r="C2390" s="271">
        <v>4231.8500000000004</v>
      </c>
      <c r="D2390">
        <f t="shared" si="81"/>
        <v>-1.0406070597589065E-2</v>
      </c>
      <c r="E2390" s="172">
        <v>-1.0406070597589065E-2</v>
      </c>
      <c r="G2390" s="172">
        <v>2380</v>
      </c>
      <c r="H2390" s="264">
        <f t="shared" ca="1" si="82"/>
        <v>6.1282747384448794E-3</v>
      </c>
    </row>
    <row r="2391" spans="2:8">
      <c r="B2391" s="270">
        <v>42286</v>
      </c>
      <c r="C2391" s="271">
        <v>4276.3500000000004</v>
      </c>
      <c r="D2391">
        <f t="shared" si="81"/>
        <v>-1.7777777777777694E-2</v>
      </c>
      <c r="E2391" s="172">
        <v>-1.7777777777777694E-2</v>
      </c>
      <c r="G2391" s="172">
        <v>2381</v>
      </c>
      <c r="H2391" s="264">
        <f t="shared" ca="1" si="82"/>
        <v>5.9263638218223502E-3</v>
      </c>
    </row>
    <row r="2392" spans="2:8">
      <c r="B2392" s="270">
        <v>42285</v>
      </c>
      <c r="C2392" s="271">
        <v>4353.75</v>
      </c>
      <c r="D2392">
        <f t="shared" si="81"/>
        <v>-2.4630541871921183E-3</v>
      </c>
      <c r="E2392" s="172">
        <v>-2.4630541871921183E-3</v>
      </c>
      <c r="G2392" s="172">
        <v>2382</v>
      </c>
      <c r="H2392" s="264">
        <f t="shared" ca="1" si="82"/>
        <v>-7.4385493047173668E-3</v>
      </c>
    </row>
    <row r="2393" spans="2:8">
      <c r="B2393" s="270">
        <v>42284</v>
      </c>
      <c r="C2393" s="271">
        <v>4364.5</v>
      </c>
      <c r="D2393">
        <f t="shared" si="81"/>
        <v>2.4115755627009648E-3</v>
      </c>
      <c r="E2393" s="172">
        <v>2.4115755627009648E-3</v>
      </c>
      <c r="G2393" s="172">
        <v>2383</v>
      </c>
      <c r="H2393" s="264">
        <f t="shared" ca="1" si="82"/>
        <v>1.6798154380555614E-2</v>
      </c>
    </row>
    <row r="2394" spans="2:8">
      <c r="B2394" s="270">
        <v>42283</v>
      </c>
      <c r="C2394" s="271">
        <v>4354</v>
      </c>
      <c r="D2394">
        <f t="shared" si="81"/>
        <v>-1.3604286313023227E-2</v>
      </c>
      <c r="E2394" s="172">
        <v>-1.3604286313023227E-2</v>
      </c>
      <c r="G2394" s="172">
        <v>2384</v>
      </c>
      <c r="H2394" s="264">
        <f t="shared" ca="1" si="82"/>
        <v>3.193032221382034E-2</v>
      </c>
    </row>
    <row r="2395" spans="2:8">
      <c r="B2395" s="270">
        <v>42282</v>
      </c>
      <c r="C2395" s="271">
        <v>4414.05</v>
      </c>
      <c r="D2395">
        <f t="shared" si="81"/>
        <v>-3.6307269095156518E-2</v>
      </c>
      <c r="E2395" s="172">
        <v>-3.6307269095156518E-2</v>
      </c>
      <c r="G2395" s="172">
        <v>2385</v>
      </c>
      <c r="H2395" s="264">
        <f t="shared" ca="1" si="82"/>
        <v>9.1771854642019746E-3</v>
      </c>
    </row>
    <row r="2396" spans="2:8">
      <c r="B2396" s="270">
        <v>42278</v>
      </c>
      <c r="C2396" s="271">
        <v>4580.3500000000004</v>
      </c>
      <c r="D2396">
        <f t="shared" si="81"/>
        <v>-2.2462438108246541E-2</v>
      </c>
      <c r="E2396" s="172">
        <v>-2.2462438108246541E-2</v>
      </c>
      <c r="G2396" s="172">
        <v>2386</v>
      </c>
      <c r="H2396" s="264">
        <f t="shared" ca="1" si="82"/>
        <v>3.0435841541830252E-2</v>
      </c>
    </row>
    <row r="2397" spans="2:8">
      <c r="B2397" s="270">
        <v>42277</v>
      </c>
      <c r="C2397" s="271">
        <v>4685.6000000000004</v>
      </c>
      <c r="D2397">
        <f t="shared" si="81"/>
        <v>7.0478183798564423E-4</v>
      </c>
      <c r="E2397" s="172">
        <v>7.0478183798564423E-4</v>
      </c>
      <c r="G2397" s="172">
        <v>2387</v>
      </c>
      <c r="H2397" s="264">
        <f t="shared" ca="1" si="82"/>
        <v>-1.1897374525247558E-2</v>
      </c>
    </row>
    <row r="2398" spans="2:8">
      <c r="B2398" s="270">
        <v>42276</v>
      </c>
      <c r="C2398" s="271">
        <v>4682.3</v>
      </c>
      <c r="D2398">
        <f t="shared" si="81"/>
        <v>3.219619729953159E-2</v>
      </c>
      <c r="E2398" s="172">
        <v>3.219619729953159E-2</v>
      </c>
      <c r="G2398" s="172">
        <v>2388</v>
      </c>
      <c r="H2398" s="264">
        <f t="shared" ca="1" si="82"/>
        <v>4.7613653654780722E-2</v>
      </c>
    </row>
    <row r="2399" spans="2:8">
      <c r="B2399" s="270">
        <v>42275</v>
      </c>
      <c r="C2399" s="271">
        <v>4536.25</v>
      </c>
      <c r="D2399">
        <f t="shared" si="81"/>
        <v>-6.6569586020386144E-3</v>
      </c>
      <c r="E2399" s="172">
        <v>-6.6569586020386144E-3</v>
      </c>
      <c r="G2399" s="172">
        <v>2389</v>
      </c>
      <c r="H2399" s="264">
        <f t="shared" ca="1" si="82"/>
        <v>4.9662134372311408E-3</v>
      </c>
    </row>
    <row r="2400" spans="2:8">
      <c r="B2400" s="270">
        <v>42271</v>
      </c>
      <c r="C2400" s="271">
        <v>4566.6499999999996</v>
      </c>
      <c r="D2400">
        <f t="shared" si="81"/>
        <v>1.5341344924571723E-2</v>
      </c>
      <c r="E2400" s="172">
        <v>1.5341344924571723E-2</v>
      </c>
      <c r="G2400" s="172">
        <v>2390</v>
      </c>
      <c r="H2400" s="264">
        <f t="shared" ca="1" si="82"/>
        <v>-1.9771450781847298E-2</v>
      </c>
    </row>
    <row r="2401" spans="2:8">
      <c r="B2401" s="270">
        <v>42270</v>
      </c>
      <c r="C2401" s="271">
        <v>4497.6499999999996</v>
      </c>
      <c r="D2401">
        <f t="shared" si="81"/>
        <v>5.4996031790387886E-3</v>
      </c>
      <c r="E2401" s="172">
        <v>5.4996031790387886E-3</v>
      </c>
      <c r="G2401" s="172">
        <v>2391</v>
      </c>
      <c r="H2401" s="264">
        <f t="shared" ca="1" si="82"/>
        <v>1.185758886548682E-2</v>
      </c>
    </row>
    <row r="2402" spans="2:8">
      <c r="B2402" s="270">
        <v>42269</v>
      </c>
      <c r="C2402" s="271">
        <v>4473.05</v>
      </c>
      <c r="D2402">
        <f t="shared" si="81"/>
        <v>-3.8305216858749106E-3</v>
      </c>
      <c r="E2402" s="172">
        <v>-3.8305216858749106E-3</v>
      </c>
      <c r="G2402" s="172">
        <v>2392</v>
      </c>
      <c r="H2402" s="264">
        <f t="shared" ca="1" si="82"/>
        <v>1.4880037131307183E-2</v>
      </c>
    </row>
    <row r="2403" spans="2:8">
      <c r="B2403" s="270">
        <v>42268</v>
      </c>
      <c r="C2403" s="271">
        <v>4490.25</v>
      </c>
      <c r="D2403">
        <f t="shared" si="81"/>
        <v>2.0314257472988088E-2</v>
      </c>
      <c r="E2403" s="172">
        <v>2.0314257472988088E-2</v>
      </c>
      <c r="G2403" s="172">
        <v>2393</v>
      </c>
      <c r="H2403" s="264">
        <f t="shared" ca="1" si="82"/>
        <v>-5.2548009360449972E-3</v>
      </c>
    </row>
    <row r="2404" spans="2:8">
      <c r="B2404" s="270">
        <v>42265</v>
      </c>
      <c r="C2404" s="271">
        <v>4400.8500000000004</v>
      </c>
      <c r="D2404">
        <f t="shared" si="81"/>
        <v>1.0388924602810174E-2</v>
      </c>
      <c r="E2404" s="172">
        <v>1.0388924602810174E-2</v>
      </c>
      <c r="G2404" s="172">
        <v>2394</v>
      </c>
      <c r="H2404" s="264">
        <f t="shared" ca="1" si="82"/>
        <v>4.843463182074393E-3</v>
      </c>
    </row>
    <row r="2405" spans="2:8">
      <c r="B2405" s="270">
        <v>42263</v>
      </c>
      <c r="C2405" s="271">
        <v>4355.6000000000004</v>
      </c>
      <c r="D2405">
        <f t="shared" si="81"/>
        <v>4.2423683482432318E-3</v>
      </c>
      <c r="E2405" s="172">
        <v>4.2423683482432318E-3</v>
      </c>
      <c r="G2405" s="172">
        <v>2395</v>
      </c>
      <c r="H2405" s="264">
        <f t="shared" ca="1" si="82"/>
        <v>4.258984169041715E-2</v>
      </c>
    </row>
    <row r="2406" spans="2:8">
      <c r="B2406" s="270">
        <v>42262</v>
      </c>
      <c r="C2406" s="271">
        <v>4337.2</v>
      </c>
      <c r="D2406">
        <f t="shared" si="81"/>
        <v>4.0976964926495701E-3</v>
      </c>
      <c r="E2406" s="172">
        <v>4.0976964926495701E-3</v>
      </c>
      <c r="G2406" s="172">
        <v>2396</v>
      </c>
      <c r="H2406" s="264">
        <f t="shared" ca="1" si="82"/>
        <v>-1.6920183923390501E-2</v>
      </c>
    </row>
    <row r="2407" spans="2:8">
      <c r="B2407" s="270">
        <v>42261</v>
      </c>
      <c r="C2407" s="271">
        <v>4319.5</v>
      </c>
      <c r="D2407">
        <f t="shared" si="81"/>
        <v>4.053036882635632E-4</v>
      </c>
      <c r="E2407" s="172">
        <v>4.053036882635632E-4</v>
      </c>
      <c r="G2407" s="172">
        <v>2397</v>
      </c>
      <c r="H2407" s="264">
        <f t="shared" ca="1" si="82"/>
        <v>4.1773668544629536E-2</v>
      </c>
    </row>
    <row r="2408" spans="2:8">
      <c r="B2408" s="270">
        <v>42258</v>
      </c>
      <c r="C2408" s="271">
        <v>4317.75</v>
      </c>
      <c r="D2408">
        <f t="shared" si="81"/>
        <v>3.7894198467958904E-3</v>
      </c>
      <c r="E2408" s="172">
        <v>3.7894198467958904E-3</v>
      </c>
      <c r="G2408" s="172">
        <v>2398</v>
      </c>
      <c r="H2408" s="264">
        <f t="shared" ca="1" si="82"/>
        <v>-3.4208247276734244E-2</v>
      </c>
    </row>
    <row r="2409" spans="2:8">
      <c r="B2409" s="270">
        <v>42257</v>
      </c>
      <c r="C2409" s="271">
        <v>4301.45</v>
      </c>
      <c r="D2409">
        <f t="shared" si="81"/>
        <v>-8.594357920164962E-4</v>
      </c>
      <c r="E2409" s="172">
        <v>-8.594357920164962E-4</v>
      </c>
      <c r="G2409" s="172">
        <v>2399</v>
      </c>
      <c r="H2409" s="264">
        <f t="shared" ca="1" si="82"/>
        <v>-2.1687398026721226E-3</v>
      </c>
    </row>
    <row r="2410" spans="2:8">
      <c r="B2410" s="270">
        <v>42256</v>
      </c>
      <c r="C2410" s="271">
        <v>4305.1499999999996</v>
      </c>
      <c r="D2410">
        <f t="shared" si="81"/>
        <v>4.0067161114197919E-2</v>
      </c>
      <c r="E2410" s="172">
        <v>4.0067161114197919E-2</v>
      </c>
      <c r="G2410" s="172">
        <v>2400</v>
      </c>
      <c r="H2410" s="264">
        <f t="shared" ca="1" si="82"/>
        <v>-5.361872365493521E-3</v>
      </c>
    </row>
    <row r="2411" spans="2:8">
      <c r="B2411" s="270">
        <v>42255</v>
      </c>
      <c r="C2411" s="271">
        <v>4139.3</v>
      </c>
      <c r="D2411">
        <f t="shared" si="81"/>
        <v>1.7126990367603762E-2</v>
      </c>
      <c r="E2411" s="172">
        <v>1.7126990367603762E-2</v>
      </c>
      <c r="G2411" s="172">
        <v>2401</v>
      </c>
      <c r="H2411" s="264">
        <f t="shared" ca="1" si="82"/>
        <v>3.3013199158910496E-2</v>
      </c>
    </row>
    <row r="2412" spans="2:8">
      <c r="B2412" s="270">
        <v>42254</v>
      </c>
      <c r="C2412" s="271">
        <v>4069.6</v>
      </c>
      <c r="D2412">
        <f t="shared" si="81"/>
        <v>1.5504639086456149E-3</v>
      </c>
      <c r="E2412" s="172">
        <v>1.5504639086456149E-3</v>
      </c>
      <c r="G2412" s="172">
        <v>2402</v>
      </c>
      <c r="H2412" s="264">
        <f t="shared" ca="1" si="82"/>
        <v>4.728968772480123E-2</v>
      </c>
    </row>
    <row r="2413" spans="2:8">
      <c r="B2413" s="270">
        <v>42251</v>
      </c>
      <c r="C2413" s="271">
        <v>4063.3</v>
      </c>
      <c r="D2413">
        <f t="shared" si="81"/>
        <v>-1.9296446026669842E-2</v>
      </c>
      <c r="E2413" s="172">
        <v>-1.9296446026669842E-2</v>
      </c>
      <c r="G2413" s="172">
        <v>2403</v>
      </c>
      <c r="H2413" s="264">
        <f t="shared" ca="1" si="82"/>
        <v>-1.2108940526391049E-2</v>
      </c>
    </row>
    <row r="2414" spans="2:8">
      <c r="B2414" s="270">
        <v>42250</v>
      </c>
      <c r="C2414" s="271">
        <v>4143.25</v>
      </c>
      <c r="D2414">
        <f t="shared" si="81"/>
        <v>2.8101736972704714E-2</v>
      </c>
      <c r="E2414" s="172">
        <v>2.8101736972704714E-2</v>
      </c>
      <c r="G2414" s="172">
        <v>2404</v>
      </c>
      <c r="H2414" s="264">
        <f t="shared" ca="1" si="82"/>
        <v>1.7011114099761696E-2</v>
      </c>
    </row>
    <row r="2415" spans="2:8">
      <c r="B2415" s="270">
        <v>42249</v>
      </c>
      <c r="C2415" s="271">
        <v>4030</v>
      </c>
      <c r="D2415">
        <f t="shared" si="81"/>
        <v>-7.7435398687660363E-3</v>
      </c>
      <c r="E2415" s="172">
        <v>-7.7435398687660363E-3</v>
      </c>
      <c r="G2415" s="172">
        <v>2405</v>
      </c>
      <c r="H2415" s="264">
        <f t="shared" ca="1" si="82"/>
        <v>-2.657156833717603E-2</v>
      </c>
    </row>
    <row r="2416" spans="2:8">
      <c r="B2416" s="270">
        <v>42248</v>
      </c>
      <c r="C2416" s="271">
        <v>4061.45</v>
      </c>
      <c r="D2416">
        <f t="shared" si="81"/>
        <v>-2.5376751775772702E-2</v>
      </c>
      <c r="E2416" s="172">
        <v>-2.5376751775772702E-2</v>
      </c>
      <c r="G2416" s="172">
        <v>2406</v>
      </c>
      <c r="H2416" s="264">
        <f t="shared" ca="1" si="82"/>
        <v>2.0240457852678886E-4</v>
      </c>
    </row>
    <row r="2417" spans="2:8">
      <c r="B2417" s="270">
        <v>42247</v>
      </c>
      <c r="C2417" s="271">
        <v>4167.2</v>
      </c>
      <c r="D2417">
        <f t="shared" si="81"/>
        <v>-9.1895811785966085E-3</v>
      </c>
      <c r="E2417" s="172">
        <v>-9.1895811785966085E-3</v>
      </c>
      <c r="G2417" s="172">
        <v>2407</v>
      </c>
      <c r="H2417" s="264">
        <f t="shared" ca="1" si="82"/>
        <v>3.0620833588841548E-3</v>
      </c>
    </row>
    <row r="2418" spans="2:8">
      <c r="B2418" s="270">
        <v>42244</v>
      </c>
      <c r="C2418" s="271">
        <v>4205.8500000000004</v>
      </c>
      <c r="D2418">
        <f t="shared" si="81"/>
        <v>4.9955396967002409E-4</v>
      </c>
      <c r="E2418" s="172">
        <v>4.9955396967002409E-4</v>
      </c>
      <c r="G2418" s="172">
        <v>2408</v>
      </c>
      <c r="H2418" s="264">
        <f t="shared" ca="1" si="82"/>
        <v>2.9219443515858999E-2</v>
      </c>
    </row>
    <row r="2419" spans="2:8">
      <c r="B2419" s="270">
        <v>42243</v>
      </c>
      <c r="C2419" s="271">
        <v>4203.75</v>
      </c>
      <c r="D2419">
        <f t="shared" si="81"/>
        <v>-7.8439761828363863E-4</v>
      </c>
      <c r="E2419" s="172">
        <v>-7.8439761828363863E-4</v>
      </c>
      <c r="G2419" s="172">
        <v>2409</v>
      </c>
      <c r="H2419" s="264">
        <f t="shared" ca="1" si="82"/>
        <v>-6.8137954563304969E-3</v>
      </c>
    </row>
    <row r="2420" spans="2:8">
      <c r="B2420" s="270">
        <v>42242</v>
      </c>
      <c r="C2420" s="271">
        <v>4207.05</v>
      </c>
      <c r="D2420">
        <f t="shared" si="81"/>
        <v>1.9171231245535085E-3</v>
      </c>
      <c r="E2420" s="172">
        <v>1.9171231245535085E-3</v>
      </c>
      <c r="G2420" s="172">
        <v>2410</v>
      </c>
      <c r="H2420" s="264">
        <f t="shared" ca="1" si="82"/>
        <v>-6.7548285956035691E-3</v>
      </c>
    </row>
    <row r="2421" spans="2:8">
      <c r="B2421" s="270">
        <v>42241</v>
      </c>
      <c r="C2421" s="271">
        <v>4199</v>
      </c>
      <c r="D2421">
        <f t="shared" si="81"/>
        <v>-1.0090056108255972E-2</v>
      </c>
      <c r="E2421" s="172">
        <v>-1.0090056108255972E-2</v>
      </c>
      <c r="G2421" s="172">
        <v>2411</v>
      </c>
      <c r="H2421" s="264">
        <f t="shared" ca="1" si="82"/>
        <v>-1.9545984007486417E-2</v>
      </c>
    </row>
    <row r="2422" spans="2:8">
      <c r="B2422" s="270">
        <v>42240</v>
      </c>
      <c r="C2422" s="271">
        <v>4241.8</v>
      </c>
      <c r="D2422">
        <f t="shared" si="81"/>
        <v>-7.1277655533296153E-2</v>
      </c>
      <c r="E2422" s="172">
        <v>-7.1277655533296153E-2</v>
      </c>
      <c r="G2422" s="172">
        <v>2412</v>
      </c>
      <c r="H2422" s="264">
        <f t="shared" ca="1" si="82"/>
        <v>7.3783444974186031E-3</v>
      </c>
    </row>
    <row r="2423" spans="2:8">
      <c r="B2423" s="270">
        <v>42237</v>
      </c>
      <c r="C2423" s="271">
        <v>4567.3500000000004</v>
      </c>
      <c r="D2423">
        <f t="shared" si="81"/>
        <v>-1.441472546205869E-2</v>
      </c>
      <c r="E2423" s="172">
        <v>-1.441472546205869E-2</v>
      </c>
      <c r="G2423" s="172">
        <v>2413</v>
      </c>
      <c r="H2423" s="264">
        <f t="shared" ca="1" si="82"/>
        <v>4.2678697427393275E-2</v>
      </c>
    </row>
    <row r="2424" spans="2:8">
      <c r="B2424" s="270">
        <v>42236</v>
      </c>
      <c r="C2424" s="271">
        <v>4634.1499999999996</v>
      </c>
      <c r="D2424">
        <f t="shared" si="81"/>
        <v>-8.0696083992424245E-3</v>
      </c>
      <c r="E2424" s="172">
        <v>-8.0696083992424245E-3</v>
      </c>
      <c r="G2424" s="172">
        <v>2414</v>
      </c>
      <c r="H2424" s="264">
        <f t="shared" ca="1" si="82"/>
        <v>2.7653615702104381E-2</v>
      </c>
    </row>
    <row r="2425" spans="2:8">
      <c r="B2425" s="270">
        <v>42235</v>
      </c>
      <c r="C2425" s="271">
        <v>4671.8500000000004</v>
      </c>
      <c r="D2425">
        <f t="shared" si="81"/>
        <v>8.167889512300467E-3</v>
      </c>
      <c r="E2425" s="172">
        <v>8.167889512300467E-3</v>
      </c>
      <c r="G2425" s="172">
        <v>2415</v>
      </c>
      <c r="H2425" s="264">
        <f t="shared" ca="1" si="82"/>
        <v>2.5013942001048825E-2</v>
      </c>
    </row>
    <row r="2426" spans="2:8">
      <c r="B2426" s="270">
        <v>42234</v>
      </c>
      <c r="C2426" s="271">
        <v>4634</v>
      </c>
      <c r="D2426">
        <f t="shared" si="81"/>
        <v>1.850630796958104E-2</v>
      </c>
      <c r="E2426" s="172">
        <v>1.850630796958104E-2</v>
      </c>
      <c r="G2426" s="172">
        <v>2416</v>
      </c>
      <c r="H2426" s="264">
        <f t="shared" ca="1" si="82"/>
        <v>1.0904104692719817E-2</v>
      </c>
    </row>
    <row r="2427" spans="2:8">
      <c r="B2427" s="270">
        <v>42233</v>
      </c>
      <c r="C2427" s="271">
        <v>4549.8</v>
      </c>
      <c r="D2427">
        <f t="shared" si="81"/>
        <v>-4.9644614543465975E-3</v>
      </c>
      <c r="E2427" s="172">
        <v>-4.9644614543465975E-3</v>
      </c>
      <c r="G2427" s="172">
        <v>2417</v>
      </c>
      <c r="H2427" s="264">
        <f t="shared" ca="1" si="82"/>
        <v>3.3114022174299547E-2</v>
      </c>
    </row>
    <row r="2428" spans="2:8">
      <c r="B2428" s="270">
        <v>42230</v>
      </c>
      <c r="C2428" s="271">
        <v>4572.5</v>
      </c>
      <c r="D2428">
        <f t="shared" si="81"/>
        <v>1.7728168089297357E-2</v>
      </c>
      <c r="E2428" s="172">
        <v>1.7728168089297357E-2</v>
      </c>
      <c r="G2428" s="172">
        <v>2418</v>
      </c>
      <c r="H2428" s="264">
        <f t="shared" ca="1" si="82"/>
        <v>-4.6414942081510046E-3</v>
      </c>
    </row>
    <row r="2429" spans="2:8">
      <c r="B2429" s="270">
        <v>42229</v>
      </c>
      <c r="C2429" s="271">
        <v>4492.8500000000004</v>
      </c>
      <c r="D2429">
        <f t="shared" si="81"/>
        <v>1.0219454063048238E-2</v>
      </c>
      <c r="E2429" s="172">
        <v>1.0219454063048238E-2</v>
      </c>
      <c r="G2429" s="172">
        <v>2419</v>
      </c>
      <c r="H2429" s="264">
        <f t="shared" ca="1" si="82"/>
        <v>-1.8186020529655376E-2</v>
      </c>
    </row>
    <row r="2430" spans="2:8">
      <c r="B2430" s="270">
        <v>42228</v>
      </c>
      <c r="C2430" s="271">
        <v>4447.3999999999996</v>
      </c>
      <c r="D2430">
        <f t="shared" si="81"/>
        <v>-1.2632373509757464E-2</v>
      </c>
      <c r="E2430" s="172">
        <v>-1.2632373509757464E-2</v>
      </c>
      <c r="G2430" s="172">
        <v>2420</v>
      </c>
      <c r="H2430" s="264">
        <f t="shared" ca="1" si="82"/>
        <v>-4.9690500193076432E-3</v>
      </c>
    </row>
    <row r="2431" spans="2:8">
      <c r="B2431" s="270">
        <v>42227</v>
      </c>
      <c r="C2431" s="271">
        <v>4504.3</v>
      </c>
      <c r="D2431">
        <f t="shared" si="81"/>
        <v>1.5898958229101866E-3</v>
      </c>
      <c r="E2431" s="172">
        <v>1.5898958229101866E-3</v>
      </c>
      <c r="G2431" s="172">
        <v>2421</v>
      </c>
      <c r="H2431" s="264">
        <f t="shared" ca="1" si="82"/>
        <v>1.7909878374599564E-2</v>
      </c>
    </row>
    <row r="2432" spans="2:8">
      <c r="B2432" s="270">
        <v>42226</v>
      </c>
      <c r="C2432" s="271">
        <v>4497.1499999999996</v>
      </c>
      <c r="D2432">
        <f t="shared" si="81"/>
        <v>9.9260041096351451E-3</v>
      </c>
      <c r="E2432" s="172">
        <v>9.9260041096351451E-3</v>
      </c>
      <c r="G2432" s="172">
        <v>2422</v>
      </c>
      <c r="H2432" s="264">
        <f t="shared" ca="1" si="82"/>
        <v>-2.9200518216210721E-2</v>
      </c>
    </row>
    <row r="2433" spans="2:8">
      <c r="B2433" s="270">
        <v>42223</v>
      </c>
      <c r="C2433" s="271">
        <v>4452.95</v>
      </c>
      <c r="D2433">
        <f t="shared" si="81"/>
        <v>1.9092113833908813E-4</v>
      </c>
      <c r="E2433" s="172">
        <v>1.9092113833908813E-4</v>
      </c>
      <c r="G2433" s="172">
        <v>2423</v>
      </c>
      <c r="H2433" s="264">
        <f t="shared" ca="1" si="82"/>
        <v>2.7743204249558562E-2</v>
      </c>
    </row>
    <row r="2434" spans="2:8">
      <c r="B2434" s="270">
        <v>42222</v>
      </c>
      <c r="C2434" s="271">
        <v>4452.1000000000004</v>
      </c>
      <c r="D2434">
        <f t="shared" si="81"/>
        <v>-4.3719879686467573E-3</v>
      </c>
      <c r="E2434" s="172">
        <v>-4.3719879686467573E-3</v>
      </c>
      <c r="G2434" s="172">
        <v>2424</v>
      </c>
      <c r="H2434" s="264">
        <f t="shared" ca="1" si="82"/>
        <v>4.6630505692944772E-3</v>
      </c>
    </row>
    <row r="2435" spans="2:8">
      <c r="B2435" s="270">
        <v>42221</v>
      </c>
      <c r="C2435" s="271">
        <v>4471.6499999999996</v>
      </c>
      <c r="D2435">
        <f t="shared" si="81"/>
        <v>7.400648824006365E-3</v>
      </c>
      <c r="E2435" s="172">
        <v>7.400648824006365E-3</v>
      </c>
      <c r="G2435" s="172">
        <v>2425</v>
      </c>
      <c r="H2435" s="264">
        <f t="shared" ca="1" si="82"/>
        <v>2.6025462786822127E-2</v>
      </c>
    </row>
    <row r="2436" spans="2:8">
      <c r="B2436" s="270">
        <v>42220</v>
      </c>
      <c r="C2436" s="271">
        <v>4438.8</v>
      </c>
      <c r="D2436">
        <f t="shared" si="81"/>
        <v>2.6541376311539286E-3</v>
      </c>
      <c r="E2436" s="172">
        <v>2.6541376311539286E-3</v>
      </c>
      <c r="G2436" s="172">
        <v>2426</v>
      </c>
      <c r="H2436" s="264">
        <f t="shared" ca="1" si="82"/>
        <v>-7.5952025048176969E-3</v>
      </c>
    </row>
    <row r="2437" spans="2:8">
      <c r="B2437" s="270">
        <v>42219</v>
      </c>
      <c r="C2437" s="271">
        <v>4427.05</v>
      </c>
      <c r="D2437">
        <f t="shared" si="81"/>
        <v>2.2071130914589888E-2</v>
      </c>
      <c r="E2437" s="172">
        <v>2.2071130914589888E-2</v>
      </c>
      <c r="G2437" s="172">
        <v>2427</v>
      </c>
      <c r="H2437" s="264">
        <f t="shared" ca="1" si="82"/>
        <v>-1.6916930826253902E-2</v>
      </c>
    </row>
    <row r="2438" spans="2:8">
      <c r="B2438" s="270">
        <v>42216</v>
      </c>
      <c r="C2438" s="271">
        <v>4331.45</v>
      </c>
      <c r="D2438">
        <f t="shared" si="81"/>
        <v>8.1462602846536104E-3</v>
      </c>
      <c r="E2438" s="172">
        <v>8.1462602846536104E-3</v>
      </c>
      <c r="G2438" s="172">
        <v>2428</v>
      </c>
      <c r="H2438" s="264">
        <f t="shared" ca="1" si="82"/>
        <v>1.0501317640118597E-2</v>
      </c>
    </row>
    <row r="2439" spans="2:8">
      <c r="B2439" s="270">
        <v>42215</v>
      </c>
      <c r="C2439" s="271">
        <v>4296.45</v>
      </c>
      <c r="D2439">
        <f t="shared" si="81"/>
        <v>5.3232561948662752E-3</v>
      </c>
      <c r="E2439" s="172">
        <v>5.3232561948662752E-3</v>
      </c>
      <c r="G2439" s="172">
        <v>2429</v>
      </c>
      <c r="H2439" s="264">
        <f t="shared" ca="1" si="82"/>
        <v>3.8599618557367279E-3</v>
      </c>
    </row>
    <row r="2440" spans="2:8">
      <c r="B2440" s="270">
        <v>42214</v>
      </c>
      <c r="C2440" s="271">
        <v>4273.7</v>
      </c>
      <c r="D2440">
        <f t="shared" si="81"/>
        <v>1.8287089433993733E-2</v>
      </c>
      <c r="E2440" s="172">
        <v>1.8287089433993733E-2</v>
      </c>
      <c r="G2440" s="172">
        <v>2430</v>
      </c>
      <c r="H2440" s="264">
        <f t="shared" ca="1" si="82"/>
        <v>2.0135515726315081E-2</v>
      </c>
    </row>
    <row r="2441" spans="2:8">
      <c r="B2441" s="270">
        <v>42213</v>
      </c>
      <c r="C2441" s="271">
        <v>4196.95</v>
      </c>
      <c r="D2441">
        <f t="shared" si="81"/>
        <v>4.5116201144059388E-3</v>
      </c>
      <c r="E2441" s="172">
        <v>4.5116201144059388E-3</v>
      </c>
      <c r="G2441" s="172">
        <v>2431</v>
      </c>
      <c r="H2441" s="264">
        <f t="shared" ca="1" si="82"/>
        <v>1.7259468330970248E-2</v>
      </c>
    </row>
    <row r="2442" spans="2:8">
      <c r="B2442" s="270">
        <v>42212</v>
      </c>
      <c r="C2442" s="271">
        <v>4178.1000000000004</v>
      </c>
      <c r="D2442">
        <f t="shared" si="81"/>
        <v>-1.3249256057814808E-2</v>
      </c>
      <c r="E2442" s="172">
        <v>-1.3249256057814808E-2</v>
      </c>
      <c r="G2442" s="172">
        <v>2432</v>
      </c>
      <c r="H2442" s="264">
        <f t="shared" ca="1" si="82"/>
        <v>2.8968525414542395E-2</v>
      </c>
    </row>
    <row r="2443" spans="2:8">
      <c r="B2443" s="270">
        <v>42209</v>
      </c>
      <c r="C2443" s="271">
        <v>4234.2</v>
      </c>
      <c r="D2443">
        <f t="shared" ref="D2443:D2506" si="83">(C2443-C2444)/C2444</f>
        <v>3.5427073369383023E-5</v>
      </c>
      <c r="E2443" s="172">
        <v>3.5427073369383023E-5</v>
      </c>
      <c r="G2443" s="172">
        <v>2433</v>
      </c>
      <c r="H2443" s="264">
        <f t="shared" ca="1" si="82"/>
        <v>-2.6743637076455509E-2</v>
      </c>
    </row>
    <row r="2444" spans="2:8">
      <c r="B2444" s="270">
        <v>42208</v>
      </c>
      <c r="C2444" s="271">
        <v>4234.05</v>
      </c>
      <c r="D2444">
        <f t="shared" si="83"/>
        <v>1.0235854121184055E-2</v>
      </c>
      <c r="E2444" s="172">
        <v>1.0235854121184055E-2</v>
      </c>
      <c r="G2444" s="172">
        <v>2434</v>
      </c>
      <c r="H2444" s="264">
        <f t="shared" ref="H2444:H2507" ca="1" si="84">_xlfn.NORM.INV(RAND(),N$13,N$14)</f>
        <v>1.9959308086047244E-2</v>
      </c>
    </row>
    <row r="2445" spans="2:8">
      <c r="B2445" s="270">
        <v>42207</v>
      </c>
      <c r="C2445" s="271">
        <v>4191.1499999999996</v>
      </c>
      <c r="D2445">
        <f t="shared" si="83"/>
        <v>9.2225820821843479E-3</v>
      </c>
      <c r="E2445" s="172">
        <v>9.2225820821843479E-3</v>
      </c>
      <c r="G2445" s="172">
        <v>2435</v>
      </c>
      <c r="H2445" s="264">
        <f t="shared" ca="1" si="84"/>
        <v>8.2523304349560195E-3</v>
      </c>
    </row>
    <row r="2446" spans="2:8">
      <c r="B2446" s="270">
        <v>42206</v>
      </c>
      <c r="C2446" s="271">
        <v>4152.8500000000004</v>
      </c>
      <c r="D2446">
        <f t="shared" si="83"/>
        <v>-5.5554890386848377E-3</v>
      </c>
      <c r="E2446" s="172">
        <v>-5.5554890386848377E-3</v>
      </c>
      <c r="G2446" s="172">
        <v>2436</v>
      </c>
      <c r="H2446" s="264">
        <f t="shared" ca="1" si="84"/>
        <v>-6.4561856590866426E-3</v>
      </c>
    </row>
    <row r="2447" spans="2:8">
      <c r="B2447" s="270">
        <v>42205</v>
      </c>
      <c r="C2447" s="271">
        <v>4176.05</v>
      </c>
      <c r="D2447">
        <f t="shared" si="83"/>
        <v>-4.0424517052229476E-3</v>
      </c>
      <c r="E2447" s="172">
        <v>-4.0424517052229476E-3</v>
      </c>
      <c r="G2447" s="172">
        <v>2437</v>
      </c>
      <c r="H2447" s="264">
        <f t="shared" ca="1" si="84"/>
        <v>1.9207440063861353E-2</v>
      </c>
    </row>
    <row r="2448" spans="2:8">
      <c r="B2448" s="270">
        <v>42202</v>
      </c>
      <c r="C2448" s="271">
        <v>4193</v>
      </c>
      <c r="D2448">
        <f t="shared" si="83"/>
        <v>3.5542046120891698E-3</v>
      </c>
      <c r="E2448" s="172">
        <v>3.5542046120891698E-3</v>
      </c>
      <c r="G2448" s="172">
        <v>2438</v>
      </c>
      <c r="H2448" s="264">
        <f t="shared" ca="1" si="84"/>
        <v>-2.1137590755038178E-3</v>
      </c>
    </row>
    <row r="2449" spans="2:8">
      <c r="B2449" s="270">
        <v>42201</v>
      </c>
      <c r="C2449" s="271">
        <v>4178.1499999999996</v>
      </c>
      <c r="D2449">
        <f t="shared" si="83"/>
        <v>6.261816167527667E-3</v>
      </c>
      <c r="E2449" s="172">
        <v>6.261816167527667E-3</v>
      </c>
      <c r="G2449" s="172">
        <v>2439</v>
      </c>
      <c r="H2449" s="264">
        <f t="shared" ca="1" si="84"/>
        <v>7.9330243859090915E-3</v>
      </c>
    </row>
    <row r="2450" spans="2:8">
      <c r="B2450" s="270">
        <v>42200</v>
      </c>
      <c r="C2450" s="271">
        <v>4152.1499999999996</v>
      </c>
      <c r="D2450">
        <f t="shared" si="83"/>
        <v>2.5057706787799377E-2</v>
      </c>
      <c r="E2450" s="172">
        <v>2.5057706787799377E-2</v>
      </c>
      <c r="G2450" s="172">
        <v>2440</v>
      </c>
      <c r="H2450" s="264">
        <f t="shared" ca="1" si="84"/>
        <v>-1.9141207268876404E-3</v>
      </c>
    </row>
    <row r="2451" spans="2:8">
      <c r="B2451" s="270">
        <v>42199</v>
      </c>
      <c r="C2451" s="271">
        <v>4050.65</v>
      </c>
      <c r="D2451">
        <f t="shared" si="83"/>
        <v>3.8163682547549945E-3</v>
      </c>
      <c r="E2451" s="172">
        <v>3.8163682547549945E-3</v>
      </c>
      <c r="G2451" s="172">
        <v>2441</v>
      </c>
      <c r="H2451" s="264">
        <f t="shared" ca="1" si="84"/>
        <v>-2.1648906791128457E-2</v>
      </c>
    </row>
    <row r="2452" spans="2:8">
      <c r="B2452" s="270">
        <v>42198</v>
      </c>
      <c r="C2452" s="271">
        <v>4035.25</v>
      </c>
      <c r="D2452">
        <f t="shared" si="83"/>
        <v>2.5632879219194771E-2</v>
      </c>
      <c r="E2452" s="172">
        <v>2.5632879219194771E-2</v>
      </c>
      <c r="G2452" s="172">
        <v>2442</v>
      </c>
      <c r="H2452" s="264">
        <f t="shared" ca="1" si="84"/>
        <v>3.3464422179250884E-3</v>
      </c>
    </row>
    <row r="2453" spans="2:8">
      <c r="B2453" s="270">
        <v>42195</v>
      </c>
      <c r="C2453" s="271">
        <v>3934.4</v>
      </c>
      <c r="D2453">
        <f t="shared" si="83"/>
        <v>-3.1760954353156405E-4</v>
      </c>
      <c r="E2453" s="172">
        <v>-3.1760954353156405E-4</v>
      </c>
      <c r="G2453" s="172">
        <v>2443</v>
      </c>
      <c r="H2453" s="264">
        <f t="shared" ca="1" si="84"/>
        <v>-2.0551605586309721E-3</v>
      </c>
    </row>
    <row r="2454" spans="2:8">
      <c r="B2454" s="270">
        <v>42194</v>
      </c>
      <c r="C2454" s="271">
        <v>3935.65</v>
      </c>
      <c r="D2454">
        <f t="shared" si="83"/>
        <v>-3.3806026842238312E-3</v>
      </c>
      <c r="E2454" s="172">
        <v>-3.3806026842238312E-3</v>
      </c>
      <c r="G2454" s="172">
        <v>2444</v>
      </c>
      <c r="H2454" s="264">
        <f t="shared" ca="1" si="84"/>
        <v>1.3493838455327633E-2</v>
      </c>
    </row>
    <row r="2455" spans="2:8">
      <c r="B2455" s="270">
        <v>42193</v>
      </c>
      <c r="C2455" s="271">
        <v>3949</v>
      </c>
      <c r="D2455">
        <f t="shared" si="83"/>
        <v>-5.8280779930264693E-3</v>
      </c>
      <c r="E2455" s="172">
        <v>-5.8280779930264693E-3</v>
      </c>
      <c r="G2455" s="172">
        <v>2445</v>
      </c>
      <c r="H2455" s="264">
        <f t="shared" ca="1" si="84"/>
        <v>9.3252550567141813E-3</v>
      </c>
    </row>
    <row r="2456" spans="2:8">
      <c r="B2456" s="270">
        <v>42192</v>
      </c>
      <c r="C2456" s="271">
        <v>3972.15</v>
      </c>
      <c r="D2456">
        <f t="shared" si="83"/>
        <v>-3.9619353301821054E-3</v>
      </c>
      <c r="E2456" s="172">
        <v>-3.9619353301821054E-3</v>
      </c>
      <c r="G2456" s="172">
        <v>2446</v>
      </c>
      <c r="H2456" s="264">
        <f t="shared" ca="1" si="84"/>
        <v>-2.431044681189749E-3</v>
      </c>
    </row>
    <row r="2457" spans="2:8">
      <c r="B2457" s="270">
        <v>42191</v>
      </c>
      <c r="C2457" s="271">
        <v>3987.95</v>
      </c>
      <c r="D2457">
        <f t="shared" si="83"/>
        <v>-2.7382530195804527E-3</v>
      </c>
      <c r="E2457" s="172">
        <v>-2.7382530195804527E-3</v>
      </c>
      <c r="G2457" s="172">
        <v>2447</v>
      </c>
      <c r="H2457" s="264">
        <f t="shared" ca="1" si="84"/>
        <v>-3.2336776890915395E-2</v>
      </c>
    </row>
    <row r="2458" spans="2:8">
      <c r="B2458" s="270">
        <v>42188</v>
      </c>
      <c r="C2458" s="271">
        <v>3998.9</v>
      </c>
      <c r="D2458">
        <f t="shared" si="83"/>
        <v>1.3772724996243802E-3</v>
      </c>
      <c r="E2458" s="172">
        <v>1.3772724996243802E-3</v>
      </c>
      <c r="G2458" s="172">
        <v>2448</v>
      </c>
      <c r="H2458" s="264">
        <f t="shared" ca="1" si="84"/>
        <v>7.1588685610527326E-3</v>
      </c>
    </row>
    <row r="2459" spans="2:8">
      <c r="B2459" s="270">
        <v>42187</v>
      </c>
      <c r="C2459" s="271">
        <v>3993.4</v>
      </c>
      <c r="D2459">
        <f t="shared" si="83"/>
        <v>-9.49971476052279E-3</v>
      </c>
      <c r="E2459" s="172">
        <v>-9.49971476052279E-3</v>
      </c>
      <c r="G2459" s="172">
        <v>2449</v>
      </c>
      <c r="H2459" s="264">
        <f t="shared" ca="1" si="84"/>
        <v>-1.2331885481930661E-2</v>
      </c>
    </row>
    <row r="2460" spans="2:8">
      <c r="B2460" s="270">
        <v>42186</v>
      </c>
      <c r="C2460" s="271">
        <v>4031.7</v>
      </c>
      <c r="D2460">
        <f t="shared" si="83"/>
        <v>2.0753849404103321E-3</v>
      </c>
      <c r="E2460" s="172">
        <v>2.0753849404103321E-3</v>
      </c>
      <c r="G2460" s="172">
        <v>2450</v>
      </c>
      <c r="H2460" s="264">
        <f t="shared" ca="1" si="84"/>
        <v>4.9973914032018837E-3</v>
      </c>
    </row>
    <row r="2461" spans="2:8">
      <c r="B2461" s="270">
        <v>42185</v>
      </c>
      <c r="C2461" s="271">
        <v>4023.35</v>
      </c>
      <c r="D2461">
        <f t="shared" si="83"/>
        <v>7.5251045501213846E-3</v>
      </c>
      <c r="E2461" s="172">
        <v>7.5251045501213846E-3</v>
      </c>
      <c r="G2461" s="172">
        <v>2451</v>
      </c>
      <c r="H2461" s="264">
        <f t="shared" ca="1" si="84"/>
        <v>2.0040418968323554E-2</v>
      </c>
    </row>
    <row r="2462" spans="2:8">
      <c r="B2462" s="270">
        <v>42184</v>
      </c>
      <c r="C2462" s="271">
        <v>3993.3</v>
      </c>
      <c r="D2462">
        <f t="shared" si="83"/>
        <v>-1.8833155198466723E-2</v>
      </c>
      <c r="E2462" s="172">
        <v>-1.8833155198466723E-2</v>
      </c>
      <c r="G2462" s="172">
        <v>2452</v>
      </c>
      <c r="H2462" s="264">
        <f t="shared" ca="1" si="84"/>
        <v>2.2709606611967026E-2</v>
      </c>
    </row>
    <row r="2463" spans="2:8">
      <c r="B2463" s="270">
        <v>42181</v>
      </c>
      <c r="C2463" s="271">
        <v>4069.95</v>
      </c>
      <c r="D2463">
        <f t="shared" si="83"/>
        <v>9.5373930298895734E-3</v>
      </c>
      <c r="E2463" s="172">
        <v>9.5373930298895734E-3</v>
      </c>
      <c r="G2463" s="172">
        <v>2453</v>
      </c>
      <c r="H2463" s="264">
        <f t="shared" ca="1" si="84"/>
        <v>1.0552701874461036E-2</v>
      </c>
    </row>
    <row r="2464" spans="2:8">
      <c r="B2464" s="270">
        <v>42180</v>
      </c>
      <c r="C2464" s="271">
        <v>4031.5</v>
      </c>
      <c r="D2464">
        <f t="shared" si="83"/>
        <v>5.5371261816276702E-3</v>
      </c>
      <c r="E2464" s="172">
        <v>5.5371261816276702E-3</v>
      </c>
      <c r="G2464" s="172">
        <v>2454</v>
      </c>
      <c r="H2464" s="264">
        <f t="shared" ca="1" si="84"/>
        <v>-1.9790599246153028E-2</v>
      </c>
    </row>
    <row r="2465" spans="2:8">
      <c r="B2465" s="270">
        <v>42179</v>
      </c>
      <c r="C2465" s="271">
        <v>4009.3</v>
      </c>
      <c r="D2465">
        <f t="shared" si="83"/>
        <v>-1.9541217031975176E-3</v>
      </c>
      <c r="E2465" s="172">
        <v>-1.9541217031975176E-3</v>
      </c>
      <c r="G2465" s="172">
        <v>2455</v>
      </c>
      <c r="H2465" s="264">
        <f t="shared" ca="1" si="84"/>
        <v>4.6383232223751632E-3</v>
      </c>
    </row>
    <row r="2466" spans="2:8">
      <c r="B2466" s="270">
        <v>42178</v>
      </c>
      <c r="C2466" s="271">
        <v>4017.15</v>
      </c>
      <c r="D2466">
        <f t="shared" si="83"/>
        <v>9.1693567633426704E-3</v>
      </c>
      <c r="E2466" s="172">
        <v>9.1693567633426704E-3</v>
      </c>
      <c r="G2466" s="172">
        <v>2456</v>
      </c>
      <c r="H2466" s="264">
        <f t="shared" ca="1" si="84"/>
        <v>2.4885210097796706E-3</v>
      </c>
    </row>
    <row r="2467" spans="2:8">
      <c r="B2467" s="270">
        <v>42177</v>
      </c>
      <c r="C2467" s="271">
        <v>3980.65</v>
      </c>
      <c r="D2467">
        <f t="shared" si="83"/>
        <v>1.0997244339466947E-2</v>
      </c>
      <c r="E2467" s="172">
        <v>1.0997244339466947E-2</v>
      </c>
      <c r="G2467" s="172">
        <v>2457</v>
      </c>
      <c r="H2467" s="264">
        <f t="shared" ca="1" si="84"/>
        <v>-2.7366282559054969E-3</v>
      </c>
    </row>
    <row r="2468" spans="2:8">
      <c r="B2468" s="270">
        <v>42174</v>
      </c>
      <c r="C2468" s="271">
        <v>3937.35</v>
      </c>
      <c r="D2468">
        <f t="shared" si="83"/>
        <v>1.974825826836912E-2</v>
      </c>
      <c r="E2468" s="172">
        <v>1.974825826836912E-2</v>
      </c>
      <c r="G2468" s="172">
        <v>2458</v>
      </c>
      <c r="H2468" s="264">
        <f t="shared" ca="1" si="84"/>
        <v>-3.7273850704084683E-3</v>
      </c>
    </row>
    <row r="2469" spans="2:8">
      <c r="B2469" s="270">
        <v>42173</v>
      </c>
      <c r="C2469" s="271">
        <v>3861.1</v>
      </c>
      <c r="D2469">
        <f t="shared" si="83"/>
        <v>1.3744666885461086E-2</v>
      </c>
      <c r="E2469" s="172">
        <v>1.3744666885461086E-2</v>
      </c>
      <c r="G2469" s="172">
        <v>2459</v>
      </c>
      <c r="H2469" s="264">
        <f t="shared" ca="1" si="84"/>
        <v>6.4730779805738901E-3</v>
      </c>
    </row>
    <row r="2470" spans="2:8">
      <c r="B2470" s="270">
        <v>42172</v>
      </c>
      <c r="C2470" s="271">
        <v>3808.75</v>
      </c>
      <c r="D2470">
        <f t="shared" si="83"/>
        <v>5.0533037787629546E-3</v>
      </c>
      <c r="E2470" s="172">
        <v>5.0533037787629546E-3</v>
      </c>
      <c r="G2470" s="172">
        <v>2460</v>
      </c>
      <c r="H2470" s="264">
        <f t="shared" ca="1" si="84"/>
        <v>-6.97225600111759E-3</v>
      </c>
    </row>
    <row r="2471" spans="2:8">
      <c r="B2471" s="270">
        <v>42171</v>
      </c>
      <c r="C2471" s="271">
        <v>3789.6</v>
      </c>
      <c r="D2471">
        <f t="shared" si="83"/>
        <v>5.8926580665710614E-3</v>
      </c>
      <c r="E2471" s="172">
        <v>5.8926580665710614E-3</v>
      </c>
      <c r="G2471" s="172">
        <v>2461</v>
      </c>
      <c r="H2471" s="264">
        <f t="shared" ca="1" si="84"/>
        <v>1.1984438666924446E-2</v>
      </c>
    </row>
    <row r="2472" spans="2:8">
      <c r="B2472" s="270">
        <v>42170</v>
      </c>
      <c r="C2472" s="271">
        <v>3767.4</v>
      </c>
      <c r="D2472">
        <f t="shared" si="83"/>
        <v>8.1888246628130778E-3</v>
      </c>
      <c r="E2472" s="172">
        <v>8.1888246628130778E-3</v>
      </c>
      <c r="G2472" s="172">
        <v>2462</v>
      </c>
      <c r="H2472" s="264">
        <f t="shared" ca="1" si="84"/>
        <v>1.7693894004911934E-2</v>
      </c>
    </row>
    <row r="2473" spans="2:8">
      <c r="B2473" s="270">
        <v>42167</v>
      </c>
      <c r="C2473" s="271">
        <v>3736.8</v>
      </c>
      <c r="D2473">
        <f t="shared" si="83"/>
        <v>9.5639487761387827E-3</v>
      </c>
      <c r="E2473" s="172">
        <v>9.5639487761387827E-3</v>
      </c>
      <c r="G2473" s="172">
        <v>2463</v>
      </c>
      <c r="H2473" s="264">
        <f t="shared" ca="1" si="84"/>
        <v>9.1745065630914418E-4</v>
      </c>
    </row>
    <row r="2474" spans="2:8">
      <c r="B2474" s="270">
        <v>42166</v>
      </c>
      <c r="C2474" s="271">
        <v>3701.4</v>
      </c>
      <c r="D2474">
        <f t="shared" si="83"/>
        <v>-1.0995177085142506E-2</v>
      </c>
      <c r="E2474" s="172">
        <v>-1.0995177085142506E-2</v>
      </c>
      <c r="G2474" s="172">
        <v>2464</v>
      </c>
      <c r="H2474" s="264">
        <f t="shared" ca="1" si="84"/>
        <v>-2.3478629006511414E-2</v>
      </c>
    </row>
    <row r="2475" spans="2:8">
      <c r="B2475" s="270">
        <v>42165</v>
      </c>
      <c r="C2475" s="271">
        <v>3742.55</v>
      </c>
      <c r="D2475">
        <f t="shared" si="83"/>
        <v>1.3609403352923651E-2</v>
      </c>
      <c r="E2475" s="172">
        <v>1.3609403352923651E-2</v>
      </c>
      <c r="G2475" s="172">
        <v>2465</v>
      </c>
      <c r="H2475" s="264">
        <f t="shared" ca="1" si="84"/>
        <v>2.6457167975186647E-2</v>
      </c>
    </row>
    <row r="2476" spans="2:8">
      <c r="B2476" s="270">
        <v>42164</v>
      </c>
      <c r="C2476" s="271">
        <v>3692.3</v>
      </c>
      <c r="D2476">
        <f t="shared" si="83"/>
        <v>-8.379213105948656E-3</v>
      </c>
      <c r="E2476" s="172">
        <v>-8.379213105948656E-3</v>
      </c>
      <c r="G2476" s="172">
        <v>2466</v>
      </c>
      <c r="H2476" s="264">
        <f t="shared" ca="1" si="84"/>
        <v>7.0141681853896302E-3</v>
      </c>
    </row>
    <row r="2477" spans="2:8">
      <c r="B2477" s="270">
        <v>42163</v>
      </c>
      <c r="C2477" s="271">
        <v>3723.5</v>
      </c>
      <c r="D2477">
        <f t="shared" si="83"/>
        <v>-9.5625689928047503E-3</v>
      </c>
      <c r="E2477" s="172">
        <v>-9.5625689928047503E-3</v>
      </c>
      <c r="G2477" s="172">
        <v>2467</v>
      </c>
      <c r="H2477" s="264">
        <f t="shared" ca="1" si="84"/>
        <v>-3.305414487001828E-2</v>
      </c>
    </row>
    <row r="2478" spans="2:8">
      <c r="B2478" s="270">
        <v>42160</v>
      </c>
      <c r="C2478" s="271">
        <v>3759.45</v>
      </c>
      <c r="D2478">
        <f t="shared" si="83"/>
        <v>-3.3403586908976189E-3</v>
      </c>
      <c r="E2478" s="172">
        <v>-3.3403586908976189E-3</v>
      </c>
      <c r="G2478" s="172">
        <v>2468</v>
      </c>
      <c r="H2478" s="264">
        <f t="shared" ca="1" si="84"/>
        <v>3.0383931088109155E-2</v>
      </c>
    </row>
    <row r="2479" spans="2:8">
      <c r="B2479" s="270">
        <v>42159</v>
      </c>
      <c r="C2479" s="271">
        <v>3772.05</v>
      </c>
      <c r="D2479">
        <f t="shared" si="83"/>
        <v>-1.3634438208195586E-3</v>
      </c>
      <c r="E2479" s="172">
        <v>-1.3634438208195586E-3</v>
      </c>
      <c r="G2479" s="172">
        <v>2469</v>
      </c>
      <c r="H2479" s="264">
        <f t="shared" ca="1" si="84"/>
        <v>-4.1196444964393945E-2</v>
      </c>
    </row>
    <row r="2480" spans="2:8">
      <c r="B2480" s="270">
        <v>42158</v>
      </c>
      <c r="C2480" s="271">
        <v>3777.2</v>
      </c>
      <c r="D2480">
        <f t="shared" si="83"/>
        <v>-1.4146265072819407E-2</v>
      </c>
      <c r="E2480" s="172">
        <v>-1.4146265072819407E-2</v>
      </c>
      <c r="G2480" s="172">
        <v>2470</v>
      </c>
      <c r="H2480" s="264">
        <f t="shared" ca="1" si="84"/>
        <v>3.0692937718811941E-2</v>
      </c>
    </row>
    <row r="2481" spans="2:8">
      <c r="B2481" s="270">
        <v>42157</v>
      </c>
      <c r="C2481" s="271">
        <v>3831.4</v>
      </c>
      <c r="D2481">
        <f t="shared" si="83"/>
        <v>-1.3250576251979814E-2</v>
      </c>
      <c r="E2481" s="172">
        <v>-1.3250576251979814E-2</v>
      </c>
      <c r="G2481" s="172">
        <v>2471</v>
      </c>
      <c r="H2481" s="264">
        <f t="shared" ca="1" si="84"/>
        <v>4.0261652549413426E-2</v>
      </c>
    </row>
    <row r="2482" spans="2:8">
      <c r="B2482" s="270">
        <v>42156</v>
      </c>
      <c r="C2482" s="271">
        <v>3882.85</v>
      </c>
      <c r="D2482">
        <f t="shared" si="83"/>
        <v>2.5662360990041499E-2</v>
      </c>
      <c r="E2482" s="172">
        <v>2.5662360990041499E-2</v>
      </c>
      <c r="G2482" s="172">
        <v>2472</v>
      </c>
      <c r="H2482" s="264">
        <f t="shared" ca="1" si="84"/>
        <v>-3.0213531597165128E-2</v>
      </c>
    </row>
    <row r="2483" spans="2:8">
      <c r="B2483" s="270">
        <v>42153</v>
      </c>
      <c r="C2483" s="271">
        <v>3785.7</v>
      </c>
      <c r="D2483">
        <f t="shared" si="83"/>
        <v>2.0706948151743031E-2</v>
      </c>
      <c r="E2483" s="172">
        <v>2.0706948151743031E-2</v>
      </c>
      <c r="G2483" s="172">
        <v>2473</v>
      </c>
      <c r="H2483" s="264">
        <f t="shared" ca="1" si="84"/>
        <v>1.4451264613020931E-2</v>
      </c>
    </row>
    <row r="2484" spans="2:8">
      <c r="B2484" s="270">
        <v>42152</v>
      </c>
      <c r="C2484" s="271">
        <v>3708.9</v>
      </c>
      <c r="D2484">
        <f t="shared" si="83"/>
        <v>-3.4928396786587496E-3</v>
      </c>
      <c r="E2484" s="172">
        <v>-3.4928396786587496E-3</v>
      </c>
      <c r="G2484" s="172">
        <v>2474</v>
      </c>
      <c r="H2484" s="264">
        <f t="shared" ca="1" si="84"/>
        <v>6.8246013588074469E-3</v>
      </c>
    </row>
    <row r="2485" spans="2:8">
      <c r="B2485" s="270">
        <v>42151</v>
      </c>
      <c r="C2485" s="271">
        <v>3721.9</v>
      </c>
      <c r="D2485">
        <f t="shared" si="83"/>
        <v>-1.2210012210011479E-3</v>
      </c>
      <c r="E2485" s="172">
        <v>-1.2210012210011479E-3</v>
      </c>
      <c r="G2485" s="172">
        <v>2475</v>
      </c>
      <c r="H2485" s="264">
        <f t="shared" ca="1" si="84"/>
        <v>-4.4750040668843742E-3</v>
      </c>
    </row>
    <row r="2486" spans="2:8">
      <c r="B2486" s="270">
        <v>42150</v>
      </c>
      <c r="C2486" s="271">
        <v>3726.45</v>
      </c>
      <c r="D2486">
        <f t="shared" si="83"/>
        <v>9.125990115767332E-3</v>
      </c>
      <c r="E2486" s="172">
        <v>9.125990115767332E-3</v>
      </c>
      <c r="G2486" s="172">
        <v>2476</v>
      </c>
      <c r="H2486" s="264">
        <f t="shared" ca="1" si="84"/>
        <v>-1.3225987341689891E-2</v>
      </c>
    </row>
    <row r="2487" spans="2:8">
      <c r="B2487" s="270">
        <v>42149</v>
      </c>
      <c r="C2487" s="271">
        <v>3692.75</v>
      </c>
      <c r="D2487">
        <f t="shared" si="83"/>
        <v>-2.6468244858273843E-3</v>
      </c>
      <c r="E2487" s="172">
        <v>-2.6468244858273843E-3</v>
      </c>
      <c r="G2487" s="172">
        <v>2477</v>
      </c>
      <c r="H2487" s="264">
        <f t="shared" ca="1" si="84"/>
        <v>2.0319110142039517E-2</v>
      </c>
    </row>
    <row r="2488" spans="2:8">
      <c r="B2488" s="270">
        <v>42146</v>
      </c>
      <c r="C2488" s="271">
        <v>3702.55</v>
      </c>
      <c r="D2488">
        <f t="shared" si="83"/>
        <v>1.2033206241043436E-3</v>
      </c>
      <c r="E2488" s="172">
        <v>1.2033206241043436E-3</v>
      </c>
      <c r="G2488" s="172">
        <v>2478</v>
      </c>
      <c r="H2488" s="264">
        <f t="shared" ca="1" si="84"/>
        <v>1.5045593462084195E-2</v>
      </c>
    </row>
    <row r="2489" spans="2:8">
      <c r="B2489" s="270">
        <v>42145</v>
      </c>
      <c r="C2489" s="271">
        <v>3698.1</v>
      </c>
      <c r="D2489">
        <f t="shared" si="83"/>
        <v>-3.7177725693041787E-3</v>
      </c>
      <c r="E2489" s="172">
        <v>-3.7177725693041787E-3</v>
      </c>
      <c r="G2489" s="172">
        <v>2479</v>
      </c>
      <c r="H2489" s="264">
        <f t="shared" ca="1" si="84"/>
        <v>-1.2671833302317068E-3</v>
      </c>
    </row>
    <row r="2490" spans="2:8">
      <c r="B2490" s="270">
        <v>42144</v>
      </c>
      <c r="C2490" s="271">
        <v>3711.9</v>
      </c>
      <c r="D2490">
        <f t="shared" si="83"/>
        <v>1.38935725365889E-3</v>
      </c>
      <c r="E2490" s="172">
        <v>1.38935725365889E-3</v>
      </c>
      <c r="G2490" s="172">
        <v>2480</v>
      </c>
      <c r="H2490" s="264">
        <f t="shared" ca="1" si="84"/>
        <v>2.4080783311366063E-2</v>
      </c>
    </row>
    <row r="2491" spans="2:8">
      <c r="B2491" s="270">
        <v>42143</v>
      </c>
      <c r="C2491" s="271">
        <v>3706.75</v>
      </c>
      <c r="D2491">
        <f t="shared" si="83"/>
        <v>2.4745781047165977E-3</v>
      </c>
      <c r="E2491" s="172">
        <v>2.4745781047165977E-3</v>
      </c>
      <c r="G2491" s="172">
        <v>2481</v>
      </c>
      <c r="H2491" s="264">
        <f t="shared" ca="1" si="84"/>
        <v>-7.1936728121306127E-3</v>
      </c>
    </row>
    <row r="2492" spans="2:8">
      <c r="B2492" s="270">
        <v>42142</v>
      </c>
      <c r="C2492" s="271">
        <v>3697.6</v>
      </c>
      <c r="D2492">
        <f t="shared" si="83"/>
        <v>7.1911091741120323E-3</v>
      </c>
      <c r="E2492" s="172">
        <v>7.1911091741120323E-3</v>
      </c>
      <c r="G2492" s="172">
        <v>2482</v>
      </c>
      <c r="H2492" s="264">
        <f t="shared" ca="1" si="84"/>
        <v>-1.6729582043091492E-2</v>
      </c>
    </row>
    <row r="2493" spans="2:8">
      <c r="B2493" s="270">
        <v>42139</v>
      </c>
      <c r="C2493" s="271">
        <v>3671.2</v>
      </c>
      <c r="D2493">
        <f t="shared" si="83"/>
        <v>6.7736185383243707E-3</v>
      </c>
      <c r="E2493" s="172">
        <v>6.7736185383243707E-3</v>
      </c>
      <c r="G2493" s="172">
        <v>2483</v>
      </c>
      <c r="H2493" s="264">
        <f t="shared" ca="1" si="84"/>
        <v>4.0875257519401298E-3</v>
      </c>
    </row>
    <row r="2494" spans="2:8">
      <c r="B2494" s="270">
        <v>42138</v>
      </c>
      <c r="C2494" s="271">
        <v>3646.5</v>
      </c>
      <c r="D2494">
        <f t="shared" si="83"/>
        <v>1.1764379456729861E-2</v>
      </c>
      <c r="E2494" s="172">
        <v>1.1764379456729861E-2</v>
      </c>
      <c r="G2494" s="172">
        <v>2484</v>
      </c>
      <c r="H2494" s="264">
        <f t="shared" ca="1" si="84"/>
        <v>-2.5352732559323618E-2</v>
      </c>
    </row>
    <row r="2495" spans="2:8">
      <c r="B2495" s="270">
        <v>42137</v>
      </c>
      <c r="C2495" s="271">
        <v>3604.1</v>
      </c>
      <c r="D2495">
        <f t="shared" si="83"/>
        <v>7.4494402437490651E-3</v>
      </c>
      <c r="E2495" s="172">
        <v>7.4494402437490651E-3</v>
      </c>
      <c r="G2495" s="172">
        <v>2485</v>
      </c>
      <c r="H2495" s="264">
        <f t="shared" ca="1" si="84"/>
        <v>4.7752873711286441E-2</v>
      </c>
    </row>
    <row r="2496" spans="2:8">
      <c r="B2496" s="270">
        <v>42136</v>
      </c>
      <c r="C2496" s="271">
        <v>3577.45</v>
      </c>
      <c r="D2496">
        <f t="shared" si="83"/>
        <v>-2.0332995591094558E-2</v>
      </c>
      <c r="E2496" s="172">
        <v>-2.0332995591094558E-2</v>
      </c>
      <c r="G2496" s="172">
        <v>2486</v>
      </c>
      <c r="H2496" s="264">
        <f t="shared" ca="1" si="84"/>
        <v>-1.8527523825077753E-2</v>
      </c>
    </row>
    <row r="2497" spans="2:8">
      <c r="B2497" s="270">
        <v>42135</v>
      </c>
      <c r="C2497" s="271">
        <v>3651.7</v>
      </c>
      <c r="D2497">
        <f t="shared" si="83"/>
        <v>1.1397155558017374E-2</v>
      </c>
      <c r="E2497" s="172">
        <v>1.1397155558017374E-2</v>
      </c>
      <c r="G2497" s="172">
        <v>2487</v>
      </c>
      <c r="H2497" s="264">
        <f t="shared" ca="1" si="84"/>
        <v>-2.1921285630080983E-2</v>
      </c>
    </row>
    <row r="2498" spans="2:8">
      <c r="B2498" s="270">
        <v>42132</v>
      </c>
      <c r="C2498" s="271">
        <v>3610.55</v>
      </c>
      <c r="D2498">
        <f t="shared" si="83"/>
        <v>1.8893215938593597E-2</v>
      </c>
      <c r="E2498" s="172">
        <v>1.8893215938593597E-2</v>
      </c>
      <c r="G2498" s="172">
        <v>2488</v>
      </c>
      <c r="H2498" s="264">
        <f t="shared" ca="1" si="84"/>
        <v>2.5953691879775708E-2</v>
      </c>
    </row>
    <row r="2499" spans="2:8">
      <c r="B2499" s="270">
        <v>42131</v>
      </c>
      <c r="C2499" s="271">
        <v>3543.6</v>
      </c>
      <c r="D2499">
        <f t="shared" si="83"/>
        <v>-2.5023730585629657E-2</v>
      </c>
      <c r="E2499" s="172">
        <v>-2.5023730585629657E-2</v>
      </c>
      <c r="G2499" s="172">
        <v>2489</v>
      </c>
      <c r="H2499" s="264">
        <f t="shared" ca="1" si="84"/>
        <v>1.2511195390959901E-2</v>
      </c>
    </row>
    <row r="2500" spans="2:8">
      <c r="B2500" s="270">
        <v>42130</v>
      </c>
      <c r="C2500" s="271">
        <v>3634.55</v>
      </c>
      <c r="D2500">
        <f t="shared" si="83"/>
        <v>-4.1786952452511829E-2</v>
      </c>
      <c r="E2500" s="172">
        <v>-4.1786952452511829E-2</v>
      </c>
      <c r="G2500" s="172">
        <v>2490</v>
      </c>
      <c r="H2500" s="264">
        <f t="shared" ca="1" si="84"/>
        <v>-3.2441265967430998E-3</v>
      </c>
    </row>
    <row r="2501" spans="2:8">
      <c r="B2501" s="270">
        <v>42129</v>
      </c>
      <c r="C2501" s="271">
        <v>3793.05</v>
      </c>
      <c r="D2501">
        <f t="shared" si="83"/>
        <v>9.3939192335839757E-3</v>
      </c>
      <c r="E2501" s="172">
        <v>9.3939192335839757E-3</v>
      </c>
      <c r="G2501" s="172">
        <v>2491</v>
      </c>
      <c r="H2501" s="264">
        <f t="shared" ca="1" si="84"/>
        <v>8.2875901504736588E-3</v>
      </c>
    </row>
    <row r="2502" spans="2:8">
      <c r="B2502" s="270">
        <v>42128</v>
      </c>
      <c r="C2502" s="271">
        <v>3757.75</v>
      </c>
      <c r="D2502">
        <f t="shared" si="83"/>
        <v>8.5618046888629694E-3</v>
      </c>
      <c r="E2502" s="172">
        <v>8.5618046888629694E-3</v>
      </c>
      <c r="G2502" s="172">
        <v>2492</v>
      </c>
      <c r="H2502" s="264">
        <f t="shared" ca="1" si="84"/>
        <v>-9.8829614549811543E-3</v>
      </c>
    </row>
    <row r="2503" spans="2:8">
      <c r="B2503" s="270">
        <v>42124</v>
      </c>
      <c r="C2503" s="271">
        <v>3725.85</v>
      </c>
      <c r="D2503">
        <f t="shared" si="83"/>
        <v>-1.0713716743667334E-2</v>
      </c>
      <c r="E2503" s="172">
        <v>-1.0713716743667334E-2</v>
      </c>
      <c r="G2503" s="172">
        <v>2493</v>
      </c>
      <c r="H2503" s="264">
        <f t="shared" ca="1" si="84"/>
        <v>-2.4303576510649967E-2</v>
      </c>
    </row>
    <row r="2504" spans="2:8">
      <c r="B2504" s="270">
        <v>42123</v>
      </c>
      <c r="C2504" s="271">
        <v>3766.2</v>
      </c>
      <c r="D2504">
        <f t="shared" si="83"/>
        <v>-1.475435567414851E-2</v>
      </c>
      <c r="E2504" s="172">
        <v>-1.475435567414851E-2</v>
      </c>
      <c r="G2504" s="172">
        <v>2494</v>
      </c>
      <c r="H2504" s="264">
        <f t="shared" ca="1" si="84"/>
        <v>2.0451355227234406E-2</v>
      </c>
    </row>
    <row r="2505" spans="2:8">
      <c r="B2505" s="270">
        <v>42122</v>
      </c>
      <c r="C2505" s="271">
        <v>3822.6</v>
      </c>
      <c r="D2505">
        <f t="shared" si="83"/>
        <v>4.7746957570441784E-2</v>
      </c>
      <c r="E2505" s="172">
        <v>4.7746957570441784E-2</v>
      </c>
      <c r="G2505" s="172">
        <v>2495</v>
      </c>
      <c r="H2505" s="264">
        <f t="shared" ca="1" si="84"/>
        <v>1.1669067426236088E-2</v>
      </c>
    </row>
    <row r="2506" spans="2:8">
      <c r="B2506" s="270">
        <v>42121</v>
      </c>
      <c r="C2506" s="271">
        <v>3648.4</v>
      </c>
      <c r="D2506">
        <f t="shared" si="83"/>
        <v>3.0214039645338E-2</v>
      </c>
      <c r="E2506" s="172">
        <v>3.0214039645338E-2</v>
      </c>
      <c r="G2506" s="172">
        <v>2496</v>
      </c>
      <c r="H2506" s="264">
        <f t="shared" ca="1" si="84"/>
        <v>-5.0833650283160104E-3</v>
      </c>
    </row>
    <row r="2507" spans="2:8">
      <c r="B2507" s="270">
        <v>42118</v>
      </c>
      <c r="C2507" s="271">
        <v>3541.4</v>
      </c>
      <c r="D2507">
        <f t="shared" ref="D2507:D2570" si="85">(C2507-C2508)/C2508</f>
        <v>1.3435590722431362E-2</v>
      </c>
      <c r="E2507" s="172">
        <v>1.3435590722431362E-2</v>
      </c>
      <c r="G2507" s="172">
        <v>2497</v>
      </c>
      <c r="H2507" s="264">
        <f t="shared" ca="1" si="84"/>
        <v>3.8397019279665594E-2</v>
      </c>
    </row>
    <row r="2508" spans="2:8">
      <c r="B2508" s="270">
        <v>42117</v>
      </c>
      <c r="C2508" s="271">
        <v>3494.45</v>
      </c>
      <c r="D2508">
        <f t="shared" si="85"/>
        <v>9.0962907347781514E-3</v>
      </c>
      <c r="E2508" s="172">
        <v>9.0962907347781514E-3</v>
      </c>
      <c r="G2508" s="172">
        <v>2498</v>
      </c>
      <c r="H2508" s="264">
        <f t="shared" ref="H2508:H2571" ca="1" si="86">_xlfn.NORM.INV(RAND(),N$13,N$14)</f>
        <v>-9.5448717882263504E-3</v>
      </c>
    </row>
    <row r="2509" spans="2:8">
      <c r="B2509" s="270">
        <v>42116</v>
      </c>
      <c r="C2509" s="271">
        <v>3462.95</v>
      </c>
      <c r="D2509">
        <f t="shared" si="85"/>
        <v>-7.7933613168489242E-3</v>
      </c>
      <c r="E2509" s="172">
        <v>-7.7933613168489242E-3</v>
      </c>
      <c r="G2509" s="172">
        <v>2499</v>
      </c>
      <c r="H2509" s="264">
        <f t="shared" ca="1" si="86"/>
        <v>-2.4807363585584479E-2</v>
      </c>
    </row>
    <row r="2510" spans="2:8">
      <c r="B2510" s="270">
        <v>42115</v>
      </c>
      <c r="C2510" s="271">
        <v>3490.15</v>
      </c>
      <c r="D2510">
        <f t="shared" si="85"/>
        <v>-3.2676930752068317E-2</v>
      </c>
      <c r="E2510" s="172">
        <v>-3.2676930752068317E-2</v>
      </c>
      <c r="G2510" s="172">
        <v>2500</v>
      </c>
      <c r="H2510" s="264">
        <f t="shared" ca="1" si="86"/>
        <v>-2.0029235276135806E-3</v>
      </c>
    </row>
    <row r="2511" spans="2:8">
      <c r="B2511" s="270">
        <v>42114</v>
      </c>
      <c r="C2511" s="271">
        <v>3608.05</v>
      </c>
      <c r="D2511">
        <f t="shared" si="85"/>
        <v>-1.0625754085773828E-2</v>
      </c>
      <c r="E2511" s="172">
        <v>-1.0625754085773828E-2</v>
      </c>
      <c r="G2511" s="172">
        <v>2501</v>
      </c>
      <c r="H2511" s="264">
        <f t="shared" ca="1" si="86"/>
        <v>-2.169637590479374E-2</v>
      </c>
    </row>
    <row r="2512" spans="2:8">
      <c r="B2512" s="270">
        <v>42111</v>
      </c>
      <c r="C2512" s="271">
        <v>3646.8</v>
      </c>
      <c r="D2512">
        <f t="shared" si="85"/>
        <v>-8.4559123412816847E-3</v>
      </c>
      <c r="E2512" s="172">
        <v>-8.4559123412816847E-3</v>
      </c>
      <c r="G2512" s="172">
        <v>2502</v>
      </c>
      <c r="H2512" s="264">
        <f t="shared" ca="1" si="86"/>
        <v>-7.8099129920901466E-3</v>
      </c>
    </row>
    <row r="2513" spans="2:8">
      <c r="B2513" s="270">
        <v>42110</v>
      </c>
      <c r="C2513" s="271">
        <v>3677.9</v>
      </c>
      <c r="D2513">
        <f t="shared" si="85"/>
        <v>-6.38543577202611E-4</v>
      </c>
      <c r="E2513" s="172">
        <v>-6.38543577202611E-4</v>
      </c>
      <c r="G2513" s="172">
        <v>2503</v>
      </c>
      <c r="H2513" s="264">
        <f t="shared" ca="1" si="86"/>
        <v>3.8015047526730314E-3</v>
      </c>
    </row>
    <row r="2514" spans="2:8">
      <c r="B2514" s="270">
        <v>42109</v>
      </c>
      <c r="C2514" s="271">
        <v>3680.25</v>
      </c>
      <c r="D2514">
        <f t="shared" si="85"/>
        <v>4.1061879297173915E-3</v>
      </c>
      <c r="E2514" s="172">
        <v>4.1061879297173915E-3</v>
      </c>
      <c r="G2514" s="172">
        <v>2504</v>
      </c>
      <c r="H2514" s="264">
        <f t="shared" ca="1" si="86"/>
        <v>-2.7078900985400521E-2</v>
      </c>
    </row>
    <row r="2515" spans="2:8">
      <c r="B2515" s="270">
        <v>42107</v>
      </c>
      <c r="C2515" s="271">
        <v>3665.2</v>
      </c>
      <c r="D2515">
        <f t="shared" si="85"/>
        <v>-3.8182512409319012E-4</v>
      </c>
      <c r="E2515" s="172">
        <v>-3.8182512409319012E-4</v>
      </c>
      <c r="G2515" s="172">
        <v>2505</v>
      </c>
      <c r="H2515" s="264">
        <f t="shared" ca="1" si="86"/>
        <v>-2.7432141685140701E-2</v>
      </c>
    </row>
    <row r="2516" spans="2:8">
      <c r="B2516" s="270">
        <v>42104</v>
      </c>
      <c r="C2516" s="271">
        <v>3666.6</v>
      </c>
      <c r="D2516">
        <f t="shared" si="85"/>
        <v>2.0222999562746207E-3</v>
      </c>
      <c r="E2516" s="172">
        <v>2.0222999562746207E-3</v>
      </c>
      <c r="G2516" s="172">
        <v>2506</v>
      </c>
      <c r="H2516" s="264">
        <f t="shared" ca="1" si="86"/>
        <v>6.1585640702771175E-3</v>
      </c>
    </row>
    <row r="2517" spans="2:8">
      <c r="B2517" s="270">
        <v>42103</v>
      </c>
      <c r="C2517" s="271">
        <v>3659.2</v>
      </c>
      <c r="D2517">
        <f t="shared" si="85"/>
        <v>8.4052139884807243E-3</v>
      </c>
      <c r="E2517" s="172">
        <v>8.4052139884807243E-3</v>
      </c>
      <c r="G2517" s="172">
        <v>2507</v>
      </c>
      <c r="H2517" s="264">
        <f t="shared" ca="1" si="86"/>
        <v>-1.9135529113395985E-2</v>
      </c>
    </row>
    <row r="2518" spans="2:8">
      <c r="B2518" s="270">
        <v>42102</v>
      </c>
      <c r="C2518" s="271">
        <v>3628.7</v>
      </c>
      <c r="D2518">
        <f t="shared" si="85"/>
        <v>8.0002222283951565E-3</v>
      </c>
      <c r="E2518" s="172">
        <v>8.0002222283951565E-3</v>
      </c>
      <c r="G2518" s="172">
        <v>2508</v>
      </c>
      <c r="H2518" s="264">
        <f t="shared" ca="1" si="86"/>
        <v>-2.4023413851909585E-2</v>
      </c>
    </row>
    <row r="2519" spans="2:8">
      <c r="B2519" s="270">
        <v>42101</v>
      </c>
      <c r="C2519" s="271">
        <v>3599.9</v>
      </c>
      <c r="D2519">
        <f t="shared" si="85"/>
        <v>-8.0050703371497903E-3</v>
      </c>
      <c r="E2519" s="172">
        <v>-8.0050703371497903E-3</v>
      </c>
      <c r="G2519" s="172">
        <v>2509</v>
      </c>
      <c r="H2519" s="264">
        <f t="shared" ca="1" si="86"/>
        <v>2.5661658867710178E-2</v>
      </c>
    </row>
    <row r="2520" spans="2:8">
      <c r="B2520" s="270">
        <v>42100</v>
      </c>
      <c r="C2520" s="271">
        <v>3628.95</v>
      </c>
      <c r="D2520">
        <f t="shared" si="85"/>
        <v>-4.3213433204378968E-3</v>
      </c>
      <c r="E2520" s="172">
        <v>-4.3213433204378968E-3</v>
      </c>
      <c r="G2520" s="172">
        <v>2510</v>
      </c>
      <c r="H2520" s="264">
        <f t="shared" ca="1" si="86"/>
        <v>-6.2847587186338214E-4</v>
      </c>
    </row>
    <row r="2521" spans="2:8">
      <c r="B2521" s="270">
        <v>42095</v>
      </c>
      <c r="C2521" s="271">
        <v>3644.7</v>
      </c>
      <c r="D2521">
        <f t="shared" si="85"/>
        <v>-1.4239928597509052E-2</v>
      </c>
      <c r="E2521" s="172">
        <v>-1.4239928597509052E-2</v>
      </c>
      <c r="G2521" s="172">
        <v>2511</v>
      </c>
      <c r="H2521" s="264">
        <f t="shared" ca="1" si="86"/>
        <v>-1.1794463160722591E-2</v>
      </c>
    </row>
    <row r="2522" spans="2:8">
      <c r="B2522" s="270">
        <v>42094</v>
      </c>
      <c r="C2522" s="271">
        <v>3697.35</v>
      </c>
      <c r="D2522">
        <f t="shared" si="85"/>
        <v>9.9427744164766237E-3</v>
      </c>
      <c r="E2522" s="172">
        <v>9.9427744164766237E-3</v>
      </c>
      <c r="G2522" s="172">
        <v>2512</v>
      </c>
      <c r="H2522" s="264">
        <f t="shared" ca="1" si="86"/>
        <v>1.3992637352827349E-2</v>
      </c>
    </row>
    <row r="2523" spans="2:8">
      <c r="B2523" s="270">
        <v>42093</v>
      </c>
      <c r="C2523" s="271">
        <v>3660.95</v>
      </c>
      <c r="D2523">
        <f t="shared" si="85"/>
        <v>1.4099527707372373E-2</v>
      </c>
      <c r="E2523" s="172">
        <v>1.4099527707372373E-2</v>
      </c>
      <c r="G2523" s="172">
        <v>2513</v>
      </c>
      <c r="H2523" s="264">
        <f t="shared" ca="1" si="86"/>
        <v>-1.515550200286955E-3</v>
      </c>
    </row>
    <row r="2524" spans="2:8">
      <c r="B2524" s="270">
        <v>42090</v>
      </c>
      <c r="C2524" s="271">
        <v>3610.05</v>
      </c>
      <c r="D2524">
        <f t="shared" si="85"/>
        <v>1.364612727961936E-2</v>
      </c>
      <c r="E2524" s="172">
        <v>1.364612727961936E-2</v>
      </c>
      <c r="G2524" s="172">
        <v>2514</v>
      </c>
      <c r="H2524" s="264">
        <f t="shared" ca="1" si="86"/>
        <v>-3.1717242534215297E-2</v>
      </c>
    </row>
    <row r="2525" spans="2:8">
      <c r="B2525" s="270">
        <v>42089</v>
      </c>
      <c r="C2525" s="271">
        <v>3561.45</v>
      </c>
      <c r="D2525">
        <f t="shared" si="85"/>
        <v>-1.474514143440077E-2</v>
      </c>
      <c r="E2525" s="172">
        <v>-1.474514143440077E-2</v>
      </c>
      <c r="G2525" s="172">
        <v>2515</v>
      </c>
      <c r="H2525" s="264">
        <f t="shared" ca="1" si="86"/>
        <v>5.8429362299599434E-3</v>
      </c>
    </row>
    <row r="2526" spans="2:8">
      <c r="B2526" s="270">
        <v>42088</v>
      </c>
      <c r="C2526" s="271">
        <v>3614.75</v>
      </c>
      <c r="D2526">
        <f t="shared" si="85"/>
        <v>7.6519945362807174E-3</v>
      </c>
      <c r="E2526" s="172">
        <v>7.6519945362807174E-3</v>
      </c>
      <c r="G2526" s="172">
        <v>2516</v>
      </c>
      <c r="H2526" s="264">
        <f t="shared" ca="1" si="86"/>
        <v>3.4239575096095417E-3</v>
      </c>
    </row>
    <row r="2527" spans="2:8">
      <c r="B2527" s="270">
        <v>42087</v>
      </c>
      <c r="C2527" s="271">
        <v>3587.3</v>
      </c>
      <c r="D2527">
        <f t="shared" si="85"/>
        <v>-1.9752949031827034E-3</v>
      </c>
      <c r="E2527" s="172">
        <v>-1.9752949031827034E-3</v>
      </c>
      <c r="G2527" s="172">
        <v>2517</v>
      </c>
      <c r="H2527" s="264">
        <f t="shared" ca="1" si="86"/>
        <v>1.1768027540346192E-2</v>
      </c>
    </row>
    <row r="2528" spans="2:8">
      <c r="B2528" s="270">
        <v>42086</v>
      </c>
      <c r="C2528" s="271">
        <v>3594.4</v>
      </c>
      <c r="D2528">
        <f t="shared" si="85"/>
        <v>-8.1267160616470928E-3</v>
      </c>
      <c r="E2528" s="172">
        <v>-8.1267160616470928E-3</v>
      </c>
      <c r="G2528" s="172">
        <v>2518</v>
      </c>
      <c r="H2528" s="264">
        <f t="shared" ca="1" si="86"/>
        <v>-1.2180139793071957E-3</v>
      </c>
    </row>
    <row r="2529" spans="2:8">
      <c r="B2529" s="270">
        <v>42083</v>
      </c>
      <c r="C2529" s="271">
        <v>3623.85</v>
      </c>
      <c r="D2529">
        <f t="shared" si="85"/>
        <v>-8.5225718194254698E-3</v>
      </c>
      <c r="E2529" s="172">
        <v>-8.5225718194254698E-3</v>
      </c>
      <c r="G2529" s="172">
        <v>2519</v>
      </c>
      <c r="H2529" s="264">
        <f t="shared" ca="1" si="86"/>
        <v>6.3748268457733126E-3</v>
      </c>
    </row>
    <row r="2530" spans="2:8">
      <c r="B2530" s="270">
        <v>42082</v>
      </c>
      <c r="C2530" s="271">
        <v>3655</v>
      </c>
      <c r="D2530">
        <f t="shared" si="85"/>
        <v>-2.7013015361947368E-3</v>
      </c>
      <c r="E2530" s="172">
        <v>-2.7013015361947368E-3</v>
      </c>
      <c r="G2530" s="172">
        <v>2520</v>
      </c>
      <c r="H2530" s="264">
        <f t="shared" ca="1" si="86"/>
        <v>9.4974075846033582E-3</v>
      </c>
    </row>
    <row r="2531" spans="2:8">
      <c r="B2531" s="270">
        <v>42081</v>
      </c>
      <c r="C2531" s="271">
        <v>3664.9</v>
      </c>
      <c r="D2531">
        <f t="shared" si="85"/>
        <v>9.1491308325706568E-4</v>
      </c>
      <c r="E2531" s="172">
        <v>9.1491308325706568E-4</v>
      </c>
      <c r="G2531" s="172">
        <v>2521</v>
      </c>
      <c r="H2531" s="264">
        <f t="shared" ca="1" si="86"/>
        <v>2.7111991089416983E-2</v>
      </c>
    </row>
    <row r="2532" spans="2:8">
      <c r="B2532" s="270">
        <v>42080</v>
      </c>
      <c r="C2532" s="271">
        <v>3661.55</v>
      </c>
      <c r="D2532">
        <f t="shared" si="85"/>
        <v>3.9758160705227509E-3</v>
      </c>
      <c r="E2532" s="172">
        <v>3.9758160705227509E-3</v>
      </c>
      <c r="G2532" s="172">
        <v>2522</v>
      </c>
      <c r="H2532" s="264">
        <f t="shared" ca="1" si="86"/>
        <v>-2.0544852435728234E-2</v>
      </c>
    </row>
    <row r="2533" spans="2:8">
      <c r="B2533" s="270">
        <v>42079</v>
      </c>
      <c r="C2533" s="271">
        <v>3647.05</v>
      </c>
      <c r="D2533">
        <f t="shared" si="85"/>
        <v>-9.9980825595081396E-4</v>
      </c>
      <c r="E2533" s="172">
        <v>-9.9980825595081396E-4</v>
      </c>
      <c r="G2533" s="172">
        <v>2523</v>
      </c>
      <c r="H2533" s="264">
        <f t="shared" ca="1" si="86"/>
        <v>1.4676195333815801E-2</v>
      </c>
    </row>
    <row r="2534" spans="2:8">
      <c r="B2534" s="270">
        <v>42076</v>
      </c>
      <c r="C2534" s="271">
        <v>3650.7</v>
      </c>
      <c r="D2534">
        <f t="shared" si="85"/>
        <v>-9.361771409964182E-3</v>
      </c>
      <c r="E2534" s="172">
        <v>-9.361771409964182E-3</v>
      </c>
      <c r="G2534" s="172">
        <v>2524</v>
      </c>
      <c r="H2534" s="264">
        <f t="shared" ca="1" si="86"/>
        <v>3.3154639154339707E-2</v>
      </c>
    </row>
    <row r="2535" spans="2:8">
      <c r="B2535" s="270">
        <v>42075</v>
      </c>
      <c r="C2535" s="271">
        <v>3685.2</v>
      </c>
      <c r="D2535">
        <f t="shared" si="85"/>
        <v>7.8628177603960129E-3</v>
      </c>
      <c r="E2535" s="172">
        <v>7.8628177603960129E-3</v>
      </c>
      <c r="G2535" s="172">
        <v>2525</v>
      </c>
      <c r="H2535" s="264">
        <f t="shared" ca="1" si="86"/>
        <v>1.2266166440126614E-2</v>
      </c>
    </row>
    <row r="2536" spans="2:8">
      <c r="B2536" s="270">
        <v>42074</v>
      </c>
      <c r="C2536" s="271">
        <v>3656.45</v>
      </c>
      <c r="D2536">
        <f t="shared" si="85"/>
        <v>2.6599026530471841E-3</v>
      </c>
      <c r="E2536" s="172">
        <v>2.6599026530471841E-3</v>
      </c>
      <c r="G2536" s="172">
        <v>2526</v>
      </c>
      <c r="H2536" s="264">
        <f t="shared" ca="1" si="86"/>
        <v>9.6980771657959146E-3</v>
      </c>
    </row>
    <row r="2537" spans="2:8">
      <c r="B2537" s="270">
        <v>42073</v>
      </c>
      <c r="C2537" s="271">
        <v>3646.75</v>
      </c>
      <c r="D2537">
        <f t="shared" si="85"/>
        <v>-6.6870046032740937E-3</v>
      </c>
      <c r="E2537" s="172">
        <v>-6.6870046032740937E-3</v>
      </c>
      <c r="G2537" s="172">
        <v>2527</v>
      </c>
      <c r="H2537" s="264">
        <f t="shared" ca="1" si="86"/>
        <v>2.5541116787839824E-2</v>
      </c>
    </row>
    <row r="2538" spans="2:8">
      <c r="B2538" s="270">
        <v>42072</v>
      </c>
      <c r="C2538" s="271">
        <v>3671.3</v>
      </c>
      <c r="D2538">
        <f t="shared" si="85"/>
        <v>-2.025144410465462E-3</v>
      </c>
      <c r="E2538" s="172">
        <v>-2.025144410465462E-3</v>
      </c>
      <c r="G2538" s="172">
        <v>2528</v>
      </c>
      <c r="H2538" s="264">
        <f t="shared" ca="1" si="86"/>
        <v>6.3486554121722303E-3</v>
      </c>
    </row>
    <row r="2539" spans="2:8">
      <c r="B2539" s="270">
        <v>42068</v>
      </c>
      <c r="C2539" s="271">
        <v>3678.75</v>
      </c>
      <c r="D2539">
        <f t="shared" si="85"/>
        <v>9.5150065245734294E-5</v>
      </c>
      <c r="E2539" s="172">
        <v>9.5150065245734294E-5</v>
      </c>
      <c r="G2539" s="172">
        <v>2529</v>
      </c>
      <c r="H2539" s="264">
        <f t="shared" ca="1" si="86"/>
        <v>2.5021081723947236E-2</v>
      </c>
    </row>
    <row r="2540" spans="2:8">
      <c r="B2540" s="270">
        <v>42067</v>
      </c>
      <c r="C2540" s="271">
        <v>3678.4</v>
      </c>
      <c r="D2540">
        <f t="shared" si="85"/>
        <v>-8.1566068515497546E-3</v>
      </c>
      <c r="E2540" s="172">
        <v>-8.1566068515497546E-3</v>
      </c>
      <c r="G2540" s="172">
        <v>2530</v>
      </c>
      <c r="H2540" s="264">
        <f t="shared" ca="1" si="86"/>
        <v>-1.4777988848751209E-2</v>
      </c>
    </row>
    <row r="2541" spans="2:8">
      <c r="B2541" s="270">
        <v>42066</v>
      </c>
      <c r="C2541" s="271">
        <v>3708.65</v>
      </c>
      <c r="D2541">
        <f t="shared" si="85"/>
        <v>-7.5442212612313985E-4</v>
      </c>
      <c r="E2541" s="172">
        <v>-7.5442212612313985E-4</v>
      </c>
      <c r="G2541" s="172">
        <v>2531</v>
      </c>
      <c r="H2541" s="264">
        <f t="shared" ca="1" si="86"/>
        <v>2.2515662734692084E-2</v>
      </c>
    </row>
    <row r="2542" spans="2:8">
      <c r="B2542" s="270">
        <v>42065</v>
      </c>
      <c r="C2542" s="271">
        <v>3711.45</v>
      </c>
      <c r="D2542">
        <f t="shared" si="85"/>
        <v>2.5021749036828345E-2</v>
      </c>
      <c r="E2542" s="172">
        <v>2.5021749036828345E-2</v>
      </c>
      <c r="G2542" s="172">
        <v>2532</v>
      </c>
      <c r="H2542" s="264">
        <f t="shared" ca="1" si="86"/>
        <v>6.2886177262311861E-3</v>
      </c>
    </row>
    <row r="2543" spans="2:8">
      <c r="B2543" s="270">
        <v>42063</v>
      </c>
      <c r="C2543" s="271">
        <v>3620.85</v>
      </c>
      <c r="D2543">
        <f t="shared" si="85"/>
        <v>4.5638663855287476E-3</v>
      </c>
      <c r="E2543" s="172">
        <v>4.5638663855287476E-3</v>
      </c>
      <c r="G2543" s="172">
        <v>2533</v>
      </c>
      <c r="H2543" s="264">
        <f t="shared" ca="1" si="86"/>
        <v>1.330852204262966E-2</v>
      </c>
    </row>
    <row r="2544" spans="2:8">
      <c r="B2544" s="270">
        <v>42062</v>
      </c>
      <c r="C2544" s="271">
        <v>3604.4</v>
      </c>
      <c r="D2544">
        <f t="shared" si="85"/>
        <v>3.075625205542136E-2</v>
      </c>
      <c r="E2544" s="172">
        <v>3.075625205542136E-2</v>
      </c>
      <c r="G2544" s="172">
        <v>2534</v>
      </c>
      <c r="H2544" s="264">
        <f t="shared" ca="1" si="86"/>
        <v>-2.0898946429973017E-2</v>
      </c>
    </row>
    <row r="2545" spans="2:8">
      <c r="B2545" s="270">
        <v>42061</v>
      </c>
      <c r="C2545" s="271">
        <v>3496.85</v>
      </c>
      <c r="D2545">
        <f t="shared" si="85"/>
        <v>-2.3198972038325143E-2</v>
      </c>
      <c r="E2545" s="172">
        <v>-2.3198972038325143E-2</v>
      </c>
      <c r="G2545" s="172">
        <v>2535</v>
      </c>
      <c r="H2545" s="264">
        <f t="shared" ca="1" si="86"/>
        <v>-1.9551190734838787E-2</v>
      </c>
    </row>
    <row r="2546" spans="2:8">
      <c r="B2546" s="270">
        <v>42060</v>
      </c>
      <c r="C2546" s="271">
        <v>3579.9</v>
      </c>
      <c r="D2546">
        <f t="shared" si="85"/>
        <v>-2.3409413928601542E-3</v>
      </c>
      <c r="E2546" s="172">
        <v>-2.3409413928601542E-3</v>
      </c>
      <c r="G2546" s="172">
        <v>2536</v>
      </c>
      <c r="H2546" s="264">
        <f t="shared" ca="1" si="86"/>
        <v>-4.7474421939735657E-3</v>
      </c>
    </row>
    <row r="2547" spans="2:8">
      <c r="B2547" s="270">
        <v>42059</v>
      </c>
      <c r="C2547" s="271">
        <v>3588.3</v>
      </c>
      <c r="D2547">
        <f t="shared" si="85"/>
        <v>1.1957472009926983E-2</v>
      </c>
      <c r="E2547" s="172">
        <v>1.1957472009926983E-2</v>
      </c>
      <c r="G2547" s="172">
        <v>2537</v>
      </c>
      <c r="H2547" s="264">
        <f t="shared" ca="1" si="86"/>
        <v>1.633839775522412E-2</v>
      </c>
    </row>
    <row r="2548" spans="2:8">
      <c r="B2548" s="270">
        <v>42058</v>
      </c>
      <c r="C2548" s="271">
        <v>3545.9</v>
      </c>
      <c r="D2548">
        <f t="shared" si="85"/>
        <v>-4.0875583181806648E-4</v>
      </c>
      <c r="E2548" s="172">
        <v>-4.0875583181806648E-4</v>
      </c>
      <c r="G2548" s="172">
        <v>2538</v>
      </c>
      <c r="H2548" s="264">
        <f t="shared" ca="1" si="86"/>
        <v>-3.5974143135209233E-2</v>
      </c>
    </row>
    <row r="2549" spans="2:8">
      <c r="B2549" s="270">
        <v>42055</v>
      </c>
      <c r="C2549" s="271">
        <v>3547.35</v>
      </c>
      <c r="D2549">
        <f t="shared" si="85"/>
        <v>-1.3295690026841767E-2</v>
      </c>
      <c r="E2549" s="172">
        <v>-1.3295690026841767E-2</v>
      </c>
      <c r="G2549" s="172">
        <v>2539</v>
      </c>
      <c r="H2549" s="264">
        <f t="shared" ca="1" si="86"/>
        <v>4.3466206733466526E-3</v>
      </c>
    </row>
    <row r="2550" spans="2:8">
      <c r="B2550" s="270">
        <v>42054</v>
      </c>
      <c r="C2550" s="271">
        <v>3595.15</v>
      </c>
      <c r="D2550">
        <f t="shared" si="85"/>
        <v>8.4713670598466385E-3</v>
      </c>
      <c r="E2550" s="172">
        <v>8.4713670598466385E-3</v>
      </c>
      <c r="G2550" s="172">
        <v>2540</v>
      </c>
      <c r="H2550" s="264">
        <f t="shared" ca="1" si="86"/>
        <v>1.3859279291790722E-2</v>
      </c>
    </row>
    <row r="2551" spans="2:8">
      <c r="B2551" s="270">
        <v>42053</v>
      </c>
      <c r="C2551" s="271">
        <v>3564.95</v>
      </c>
      <c r="D2551">
        <f t="shared" si="85"/>
        <v>-2.0016236947454132E-3</v>
      </c>
      <c r="E2551" s="172">
        <v>-2.0016236947454132E-3</v>
      </c>
      <c r="G2551" s="172">
        <v>2541</v>
      </c>
      <c r="H2551" s="264">
        <f t="shared" ca="1" si="86"/>
        <v>-4.6644189179357781E-2</v>
      </c>
    </row>
    <row r="2552" spans="2:8">
      <c r="B2552" s="270">
        <v>42051</v>
      </c>
      <c r="C2552" s="271">
        <v>3572.1</v>
      </c>
      <c r="D2552">
        <f t="shared" si="85"/>
        <v>-1.2399950234313416E-2</v>
      </c>
      <c r="E2552" s="172">
        <v>-1.2399950234313416E-2</v>
      </c>
      <c r="G2552" s="172">
        <v>2542</v>
      </c>
      <c r="H2552" s="264">
        <f t="shared" ca="1" si="86"/>
        <v>-4.5851660356817418E-2</v>
      </c>
    </row>
    <row r="2553" spans="2:8">
      <c r="B2553" s="270">
        <v>42048</v>
      </c>
      <c r="C2553" s="271">
        <v>3616.95</v>
      </c>
      <c r="D2553">
        <f t="shared" si="85"/>
        <v>1.8314141726962958E-2</v>
      </c>
      <c r="E2553" s="172">
        <v>1.8314141726962958E-2</v>
      </c>
      <c r="G2553" s="172">
        <v>2543</v>
      </c>
      <c r="H2553" s="264">
        <f t="shared" ca="1" si="86"/>
        <v>1.6711113475313961E-2</v>
      </c>
    </row>
    <row r="2554" spans="2:8">
      <c r="B2554" s="270">
        <v>42047</v>
      </c>
      <c r="C2554" s="271">
        <v>3551.9</v>
      </c>
      <c r="D2554">
        <f t="shared" si="85"/>
        <v>2.8120703379405192E-2</v>
      </c>
      <c r="E2554" s="172">
        <v>2.8120703379405192E-2</v>
      </c>
      <c r="G2554" s="172">
        <v>2544</v>
      </c>
      <c r="H2554" s="264">
        <f t="shared" ca="1" si="86"/>
        <v>1.5867421836349309E-2</v>
      </c>
    </row>
    <row r="2555" spans="2:8">
      <c r="B2555" s="270">
        <v>42046</v>
      </c>
      <c r="C2555" s="271">
        <v>3454.75</v>
      </c>
      <c r="D2555">
        <f t="shared" si="85"/>
        <v>1.7944222638007011E-2</v>
      </c>
      <c r="E2555" s="172">
        <v>1.7944222638007011E-2</v>
      </c>
      <c r="G2555" s="172">
        <v>2545</v>
      </c>
      <c r="H2555" s="264">
        <f t="shared" ca="1" si="86"/>
        <v>-1.4595377768351929E-2</v>
      </c>
    </row>
    <row r="2556" spans="2:8">
      <c r="B2556" s="270">
        <v>42045</v>
      </c>
      <c r="C2556" s="271">
        <v>3393.85</v>
      </c>
      <c r="D2556">
        <f t="shared" si="85"/>
        <v>-5.1153519186234783E-3</v>
      </c>
      <c r="E2556" s="172">
        <v>-5.1153519186234783E-3</v>
      </c>
      <c r="G2556" s="172">
        <v>2546</v>
      </c>
      <c r="H2556" s="264">
        <f t="shared" ca="1" si="86"/>
        <v>-9.0164994525677392E-3</v>
      </c>
    </row>
    <row r="2557" spans="2:8">
      <c r="B2557" s="270">
        <v>42044</v>
      </c>
      <c r="C2557" s="271">
        <v>3411.3</v>
      </c>
      <c r="D2557">
        <f t="shared" si="85"/>
        <v>-2.6066350710900396E-2</v>
      </c>
      <c r="E2557" s="172">
        <v>-2.6066350710900396E-2</v>
      </c>
      <c r="G2557" s="172">
        <v>2547</v>
      </c>
      <c r="H2557" s="264">
        <f t="shared" ca="1" si="86"/>
        <v>2.9180294443365892E-2</v>
      </c>
    </row>
    <row r="2558" spans="2:8">
      <c r="B2558" s="270">
        <v>42041</v>
      </c>
      <c r="C2558" s="271">
        <v>3502.6</v>
      </c>
      <c r="D2558">
        <f t="shared" si="85"/>
        <v>-5.7058506259403041E-3</v>
      </c>
      <c r="E2558" s="172">
        <v>-5.7058506259403041E-3</v>
      </c>
      <c r="G2558" s="172">
        <v>2548</v>
      </c>
      <c r="H2558" s="264">
        <f t="shared" ca="1" si="86"/>
        <v>1.6820955228513301E-2</v>
      </c>
    </row>
    <row r="2559" spans="2:8">
      <c r="B2559" s="270">
        <v>42040</v>
      </c>
      <c r="C2559" s="271">
        <v>3522.7</v>
      </c>
      <c r="D2559">
        <f t="shared" si="85"/>
        <v>-9.7960675183765122E-3</v>
      </c>
      <c r="E2559" s="172">
        <v>-9.7960675183765122E-3</v>
      </c>
      <c r="G2559" s="172">
        <v>2549</v>
      </c>
      <c r="H2559" s="264">
        <f t="shared" ca="1" si="86"/>
        <v>1.3924484965840521E-2</v>
      </c>
    </row>
    <row r="2560" spans="2:8">
      <c r="B2560" s="270">
        <v>42039</v>
      </c>
      <c r="C2560" s="271">
        <v>3557.55</v>
      </c>
      <c r="D2560">
        <f t="shared" si="85"/>
        <v>-1.3941821306318092E-2</v>
      </c>
      <c r="E2560" s="172">
        <v>-1.3941821306318092E-2</v>
      </c>
      <c r="G2560" s="172">
        <v>2550</v>
      </c>
      <c r="H2560" s="264">
        <f t="shared" ca="1" si="86"/>
        <v>1.7756088675059935E-2</v>
      </c>
    </row>
    <row r="2561" spans="2:8">
      <c r="B2561" s="270">
        <v>42038</v>
      </c>
      <c r="C2561" s="271">
        <v>3607.85</v>
      </c>
      <c r="D2561">
        <f t="shared" si="85"/>
        <v>-1.6787256945863797E-2</v>
      </c>
      <c r="E2561" s="172">
        <v>-1.6787256945863797E-2</v>
      </c>
      <c r="G2561" s="172">
        <v>2551</v>
      </c>
      <c r="H2561" s="264">
        <f t="shared" ca="1" si="86"/>
        <v>2.2082117170226971E-3</v>
      </c>
    </row>
    <row r="2562" spans="2:8">
      <c r="B2562" s="270">
        <v>42037</v>
      </c>
      <c r="C2562" s="271">
        <v>3669.45</v>
      </c>
      <c r="D2562">
        <f t="shared" si="85"/>
        <v>6.0591936611512224E-3</v>
      </c>
      <c r="E2562" s="172">
        <v>6.0591936611512224E-3</v>
      </c>
      <c r="G2562" s="172">
        <v>2552</v>
      </c>
      <c r="H2562" s="264">
        <f t="shared" ca="1" si="86"/>
        <v>5.4431061849865812E-3</v>
      </c>
    </row>
    <row r="2563" spans="2:8">
      <c r="B2563" s="270">
        <v>42034</v>
      </c>
      <c r="C2563" s="271">
        <v>3647.35</v>
      </c>
      <c r="D2563">
        <f t="shared" si="85"/>
        <v>-1.1236716547386758E-2</v>
      </c>
      <c r="E2563" s="172">
        <v>-1.1236716547386758E-2</v>
      </c>
      <c r="G2563" s="172">
        <v>2553</v>
      </c>
      <c r="H2563" s="264">
        <f t="shared" ca="1" si="86"/>
        <v>-2.7399786798191286E-2</v>
      </c>
    </row>
    <row r="2564" spans="2:8">
      <c r="B2564" s="270">
        <v>42033</v>
      </c>
      <c r="C2564" s="271">
        <v>3688.8</v>
      </c>
      <c r="D2564">
        <f t="shared" si="85"/>
        <v>-9.9307531268452414E-3</v>
      </c>
      <c r="E2564" s="172">
        <v>-9.9307531268452414E-3</v>
      </c>
      <c r="G2564" s="172">
        <v>2554</v>
      </c>
      <c r="H2564" s="264">
        <f t="shared" ca="1" si="86"/>
        <v>-1.9973613153647918E-2</v>
      </c>
    </row>
    <row r="2565" spans="2:8">
      <c r="B2565" s="270">
        <v>42032</v>
      </c>
      <c r="C2565" s="271">
        <v>3725.8</v>
      </c>
      <c r="D2565">
        <f t="shared" si="85"/>
        <v>1.0276851324602102E-2</v>
      </c>
      <c r="E2565" s="172">
        <v>1.0276851324602102E-2</v>
      </c>
      <c r="G2565" s="172">
        <v>2555</v>
      </c>
      <c r="H2565" s="264">
        <f t="shared" ca="1" si="86"/>
        <v>4.8017908540427832E-2</v>
      </c>
    </row>
    <row r="2566" spans="2:8">
      <c r="B2566" s="270">
        <v>42031</v>
      </c>
      <c r="C2566" s="271">
        <v>3687.9</v>
      </c>
      <c r="D2566">
        <f t="shared" si="85"/>
        <v>2.251365514181947E-2</v>
      </c>
      <c r="E2566" s="172">
        <v>2.251365514181947E-2</v>
      </c>
      <c r="G2566" s="172">
        <v>2556</v>
      </c>
      <c r="H2566" s="264">
        <f t="shared" ca="1" si="86"/>
        <v>2.5057210924731729E-2</v>
      </c>
    </row>
    <row r="2567" spans="2:8">
      <c r="B2567" s="270">
        <v>42027</v>
      </c>
      <c r="C2567" s="271">
        <v>3606.7</v>
      </c>
      <c r="D2567">
        <f t="shared" si="85"/>
        <v>2.6270067412606348E-3</v>
      </c>
      <c r="E2567" s="172">
        <v>2.6270067412606348E-3</v>
      </c>
      <c r="G2567" s="172">
        <v>2557</v>
      </c>
      <c r="H2567" s="264">
        <f t="shared" ca="1" si="86"/>
        <v>7.8448599485959874E-3</v>
      </c>
    </row>
    <row r="2568" spans="2:8">
      <c r="B2568" s="270">
        <v>42026</v>
      </c>
      <c r="C2568" s="271">
        <v>3597.25</v>
      </c>
      <c r="D2568">
        <f t="shared" si="85"/>
        <v>-1.0303463834704327E-2</v>
      </c>
      <c r="E2568" s="172">
        <v>-1.0303463834704327E-2</v>
      </c>
      <c r="G2568" s="172">
        <v>2558</v>
      </c>
      <c r="H2568" s="264">
        <f t="shared" ca="1" si="86"/>
        <v>-6.3774754207984279E-3</v>
      </c>
    </row>
    <row r="2569" spans="2:8">
      <c r="B2569" s="270">
        <v>42025</v>
      </c>
      <c r="C2569" s="271">
        <v>3634.7</v>
      </c>
      <c r="D2569">
        <f t="shared" si="85"/>
        <v>8.0847582199663395E-3</v>
      </c>
      <c r="E2569" s="172">
        <v>8.0847582199663395E-3</v>
      </c>
      <c r="G2569" s="172">
        <v>2559</v>
      </c>
      <c r="H2569" s="264">
        <f t="shared" ca="1" si="86"/>
        <v>6.3315018873431553E-3</v>
      </c>
    </row>
    <row r="2570" spans="2:8">
      <c r="B2570" s="270">
        <v>42024</v>
      </c>
      <c r="C2570" s="271">
        <v>3605.55</v>
      </c>
      <c r="D2570">
        <f t="shared" si="85"/>
        <v>-5.7083764219234244E-3</v>
      </c>
      <c r="E2570" s="172">
        <v>-5.7083764219234244E-3</v>
      </c>
      <c r="G2570" s="172">
        <v>2560</v>
      </c>
      <c r="H2570" s="264">
        <f t="shared" ca="1" si="86"/>
        <v>-6.470041998018778E-4</v>
      </c>
    </row>
    <row r="2571" spans="2:8">
      <c r="B2571" s="270">
        <v>42023</v>
      </c>
      <c r="C2571" s="271">
        <v>3626.25</v>
      </c>
      <c r="D2571">
        <f t="shared" ref="D2571:D2634" si="87">(C2571-C2572)/C2572</f>
        <v>2.6682519493447135E-3</v>
      </c>
      <c r="E2571" s="172">
        <v>2.6682519493447135E-3</v>
      </c>
      <c r="G2571" s="172">
        <v>2561</v>
      </c>
      <c r="H2571" s="264">
        <f t="shared" ca="1" si="86"/>
        <v>2.2452396719651813E-2</v>
      </c>
    </row>
    <row r="2572" spans="2:8">
      <c r="B2572" s="270">
        <v>42020</v>
      </c>
      <c r="C2572" s="271">
        <v>3616.6</v>
      </c>
      <c r="D2572">
        <f t="shared" si="87"/>
        <v>-2.5373710629379097E-3</v>
      </c>
      <c r="E2572" s="172">
        <v>-2.5373710629379097E-3</v>
      </c>
      <c r="G2572" s="172">
        <v>2562</v>
      </c>
      <c r="H2572" s="264">
        <f t="shared" ref="H2572:H2635" ca="1" si="88">_xlfn.NORM.INV(RAND(),N$13,N$14)</f>
        <v>3.463662915984779E-2</v>
      </c>
    </row>
    <row r="2573" spans="2:8">
      <c r="B2573" s="270">
        <v>42019</v>
      </c>
      <c r="C2573" s="271">
        <v>3625.8</v>
      </c>
      <c r="D2573">
        <f t="shared" si="87"/>
        <v>3.1228668941979575E-2</v>
      </c>
      <c r="E2573" s="172">
        <v>3.1228668941979575E-2</v>
      </c>
      <c r="G2573" s="172">
        <v>2563</v>
      </c>
      <c r="H2573" s="264">
        <f t="shared" ca="1" si="88"/>
        <v>-3.2649231306653283E-3</v>
      </c>
    </row>
    <row r="2574" spans="2:8">
      <c r="B2574" s="270">
        <v>42018</v>
      </c>
      <c r="C2574" s="271">
        <v>3516</v>
      </c>
      <c r="D2574">
        <f t="shared" si="87"/>
        <v>1.3767750306350465E-2</v>
      </c>
      <c r="E2574" s="172">
        <v>1.3767750306350465E-2</v>
      </c>
      <c r="G2574" s="172">
        <v>2564</v>
      </c>
      <c r="H2574" s="264">
        <f t="shared" ca="1" si="88"/>
        <v>7.1889821066298317E-3</v>
      </c>
    </row>
    <row r="2575" spans="2:8">
      <c r="B2575" s="270">
        <v>42017</v>
      </c>
      <c r="C2575" s="271">
        <v>3468.25</v>
      </c>
      <c r="D2575">
        <f t="shared" si="87"/>
        <v>1.5449478760576132E-3</v>
      </c>
      <c r="E2575" s="172">
        <v>1.5449478760576132E-3</v>
      </c>
      <c r="G2575" s="172">
        <v>2565</v>
      </c>
      <c r="H2575" s="264">
        <f t="shared" ca="1" si="88"/>
        <v>-3.1999162914379091E-2</v>
      </c>
    </row>
    <row r="2576" spans="2:8">
      <c r="B2576" s="270">
        <v>42016</v>
      </c>
      <c r="C2576" s="271">
        <v>3462.9</v>
      </c>
      <c r="D2576">
        <f t="shared" si="87"/>
        <v>-1.5281702323971303E-3</v>
      </c>
      <c r="E2576" s="172">
        <v>-1.5281702323971303E-3</v>
      </c>
      <c r="G2576" s="172">
        <v>2566</v>
      </c>
      <c r="H2576" s="264">
        <f t="shared" ca="1" si="88"/>
        <v>-2.4313400854725643E-2</v>
      </c>
    </row>
    <row r="2577" spans="2:8">
      <c r="B2577" s="270">
        <v>42013</v>
      </c>
      <c r="C2577" s="271">
        <v>3468.2</v>
      </c>
      <c r="D2577">
        <f t="shared" si="87"/>
        <v>-2.1004172061574399E-3</v>
      </c>
      <c r="E2577" s="172">
        <v>-2.1004172061574399E-3</v>
      </c>
      <c r="G2577" s="172">
        <v>2567</v>
      </c>
      <c r="H2577" s="264">
        <f t="shared" ca="1" si="88"/>
        <v>-1.6765887977942654E-2</v>
      </c>
    </row>
    <row r="2578" spans="2:8">
      <c r="B2578" s="270">
        <v>42012</v>
      </c>
      <c r="C2578" s="271">
        <v>3475.5</v>
      </c>
      <c r="D2578">
        <f t="shared" si="87"/>
        <v>1.0981019562213657E-2</v>
      </c>
      <c r="E2578" s="172">
        <v>1.0981019562213657E-2</v>
      </c>
      <c r="G2578" s="172">
        <v>2568</v>
      </c>
      <c r="H2578" s="264">
        <f t="shared" ca="1" si="88"/>
        <v>-1.8629869629835205E-2</v>
      </c>
    </row>
    <row r="2579" spans="2:8">
      <c r="B2579" s="270">
        <v>42011</v>
      </c>
      <c r="C2579" s="271">
        <v>3437.75</v>
      </c>
      <c r="D2579">
        <f t="shared" si="87"/>
        <v>1.2517487666593035E-2</v>
      </c>
      <c r="E2579" s="172">
        <v>1.2517487666593035E-2</v>
      </c>
      <c r="G2579" s="172">
        <v>2569</v>
      </c>
      <c r="H2579" s="264">
        <f t="shared" ca="1" si="88"/>
        <v>-1.8416141901663984E-2</v>
      </c>
    </row>
    <row r="2580" spans="2:8">
      <c r="B2580" s="270">
        <v>42010</v>
      </c>
      <c r="C2580" s="271">
        <v>3395.25</v>
      </c>
      <c r="D2580">
        <f t="shared" si="87"/>
        <v>-1.5241603341261145E-2</v>
      </c>
      <c r="E2580" s="172">
        <v>-1.5241603341261145E-2</v>
      </c>
      <c r="G2580" s="172">
        <v>2570</v>
      </c>
      <c r="H2580" s="264">
        <f t="shared" ca="1" si="88"/>
        <v>3.077015962132167E-2</v>
      </c>
    </row>
    <row r="2581" spans="2:8">
      <c r="B2581" s="270">
        <v>42009</v>
      </c>
      <c r="C2581" s="271">
        <v>3447.8</v>
      </c>
      <c r="D2581">
        <f t="shared" si="87"/>
        <v>2.6253125372068184E-2</v>
      </c>
      <c r="E2581" s="172">
        <v>2.6253125372068184E-2</v>
      </c>
      <c r="G2581" s="172">
        <v>2571</v>
      </c>
      <c r="H2581" s="264">
        <f t="shared" ca="1" si="88"/>
        <v>1.761483663194657E-2</v>
      </c>
    </row>
    <row r="2582" spans="2:8">
      <c r="B2582" s="270">
        <v>42006</v>
      </c>
      <c r="C2582" s="271">
        <v>3359.6</v>
      </c>
      <c r="D2582">
        <f t="shared" si="87"/>
        <v>5.6424455586320168E-3</v>
      </c>
      <c r="E2582" s="172">
        <v>5.6424455586320168E-3</v>
      </c>
      <c r="G2582" s="172">
        <v>2572</v>
      </c>
      <c r="H2582" s="264">
        <f t="shared" ca="1" si="88"/>
        <v>1.566795711090754E-2</v>
      </c>
    </row>
    <row r="2583" spans="2:8">
      <c r="B2583" s="270">
        <v>42005</v>
      </c>
      <c r="C2583" s="271">
        <v>3340.75</v>
      </c>
      <c r="D2583">
        <f t="shared" si="87"/>
        <v>3.2884857949425843E-3</v>
      </c>
      <c r="E2583" s="172">
        <v>3.2884857949425843E-3</v>
      </c>
      <c r="G2583" s="172">
        <v>2573</v>
      </c>
      <c r="H2583" s="264">
        <f t="shared" ca="1" si="88"/>
        <v>2.1380266569275049E-2</v>
      </c>
    </row>
    <row r="2584" spans="2:8">
      <c r="B2584" s="270">
        <v>42004</v>
      </c>
      <c r="C2584" s="271">
        <v>3329.8</v>
      </c>
      <c r="D2584">
        <f t="shared" si="87"/>
        <v>-5.2132347449398214E-3</v>
      </c>
      <c r="E2584" s="172">
        <v>-5.2132347449398214E-3</v>
      </c>
      <c r="G2584" s="172">
        <v>2574</v>
      </c>
      <c r="H2584" s="264">
        <f t="shared" ca="1" si="88"/>
        <v>-9.2909693261355817E-3</v>
      </c>
    </row>
    <row r="2585" spans="2:8">
      <c r="B2585" s="270">
        <v>42003</v>
      </c>
      <c r="C2585" s="271">
        <v>3347.25</v>
      </c>
      <c r="D2585">
        <f t="shared" si="87"/>
        <v>1.4937858508658552E-5</v>
      </c>
      <c r="E2585" s="172">
        <v>1.4937858508658552E-5</v>
      </c>
      <c r="G2585" s="172">
        <v>2575</v>
      </c>
      <c r="H2585" s="264">
        <f t="shared" ca="1" si="88"/>
        <v>-8.9230242337198368E-3</v>
      </c>
    </row>
    <row r="2586" spans="2:8">
      <c r="B2586" s="270">
        <v>42002</v>
      </c>
      <c r="C2586" s="271">
        <v>3347.2</v>
      </c>
      <c r="D2586">
        <f t="shared" si="87"/>
        <v>4.2302961207284235E-3</v>
      </c>
      <c r="E2586" s="172">
        <v>4.2302961207284235E-3</v>
      </c>
      <c r="G2586" s="172">
        <v>2576</v>
      </c>
      <c r="H2586" s="264">
        <f t="shared" ca="1" si="88"/>
        <v>2.7035878624206894E-2</v>
      </c>
    </row>
    <row r="2587" spans="2:8">
      <c r="B2587" s="270">
        <v>41999</v>
      </c>
      <c r="C2587" s="271">
        <v>3333.1</v>
      </c>
      <c r="D2587">
        <f t="shared" si="87"/>
        <v>-9.6270984994800447E-3</v>
      </c>
      <c r="E2587" s="172">
        <v>-9.6270984994800447E-3</v>
      </c>
      <c r="G2587" s="172">
        <v>2577</v>
      </c>
      <c r="H2587" s="264">
        <f t="shared" ca="1" si="88"/>
        <v>-2.1664472656399404E-2</v>
      </c>
    </row>
    <row r="2588" spans="2:8">
      <c r="B2588" s="270">
        <v>41997</v>
      </c>
      <c r="C2588" s="271">
        <v>3365.5</v>
      </c>
      <c r="D2588">
        <f t="shared" si="87"/>
        <v>-9.7684408744519429E-3</v>
      </c>
      <c r="E2588" s="172">
        <v>-9.7684408744519429E-3</v>
      </c>
      <c r="G2588" s="172">
        <v>2578</v>
      </c>
      <c r="H2588" s="264">
        <f t="shared" ca="1" si="88"/>
        <v>2.4892518770747753E-2</v>
      </c>
    </row>
    <row r="2589" spans="2:8">
      <c r="B2589" s="270">
        <v>41996</v>
      </c>
      <c r="C2589" s="271">
        <v>3398.7</v>
      </c>
      <c r="D2589">
        <f t="shared" si="87"/>
        <v>1.5323412406069892E-3</v>
      </c>
      <c r="E2589" s="172">
        <v>1.5323412406069892E-3</v>
      </c>
      <c r="G2589" s="172">
        <v>2579</v>
      </c>
      <c r="H2589" s="264">
        <f t="shared" ca="1" si="88"/>
        <v>4.7915615971543691E-3</v>
      </c>
    </row>
    <row r="2590" spans="2:8">
      <c r="B2590" s="270">
        <v>41995</v>
      </c>
      <c r="C2590" s="271">
        <v>3393.5</v>
      </c>
      <c r="D2590">
        <f t="shared" si="87"/>
        <v>1.0150622134905016E-2</v>
      </c>
      <c r="E2590" s="172">
        <v>1.0150622134905016E-2</v>
      </c>
      <c r="G2590" s="172">
        <v>2580</v>
      </c>
      <c r="H2590" s="264">
        <f t="shared" ca="1" si="88"/>
        <v>4.4197411914036859E-3</v>
      </c>
    </row>
    <row r="2591" spans="2:8">
      <c r="B2591" s="270">
        <v>41992</v>
      </c>
      <c r="C2591" s="271">
        <v>3359.4</v>
      </c>
      <c r="D2591">
        <f t="shared" si="87"/>
        <v>-7.6507251942221043E-3</v>
      </c>
      <c r="E2591" s="172">
        <v>-7.6507251942221043E-3</v>
      </c>
      <c r="G2591" s="172">
        <v>2581</v>
      </c>
      <c r="H2591" s="264">
        <f t="shared" ca="1" si="88"/>
        <v>-4.015717316183531E-3</v>
      </c>
    </row>
    <row r="2592" spans="2:8">
      <c r="B2592" s="270">
        <v>41991</v>
      </c>
      <c r="C2592" s="271">
        <v>3385.3</v>
      </c>
      <c r="D2592">
        <f t="shared" si="87"/>
        <v>3.7814804028265418E-2</v>
      </c>
      <c r="E2592" s="172">
        <v>3.7814804028265418E-2</v>
      </c>
      <c r="G2592" s="172">
        <v>2582</v>
      </c>
      <c r="H2592" s="264">
        <f t="shared" ca="1" si="88"/>
        <v>1.0444900798800961E-2</v>
      </c>
    </row>
    <row r="2593" spans="2:8">
      <c r="B2593" s="270">
        <v>41990</v>
      </c>
      <c r="C2593" s="271">
        <v>3261.95</v>
      </c>
      <c r="D2593">
        <f t="shared" si="87"/>
        <v>-1.4471954922428537E-2</v>
      </c>
      <c r="E2593" s="172">
        <v>-1.4471954922428537E-2</v>
      </c>
      <c r="G2593" s="172">
        <v>2583</v>
      </c>
      <c r="H2593" s="264">
        <f t="shared" ca="1" si="88"/>
        <v>4.0688409038176762E-2</v>
      </c>
    </row>
    <row r="2594" spans="2:8">
      <c r="B2594" s="270">
        <v>41989</v>
      </c>
      <c r="C2594" s="271">
        <v>3309.85</v>
      </c>
      <c r="D2594">
        <f t="shared" si="87"/>
        <v>-1.7484230055658655E-2</v>
      </c>
      <c r="E2594" s="172">
        <v>-1.7484230055658655E-2</v>
      </c>
      <c r="G2594" s="172">
        <v>2584</v>
      </c>
      <c r="H2594" s="264">
        <f t="shared" ca="1" si="88"/>
        <v>4.1036092521019064E-2</v>
      </c>
    </row>
    <row r="2595" spans="2:8">
      <c r="B2595" s="270">
        <v>41988</v>
      </c>
      <c r="C2595" s="271">
        <v>3368.75</v>
      </c>
      <c r="D2595">
        <f t="shared" si="87"/>
        <v>-3.1219483324949489E-3</v>
      </c>
      <c r="E2595" s="172">
        <v>-3.1219483324949489E-3</v>
      </c>
      <c r="G2595" s="172">
        <v>2585</v>
      </c>
      <c r="H2595" s="264">
        <f t="shared" ca="1" si="88"/>
        <v>-9.1968249530270177E-3</v>
      </c>
    </row>
    <row r="2596" spans="2:8">
      <c r="B2596" s="270">
        <v>41985</v>
      </c>
      <c r="C2596" s="271">
        <v>3379.3</v>
      </c>
      <c r="D2596">
        <f t="shared" si="87"/>
        <v>1.1433360270569655E-2</v>
      </c>
      <c r="E2596" s="172">
        <v>1.1433360270569655E-2</v>
      </c>
      <c r="G2596" s="172">
        <v>2586</v>
      </c>
      <c r="H2596" s="264">
        <f t="shared" ca="1" si="88"/>
        <v>1.821682691289116E-2</v>
      </c>
    </row>
    <row r="2597" spans="2:8">
      <c r="B2597" s="270">
        <v>41984</v>
      </c>
      <c r="C2597" s="271">
        <v>3341.1</v>
      </c>
      <c r="D2597">
        <f t="shared" si="87"/>
        <v>5.3258710958656247E-3</v>
      </c>
      <c r="E2597" s="172">
        <v>5.3258710958656247E-3</v>
      </c>
      <c r="G2597" s="172">
        <v>2587</v>
      </c>
      <c r="H2597" s="264">
        <f t="shared" ca="1" si="88"/>
        <v>-4.4561640624251019E-2</v>
      </c>
    </row>
    <row r="2598" spans="2:8">
      <c r="B2598" s="270">
        <v>41983</v>
      </c>
      <c r="C2598" s="271">
        <v>3323.4</v>
      </c>
      <c r="D2598">
        <f t="shared" si="87"/>
        <v>-3.9411967451409664E-3</v>
      </c>
      <c r="E2598" s="172">
        <v>-3.9411967451409664E-3</v>
      </c>
      <c r="G2598" s="172">
        <v>2588</v>
      </c>
      <c r="H2598" s="264">
        <f t="shared" ca="1" si="88"/>
        <v>-1.5824170515165686E-2</v>
      </c>
    </row>
    <row r="2599" spans="2:8">
      <c r="B2599" s="270">
        <v>41982</v>
      </c>
      <c r="C2599" s="271">
        <v>3336.55</v>
      </c>
      <c r="D2599">
        <f t="shared" si="87"/>
        <v>-1.2811219432814986E-2</v>
      </c>
      <c r="E2599" s="172">
        <v>-1.2811219432814986E-2</v>
      </c>
      <c r="G2599" s="172">
        <v>2589</v>
      </c>
      <c r="H2599" s="264">
        <f t="shared" ca="1" si="88"/>
        <v>3.3034534364305731E-3</v>
      </c>
    </row>
    <row r="2600" spans="2:8">
      <c r="B2600" s="270">
        <v>41981</v>
      </c>
      <c r="C2600" s="271">
        <v>3379.85</v>
      </c>
      <c r="D2600">
        <f t="shared" si="87"/>
        <v>-8.8707076038825848E-3</v>
      </c>
      <c r="E2600" s="172">
        <v>-8.8707076038825848E-3</v>
      </c>
      <c r="G2600" s="172">
        <v>2590</v>
      </c>
      <c r="H2600" s="264">
        <f t="shared" ca="1" si="88"/>
        <v>-2.9555890637612579E-2</v>
      </c>
    </row>
    <row r="2601" spans="2:8">
      <c r="B2601" s="270">
        <v>41978</v>
      </c>
      <c r="C2601" s="271">
        <v>3410.1</v>
      </c>
      <c r="D2601">
        <f t="shared" si="87"/>
        <v>9.539604033051059E-4</v>
      </c>
      <c r="E2601" s="172">
        <v>9.539604033051059E-4</v>
      </c>
      <c r="G2601" s="172">
        <v>2591</v>
      </c>
      <c r="H2601" s="264">
        <f t="shared" ca="1" si="88"/>
        <v>2.9330033049143056E-3</v>
      </c>
    </row>
    <row r="2602" spans="2:8">
      <c r="B2602" s="270">
        <v>41977</v>
      </c>
      <c r="C2602" s="271">
        <v>3406.85</v>
      </c>
      <c r="D2602">
        <f t="shared" si="87"/>
        <v>4.5260209346896386E-3</v>
      </c>
      <c r="E2602" s="172">
        <v>4.5260209346896386E-3</v>
      </c>
      <c r="G2602" s="172">
        <v>2592</v>
      </c>
      <c r="H2602" s="264">
        <f t="shared" ca="1" si="88"/>
        <v>9.7949097323199938E-3</v>
      </c>
    </row>
    <row r="2603" spans="2:8">
      <c r="B2603" s="270">
        <v>41976</v>
      </c>
      <c r="C2603" s="271">
        <v>3391.5</v>
      </c>
      <c r="D2603">
        <f t="shared" si="87"/>
        <v>1.0322177040975941E-2</v>
      </c>
      <c r="E2603" s="172">
        <v>1.0322177040975941E-2</v>
      </c>
      <c r="G2603" s="172">
        <v>2593</v>
      </c>
      <c r="H2603" s="264">
        <f t="shared" ca="1" si="88"/>
        <v>1.0324139887371266E-2</v>
      </c>
    </row>
    <row r="2604" spans="2:8">
      <c r="B2604" s="270">
        <v>41975</v>
      </c>
      <c r="C2604" s="271">
        <v>3356.85</v>
      </c>
      <c r="D2604">
        <f t="shared" si="87"/>
        <v>-9.5304132304560672E-3</v>
      </c>
      <c r="E2604" s="172">
        <v>-9.5304132304560672E-3</v>
      </c>
      <c r="G2604" s="172">
        <v>2594</v>
      </c>
      <c r="H2604" s="264">
        <f t="shared" ca="1" si="88"/>
        <v>2.5258006688547267E-2</v>
      </c>
    </row>
    <row r="2605" spans="2:8">
      <c r="B2605" s="270">
        <v>41974</v>
      </c>
      <c r="C2605" s="271">
        <v>3389.15</v>
      </c>
      <c r="D2605">
        <f t="shared" si="87"/>
        <v>1.2835455143147533E-2</v>
      </c>
      <c r="E2605" s="172">
        <v>1.2835455143147533E-2</v>
      </c>
      <c r="G2605" s="172">
        <v>2595</v>
      </c>
      <c r="H2605" s="264">
        <f t="shared" ca="1" si="88"/>
        <v>-1.9520564957683232E-2</v>
      </c>
    </row>
    <row r="2606" spans="2:8">
      <c r="B2606" s="270">
        <v>41971</v>
      </c>
      <c r="C2606" s="271">
        <v>3346.2</v>
      </c>
      <c r="D2606">
        <f t="shared" si="87"/>
        <v>2.5356601142962204E-2</v>
      </c>
      <c r="E2606" s="172">
        <v>2.5356601142962204E-2</v>
      </c>
      <c r="G2606" s="172">
        <v>2596</v>
      </c>
      <c r="H2606" s="264">
        <f t="shared" ca="1" si="88"/>
        <v>1.7185602604292641E-2</v>
      </c>
    </row>
    <row r="2607" spans="2:8">
      <c r="B2607" s="270">
        <v>41970</v>
      </c>
      <c r="C2607" s="271">
        <v>3263.45</v>
      </c>
      <c r="D2607">
        <f t="shared" si="87"/>
        <v>-6.2576126674787399E-3</v>
      </c>
      <c r="E2607" s="172">
        <v>-6.2576126674787399E-3</v>
      </c>
      <c r="G2607" s="172">
        <v>2597</v>
      </c>
      <c r="H2607" s="264">
        <f t="shared" ca="1" si="88"/>
        <v>3.1810987041520793E-2</v>
      </c>
    </row>
    <row r="2608" spans="2:8">
      <c r="B2608" s="270">
        <v>41969</v>
      </c>
      <c r="C2608" s="271">
        <v>3284</v>
      </c>
      <c r="D2608">
        <f t="shared" si="87"/>
        <v>-1.4746795992519905E-3</v>
      </c>
      <c r="E2608" s="172">
        <v>-1.4746795992519905E-3</v>
      </c>
      <c r="G2608" s="172">
        <v>2598</v>
      </c>
      <c r="H2608" s="264">
        <f t="shared" ca="1" si="88"/>
        <v>2.0960841790553308E-2</v>
      </c>
    </row>
    <row r="2609" spans="2:8">
      <c r="B2609" s="270">
        <v>41968</v>
      </c>
      <c r="C2609" s="271">
        <v>3288.85</v>
      </c>
      <c r="D2609">
        <f t="shared" si="87"/>
        <v>-1.9161373057767439E-2</v>
      </c>
      <c r="E2609" s="172">
        <v>-1.9161373057767439E-2</v>
      </c>
      <c r="G2609" s="172">
        <v>2599</v>
      </c>
      <c r="H2609" s="264">
        <f t="shared" ca="1" si="88"/>
        <v>-2.8030818587011345E-2</v>
      </c>
    </row>
    <row r="2610" spans="2:8">
      <c r="B2610" s="270">
        <v>41967</v>
      </c>
      <c r="C2610" s="271">
        <v>3353.1</v>
      </c>
      <c r="D2610">
        <f t="shared" si="87"/>
        <v>-5.8121339473339378E-4</v>
      </c>
      <c r="E2610" s="172">
        <v>-5.8121339473339378E-4</v>
      </c>
      <c r="G2610" s="172">
        <v>2600</v>
      </c>
      <c r="H2610" s="264">
        <f t="shared" ca="1" si="88"/>
        <v>3.4177129289542987E-3</v>
      </c>
    </row>
    <row r="2611" spans="2:8">
      <c r="B2611" s="270">
        <v>41964</v>
      </c>
      <c r="C2611" s="271">
        <v>3355.05</v>
      </c>
      <c r="D2611">
        <f t="shared" si="87"/>
        <v>5.8611902263529247E-3</v>
      </c>
      <c r="E2611" s="172">
        <v>5.8611902263529247E-3</v>
      </c>
      <c r="G2611" s="172">
        <v>2601</v>
      </c>
      <c r="H2611" s="264">
        <f t="shared" ca="1" si="88"/>
        <v>-3.947184345835221E-2</v>
      </c>
    </row>
    <row r="2612" spans="2:8">
      <c r="B2612" s="270">
        <v>41963</v>
      </c>
      <c r="C2612" s="271">
        <v>3335.5</v>
      </c>
      <c r="D2612">
        <f t="shared" si="87"/>
        <v>-2.3628641502662232E-3</v>
      </c>
      <c r="E2612" s="172">
        <v>-2.3628641502662232E-3</v>
      </c>
      <c r="G2612" s="172">
        <v>2602</v>
      </c>
      <c r="H2612" s="264">
        <f t="shared" ca="1" si="88"/>
        <v>-3.1050816723956817E-2</v>
      </c>
    </row>
    <row r="2613" spans="2:8">
      <c r="B2613" s="270">
        <v>41962</v>
      </c>
      <c r="C2613" s="271">
        <v>3343.4</v>
      </c>
      <c r="D2613">
        <f t="shared" si="87"/>
        <v>-6.3008975806930446E-3</v>
      </c>
      <c r="E2613" s="172">
        <v>-6.3008975806930446E-3</v>
      </c>
      <c r="G2613" s="172">
        <v>2603</v>
      </c>
      <c r="H2613" s="264">
        <f t="shared" ca="1" si="88"/>
        <v>1.2360538402096397E-3</v>
      </c>
    </row>
    <row r="2614" spans="2:8">
      <c r="B2614" s="270">
        <v>41961</v>
      </c>
      <c r="C2614" s="271">
        <v>3364.6</v>
      </c>
      <c r="D2614">
        <f t="shared" si="87"/>
        <v>7.0034718065366012E-3</v>
      </c>
      <c r="E2614" s="172">
        <v>7.0034718065366012E-3</v>
      </c>
      <c r="G2614" s="172">
        <v>2604</v>
      </c>
      <c r="H2614" s="264">
        <f t="shared" ca="1" si="88"/>
        <v>-1.3032514556819799E-2</v>
      </c>
    </row>
    <row r="2615" spans="2:8">
      <c r="B2615" s="270">
        <v>41960</v>
      </c>
      <c r="C2615" s="271">
        <v>3341.2</v>
      </c>
      <c r="D2615">
        <f t="shared" si="87"/>
        <v>3.4989713324622353E-3</v>
      </c>
      <c r="E2615" s="172">
        <v>3.4989713324622353E-3</v>
      </c>
      <c r="G2615" s="172">
        <v>2605</v>
      </c>
      <c r="H2615" s="264">
        <f t="shared" ca="1" si="88"/>
        <v>1.1547754031460293E-2</v>
      </c>
    </row>
    <row r="2616" spans="2:8">
      <c r="B2616" s="270">
        <v>41957</v>
      </c>
      <c r="C2616" s="271">
        <v>3329.55</v>
      </c>
      <c r="D2616">
        <f t="shared" si="87"/>
        <v>3.0043111865527027E-4</v>
      </c>
      <c r="E2616" s="172">
        <v>3.0043111865527027E-4</v>
      </c>
      <c r="G2616" s="172">
        <v>2606</v>
      </c>
      <c r="H2616" s="264">
        <f t="shared" ca="1" si="88"/>
        <v>8.7152668386365258E-3</v>
      </c>
    </row>
    <row r="2617" spans="2:8">
      <c r="B2617" s="270">
        <v>41956</v>
      </c>
      <c r="C2617" s="271">
        <v>3328.55</v>
      </c>
      <c r="D2617">
        <f t="shared" si="87"/>
        <v>-9.2864052384849516E-3</v>
      </c>
      <c r="E2617" s="172">
        <v>-9.2864052384849516E-3</v>
      </c>
      <c r="G2617" s="172">
        <v>2607</v>
      </c>
      <c r="H2617" s="264">
        <f t="shared" ca="1" si="88"/>
        <v>-1.8807589310980605E-2</v>
      </c>
    </row>
    <row r="2618" spans="2:8">
      <c r="B2618" s="270">
        <v>41955</v>
      </c>
      <c r="C2618" s="271">
        <v>3359.75</v>
      </c>
      <c r="D2618">
        <f t="shared" si="87"/>
        <v>9.2370081105437075E-3</v>
      </c>
      <c r="E2618" s="172">
        <v>9.2370081105437075E-3</v>
      </c>
      <c r="G2618" s="172">
        <v>2608</v>
      </c>
      <c r="H2618" s="264">
        <f t="shared" ca="1" si="88"/>
        <v>1.3346582469878986E-2</v>
      </c>
    </row>
    <row r="2619" spans="2:8">
      <c r="B2619" s="270">
        <v>41954</v>
      </c>
      <c r="C2619" s="271">
        <v>3329</v>
      </c>
      <c r="D2619">
        <f t="shared" si="87"/>
        <v>6.4090936574157497E-3</v>
      </c>
      <c r="E2619" s="172">
        <v>6.4090936574157497E-3</v>
      </c>
      <c r="G2619" s="172">
        <v>2609</v>
      </c>
      <c r="H2619" s="264">
        <f t="shared" ca="1" si="88"/>
        <v>-1.6840275431836665E-2</v>
      </c>
    </row>
    <row r="2620" spans="2:8">
      <c r="B2620" s="270">
        <v>41953</v>
      </c>
      <c r="C2620" s="271">
        <v>3307.8</v>
      </c>
      <c r="D2620">
        <f t="shared" si="87"/>
        <v>5.9148205026838003E-3</v>
      </c>
      <c r="E2620" s="172">
        <v>5.9148205026838003E-3</v>
      </c>
      <c r="G2620" s="172">
        <v>2610</v>
      </c>
      <c r="H2620" s="264">
        <f t="shared" ca="1" si="88"/>
        <v>4.4354330600624523E-3</v>
      </c>
    </row>
    <row r="2621" spans="2:8">
      <c r="B2621" s="270">
        <v>41950</v>
      </c>
      <c r="C2621" s="271">
        <v>3288.35</v>
      </c>
      <c r="D2621">
        <f t="shared" si="87"/>
        <v>-1.8242904270357078E-4</v>
      </c>
      <c r="E2621" s="172">
        <v>-1.8242904270357078E-4</v>
      </c>
      <c r="G2621" s="172">
        <v>2611</v>
      </c>
      <c r="H2621" s="264">
        <f t="shared" ca="1" si="88"/>
        <v>-2.4960604617665152E-2</v>
      </c>
    </row>
    <row r="2622" spans="2:8">
      <c r="B2622" s="270">
        <v>41948</v>
      </c>
      <c r="C2622" s="271">
        <v>3288.95</v>
      </c>
      <c r="D2622">
        <f t="shared" si="87"/>
        <v>6.3890959429237996E-4</v>
      </c>
      <c r="E2622" s="172">
        <v>6.3890959429237996E-4</v>
      </c>
      <c r="G2622" s="172">
        <v>2612</v>
      </c>
      <c r="H2622" s="264">
        <f t="shared" ca="1" si="88"/>
        <v>1.4798999370721187E-2</v>
      </c>
    </row>
    <row r="2623" spans="2:8">
      <c r="B2623" s="270">
        <v>41946</v>
      </c>
      <c r="C2623" s="271">
        <v>3286.85</v>
      </c>
      <c r="D2623">
        <f t="shared" si="87"/>
        <v>-1.5102254850550631E-2</v>
      </c>
      <c r="E2623" s="172">
        <v>-1.5102254850550631E-2</v>
      </c>
      <c r="G2623" s="172">
        <v>2613</v>
      </c>
      <c r="H2623" s="264">
        <f t="shared" ca="1" si="88"/>
        <v>2.0427868009180835E-2</v>
      </c>
    </row>
    <row r="2624" spans="2:8">
      <c r="B2624" s="270">
        <v>41943</v>
      </c>
      <c r="C2624" s="271">
        <v>3337.25</v>
      </c>
      <c r="D2624">
        <f t="shared" si="87"/>
        <v>2.9935961731347889E-2</v>
      </c>
      <c r="E2624" s="172">
        <v>2.9935961731347889E-2</v>
      </c>
      <c r="G2624" s="172">
        <v>2614</v>
      </c>
      <c r="H2624" s="264">
        <f t="shared" ca="1" si="88"/>
        <v>-6.5737655636362597E-3</v>
      </c>
    </row>
    <row r="2625" spans="2:8">
      <c r="B2625" s="270">
        <v>41942</v>
      </c>
      <c r="C2625" s="271">
        <v>3240.25</v>
      </c>
      <c r="D2625">
        <f t="shared" si="87"/>
        <v>1.0872278030822958E-2</v>
      </c>
      <c r="E2625" s="172">
        <v>1.0872278030822958E-2</v>
      </c>
      <c r="G2625" s="172">
        <v>2615</v>
      </c>
      <c r="H2625" s="264">
        <f t="shared" ca="1" si="88"/>
        <v>2.0080266086243709E-2</v>
      </c>
    </row>
    <row r="2626" spans="2:8">
      <c r="B2626" s="270">
        <v>41941</v>
      </c>
      <c r="C2626" s="271">
        <v>3205.4</v>
      </c>
      <c r="D2626">
        <f t="shared" si="87"/>
        <v>1.7151379567487007E-2</v>
      </c>
      <c r="E2626" s="172">
        <v>1.7151379567487007E-2</v>
      </c>
      <c r="G2626" s="172">
        <v>2616</v>
      </c>
      <c r="H2626" s="264">
        <f t="shared" ca="1" si="88"/>
        <v>9.1921804729625609E-3</v>
      </c>
    </row>
    <row r="2627" spans="2:8">
      <c r="B2627" s="270">
        <v>41940</v>
      </c>
      <c r="C2627" s="271">
        <v>3151.35</v>
      </c>
      <c r="D2627">
        <f t="shared" si="87"/>
        <v>-5.7891914061267346E-3</v>
      </c>
      <c r="E2627" s="172">
        <v>-5.7891914061267346E-3</v>
      </c>
      <c r="G2627" s="172">
        <v>2617</v>
      </c>
      <c r="H2627" s="264">
        <f t="shared" ca="1" si="88"/>
        <v>-1.3121904979420118E-2</v>
      </c>
    </row>
    <row r="2628" spans="2:8">
      <c r="B2628" s="270">
        <v>41939</v>
      </c>
      <c r="C2628" s="271">
        <v>3169.7</v>
      </c>
      <c r="D2628">
        <f t="shared" si="87"/>
        <v>1.3268046122254993E-3</v>
      </c>
      <c r="E2628" s="172">
        <v>1.3268046122254993E-3</v>
      </c>
      <c r="G2628" s="172">
        <v>2618</v>
      </c>
      <c r="H2628" s="264">
        <f t="shared" ca="1" si="88"/>
        <v>-2.9964380169498404E-2</v>
      </c>
    </row>
    <row r="2629" spans="2:8">
      <c r="B2629" s="270">
        <v>41935</v>
      </c>
      <c r="C2629" s="271">
        <v>3165.5</v>
      </c>
      <c r="D2629">
        <f t="shared" si="87"/>
        <v>-3.6824877250408593E-3</v>
      </c>
      <c r="E2629" s="172">
        <v>-3.6824877250408593E-3</v>
      </c>
      <c r="G2629" s="172">
        <v>2619</v>
      </c>
      <c r="H2629" s="264">
        <f t="shared" ca="1" si="88"/>
        <v>-4.2774302476936699E-3</v>
      </c>
    </row>
    <row r="2630" spans="2:8">
      <c r="B2630" s="270">
        <v>41934</v>
      </c>
      <c r="C2630" s="271">
        <v>3177.2</v>
      </c>
      <c r="D2630">
        <f t="shared" si="87"/>
        <v>3.3000617745553858E-2</v>
      </c>
      <c r="E2630" s="172">
        <v>3.3000617745553858E-2</v>
      </c>
      <c r="G2630" s="172">
        <v>2620</v>
      </c>
      <c r="H2630" s="264">
        <f t="shared" ca="1" si="88"/>
        <v>3.1641104116490412E-3</v>
      </c>
    </row>
    <row r="2631" spans="2:8">
      <c r="B2631" s="270">
        <v>41933</v>
      </c>
      <c r="C2631" s="271">
        <v>3075.7</v>
      </c>
      <c r="D2631">
        <f t="shared" si="87"/>
        <v>2.3970436461697241E-2</v>
      </c>
      <c r="E2631" s="172">
        <v>2.3970436461697241E-2</v>
      </c>
      <c r="G2631" s="172">
        <v>2621</v>
      </c>
      <c r="H2631" s="264">
        <f t="shared" ca="1" si="88"/>
        <v>3.3890600102661319E-3</v>
      </c>
    </row>
    <row r="2632" spans="2:8">
      <c r="B2632" s="270">
        <v>41932</v>
      </c>
      <c r="C2632" s="271">
        <v>3003.7</v>
      </c>
      <c r="D2632">
        <f t="shared" si="87"/>
        <v>2.1284553398388327E-2</v>
      </c>
      <c r="E2632" s="172">
        <v>2.1284553398388327E-2</v>
      </c>
      <c r="G2632" s="172">
        <v>2622</v>
      </c>
      <c r="H2632" s="264">
        <f t="shared" ca="1" si="88"/>
        <v>-1.9948558262835706E-2</v>
      </c>
    </row>
    <row r="2633" spans="2:8">
      <c r="B2633" s="270">
        <v>41929</v>
      </c>
      <c r="C2633" s="271">
        <v>2941.1</v>
      </c>
      <c r="D2633">
        <f t="shared" si="87"/>
        <v>1.4471287263564704E-3</v>
      </c>
      <c r="E2633" s="172">
        <v>1.4471287263564704E-3</v>
      </c>
      <c r="G2633" s="172">
        <v>2623</v>
      </c>
      <c r="H2633" s="264">
        <f t="shared" ca="1" si="88"/>
        <v>1.4711652690131749E-2</v>
      </c>
    </row>
    <row r="2634" spans="2:8">
      <c r="B2634" s="270">
        <v>41928</v>
      </c>
      <c r="C2634" s="271">
        <v>2936.85</v>
      </c>
      <c r="D2634">
        <f t="shared" si="87"/>
        <v>-8.5243577191857125E-3</v>
      </c>
      <c r="E2634" s="172">
        <v>-8.5243577191857125E-3</v>
      </c>
      <c r="G2634" s="172">
        <v>2624</v>
      </c>
      <c r="H2634" s="264">
        <f t="shared" ca="1" si="88"/>
        <v>8.3321234911716427E-4</v>
      </c>
    </row>
    <row r="2635" spans="2:8">
      <c r="B2635" s="270">
        <v>41926</v>
      </c>
      <c r="C2635" s="271">
        <v>2962.1</v>
      </c>
      <c r="D2635">
        <f t="shared" ref="D2635:D2698" si="89">(C2635-C2636)/C2636</f>
        <v>-3.6160586642447483E-3</v>
      </c>
      <c r="E2635" s="172">
        <v>-3.6160586642447483E-3</v>
      </c>
      <c r="G2635" s="172">
        <v>2625</v>
      </c>
      <c r="H2635" s="264">
        <f t="shared" ca="1" si="88"/>
        <v>1.7093814643062279E-2</v>
      </c>
    </row>
    <row r="2636" spans="2:8">
      <c r="B2636" s="270">
        <v>41925</v>
      </c>
      <c r="C2636" s="271">
        <v>2972.85</v>
      </c>
      <c r="D2636">
        <f t="shared" si="89"/>
        <v>2.2419256961769573E-3</v>
      </c>
      <c r="E2636" s="172">
        <v>2.2419256961769573E-3</v>
      </c>
      <c r="G2636" s="172">
        <v>2626</v>
      </c>
      <c r="H2636" s="264">
        <f t="shared" ref="H2636:H2699" ca="1" si="90">_xlfn.NORM.INV(RAND(),N$13,N$14)</f>
        <v>-3.0376434453822012E-2</v>
      </c>
    </row>
    <row r="2637" spans="2:8">
      <c r="B2637" s="270">
        <v>41922</v>
      </c>
      <c r="C2637" s="271">
        <v>2966.2</v>
      </c>
      <c r="D2637">
        <f t="shared" si="89"/>
        <v>-1.3305834608475817E-2</v>
      </c>
      <c r="E2637" s="172">
        <v>-1.3305834608475817E-2</v>
      </c>
      <c r="G2637" s="172">
        <v>2627</v>
      </c>
      <c r="H2637" s="264">
        <f t="shared" ca="1" si="90"/>
        <v>-2.6323909403358915E-2</v>
      </c>
    </row>
    <row r="2638" spans="2:8">
      <c r="B2638" s="270">
        <v>41921</v>
      </c>
      <c r="C2638" s="271">
        <v>3006.2</v>
      </c>
      <c r="D2638">
        <f t="shared" si="89"/>
        <v>1.8671004032394672E-2</v>
      </c>
      <c r="E2638" s="172">
        <v>1.8671004032394672E-2</v>
      </c>
      <c r="G2638" s="172">
        <v>2628</v>
      </c>
      <c r="H2638" s="264">
        <f t="shared" ca="1" si="90"/>
        <v>1.0759919474843518E-2</v>
      </c>
    </row>
    <row r="2639" spans="2:8">
      <c r="B2639" s="270">
        <v>41920</v>
      </c>
      <c r="C2639" s="271">
        <v>2951.1</v>
      </c>
      <c r="D2639">
        <f t="shared" si="89"/>
        <v>4.2366392731355614E-3</v>
      </c>
      <c r="E2639" s="172">
        <v>4.2366392731355614E-3</v>
      </c>
      <c r="G2639" s="172">
        <v>2629</v>
      </c>
      <c r="H2639" s="264">
        <f t="shared" ca="1" si="90"/>
        <v>-1.3189158222294188E-2</v>
      </c>
    </row>
    <row r="2640" spans="2:8">
      <c r="B2640" s="270">
        <v>41919</v>
      </c>
      <c r="C2640" s="271">
        <v>2938.65</v>
      </c>
      <c r="D2640">
        <f t="shared" si="89"/>
        <v>-1.087194331779388E-2</v>
      </c>
      <c r="E2640" s="172">
        <v>-1.087194331779388E-2</v>
      </c>
      <c r="G2640" s="172">
        <v>2630</v>
      </c>
      <c r="H2640" s="264">
        <f t="shared" ca="1" si="90"/>
        <v>3.5608504089410195E-3</v>
      </c>
    </row>
    <row r="2641" spans="2:8">
      <c r="B2641" s="270">
        <v>41913</v>
      </c>
      <c r="C2641" s="271">
        <v>2970.95</v>
      </c>
      <c r="D2641">
        <f t="shared" si="89"/>
        <v>-3.0004734152831544E-2</v>
      </c>
      <c r="E2641" s="172">
        <v>-3.0004734152831544E-2</v>
      </c>
      <c r="G2641" s="172">
        <v>2631</v>
      </c>
      <c r="H2641" s="264">
        <f t="shared" ca="1" si="90"/>
        <v>-2.1289674268579181E-2</v>
      </c>
    </row>
    <row r="2642" spans="2:8">
      <c r="B2642" s="270">
        <v>41912</v>
      </c>
      <c r="C2642" s="271">
        <v>3062.85</v>
      </c>
      <c r="D2642">
        <f t="shared" si="89"/>
        <v>1.818393364692579E-2</v>
      </c>
      <c r="E2642" s="172">
        <v>1.818393364692579E-2</v>
      </c>
      <c r="G2642" s="172">
        <v>2632</v>
      </c>
      <c r="H2642" s="264">
        <f t="shared" ca="1" si="90"/>
        <v>5.3716533725285936E-3</v>
      </c>
    </row>
    <row r="2643" spans="2:8">
      <c r="B2643" s="270">
        <v>41911</v>
      </c>
      <c r="C2643" s="271">
        <v>3008.15</v>
      </c>
      <c r="D2643">
        <f t="shared" si="89"/>
        <v>-9.8255431204739667E-3</v>
      </c>
      <c r="E2643" s="172">
        <v>-9.8255431204739667E-3</v>
      </c>
      <c r="G2643" s="172">
        <v>2633</v>
      </c>
      <c r="H2643" s="264">
        <f t="shared" ca="1" si="90"/>
        <v>-5.4821170167251076E-2</v>
      </c>
    </row>
    <row r="2644" spans="2:8">
      <c r="B2644" s="270">
        <v>41908</v>
      </c>
      <c r="C2644" s="271">
        <v>3038</v>
      </c>
      <c r="D2644">
        <f t="shared" si="89"/>
        <v>-6.2965082999427591E-3</v>
      </c>
      <c r="E2644" s="172">
        <v>-6.2965082999427591E-3</v>
      </c>
      <c r="G2644" s="172">
        <v>2634</v>
      </c>
      <c r="H2644" s="264">
        <f t="shared" ca="1" si="90"/>
        <v>1.9627032306571764E-2</v>
      </c>
    </row>
    <row r="2645" spans="2:8">
      <c r="B2645" s="270">
        <v>41907</v>
      </c>
      <c r="C2645" s="271">
        <v>3057.25</v>
      </c>
      <c r="D2645">
        <f t="shared" si="89"/>
        <v>-4.7366364997721792E-3</v>
      </c>
      <c r="E2645" s="172">
        <v>-4.7366364997721792E-3</v>
      </c>
      <c r="G2645" s="172">
        <v>2635</v>
      </c>
      <c r="H2645" s="264">
        <f t="shared" ca="1" si="90"/>
        <v>1.8277426188156289E-2</v>
      </c>
    </row>
    <row r="2646" spans="2:8">
      <c r="B2646" s="270">
        <v>41906</v>
      </c>
      <c r="C2646" s="271">
        <v>3071.8</v>
      </c>
      <c r="D2646">
        <f t="shared" si="89"/>
        <v>3.2660526487686978E-3</v>
      </c>
      <c r="E2646" s="172">
        <v>3.2660526487686978E-3</v>
      </c>
      <c r="G2646" s="172">
        <v>2636</v>
      </c>
      <c r="H2646" s="264">
        <f t="shared" ca="1" si="90"/>
        <v>-2.4271623471715471E-2</v>
      </c>
    </row>
    <row r="2647" spans="2:8">
      <c r="B2647" s="270">
        <v>41905</v>
      </c>
      <c r="C2647" s="271">
        <v>3061.8</v>
      </c>
      <c r="D2647">
        <f t="shared" si="89"/>
        <v>-1.4350009784096394E-3</v>
      </c>
      <c r="E2647" s="172">
        <v>-1.4350009784096394E-3</v>
      </c>
      <c r="G2647" s="172">
        <v>2637</v>
      </c>
      <c r="H2647" s="264">
        <f t="shared" ca="1" si="90"/>
        <v>9.7097366609896901E-3</v>
      </c>
    </row>
    <row r="2648" spans="2:8">
      <c r="B2648" s="270">
        <v>41904</v>
      </c>
      <c r="C2648" s="271">
        <v>3066.2</v>
      </c>
      <c r="D2648">
        <f t="shared" si="89"/>
        <v>-5.255644951985554E-3</v>
      </c>
      <c r="E2648" s="172">
        <v>-5.255644951985554E-3</v>
      </c>
      <c r="G2648" s="172">
        <v>2638</v>
      </c>
      <c r="H2648" s="264">
        <f t="shared" ca="1" si="90"/>
        <v>3.0466388008128786E-2</v>
      </c>
    </row>
    <row r="2649" spans="2:8">
      <c r="B2649" s="270">
        <v>41901</v>
      </c>
      <c r="C2649" s="271">
        <v>3082.4</v>
      </c>
      <c r="D2649">
        <f t="shared" si="89"/>
        <v>1.3047622177671237E-2</v>
      </c>
      <c r="E2649" s="172">
        <v>1.3047622177671237E-2</v>
      </c>
      <c r="G2649" s="172">
        <v>2639</v>
      </c>
      <c r="H2649" s="264">
        <f t="shared" ca="1" si="90"/>
        <v>-2.5572054352869591E-3</v>
      </c>
    </row>
    <row r="2650" spans="2:8">
      <c r="B2650" s="270">
        <v>41900</v>
      </c>
      <c r="C2650" s="271">
        <v>3042.7</v>
      </c>
      <c r="D2650">
        <f t="shared" si="89"/>
        <v>2.5444863844702077E-2</v>
      </c>
      <c r="E2650" s="172">
        <v>2.5444863844702077E-2</v>
      </c>
      <c r="G2650" s="172">
        <v>2640</v>
      </c>
      <c r="H2650" s="264">
        <f t="shared" ca="1" si="90"/>
        <v>-1.641194146451826E-2</v>
      </c>
    </row>
    <row r="2651" spans="2:8">
      <c r="B2651" s="270">
        <v>41899</v>
      </c>
      <c r="C2651" s="271">
        <v>2967.2</v>
      </c>
      <c r="D2651">
        <f t="shared" si="89"/>
        <v>5.7111868083447419E-3</v>
      </c>
      <c r="E2651" s="172">
        <v>5.7111868083447419E-3</v>
      </c>
      <c r="G2651" s="172">
        <v>2641</v>
      </c>
      <c r="H2651" s="264">
        <f t="shared" ca="1" si="90"/>
        <v>1.1552335723102068E-2</v>
      </c>
    </row>
    <row r="2652" spans="2:8">
      <c r="B2652" s="270">
        <v>41898</v>
      </c>
      <c r="C2652" s="271">
        <v>2950.35</v>
      </c>
      <c r="D2652">
        <f t="shared" si="89"/>
        <v>-4.1348815229865664E-3</v>
      </c>
      <c r="E2652" s="172">
        <v>-4.1348815229865664E-3</v>
      </c>
      <c r="G2652" s="172">
        <v>2642</v>
      </c>
      <c r="H2652" s="264">
        <f t="shared" ca="1" si="90"/>
        <v>-3.1964984534846412E-2</v>
      </c>
    </row>
    <row r="2653" spans="2:8">
      <c r="B2653" s="270">
        <v>41897</v>
      </c>
      <c r="C2653" s="271">
        <v>2962.6</v>
      </c>
      <c r="D2653">
        <f t="shared" si="89"/>
        <v>-3.0957668752945259E-3</v>
      </c>
      <c r="E2653" s="172">
        <v>-3.0957668752945259E-3</v>
      </c>
      <c r="G2653" s="172">
        <v>2643</v>
      </c>
      <c r="H2653" s="264">
        <f t="shared" ca="1" si="90"/>
        <v>-3.0690632803224375E-3</v>
      </c>
    </row>
    <row r="2654" spans="2:8">
      <c r="B2654" s="270">
        <v>41894</v>
      </c>
      <c r="C2654" s="271">
        <v>2971.8</v>
      </c>
      <c r="D2654">
        <f t="shared" si="89"/>
        <v>1.8751499777176057E-2</v>
      </c>
      <c r="E2654" s="172">
        <v>1.8751499777176057E-2</v>
      </c>
      <c r="G2654" s="172">
        <v>2644</v>
      </c>
      <c r="H2654" s="264">
        <f t="shared" ca="1" si="90"/>
        <v>-1.8408231924912345E-2</v>
      </c>
    </row>
    <row r="2655" spans="2:8">
      <c r="B2655" s="270">
        <v>41893</v>
      </c>
      <c r="C2655" s="271">
        <v>2917.1</v>
      </c>
      <c r="D2655">
        <f t="shared" si="89"/>
        <v>3.4916321230155632E-3</v>
      </c>
      <c r="E2655" s="172">
        <v>3.4916321230155632E-3</v>
      </c>
      <c r="G2655" s="172">
        <v>2645</v>
      </c>
      <c r="H2655" s="264">
        <f t="shared" ca="1" si="90"/>
        <v>-6.9545558857400901E-3</v>
      </c>
    </row>
    <row r="2656" spans="2:8">
      <c r="B2656" s="270">
        <v>41892</v>
      </c>
      <c r="C2656" s="271">
        <v>2906.95</v>
      </c>
      <c r="D2656">
        <f t="shared" si="89"/>
        <v>-1.0481099656358013E-3</v>
      </c>
      <c r="E2656" s="172">
        <v>-1.0481099656358013E-3</v>
      </c>
      <c r="G2656" s="172">
        <v>2646</v>
      </c>
      <c r="H2656" s="264">
        <f t="shared" ca="1" si="90"/>
        <v>2.5279713438355889E-2</v>
      </c>
    </row>
    <row r="2657" spans="2:8">
      <c r="B2657" s="270">
        <v>41891</v>
      </c>
      <c r="C2657" s="271">
        <v>2910</v>
      </c>
      <c r="D2657">
        <f t="shared" si="89"/>
        <v>-1.9378183252448309E-3</v>
      </c>
      <c r="E2657" s="172">
        <v>-1.9378183252448309E-3</v>
      </c>
      <c r="G2657" s="172">
        <v>2647</v>
      </c>
      <c r="H2657" s="264">
        <f t="shared" ca="1" si="90"/>
        <v>-1.3775822490512016E-3</v>
      </c>
    </row>
    <row r="2658" spans="2:8">
      <c r="B2658" s="270">
        <v>41890</v>
      </c>
      <c r="C2658" s="271">
        <v>2915.65</v>
      </c>
      <c r="D2658">
        <f t="shared" si="89"/>
        <v>1.2114900633515609E-2</v>
      </c>
      <c r="E2658" s="172">
        <v>1.2114900633515609E-2</v>
      </c>
      <c r="G2658" s="172">
        <v>2648</v>
      </c>
      <c r="H2658" s="264">
        <f t="shared" ca="1" si="90"/>
        <v>3.3258877191597667E-2</v>
      </c>
    </row>
    <row r="2659" spans="2:8">
      <c r="B2659" s="270">
        <v>41887</v>
      </c>
      <c r="C2659" s="271">
        <v>2880.75</v>
      </c>
      <c r="D2659">
        <f t="shared" si="89"/>
        <v>-5.8666206539556556E-3</v>
      </c>
      <c r="E2659" s="172">
        <v>-5.8666206539556556E-3</v>
      </c>
      <c r="G2659" s="172">
        <v>2649</v>
      </c>
      <c r="H2659" s="264">
        <f t="shared" ca="1" si="90"/>
        <v>-1.0486305615164469E-2</v>
      </c>
    </row>
    <row r="2660" spans="2:8">
      <c r="B2660" s="270">
        <v>41886</v>
      </c>
      <c r="C2660" s="271">
        <v>2897.75</v>
      </c>
      <c r="D2660">
        <f t="shared" si="89"/>
        <v>-3.7131904213440307E-3</v>
      </c>
      <c r="E2660" s="172">
        <v>-3.7131904213440307E-3</v>
      </c>
      <c r="G2660" s="172">
        <v>2650</v>
      </c>
      <c r="H2660" s="264">
        <f t="shared" ca="1" si="90"/>
        <v>-5.5561388831891819E-3</v>
      </c>
    </row>
    <row r="2661" spans="2:8">
      <c r="B2661" s="270">
        <v>41885</v>
      </c>
      <c r="C2661" s="271">
        <v>2908.55</v>
      </c>
      <c r="D2661">
        <f t="shared" si="89"/>
        <v>-2.2298073789471877E-3</v>
      </c>
      <c r="E2661" s="172">
        <v>-2.2298073789471877E-3</v>
      </c>
      <c r="G2661" s="172">
        <v>2651</v>
      </c>
      <c r="H2661" s="264">
        <f t="shared" ca="1" si="90"/>
        <v>3.5679522389233574E-2</v>
      </c>
    </row>
    <row r="2662" spans="2:8">
      <c r="B2662" s="270">
        <v>41884</v>
      </c>
      <c r="C2662" s="271">
        <v>2915.05</v>
      </c>
      <c r="D2662">
        <f t="shared" si="89"/>
        <v>7.7245262290579506E-4</v>
      </c>
      <c r="E2662" s="172">
        <v>7.7245262290579506E-4</v>
      </c>
      <c r="G2662" s="172">
        <v>2652</v>
      </c>
      <c r="H2662" s="264">
        <f t="shared" ca="1" si="90"/>
        <v>-1.3438904430554231E-2</v>
      </c>
    </row>
    <row r="2663" spans="2:8">
      <c r="B2663" s="270">
        <v>41883</v>
      </c>
      <c r="C2663" s="271">
        <v>2912.8</v>
      </c>
      <c r="D2663">
        <f t="shared" si="89"/>
        <v>4.6076494882384696E-2</v>
      </c>
      <c r="E2663" s="172">
        <v>4.6076494882384696E-2</v>
      </c>
      <c r="G2663" s="172">
        <v>2653</v>
      </c>
      <c r="H2663" s="264">
        <f t="shared" ca="1" si="90"/>
        <v>5.5542494581614279E-3</v>
      </c>
    </row>
    <row r="2664" spans="2:8">
      <c r="B2664" s="270">
        <v>41879</v>
      </c>
      <c r="C2664" s="271">
        <v>2784.5</v>
      </c>
      <c r="D2664">
        <f t="shared" si="89"/>
        <v>5.5069062020402636E-3</v>
      </c>
      <c r="E2664" s="172">
        <v>5.5069062020402636E-3</v>
      </c>
      <c r="G2664" s="172">
        <v>2654</v>
      </c>
      <c r="H2664" s="264">
        <f t="shared" ca="1" si="90"/>
        <v>1.1806978596771354E-2</v>
      </c>
    </row>
    <row r="2665" spans="2:8">
      <c r="B2665" s="270">
        <v>41878</v>
      </c>
      <c r="C2665" s="271">
        <v>2769.25</v>
      </c>
      <c r="D2665">
        <f t="shared" si="89"/>
        <v>-1.1361996825855183E-3</v>
      </c>
      <c r="E2665" s="172">
        <v>-1.1361996825855183E-3</v>
      </c>
      <c r="G2665" s="172">
        <v>2655</v>
      </c>
      <c r="H2665" s="264">
        <f t="shared" ca="1" si="90"/>
        <v>1.2336856325715193E-2</v>
      </c>
    </row>
    <row r="2666" spans="2:8">
      <c r="B2666" s="270">
        <v>41877</v>
      </c>
      <c r="C2666" s="271">
        <v>2772.4</v>
      </c>
      <c r="D2666">
        <f t="shared" si="89"/>
        <v>-1.1921521107685663E-2</v>
      </c>
      <c r="E2666" s="172">
        <v>-1.1921521107685663E-2</v>
      </c>
      <c r="G2666" s="172">
        <v>2656</v>
      </c>
      <c r="H2666" s="264">
        <f t="shared" ca="1" si="90"/>
        <v>6.0486419477608026E-3</v>
      </c>
    </row>
    <row r="2667" spans="2:8">
      <c r="B2667" s="270">
        <v>41876</v>
      </c>
      <c r="C2667" s="271">
        <v>2805.85</v>
      </c>
      <c r="D2667">
        <f t="shared" si="89"/>
        <v>1.8512804689910522E-2</v>
      </c>
      <c r="E2667" s="172">
        <v>1.8512804689910522E-2</v>
      </c>
      <c r="G2667" s="172">
        <v>2657</v>
      </c>
      <c r="H2667" s="264">
        <f t="shared" ca="1" si="90"/>
        <v>-9.2375413293264205E-4</v>
      </c>
    </row>
    <row r="2668" spans="2:8">
      <c r="B2668" s="270">
        <v>41873</v>
      </c>
      <c r="C2668" s="271">
        <v>2754.85</v>
      </c>
      <c r="D2668">
        <f t="shared" si="89"/>
        <v>1.5633236988964851E-3</v>
      </c>
      <c r="E2668" s="172">
        <v>1.5633236988964851E-3</v>
      </c>
      <c r="G2668" s="172">
        <v>2658</v>
      </c>
      <c r="H2668" s="264">
        <f t="shared" ca="1" si="90"/>
        <v>-2.8926035846773321E-2</v>
      </c>
    </row>
    <row r="2669" spans="2:8">
      <c r="B2669" s="270">
        <v>41872</v>
      </c>
      <c r="C2669" s="271">
        <v>2750.55</v>
      </c>
      <c r="D2669">
        <f t="shared" si="89"/>
        <v>4.6386763336195456E-3</v>
      </c>
      <c r="E2669" s="172">
        <v>4.6386763336195456E-3</v>
      </c>
      <c r="G2669" s="172">
        <v>2659</v>
      </c>
      <c r="H2669" s="264">
        <f t="shared" ca="1" si="90"/>
        <v>1.3415465768922651E-2</v>
      </c>
    </row>
    <row r="2670" spans="2:8">
      <c r="B2670" s="270">
        <v>41871</v>
      </c>
      <c r="C2670" s="271">
        <v>2737.85</v>
      </c>
      <c r="D2670">
        <f t="shared" si="89"/>
        <v>-4.1646964681920024E-3</v>
      </c>
      <c r="E2670" s="172">
        <v>-4.1646964681920024E-3</v>
      </c>
      <c r="G2670" s="172">
        <v>2660</v>
      </c>
      <c r="H2670" s="264">
        <f t="shared" ca="1" si="90"/>
        <v>2.2383241833198009E-2</v>
      </c>
    </row>
    <row r="2671" spans="2:8">
      <c r="B2671" s="270">
        <v>41870</v>
      </c>
      <c r="C2671" s="271">
        <v>2749.3</v>
      </c>
      <c r="D2671">
        <f t="shared" si="89"/>
        <v>1.6922194891901388E-2</v>
      </c>
      <c r="E2671" s="172">
        <v>1.6922194891901388E-2</v>
      </c>
      <c r="G2671" s="172">
        <v>2661</v>
      </c>
      <c r="H2671" s="264">
        <f t="shared" ca="1" si="90"/>
        <v>3.2209855765740758E-2</v>
      </c>
    </row>
    <row r="2672" spans="2:8">
      <c r="B2672" s="270">
        <v>41869</v>
      </c>
      <c r="C2672" s="271">
        <v>2703.55</v>
      </c>
      <c r="D2672">
        <f t="shared" si="89"/>
        <v>1.3875607057808778E-2</v>
      </c>
      <c r="E2672" s="172">
        <v>1.3875607057808778E-2</v>
      </c>
      <c r="G2672" s="172">
        <v>2662</v>
      </c>
      <c r="H2672" s="264">
        <f t="shared" ca="1" si="90"/>
        <v>-1.9401484022709952E-3</v>
      </c>
    </row>
    <row r="2673" spans="2:8">
      <c r="B2673" s="270">
        <v>41865</v>
      </c>
      <c r="C2673" s="271">
        <v>2666.55</v>
      </c>
      <c r="D2673">
        <f t="shared" si="89"/>
        <v>5.8846828495446408E-3</v>
      </c>
      <c r="E2673" s="172">
        <v>5.8846828495446408E-3</v>
      </c>
      <c r="G2673" s="172">
        <v>2663</v>
      </c>
      <c r="H2673" s="264">
        <f t="shared" ca="1" si="90"/>
        <v>2.7738840908065085E-3</v>
      </c>
    </row>
    <row r="2674" spans="2:8">
      <c r="B2674" s="270">
        <v>41864</v>
      </c>
      <c r="C2674" s="271">
        <v>2650.95</v>
      </c>
      <c r="D2674">
        <f t="shared" si="89"/>
        <v>-4.9920240217697972E-3</v>
      </c>
      <c r="E2674" s="172">
        <v>-4.9920240217697972E-3</v>
      </c>
      <c r="G2674" s="172">
        <v>2664</v>
      </c>
      <c r="H2674" s="264">
        <f t="shared" ca="1" si="90"/>
        <v>-5.4015871310413143E-3</v>
      </c>
    </row>
    <row r="2675" spans="2:8">
      <c r="B2675" s="270">
        <v>41863</v>
      </c>
      <c r="C2675" s="271">
        <v>2664.25</v>
      </c>
      <c r="D2675">
        <f t="shared" si="89"/>
        <v>-1.12589367810768E-4</v>
      </c>
      <c r="E2675" s="172">
        <v>-1.12589367810768E-4</v>
      </c>
      <c r="G2675" s="172">
        <v>2665</v>
      </c>
      <c r="H2675" s="264">
        <f t="shared" ca="1" si="90"/>
        <v>-3.06393050642037E-2</v>
      </c>
    </row>
    <row r="2676" spans="2:8">
      <c r="B2676" s="270">
        <v>41862</v>
      </c>
      <c r="C2676" s="271">
        <v>2664.55</v>
      </c>
      <c r="D2676">
        <f t="shared" si="89"/>
        <v>1.5995576908411604E-2</v>
      </c>
      <c r="E2676" s="172">
        <v>1.5995576908411604E-2</v>
      </c>
      <c r="G2676" s="172">
        <v>2666</v>
      </c>
      <c r="H2676" s="264">
        <f t="shared" ca="1" si="90"/>
        <v>2.0128050753960021E-2</v>
      </c>
    </row>
    <row r="2677" spans="2:8">
      <c r="B2677" s="270">
        <v>41859</v>
      </c>
      <c r="C2677" s="271">
        <v>2622.6</v>
      </c>
      <c r="D2677">
        <f t="shared" si="89"/>
        <v>-1.0115497848569556E-2</v>
      </c>
      <c r="E2677" s="172">
        <v>-1.0115497848569556E-2</v>
      </c>
      <c r="G2677" s="172">
        <v>2667</v>
      </c>
      <c r="H2677" s="264">
        <f t="shared" ca="1" si="90"/>
        <v>3.9434531612909926E-2</v>
      </c>
    </row>
    <row r="2678" spans="2:8">
      <c r="B2678" s="270">
        <v>41858</v>
      </c>
      <c r="C2678" s="271">
        <v>2649.4</v>
      </c>
      <c r="D2678">
        <f t="shared" si="89"/>
        <v>4.7023132347364773E-3</v>
      </c>
      <c r="E2678" s="172">
        <v>4.7023132347364773E-3</v>
      </c>
      <c r="G2678" s="172">
        <v>2668</v>
      </c>
      <c r="H2678" s="264">
        <f t="shared" ca="1" si="90"/>
        <v>4.9080110530353473E-3</v>
      </c>
    </row>
    <row r="2679" spans="2:8">
      <c r="B2679" s="270">
        <v>41857</v>
      </c>
      <c r="C2679" s="271">
        <v>2637</v>
      </c>
      <c r="D2679">
        <f t="shared" si="89"/>
        <v>-1.0822064257178727E-2</v>
      </c>
      <c r="E2679" s="172">
        <v>-1.0822064257178727E-2</v>
      </c>
      <c r="G2679" s="172">
        <v>2669</v>
      </c>
      <c r="H2679" s="264">
        <f t="shared" ca="1" si="90"/>
        <v>-2.6770766141117779E-3</v>
      </c>
    </row>
    <row r="2680" spans="2:8">
      <c r="B2680" s="270">
        <v>41856</v>
      </c>
      <c r="C2680" s="271">
        <v>2665.85</v>
      </c>
      <c r="D2680">
        <f t="shared" si="89"/>
        <v>7.6161318365650273E-3</v>
      </c>
      <c r="E2680" s="172">
        <v>7.6161318365650273E-3</v>
      </c>
      <c r="G2680" s="172">
        <v>2670</v>
      </c>
      <c r="H2680" s="264">
        <f t="shared" ca="1" si="90"/>
        <v>1.6066846066505013E-2</v>
      </c>
    </row>
    <row r="2681" spans="2:8">
      <c r="B2681" s="270">
        <v>41855</v>
      </c>
      <c r="C2681" s="271">
        <v>2645.7</v>
      </c>
      <c r="D2681">
        <f t="shared" si="89"/>
        <v>2.3085846867749348E-2</v>
      </c>
      <c r="E2681" s="172">
        <v>2.3085846867749348E-2</v>
      </c>
      <c r="G2681" s="172">
        <v>2671</v>
      </c>
      <c r="H2681" s="264">
        <f t="shared" ca="1" si="90"/>
        <v>2.569388508998861E-2</v>
      </c>
    </row>
    <row r="2682" spans="2:8">
      <c r="B2682" s="270">
        <v>41852</v>
      </c>
      <c r="C2682" s="271">
        <v>2586</v>
      </c>
      <c r="D2682">
        <f t="shared" si="89"/>
        <v>2.4543887799369987E-2</v>
      </c>
      <c r="E2682" s="172">
        <v>2.4543887799369987E-2</v>
      </c>
      <c r="G2682" s="172">
        <v>2672</v>
      </c>
      <c r="H2682" s="264">
        <f t="shared" ca="1" si="90"/>
        <v>-3.0746724833798814E-2</v>
      </c>
    </row>
    <row r="2683" spans="2:8">
      <c r="B2683" s="270">
        <v>41851</v>
      </c>
      <c r="C2683" s="271">
        <v>2524.0500000000002</v>
      </c>
      <c r="D2683">
        <f t="shared" si="89"/>
        <v>-1.1126564673157022E-2</v>
      </c>
      <c r="E2683" s="172">
        <v>-1.1126564673157022E-2</v>
      </c>
      <c r="G2683" s="172">
        <v>2673</v>
      </c>
      <c r="H2683" s="264">
        <f t="shared" ca="1" si="90"/>
        <v>2.0068706321449425E-2</v>
      </c>
    </row>
    <row r="2684" spans="2:8">
      <c r="B2684" s="270">
        <v>41850</v>
      </c>
      <c r="C2684" s="271">
        <v>2552.4499999999998</v>
      </c>
      <c r="D2684">
        <f t="shared" si="89"/>
        <v>1.8738774695669456E-2</v>
      </c>
      <c r="E2684" s="172">
        <v>1.8738774695669456E-2</v>
      </c>
      <c r="G2684" s="172">
        <v>2674</v>
      </c>
      <c r="H2684" s="264">
        <f t="shared" ca="1" si="90"/>
        <v>5.6636186749061315E-3</v>
      </c>
    </row>
    <row r="2685" spans="2:8">
      <c r="B2685" s="270">
        <v>41848</v>
      </c>
      <c r="C2685" s="271">
        <v>2505.5</v>
      </c>
      <c r="D2685">
        <f t="shared" si="89"/>
        <v>-1.5143665564102265E-3</v>
      </c>
      <c r="E2685" s="172">
        <v>-1.5143665564102265E-3</v>
      </c>
      <c r="G2685" s="172">
        <v>2675</v>
      </c>
      <c r="H2685" s="264">
        <f t="shared" ca="1" si="90"/>
        <v>-1.0440949417644849E-2</v>
      </c>
    </row>
    <row r="2686" spans="2:8">
      <c r="B2686" s="270">
        <v>41845</v>
      </c>
      <c r="C2686" s="271">
        <v>2509.3000000000002</v>
      </c>
      <c r="D2686">
        <f t="shared" si="89"/>
        <v>4.2422059470926341E-3</v>
      </c>
      <c r="E2686" s="172">
        <v>4.2422059470926341E-3</v>
      </c>
      <c r="G2686" s="172">
        <v>2676</v>
      </c>
      <c r="H2686" s="264">
        <f t="shared" ca="1" si="90"/>
        <v>3.2071421416824265E-2</v>
      </c>
    </row>
    <row r="2687" spans="2:8">
      <c r="B2687" s="270">
        <v>41844</v>
      </c>
      <c r="C2687" s="271">
        <v>2498.6999999999998</v>
      </c>
      <c r="D2687">
        <f t="shared" si="89"/>
        <v>3.4738258267904805E-3</v>
      </c>
      <c r="E2687" s="172">
        <v>3.4738258267904805E-3</v>
      </c>
      <c r="G2687" s="172">
        <v>2677</v>
      </c>
      <c r="H2687" s="264">
        <f t="shared" ca="1" si="90"/>
        <v>-3.0545264564363777E-2</v>
      </c>
    </row>
    <row r="2688" spans="2:8">
      <c r="B2688" s="270">
        <v>41843</v>
      </c>
      <c r="C2688" s="271">
        <v>2490.0500000000002</v>
      </c>
      <c r="D2688">
        <f t="shared" si="89"/>
        <v>-9.290204503859277E-3</v>
      </c>
      <c r="E2688" s="172">
        <v>-9.290204503859277E-3</v>
      </c>
      <c r="G2688" s="172">
        <v>2678</v>
      </c>
      <c r="H2688" s="264">
        <f t="shared" ca="1" si="90"/>
        <v>1.1339252912678378E-2</v>
      </c>
    </row>
    <row r="2689" spans="2:8">
      <c r="B2689" s="270">
        <v>41842</v>
      </c>
      <c r="C2689" s="271">
        <v>2513.4</v>
      </c>
      <c r="D2689">
        <f t="shared" si="89"/>
        <v>-1.099809156550645E-2</v>
      </c>
      <c r="E2689" s="172">
        <v>-1.099809156550645E-2</v>
      </c>
      <c r="G2689" s="172">
        <v>2679</v>
      </c>
      <c r="H2689" s="264">
        <f t="shared" ca="1" si="90"/>
        <v>-2.1814889463298965E-3</v>
      </c>
    </row>
    <row r="2690" spans="2:8">
      <c r="B2690" s="270">
        <v>41841</v>
      </c>
      <c r="C2690" s="271">
        <v>2541.35</v>
      </c>
      <c r="D2690">
        <f t="shared" si="89"/>
        <v>6.6347144102035967E-3</v>
      </c>
      <c r="E2690" s="172">
        <v>6.6347144102035967E-3</v>
      </c>
      <c r="G2690" s="172">
        <v>2680</v>
      </c>
      <c r="H2690" s="264">
        <f t="shared" ca="1" si="90"/>
        <v>-2.7262272691952638E-2</v>
      </c>
    </row>
    <row r="2691" spans="2:8">
      <c r="B2691" s="270">
        <v>41838</v>
      </c>
      <c r="C2691" s="271">
        <v>2524.6</v>
      </c>
      <c r="D2691">
        <f t="shared" si="89"/>
        <v>-1.3962934755013963E-2</v>
      </c>
      <c r="E2691" s="172">
        <v>-1.3962934755013963E-2</v>
      </c>
      <c r="G2691" s="172">
        <v>2681</v>
      </c>
      <c r="H2691" s="264">
        <f t="shared" ca="1" si="90"/>
        <v>-9.6518358499685531E-3</v>
      </c>
    </row>
    <row r="2692" spans="2:8">
      <c r="B2692" s="270">
        <v>41837</v>
      </c>
      <c r="C2692" s="271">
        <v>2560.35</v>
      </c>
      <c r="D2692">
        <f t="shared" si="89"/>
        <v>-4.5876018117140061E-3</v>
      </c>
      <c r="E2692" s="172">
        <v>-4.5876018117140061E-3</v>
      </c>
      <c r="G2692" s="172">
        <v>2682</v>
      </c>
      <c r="H2692" s="264">
        <f t="shared" ca="1" si="90"/>
        <v>2.7418304247759685E-3</v>
      </c>
    </row>
    <row r="2693" spans="2:8">
      <c r="B2693" s="270">
        <v>41836</v>
      </c>
      <c r="C2693" s="271">
        <v>2572.15</v>
      </c>
      <c r="D2693">
        <f t="shared" si="89"/>
        <v>2.1322638924735564E-2</v>
      </c>
      <c r="E2693" s="172">
        <v>2.1322638924735564E-2</v>
      </c>
      <c r="G2693" s="172">
        <v>2683</v>
      </c>
      <c r="H2693" s="264">
        <f t="shared" ca="1" si="90"/>
        <v>-1.0254784131952495E-2</v>
      </c>
    </row>
    <row r="2694" spans="2:8">
      <c r="B2694" s="270">
        <v>41835</v>
      </c>
      <c r="C2694" s="271">
        <v>2518.4499999999998</v>
      </c>
      <c r="D2694">
        <f t="shared" si="89"/>
        <v>3.5064650449264747E-3</v>
      </c>
      <c r="E2694" s="172">
        <v>3.5064650449264747E-3</v>
      </c>
      <c r="G2694" s="172">
        <v>2684</v>
      </c>
      <c r="H2694" s="264">
        <f t="shared" ca="1" si="90"/>
        <v>9.3387345236771689E-3</v>
      </c>
    </row>
    <row r="2695" spans="2:8">
      <c r="B2695" s="270">
        <v>41834</v>
      </c>
      <c r="C2695" s="271">
        <v>2509.65</v>
      </c>
      <c r="D2695">
        <f t="shared" si="89"/>
        <v>1.9962869063541813E-3</v>
      </c>
      <c r="E2695" s="172">
        <v>1.9962869063541813E-3</v>
      </c>
      <c r="G2695" s="172">
        <v>2685</v>
      </c>
      <c r="H2695" s="264">
        <f t="shared" ca="1" si="90"/>
        <v>-2.896154387535238E-2</v>
      </c>
    </row>
    <row r="2696" spans="2:8">
      <c r="B2696" s="270">
        <v>41831</v>
      </c>
      <c r="C2696" s="271">
        <v>2504.65</v>
      </c>
      <c r="D2696">
        <f t="shared" si="89"/>
        <v>-1.0684520282813812E-2</v>
      </c>
      <c r="E2696" s="172">
        <v>-1.0684520282813812E-2</v>
      </c>
      <c r="G2696" s="172">
        <v>2686</v>
      </c>
      <c r="H2696" s="264">
        <f t="shared" ca="1" si="90"/>
        <v>-1.6560744352306426E-2</v>
      </c>
    </row>
    <row r="2697" spans="2:8">
      <c r="B2697" s="270">
        <v>41830</v>
      </c>
      <c r="C2697" s="271">
        <v>2531.6999999999998</v>
      </c>
      <c r="D2697">
        <f t="shared" si="89"/>
        <v>6.0601243815692745E-3</v>
      </c>
      <c r="E2697" s="172">
        <v>6.0601243815692745E-3</v>
      </c>
      <c r="G2697" s="172">
        <v>2687</v>
      </c>
      <c r="H2697" s="264">
        <f t="shared" ca="1" si="90"/>
        <v>-1.260037429735743E-2</v>
      </c>
    </row>
    <row r="2698" spans="2:8">
      <c r="B2698" s="270">
        <v>41829</v>
      </c>
      <c r="C2698" s="271">
        <v>2516.4499999999998</v>
      </c>
      <c r="D2698">
        <f t="shared" si="89"/>
        <v>-2.8266368042013504E-2</v>
      </c>
      <c r="E2698" s="172">
        <v>-2.8266368042013504E-2</v>
      </c>
      <c r="G2698" s="172">
        <v>2688</v>
      </c>
      <c r="H2698" s="264">
        <f t="shared" ca="1" si="90"/>
        <v>-1.408687222401454E-2</v>
      </c>
    </row>
    <row r="2699" spans="2:8">
      <c r="B2699" s="270">
        <v>41828</v>
      </c>
      <c r="C2699" s="271">
        <v>2589.65</v>
      </c>
      <c r="D2699">
        <f t="shared" ref="D2699:D2762" si="91">(C2699-C2700)/C2700</f>
        <v>-1.8644485287151531E-2</v>
      </c>
      <c r="E2699" s="172">
        <v>-1.8644485287151531E-2</v>
      </c>
      <c r="G2699" s="172">
        <v>2689</v>
      </c>
      <c r="H2699" s="264">
        <f t="shared" ca="1" si="90"/>
        <v>3.167255734405014E-2</v>
      </c>
    </row>
    <row r="2700" spans="2:8">
      <c r="B2700" s="270">
        <v>41827</v>
      </c>
      <c r="C2700" s="271">
        <v>2638.85</v>
      </c>
      <c r="D2700">
        <f t="shared" si="91"/>
        <v>-1.3812677388836674E-3</v>
      </c>
      <c r="E2700" s="172">
        <v>-1.3812677388836674E-3</v>
      </c>
      <c r="G2700" s="172">
        <v>2690</v>
      </c>
      <c r="H2700" s="264">
        <f t="shared" ref="H2700:H2763" ca="1" si="92">_xlfn.NORM.INV(RAND(),N$13,N$14)</f>
        <v>1.5019204734144379E-2</v>
      </c>
    </row>
    <row r="2701" spans="2:8">
      <c r="B2701" s="270">
        <v>41824</v>
      </c>
      <c r="C2701" s="271">
        <v>2642.5</v>
      </c>
      <c r="D2701">
        <f t="shared" si="91"/>
        <v>4.7910566941708459E-3</v>
      </c>
      <c r="E2701" s="172">
        <v>4.7910566941708459E-3</v>
      </c>
      <c r="G2701" s="172">
        <v>2691</v>
      </c>
      <c r="H2701" s="264">
        <f t="shared" ca="1" si="92"/>
        <v>1.3650255445259974E-3</v>
      </c>
    </row>
    <row r="2702" spans="2:8">
      <c r="B2702" s="270">
        <v>41823</v>
      </c>
      <c r="C2702" s="271">
        <v>2629.9</v>
      </c>
      <c r="D2702">
        <f t="shared" si="91"/>
        <v>-4.561025000473032E-3</v>
      </c>
      <c r="E2702" s="172">
        <v>-4.561025000473032E-3</v>
      </c>
      <c r="G2702" s="172">
        <v>2692</v>
      </c>
      <c r="H2702" s="264">
        <f t="shared" ca="1" si="92"/>
        <v>-9.7384666833314273E-4</v>
      </c>
    </row>
    <row r="2703" spans="2:8">
      <c r="B2703" s="270">
        <v>41822</v>
      </c>
      <c r="C2703" s="271">
        <v>2641.95</v>
      </c>
      <c r="D2703">
        <f t="shared" si="91"/>
        <v>2.2505611889464986E-2</v>
      </c>
      <c r="E2703" s="172">
        <v>2.2505611889464986E-2</v>
      </c>
      <c r="G2703" s="172">
        <v>2693</v>
      </c>
      <c r="H2703" s="264">
        <f t="shared" ca="1" si="92"/>
        <v>2.5673909993779703E-2</v>
      </c>
    </row>
    <row r="2704" spans="2:8">
      <c r="B2704" s="270">
        <v>41821</v>
      </c>
      <c r="C2704" s="271">
        <v>2583.8000000000002</v>
      </c>
      <c r="D2704">
        <f t="shared" si="91"/>
        <v>5.921659458462307E-2</v>
      </c>
      <c r="E2704" s="172">
        <v>5.921659458462307E-2</v>
      </c>
      <c r="G2704" s="172">
        <v>2694</v>
      </c>
      <c r="H2704" s="264">
        <f t="shared" ca="1" si="92"/>
        <v>-1.2006178282342865E-2</v>
      </c>
    </row>
    <row r="2705" spans="2:8">
      <c r="B2705" s="270">
        <v>41820</v>
      </c>
      <c r="C2705" s="271">
        <v>2439.35</v>
      </c>
      <c r="D2705">
        <f t="shared" si="91"/>
        <v>-6.253309976779203E-3</v>
      </c>
      <c r="E2705" s="172">
        <v>-6.253309976779203E-3</v>
      </c>
      <c r="G2705" s="172">
        <v>2695</v>
      </c>
      <c r="H2705" s="264">
        <f t="shared" ca="1" si="92"/>
        <v>1.776857720886911E-2</v>
      </c>
    </row>
    <row r="2706" spans="2:8">
      <c r="B2706" s="270">
        <v>41817</v>
      </c>
      <c r="C2706" s="271">
        <v>2454.6999999999998</v>
      </c>
      <c r="D2706">
        <f t="shared" si="91"/>
        <v>-1.294784671679612E-2</v>
      </c>
      <c r="E2706" s="172">
        <v>-1.294784671679612E-2</v>
      </c>
      <c r="G2706" s="172">
        <v>2696</v>
      </c>
      <c r="H2706" s="264">
        <f t="shared" ca="1" si="92"/>
        <v>3.0398439651425836E-2</v>
      </c>
    </row>
    <row r="2707" spans="2:8">
      <c r="B2707" s="270">
        <v>41816</v>
      </c>
      <c r="C2707" s="271">
        <v>2486.9</v>
      </c>
      <c r="D2707">
        <f t="shared" si="91"/>
        <v>6.4346418454067546E-3</v>
      </c>
      <c r="E2707" s="172">
        <v>6.4346418454067546E-3</v>
      </c>
      <c r="G2707" s="172">
        <v>2697</v>
      </c>
      <c r="H2707" s="264">
        <f t="shared" ca="1" si="92"/>
        <v>5.7695303355515155E-3</v>
      </c>
    </row>
    <row r="2708" spans="2:8">
      <c r="B2708" s="270">
        <v>41815</v>
      </c>
      <c r="C2708" s="271">
        <v>2471</v>
      </c>
      <c r="D2708">
        <f t="shared" si="91"/>
        <v>2.3357906071399027E-2</v>
      </c>
      <c r="E2708" s="172">
        <v>2.3357906071399027E-2</v>
      </c>
      <c r="G2708" s="172">
        <v>2698</v>
      </c>
      <c r="H2708" s="264">
        <f t="shared" ca="1" si="92"/>
        <v>-4.9073995859083563E-3</v>
      </c>
    </row>
    <row r="2709" spans="2:8">
      <c r="B2709" s="270">
        <v>41814</v>
      </c>
      <c r="C2709" s="271">
        <v>2414.6</v>
      </c>
      <c r="D2709">
        <f t="shared" si="91"/>
        <v>1.4409948325841165E-2</v>
      </c>
      <c r="E2709" s="172">
        <v>1.4409948325841165E-2</v>
      </c>
      <c r="G2709" s="172">
        <v>2699</v>
      </c>
      <c r="H2709" s="264">
        <f t="shared" ca="1" si="92"/>
        <v>-2.5471180884584482E-2</v>
      </c>
    </row>
    <row r="2710" spans="2:8">
      <c r="B2710" s="270">
        <v>41813</v>
      </c>
      <c r="C2710" s="271">
        <v>2380.3000000000002</v>
      </c>
      <c r="D2710">
        <f t="shared" si="91"/>
        <v>5.8739012846518298E-3</v>
      </c>
      <c r="E2710" s="172">
        <v>5.8739012846518298E-3</v>
      </c>
      <c r="G2710" s="172">
        <v>2700</v>
      </c>
      <c r="H2710" s="264">
        <f t="shared" ca="1" si="92"/>
        <v>7.3329175907791062E-5</v>
      </c>
    </row>
    <row r="2711" spans="2:8">
      <c r="B2711" s="270">
        <v>41810</v>
      </c>
      <c r="C2711" s="271">
        <v>2366.4</v>
      </c>
      <c r="D2711">
        <f t="shared" si="91"/>
        <v>-5.7351736308061136E-3</v>
      </c>
      <c r="E2711" s="172">
        <v>-5.7351736308061136E-3</v>
      </c>
      <c r="G2711" s="172">
        <v>2701</v>
      </c>
      <c r="H2711" s="264">
        <f t="shared" ca="1" si="92"/>
        <v>-1.5371025765847729E-2</v>
      </c>
    </row>
    <row r="2712" spans="2:8">
      <c r="B2712" s="270">
        <v>41809</v>
      </c>
      <c r="C2712" s="271">
        <v>2380.0500000000002</v>
      </c>
      <c r="D2712">
        <f t="shared" si="91"/>
        <v>-2.2566735112936269E-2</v>
      </c>
      <c r="E2712" s="172">
        <v>-2.2566735112936269E-2</v>
      </c>
      <c r="G2712" s="172">
        <v>2702</v>
      </c>
      <c r="H2712" s="264">
        <f t="shared" ca="1" si="92"/>
        <v>1.2647406759241258E-2</v>
      </c>
    </row>
    <row r="2713" spans="2:8">
      <c r="B2713" s="270">
        <v>41808</v>
      </c>
      <c r="C2713" s="271">
        <v>2435</v>
      </c>
      <c r="D2713">
        <f t="shared" si="91"/>
        <v>8.5112551512767642E-3</v>
      </c>
      <c r="E2713" s="172">
        <v>8.5112551512767642E-3</v>
      </c>
      <c r="G2713" s="172">
        <v>2703</v>
      </c>
      <c r="H2713" s="264">
        <f t="shared" ca="1" si="92"/>
        <v>1.1094326847204811E-2</v>
      </c>
    </row>
    <row r="2714" spans="2:8">
      <c r="B2714" s="270">
        <v>41807</v>
      </c>
      <c r="C2714" s="271">
        <v>2414.4499999999998</v>
      </c>
      <c r="D2714">
        <f t="shared" si="91"/>
        <v>1.3984839258341443E-2</v>
      </c>
      <c r="E2714" s="172">
        <v>1.3984839258341443E-2</v>
      </c>
      <c r="G2714" s="172">
        <v>2704</v>
      </c>
      <c r="H2714" s="264">
        <f t="shared" ca="1" si="92"/>
        <v>-6.8834793153817429E-3</v>
      </c>
    </row>
    <row r="2715" spans="2:8">
      <c r="B2715" s="270">
        <v>41806</v>
      </c>
      <c r="C2715" s="271">
        <v>2381.15</v>
      </c>
      <c r="D2715">
        <f t="shared" si="91"/>
        <v>-9.2371065387895305E-3</v>
      </c>
      <c r="E2715" s="172">
        <v>-9.2371065387895305E-3</v>
      </c>
      <c r="G2715" s="172">
        <v>2705</v>
      </c>
      <c r="H2715" s="264">
        <f t="shared" ca="1" si="92"/>
        <v>2.6390069823567725E-3</v>
      </c>
    </row>
    <row r="2716" spans="2:8">
      <c r="B2716" s="270">
        <v>41803</v>
      </c>
      <c r="C2716" s="271">
        <v>2403.35</v>
      </c>
      <c r="D2716">
        <f t="shared" si="91"/>
        <v>-3.1239292984259429E-2</v>
      </c>
      <c r="E2716" s="172">
        <v>-3.1239292984259429E-2</v>
      </c>
      <c r="G2716" s="172">
        <v>2706</v>
      </c>
      <c r="H2716" s="264">
        <f t="shared" ca="1" si="92"/>
        <v>-7.4554279560565834E-3</v>
      </c>
    </row>
    <row r="2717" spans="2:8">
      <c r="B2717" s="270">
        <v>41802</v>
      </c>
      <c r="C2717" s="271">
        <v>2480.85</v>
      </c>
      <c r="D2717">
        <f t="shared" si="91"/>
        <v>1.3191480672234475E-2</v>
      </c>
      <c r="E2717" s="172">
        <v>1.3191480672234475E-2</v>
      </c>
      <c r="G2717" s="172">
        <v>2707</v>
      </c>
      <c r="H2717" s="264">
        <f t="shared" ca="1" si="92"/>
        <v>2.2609454370564695E-2</v>
      </c>
    </row>
    <row r="2718" spans="2:8">
      <c r="B2718" s="270">
        <v>41801</v>
      </c>
      <c r="C2718" s="271">
        <v>2448.5500000000002</v>
      </c>
      <c r="D2718">
        <f t="shared" si="91"/>
        <v>-6.3912672970011762E-3</v>
      </c>
      <c r="E2718" s="172">
        <v>-6.3912672970011762E-3</v>
      </c>
      <c r="G2718" s="172">
        <v>2708</v>
      </c>
      <c r="H2718" s="264">
        <f t="shared" ca="1" si="92"/>
        <v>-5.2971437485115746E-3</v>
      </c>
    </row>
    <row r="2719" spans="2:8">
      <c r="B2719" s="270">
        <v>41800</v>
      </c>
      <c r="C2719" s="271">
        <v>2464.3000000000002</v>
      </c>
      <c r="D2719">
        <f t="shared" si="91"/>
        <v>1.1970515163336998E-2</v>
      </c>
      <c r="E2719" s="172">
        <v>1.1970515163336998E-2</v>
      </c>
      <c r="G2719" s="172">
        <v>2709</v>
      </c>
      <c r="H2719" s="264">
        <f t="shared" ca="1" si="92"/>
        <v>6.6435298958274006E-3</v>
      </c>
    </row>
    <row r="2720" spans="2:8">
      <c r="B2720" s="270">
        <v>41799</v>
      </c>
      <c r="C2720" s="271">
        <v>2435.15</v>
      </c>
      <c r="D2720">
        <f t="shared" si="91"/>
        <v>1.801801801801798E-2</v>
      </c>
      <c r="E2720" s="172">
        <v>1.801801801801798E-2</v>
      </c>
      <c r="G2720" s="172">
        <v>2710</v>
      </c>
      <c r="H2720" s="264">
        <f t="shared" ca="1" si="92"/>
        <v>-1.6055934914044768E-2</v>
      </c>
    </row>
    <row r="2721" spans="2:8">
      <c r="B2721" s="270">
        <v>41796</v>
      </c>
      <c r="C2721" s="271">
        <v>2392.0500000000002</v>
      </c>
      <c r="D2721">
        <f t="shared" si="91"/>
        <v>4.5565261212835396E-3</v>
      </c>
      <c r="E2721" s="172">
        <v>4.5565261212835396E-3</v>
      </c>
      <c r="G2721" s="172">
        <v>2711</v>
      </c>
      <c r="H2721" s="264">
        <f t="shared" ca="1" si="92"/>
        <v>4.8132463005106751E-4</v>
      </c>
    </row>
    <row r="2722" spans="2:8">
      <c r="B2722" s="270">
        <v>41795</v>
      </c>
      <c r="C2722" s="271">
        <v>2381.1999999999998</v>
      </c>
      <c r="D2722">
        <f t="shared" si="91"/>
        <v>3.8574229042387959E-3</v>
      </c>
      <c r="E2722" s="172">
        <v>3.8574229042387959E-3</v>
      </c>
      <c r="G2722" s="172">
        <v>2712</v>
      </c>
      <c r="H2722" s="264">
        <f t="shared" ca="1" si="92"/>
        <v>6.1032488445645228E-3</v>
      </c>
    </row>
    <row r="2723" spans="2:8">
      <c r="B2723" s="270">
        <v>41794</v>
      </c>
      <c r="C2723" s="271">
        <v>2372.0500000000002</v>
      </c>
      <c r="D2723">
        <f t="shared" si="91"/>
        <v>1.5063012174508537E-2</v>
      </c>
      <c r="E2723" s="172">
        <v>1.5063012174508537E-2</v>
      </c>
      <c r="G2723" s="172">
        <v>2713</v>
      </c>
      <c r="H2723" s="264">
        <f t="shared" ca="1" si="92"/>
        <v>2.3735953147265829E-2</v>
      </c>
    </row>
    <row r="2724" spans="2:8">
      <c r="B2724" s="270">
        <v>41793</v>
      </c>
      <c r="C2724" s="271">
        <v>2336.85</v>
      </c>
      <c r="D2724">
        <f t="shared" si="91"/>
        <v>5.3994751107859255E-3</v>
      </c>
      <c r="E2724" s="172">
        <v>5.3994751107859255E-3</v>
      </c>
      <c r="G2724" s="172">
        <v>2714</v>
      </c>
      <c r="H2724" s="264">
        <f t="shared" ca="1" si="92"/>
        <v>2.8319884052368488E-2</v>
      </c>
    </row>
    <row r="2725" spans="2:8">
      <c r="B2725" s="270">
        <v>41792</v>
      </c>
      <c r="C2725" s="271">
        <v>2324.3000000000002</v>
      </c>
      <c r="D2725">
        <f t="shared" si="91"/>
        <v>2.310942864688793E-2</v>
      </c>
      <c r="E2725" s="172">
        <v>2.310942864688793E-2</v>
      </c>
      <c r="G2725" s="172">
        <v>2715</v>
      </c>
      <c r="H2725" s="264">
        <f t="shared" ca="1" si="92"/>
        <v>-5.2072255199710898E-3</v>
      </c>
    </row>
    <row r="2726" spans="2:8">
      <c r="B2726" s="270">
        <v>41789</v>
      </c>
      <c r="C2726" s="271">
        <v>2271.8000000000002</v>
      </c>
      <c r="D2726">
        <f t="shared" si="91"/>
        <v>-1.4766788819740976E-2</v>
      </c>
      <c r="E2726" s="172">
        <v>-1.4766788819740976E-2</v>
      </c>
      <c r="G2726" s="172">
        <v>2716</v>
      </c>
      <c r="H2726" s="264">
        <f t="shared" ca="1" si="92"/>
        <v>-2.1087724583186376E-2</v>
      </c>
    </row>
    <row r="2727" spans="2:8">
      <c r="B2727" s="270">
        <v>41788</v>
      </c>
      <c r="C2727" s="271">
        <v>2305.85</v>
      </c>
      <c r="D2727">
        <f t="shared" si="91"/>
        <v>-1.7749301932941878E-3</v>
      </c>
      <c r="E2727" s="172">
        <v>-1.7749301932941878E-3</v>
      </c>
      <c r="G2727" s="172">
        <v>2717</v>
      </c>
      <c r="H2727" s="264">
        <f t="shared" ca="1" si="92"/>
        <v>-1.7725763700411762E-2</v>
      </c>
    </row>
    <row r="2728" spans="2:8">
      <c r="B2728" s="270">
        <v>41787</v>
      </c>
      <c r="C2728" s="271">
        <v>2309.9499999999998</v>
      </c>
      <c r="D2728">
        <f t="shared" si="91"/>
        <v>3.4317238982644318E-3</v>
      </c>
      <c r="E2728" s="172">
        <v>3.4317238982644318E-3</v>
      </c>
      <c r="G2728" s="172">
        <v>2718</v>
      </c>
      <c r="H2728" s="264">
        <f t="shared" ca="1" si="92"/>
        <v>-2.264496118980051E-2</v>
      </c>
    </row>
    <row r="2729" spans="2:8">
      <c r="B2729" s="270">
        <v>41786</v>
      </c>
      <c r="C2729" s="271">
        <v>2302.0500000000002</v>
      </c>
      <c r="D2729">
        <f t="shared" si="91"/>
        <v>-1.6764190834151965E-2</v>
      </c>
      <c r="E2729" s="172">
        <v>-1.6764190834151965E-2</v>
      </c>
      <c r="G2729" s="172">
        <v>2719</v>
      </c>
      <c r="H2729" s="264">
        <f t="shared" ca="1" si="92"/>
        <v>4.031268014135049E-2</v>
      </c>
    </row>
    <row r="2730" spans="2:8">
      <c r="B2730" s="270">
        <v>41785</v>
      </c>
      <c r="C2730" s="271">
        <v>2341.3000000000002</v>
      </c>
      <c r="D2730">
        <f t="shared" si="91"/>
        <v>-1.8672590481379689E-2</v>
      </c>
      <c r="E2730" s="172">
        <v>-1.8672590481379689E-2</v>
      </c>
      <c r="G2730" s="172">
        <v>2720</v>
      </c>
      <c r="H2730" s="264">
        <f t="shared" ca="1" si="92"/>
        <v>-2.0726901219688912E-2</v>
      </c>
    </row>
    <row r="2731" spans="2:8">
      <c r="B2731" s="270">
        <v>41782</v>
      </c>
      <c r="C2731" s="271">
        <v>2385.85</v>
      </c>
      <c r="D2731">
        <f t="shared" si="91"/>
        <v>5.3448428117272927E-2</v>
      </c>
      <c r="E2731" s="172">
        <v>5.3448428117272927E-2</v>
      </c>
      <c r="G2731" s="172">
        <v>2721</v>
      </c>
      <c r="H2731" s="264">
        <f t="shared" ca="1" si="92"/>
        <v>-6.8290768902495302E-3</v>
      </c>
    </row>
    <row r="2732" spans="2:8">
      <c r="B2732" s="270">
        <v>41781</v>
      </c>
      <c r="C2732" s="271">
        <v>2264.8000000000002</v>
      </c>
      <c r="D2732">
        <f t="shared" si="91"/>
        <v>4.4071547114143635E-2</v>
      </c>
      <c r="E2732" s="172">
        <v>4.4071547114143635E-2</v>
      </c>
      <c r="G2732" s="172">
        <v>2722</v>
      </c>
      <c r="H2732" s="264">
        <f t="shared" ca="1" si="92"/>
        <v>2.4325877564450673E-2</v>
      </c>
    </row>
    <row r="2733" spans="2:8">
      <c r="B2733" s="270">
        <v>41780</v>
      </c>
      <c r="C2733" s="271">
        <v>2169.1999999999998</v>
      </c>
      <c r="D2733">
        <f t="shared" si="91"/>
        <v>-1.1303555150410292E-2</v>
      </c>
      <c r="E2733" s="172">
        <v>-1.1303555150410292E-2</v>
      </c>
      <c r="G2733" s="172">
        <v>2723</v>
      </c>
      <c r="H2733" s="264">
        <f t="shared" ca="1" si="92"/>
        <v>-1.2354787194838672E-2</v>
      </c>
    </row>
    <row r="2734" spans="2:8">
      <c r="B2734" s="270">
        <v>41779</v>
      </c>
      <c r="C2734" s="271">
        <v>2194</v>
      </c>
      <c r="D2734">
        <f t="shared" si="91"/>
        <v>-9.3242724584020453E-3</v>
      </c>
      <c r="E2734" s="172">
        <v>-9.3242724584020453E-3</v>
      </c>
      <c r="G2734" s="172">
        <v>2724</v>
      </c>
      <c r="H2734" s="264">
        <f t="shared" ca="1" si="92"/>
        <v>-1.0014210826895468E-2</v>
      </c>
    </row>
    <row r="2735" spans="2:8">
      <c r="B2735" s="270">
        <v>41778</v>
      </c>
      <c r="C2735" s="271">
        <v>2214.65</v>
      </c>
      <c r="D2735">
        <f t="shared" si="91"/>
        <v>2.9040726715145317E-2</v>
      </c>
      <c r="E2735" s="172">
        <v>2.9040726715145317E-2</v>
      </c>
      <c r="G2735" s="172">
        <v>2725</v>
      </c>
      <c r="H2735" s="264">
        <f t="shared" ca="1" si="92"/>
        <v>-2.9879847025448283E-2</v>
      </c>
    </row>
    <row r="2736" spans="2:8">
      <c r="B2736" s="270">
        <v>41775</v>
      </c>
      <c r="C2736" s="271">
        <v>2152.15</v>
      </c>
      <c r="D2736">
        <f t="shared" si="91"/>
        <v>1.6195670137167498E-2</v>
      </c>
      <c r="E2736" s="172">
        <v>1.6195670137167498E-2</v>
      </c>
      <c r="G2736" s="172">
        <v>2726</v>
      </c>
      <c r="H2736" s="264">
        <f t="shared" ca="1" si="92"/>
        <v>3.1526084104709785E-2</v>
      </c>
    </row>
    <row r="2737" spans="2:8">
      <c r="B2737" s="270">
        <v>41774</v>
      </c>
      <c r="C2737" s="271">
        <v>2117.85</v>
      </c>
      <c r="D2737">
        <f t="shared" si="91"/>
        <v>1.5657970458469256E-2</v>
      </c>
      <c r="E2737" s="172">
        <v>1.5657970458469256E-2</v>
      </c>
      <c r="G2737" s="172">
        <v>2727</v>
      </c>
      <c r="H2737" s="264">
        <f t="shared" ca="1" si="92"/>
        <v>-4.388132117127036E-2</v>
      </c>
    </row>
    <row r="2738" spans="2:8">
      <c r="B2738" s="270">
        <v>41773</v>
      </c>
      <c r="C2738" s="271">
        <v>2085.1999999999998</v>
      </c>
      <c r="D2738">
        <f t="shared" si="91"/>
        <v>-2.4637022508192845E-3</v>
      </c>
      <c r="E2738" s="172">
        <v>-2.4637022508192845E-3</v>
      </c>
      <c r="G2738" s="172">
        <v>2728</v>
      </c>
      <c r="H2738" s="264">
        <f t="shared" ca="1" si="92"/>
        <v>1.4885371701657973E-2</v>
      </c>
    </row>
    <row r="2739" spans="2:8">
      <c r="B2739" s="270">
        <v>41772</v>
      </c>
      <c r="C2739" s="271">
        <v>2090.35</v>
      </c>
      <c r="D2739">
        <f t="shared" si="91"/>
        <v>1.9732669886335829E-2</v>
      </c>
      <c r="E2739" s="172">
        <v>1.9732669886335829E-2</v>
      </c>
      <c r="G2739" s="172">
        <v>2729</v>
      </c>
      <c r="H2739" s="264">
        <f t="shared" ca="1" si="92"/>
        <v>2.178718456944578E-2</v>
      </c>
    </row>
    <row r="2740" spans="2:8">
      <c r="B2740" s="270">
        <v>41771</v>
      </c>
      <c r="C2740" s="271">
        <v>2049.9</v>
      </c>
      <c r="D2740">
        <f t="shared" si="91"/>
        <v>3.8002886295161749E-2</v>
      </c>
      <c r="E2740" s="172">
        <v>3.8002886295161749E-2</v>
      </c>
      <c r="G2740" s="172">
        <v>2730</v>
      </c>
      <c r="H2740" s="264">
        <f t="shared" ca="1" si="92"/>
        <v>9.8806323843873747E-3</v>
      </c>
    </row>
    <row r="2741" spans="2:8">
      <c r="B2741" s="270">
        <v>41768</v>
      </c>
      <c r="C2741" s="271">
        <v>1974.85</v>
      </c>
      <c r="D2741">
        <f t="shared" si="91"/>
        <v>4.1258040704418436E-2</v>
      </c>
      <c r="E2741" s="172">
        <v>4.1258040704418436E-2</v>
      </c>
      <c r="G2741" s="172">
        <v>2731</v>
      </c>
      <c r="H2741" s="264">
        <f t="shared" ca="1" si="92"/>
        <v>-1.7062857657345554E-2</v>
      </c>
    </row>
    <row r="2742" spans="2:8">
      <c r="B2742" s="270">
        <v>41767</v>
      </c>
      <c r="C2742" s="271">
        <v>1896.6</v>
      </c>
      <c r="D2742">
        <f t="shared" si="91"/>
        <v>8.1594684385381585E-3</v>
      </c>
      <c r="E2742" s="172">
        <v>8.1594684385381585E-3</v>
      </c>
      <c r="G2742" s="172">
        <v>2732</v>
      </c>
      <c r="H2742" s="264">
        <f t="shared" ca="1" si="92"/>
        <v>-2.716567299618142E-2</v>
      </c>
    </row>
    <row r="2743" spans="2:8">
      <c r="B2743" s="270">
        <v>41766</v>
      </c>
      <c r="C2743" s="271">
        <v>1881.25</v>
      </c>
      <c r="D2743">
        <f t="shared" si="91"/>
        <v>-1.5181258997513415E-2</v>
      </c>
      <c r="E2743" s="172">
        <v>-1.5181258997513415E-2</v>
      </c>
      <c r="G2743" s="172">
        <v>2733</v>
      </c>
      <c r="H2743" s="264">
        <f t="shared" ca="1" si="92"/>
        <v>2.8783109967260481E-2</v>
      </c>
    </row>
    <row r="2744" spans="2:8">
      <c r="B2744" s="270">
        <v>41765</v>
      </c>
      <c r="C2744" s="271">
        <v>1910.25</v>
      </c>
      <c r="D2744">
        <f t="shared" si="91"/>
        <v>6.5337091972495678E-3</v>
      </c>
      <c r="E2744" s="172">
        <v>6.5337091972495678E-3</v>
      </c>
      <c r="G2744" s="172">
        <v>2734</v>
      </c>
      <c r="H2744" s="264">
        <f t="shared" ca="1" si="92"/>
        <v>-3.8146116159701016E-3</v>
      </c>
    </row>
    <row r="2745" spans="2:8">
      <c r="B2745" s="270">
        <v>41764</v>
      </c>
      <c r="C2745" s="271">
        <v>1897.85</v>
      </c>
      <c r="D2745">
        <f t="shared" si="91"/>
        <v>7.6722947860251769E-3</v>
      </c>
      <c r="E2745" s="172">
        <v>7.6722947860251769E-3</v>
      </c>
      <c r="G2745" s="172">
        <v>2735</v>
      </c>
      <c r="H2745" s="264">
        <f t="shared" ca="1" si="92"/>
        <v>3.0093013165873581E-2</v>
      </c>
    </row>
    <row r="2746" spans="2:8">
      <c r="B2746" s="270">
        <v>41761</v>
      </c>
      <c r="C2746" s="271">
        <v>1883.4</v>
      </c>
      <c r="D2746">
        <f t="shared" si="91"/>
        <v>-2.0592823712948471E-2</v>
      </c>
      <c r="E2746" s="172">
        <v>-2.0592823712948471E-2</v>
      </c>
      <c r="G2746" s="172">
        <v>2736</v>
      </c>
      <c r="H2746" s="264">
        <f t="shared" ca="1" si="92"/>
        <v>2.499802240034352E-2</v>
      </c>
    </row>
    <row r="2747" spans="2:8">
      <c r="B2747" s="270">
        <v>41759</v>
      </c>
      <c r="C2747" s="271">
        <v>1923</v>
      </c>
      <c r="D2747">
        <f t="shared" si="91"/>
        <v>3.3915992695016956E-3</v>
      </c>
      <c r="E2747" s="172">
        <v>3.3915992695016956E-3</v>
      </c>
      <c r="G2747" s="172">
        <v>2737</v>
      </c>
      <c r="H2747" s="264">
        <f t="shared" ca="1" si="92"/>
        <v>3.678143066952389E-3</v>
      </c>
    </row>
    <row r="2748" spans="2:8">
      <c r="B2748" s="270">
        <v>41758</v>
      </c>
      <c r="C2748" s="271">
        <v>1916.5</v>
      </c>
      <c r="D2748">
        <f t="shared" si="91"/>
        <v>-1.7406239585736647E-2</v>
      </c>
      <c r="E2748" s="172">
        <v>-1.7406239585736647E-2</v>
      </c>
      <c r="G2748" s="172">
        <v>2738</v>
      </c>
      <c r="H2748" s="264">
        <f t="shared" ca="1" si="92"/>
        <v>4.3394473117632695E-3</v>
      </c>
    </row>
    <row r="2749" spans="2:8">
      <c r="B2749" s="270">
        <v>41757</v>
      </c>
      <c r="C2749" s="271">
        <v>1950.45</v>
      </c>
      <c r="D2749">
        <f t="shared" si="91"/>
        <v>-2.9393722523259379E-3</v>
      </c>
      <c r="E2749" s="172">
        <v>-2.9393722523259379E-3</v>
      </c>
      <c r="G2749" s="172">
        <v>2739</v>
      </c>
      <c r="H2749" s="264">
        <f t="shared" ca="1" si="92"/>
        <v>-4.4584452778573102E-3</v>
      </c>
    </row>
    <row r="2750" spans="2:8">
      <c r="B2750" s="270">
        <v>41754</v>
      </c>
      <c r="C2750" s="271">
        <v>1956.2</v>
      </c>
      <c r="D2750">
        <f t="shared" si="91"/>
        <v>-1.3042052420473706E-2</v>
      </c>
      <c r="E2750" s="172">
        <v>-1.3042052420473706E-2</v>
      </c>
      <c r="G2750" s="172">
        <v>2740</v>
      </c>
      <c r="H2750" s="264">
        <f t="shared" ca="1" si="92"/>
        <v>-7.833202362384389E-3</v>
      </c>
    </row>
    <row r="2751" spans="2:8">
      <c r="B2751" s="270">
        <v>41752</v>
      </c>
      <c r="C2751" s="271">
        <v>1982.05</v>
      </c>
      <c r="D2751">
        <f t="shared" si="91"/>
        <v>3.2648309374367513E-3</v>
      </c>
      <c r="E2751" s="172">
        <v>3.2648309374367513E-3</v>
      </c>
      <c r="G2751" s="172">
        <v>2741</v>
      </c>
      <c r="H2751" s="264">
        <f t="shared" ca="1" si="92"/>
        <v>-1.2540177008815833E-2</v>
      </c>
    </row>
    <row r="2752" spans="2:8">
      <c r="B2752" s="270">
        <v>41751</v>
      </c>
      <c r="C2752" s="271">
        <v>1975.6</v>
      </c>
      <c r="D2752">
        <f t="shared" si="91"/>
        <v>-6.3873660916360939E-3</v>
      </c>
      <c r="E2752" s="172">
        <v>-6.3873660916360939E-3</v>
      </c>
      <c r="G2752" s="172">
        <v>2742</v>
      </c>
      <c r="H2752" s="264">
        <f t="shared" ca="1" si="92"/>
        <v>-6.1354577310063513E-3</v>
      </c>
    </row>
    <row r="2753" spans="2:8">
      <c r="B2753" s="270">
        <v>41750</v>
      </c>
      <c r="C2753" s="271">
        <v>1988.3</v>
      </c>
      <c r="D2753">
        <f t="shared" si="91"/>
        <v>1.8935608681169471E-2</v>
      </c>
      <c r="E2753" s="172">
        <v>1.8935608681169471E-2</v>
      </c>
      <c r="G2753" s="172">
        <v>2743</v>
      </c>
      <c r="H2753" s="264">
        <f t="shared" ca="1" si="92"/>
        <v>-1.1192179508801445E-2</v>
      </c>
    </row>
    <row r="2754" spans="2:8">
      <c r="B2754" s="270">
        <v>41746</v>
      </c>
      <c r="C2754" s="271">
        <v>1951.35</v>
      </c>
      <c r="D2754">
        <f t="shared" si="91"/>
        <v>8.3193385867458523E-3</v>
      </c>
      <c r="E2754" s="172">
        <v>8.3193385867458523E-3</v>
      </c>
      <c r="G2754" s="172">
        <v>2744</v>
      </c>
      <c r="H2754" s="264">
        <f t="shared" ca="1" si="92"/>
        <v>2.3107339463739517E-2</v>
      </c>
    </row>
    <row r="2755" spans="2:8">
      <c r="B2755" s="270">
        <v>41745</v>
      </c>
      <c r="C2755" s="271">
        <v>1935.25</v>
      </c>
      <c r="D2755">
        <f t="shared" si="91"/>
        <v>4.1770444167704207E-3</v>
      </c>
      <c r="E2755" s="172">
        <v>4.1770444167704207E-3</v>
      </c>
      <c r="G2755" s="172">
        <v>2745</v>
      </c>
      <c r="H2755" s="264">
        <f t="shared" ca="1" si="92"/>
        <v>-3.0172062785337721E-2</v>
      </c>
    </row>
    <row r="2756" spans="2:8">
      <c r="B2756" s="270">
        <v>41744</v>
      </c>
      <c r="C2756" s="271">
        <v>1927.2</v>
      </c>
      <c r="D2756">
        <f t="shared" si="91"/>
        <v>-4.3911763186444182E-3</v>
      </c>
      <c r="E2756" s="172">
        <v>-4.3911763186444182E-3</v>
      </c>
      <c r="G2756" s="172">
        <v>2746</v>
      </c>
      <c r="H2756" s="264">
        <f t="shared" ca="1" si="92"/>
        <v>-9.3433968183475775E-3</v>
      </c>
    </row>
    <row r="2757" spans="2:8">
      <c r="B2757" s="270">
        <v>41740</v>
      </c>
      <c r="C2757" s="271">
        <v>1935.7</v>
      </c>
      <c r="D2757">
        <f t="shared" si="91"/>
        <v>-1.2372764611342126E-2</v>
      </c>
      <c r="E2757" s="172">
        <v>-1.2372764611342126E-2</v>
      </c>
      <c r="G2757" s="172">
        <v>2747</v>
      </c>
      <c r="H2757" s="264">
        <f t="shared" ca="1" si="92"/>
        <v>-6.2766670016203806E-3</v>
      </c>
    </row>
    <row r="2758" spans="2:8">
      <c r="B2758" s="270">
        <v>41739</v>
      </c>
      <c r="C2758" s="271">
        <v>1959.95</v>
      </c>
      <c r="D2758">
        <f t="shared" si="91"/>
        <v>1.420439844760675E-2</v>
      </c>
      <c r="E2758" s="172">
        <v>1.420439844760675E-2</v>
      </c>
      <c r="G2758" s="172">
        <v>2748</v>
      </c>
      <c r="H2758" s="264">
        <f t="shared" ca="1" si="92"/>
        <v>2.4289385130687725E-2</v>
      </c>
    </row>
    <row r="2759" spans="2:8">
      <c r="B2759" s="270">
        <v>41738</v>
      </c>
      <c r="C2759" s="271">
        <v>1932.5</v>
      </c>
      <c r="D2759">
        <f t="shared" si="91"/>
        <v>1.4462321845717711E-2</v>
      </c>
      <c r="E2759" s="172">
        <v>1.4462321845717711E-2</v>
      </c>
      <c r="G2759" s="172">
        <v>2749</v>
      </c>
      <c r="H2759" s="264">
        <f t="shared" ca="1" si="92"/>
        <v>-1.3220972298418877E-2</v>
      </c>
    </row>
    <row r="2760" spans="2:8">
      <c r="B2760" s="270">
        <v>41736</v>
      </c>
      <c r="C2760" s="271">
        <v>1904.95</v>
      </c>
      <c r="D2760">
        <f t="shared" si="91"/>
        <v>-1.154524699045247E-2</v>
      </c>
      <c r="E2760" s="172">
        <v>-1.154524699045247E-2</v>
      </c>
      <c r="G2760" s="172">
        <v>2750</v>
      </c>
      <c r="H2760" s="264">
        <f t="shared" ca="1" si="92"/>
        <v>-8.6397764306719634E-3</v>
      </c>
    </row>
    <row r="2761" spans="2:8">
      <c r="B2761" s="270">
        <v>41733</v>
      </c>
      <c r="C2761" s="271">
        <v>1927.2</v>
      </c>
      <c r="D2761">
        <f t="shared" si="91"/>
        <v>-6.4442955096148885E-3</v>
      </c>
      <c r="E2761" s="172">
        <v>-6.4442955096148885E-3</v>
      </c>
      <c r="G2761" s="172">
        <v>2751</v>
      </c>
      <c r="H2761" s="264">
        <f t="shared" ca="1" si="92"/>
        <v>-1.9405207371541475E-2</v>
      </c>
    </row>
    <row r="2762" spans="2:8">
      <c r="B2762" s="270">
        <v>41732</v>
      </c>
      <c r="C2762" s="271">
        <v>1939.7</v>
      </c>
      <c r="D2762">
        <f t="shared" si="91"/>
        <v>3.362300848334368E-3</v>
      </c>
      <c r="E2762" s="172">
        <v>3.362300848334368E-3</v>
      </c>
      <c r="G2762" s="172">
        <v>2752</v>
      </c>
      <c r="H2762" s="264">
        <f t="shared" ca="1" si="92"/>
        <v>6.3327963763932411E-3</v>
      </c>
    </row>
    <row r="2763" spans="2:8">
      <c r="B2763" s="270">
        <v>41731</v>
      </c>
      <c r="C2763" s="271">
        <v>1933.2</v>
      </c>
      <c r="D2763">
        <f t="shared" ref="D2763:D2826" si="93">(C2763-C2764)/C2764</f>
        <v>1.2170805603750352E-3</v>
      </c>
      <c r="E2763" s="172">
        <v>1.2170805603750352E-3</v>
      </c>
      <c r="G2763" s="172">
        <v>2753</v>
      </c>
      <c r="H2763" s="264">
        <f t="shared" ca="1" si="92"/>
        <v>-1.4179711684197807E-2</v>
      </c>
    </row>
    <row r="2764" spans="2:8">
      <c r="B2764" s="270">
        <v>41730</v>
      </c>
      <c r="C2764" s="271">
        <v>1930.85</v>
      </c>
      <c r="D2764">
        <f t="shared" si="93"/>
        <v>-2.0742994801572254E-2</v>
      </c>
      <c r="E2764" s="172">
        <v>-2.0742994801572254E-2</v>
      </c>
      <c r="G2764" s="172">
        <v>2754</v>
      </c>
      <c r="H2764" s="264">
        <f t="shared" ref="H2764:H2827" ca="1" si="94">_xlfn.NORM.INV(RAND(),N$13,N$14)</f>
        <v>-4.3577663398116102E-3</v>
      </c>
    </row>
    <row r="2765" spans="2:8">
      <c r="B2765" s="270">
        <v>41729</v>
      </c>
      <c r="C2765" s="271">
        <v>1971.75</v>
      </c>
      <c r="D2765">
        <f t="shared" si="93"/>
        <v>2.0891581236408774E-2</v>
      </c>
      <c r="E2765" s="172">
        <v>2.0891581236408774E-2</v>
      </c>
      <c r="G2765" s="172">
        <v>2755</v>
      </c>
      <c r="H2765" s="264">
        <f t="shared" ca="1" si="94"/>
        <v>-5.1084528299665064E-3</v>
      </c>
    </row>
    <row r="2766" spans="2:8">
      <c r="B2766" s="270">
        <v>41726</v>
      </c>
      <c r="C2766" s="271">
        <v>1931.4</v>
      </c>
      <c r="D2766">
        <f t="shared" si="93"/>
        <v>-2.1440934101417497E-3</v>
      </c>
      <c r="E2766" s="172">
        <v>-2.1440934101417497E-3</v>
      </c>
      <c r="G2766" s="172">
        <v>2756</v>
      </c>
      <c r="H2766" s="264">
        <f t="shared" ca="1" si="94"/>
        <v>-1.308471122103585E-2</v>
      </c>
    </row>
    <row r="2767" spans="2:8">
      <c r="B2767" s="270">
        <v>41725</v>
      </c>
      <c r="C2767" s="271">
        <v>1935.55</v>
      </c>
      <c r="D2767">
        <f t="shared" si="93"/>
        <v>-8.0016519539515495E-4</v>
      </c>
      <c r="E2767" s="172">
        <v>-8.0016519539515495E-4</v>
      </c>
      <c r="G2767" s="172">
        <v>2757</v>
      </c>
      <c r="H2767" s="264">
        <f t="shared" ca="1" si="94"/>
        <v>-3.7835538025842975E-3</v>
      </c>
    </row>
    <row r="2768" spans="2:8">
      <c r="B2768" s="270">
        <v>41724</v>
      </c>
      <c r="C2768" s="271">
        <v>1937.1</v>
      </c>
      <c r="D2768">
        <f t="shared" si="93"/>
        <v>1.8614923489509314E-2</v>
      </c>
      <c r="E2768" s="172">
        <v>1.8614923489509314E-2</v>
      </c>
      <c r="G2768" s="172">
        <v>2758</v>
      </c>
      <c r="H2768" s="264">
        <f t="shared" ca="1" si="94"/>
        <v>-5.8486677861089263E-3</v>
      </c>
    </row>
    <row r="2769" spans="2:8">
      <c r="B2769" s="270">
        <v>41723</v>
      </c>
      <c r="C2769" s="271">
        <v>1901.7</v>
      </c>
      <c r="D2769">
        <f t="shared" si="93"/>
        <v>8.1641308381488059E-3</v>
      </c>
      <c r="E2769" s="172">
        <v>8.1641308381488059E-3</v>
      </c>
      <c r="G2769" s="172">
        <v>2759</v>
      </c>
      <c r="H2769" s="264">
        <f t="shared" ca="1" si="94"/>
        <v>6.8924800440997355E-3</v>
      </c>
    </row>
    <row r="2770" spans="2:8">
      <c r="B2770" s="270">
        <v>41722</v>
      </c>
      <c r="C2770" s="271">
        <v>1886.3</v>
      </c>
      <c r="D2770">
        <f t="shared" si="93"/>
        <v>7.3698264352469716E-3</v>
      </c>
      <c r="E2770" s="172">
        <v>7.3698264352469716E-3</v>
      </c>
      <c r="G2770" s="172">
        <v>2760</v>
      </c>
      <c r="H2770" s="264">
        <f t="shared" ca="1" si="94"/>
        <v>1.7871788498597864E-2</v>
      </c>
    </row>
    <row r="2771" spans="2:8">
      <c r="B2771" s="270">
        <v>41720</v>
      </c>
      <c r="C2771" s="271">
        <v>1872.5</v>
      </c>
      <c r="D2771">
        <f t="shared" si="93"/>
        <v>2.113938615504025E-3</v>
      </c>
      <c r="E2771" s="172">
        <v>2.113938615504025E-3</v>
      </c>
      <c r="G2771" s="172">
        <v>2761</v>
      </c>
      <c r="H2771" s="264">
        <f t="shared" ca="1" si="94"/>
        <v>1.4080267541888217E-2</v>
      </c>
    </row>
    <row r="2772" spans="2:8">
      <c r="B2772" s="270">
        <v>41719</v>
      </c>
      <c r="C2772" s="271">
        <v>1868.55</v>
      </c>
      <c r="D2772">
        <f t="shared" si="93"/>
        <v>6.463601842126525E-3</v>
      </c>
      <c r="E2772" s="172">
        <v>6.463601842126525E-3</v>
      </c>
      <c r="G2772" s="172">
        <v>2762</v>
      </c>
      <c r="H2772" s="264">
        <f t="shared" ca="1" si="94"/>
        <v>-2.3646215565006651E-2</v>
      </c>
    </row>
    <row r="2773" spans="2:8">
      <c r="B2773" s="270">
        <v>41718</v>
      </c>
      <c r="C2773" s="271">
        <v>1856.55</v>
      </c>
      <c r="D2773">
        <f t="shared" si="93"/>
        <v>-7.0597673485760367E-3</v>
      </c>
      <c r="E2773" s="172">
        <v>-7.0597673485760367E-3</v>
      </c>
      <c r="G2773" s="172">
        <v>2763</v>
      </c>
      <c r="H2773" s="264">
        <f t="shared" ca="1" si="94"/>
        <v>-7.1235285058669027E-3</v>
      </c>
    </row>
    <row r="2774" spans="2:8">
      <c r="B2774" s="270">
        <v>41717</v>
      </c>
      <c r="C2774" s="271">
        <v>1869.75</v>
      </c>
      <c r="D2774">
        <f t="shared" si="93"/>
        <v>8.2967562359487982E-4</v>
      </c>
      <c r="E2774" s="172">
        <v>8.2967562359487982E-4</v>
      </c>
      <c r="G2774" s="172">
        <v>2764</v>
      </c>
      <c r="H2774" s="264">
        <f t="shared" ca="1" si="94"/>
        <v>3.0282056887639391E-3</v>
      </c>
    </row>
    <row r="2775" spans="2:8">
      <c r="B2775" s="270">
        <v>41716</v>
      </c>
      <c r="C2775" s="271">
        <v>1868.2</v>
      </c>
      <c r="D2775">
        <f t="shared" si="93"/>
        <v>7.4635451120250801E-2</v>
      </c>
      <c r="E2775" s="172">
        <v>7.4635451120250801E-2</v>
      </c>
      <c r="G2775" s="172">
        <v>2765</v>
      </c>
      <c r="H2775" s="264">
        <f t="shared" ca="1" si="94"/>
        <v>-1.1376439420532155E-2</v>
      </c>
    </row>
    <row r="2776" spans="2:8">
      <c r="B2776" s="270">
        <v>41712</v>
      </c>
      <c r="C2776" s="271">
        <v>1738.45</v>
      </c>
      <c r="D2776">
        <f t="shared" si="93"/>
        <v>-5.0934271897443923E-3</v>
      </c>
      <c r="E2776" s="172">
        <v>-5.0934271897443923E-3</v>
      </c>
      <c r="G2776" s="172">
        <v>2766</v>
      </c>
      <c r="H2776" s="264">
        <f t="shared" ca="1" si="94"/>
        <v>1.3825861264802711E-2</v>
      </c>
    </row>
    <row r="2777" spans="2:8">
      <c r="B2777" s="270">
        <v>41711</v>
      </c>
      <c r="C2777" s="271">
        <v>1747.35</v>
      </c>
      <c r="D2777">
        <f t="shared" si="93"/>
        <v>-9.4668518466030135E-3</v>
      </c>
      <c r="E2777" s="172">
        <v>-9.4668518466030135E-3</v>
      </c>
      <c r="G2777" s="172">
        <v>2767</v>
      </c>
      <c r="H2777" s="264">
        <f t="shared" ca="1" si="94"/>
        <v>-8.0872940408114099E-3</v>
      </c>
    </row>
    <row r="2778" spans="2:8">
      <c r="B2778" s="270">
        <v>41710</v>
      </c>
      <c r="C2778" s="271">
        <v>1764.05</v>
      </c>
      <c r="D2778">
        <f t="shared" si="93"/>
        <v>5.6437590855969349E-3</v>
      </c>
      <c r="E2778" s="172">
        <v>5.6437590855969349E-3</v>
      </c>
      <c r="G2778" s="172">
        <v>2768</v>
      </c>
      <c r="H2778" s="264">
        <f t="shared" ca="1" si="94"/>
        <v>3.8568860913726938E-2</v>
      </c>
    </row>
    <row r="2779" spans="2:8">
      <c r="B2779" s="270">
        <v>41709</v>
      </c>
      <c r="C2779" s="271">
        <v>1754.15</v>
      </c>
      <c r="D2779">
        <f t="shared" si="93"/>
        <v>-2.6067403253567163E-2</v>
      </c>
      <c r="E2779" s="172">
        <v>-2.6067403253567163E-2</v>
      </c>
      <c r="G2779" s="172">
        <v>2769</v>
      </c>
      <c r="H2779" s="264">
        <f t="shared" ca="1" si="94"/>
        <v>-2.4278144302723216E-2</v>
      </c>
    </row>
    <row r="2780" spans="2:8">
      <c r="B2780" s="270">
        <v>41708</v>
      </c>
      <c r="C2780" s="271">
        <v>1801.1</v>
      </c>
      <c r="D2780">
        <f t="shared" si="93"/>
        <v>3.8068067202674249E-2</v>
      </c>
      <c r="E2780" s="172">
        <v>3.8068067202674249E-2</v>
      </c>
      <c r="G2780" s="172">
        <v>2770</v>
      </c>
      <c r="H2780" s="264">
        <f t="shared" ca="1" si="94"/>
        <v>-1.4467299452466723E-2</v>
      </c>
    </row>
    <row r="2781" spans="2:8">
      <c r="B2781" s="270">
        <v>41705</v>
      </c>
      <c r="C2781" s="271">
        <v>1735.05</v>
      </c>
      <c r="D2781">
        <f t="shared" si="93"/>
        <v>5.1258747614286955E-2</v>
      </c>
      <c r="E2781" s="172">
        <v>5.1258747614286955E-2</v>
      </c>
      <c r="G2781" s="172">
        <v>2771</v>
      </c>
      <c r="H2781" s="264">
        <f t="shared" ca="1" si="94"/>
        <v>-1.3259883634017347E-2</v>
      </c>
    </row>
    <row r="2782" spans="2:8">
      <c r="B2782" s="270">
        <v>41704</v>
      </c>
      <c r="C2782" s="271">
        <v>1650.45</v>
      </c>
      <c r="D2782">
        <f t="shared" si="93"/>
        <v>1.5411590992986312E-2</v>
      </c>
      <c r="E2782" s="172">
        <v>1.5411590992986312E-2</v>
      </c>
      <c r="G2782" s="172">
        <v>2772</v>
      </c>
      <c r="H2782" s="264">
        <f t="shared" ca="1" si="94"/>
        <v>-1.7750915611395808E-2</v>
      </c>
    </row>
    <row r="2783" spans="2:8">
      <c r="B2783" s="270">
        <v>41703</v>
      </c>
      <c r="C2783" s="271">
        <v>1625.4</v>
      </c>
      <c r="D2783">
        <f t="shared" si="93"/>
        <v>1.7528483786152498E-2</v>
      </c>
      <c r="E2783" s="172">
        <v>1.7528483786152498E-2</v>
      </c>
      <c r="G2783" s="172">
        <v>2773</v>
      </c>
      <c r="H2783" s="264">
        <f t="shared" ca="1" si="94"/>
        <v>-1.6904980013580661E-2</v>
      </c>
    </row>
    <row r="2784" spans="2:8">
      <c r="B2784" s="270">
        <v>41702</v>
      </c>
      <c r="C2784" s="271">
        <v>1597.4</v>
      </c>
      <c r="D2784">
        <f t="shared" si="93"/>
        <v>9.6068765010744826E-3</v>
      </c>
      <c r="E2784" s="172">
        <v>9.6068765010744826E-3</v>
      </c>
      <c r="G2784" s="172">
        <v>2774</v>
      </c>
      <c r="H2784" s="264">
        <f t="shared" ca="1" si="94"/>
        <v>1.004180560020052E-2</v>
      </c>
    </row>
    <row r="2785" spans="2:8">
      <c r="B2785" s="270">
        <v>41701</v>
      </c>
      <c r="C2785" s="271">
        <v>1582.2</v>
      </c>
      <c r="D2785">
        <f t="shared" si="93"/>
        <v>-4.2794210195090969E-3</v>
      </c>
      <c r="E2785" s="172">
        <v>-4.2794210195090969E-3</v>
      </c>
      <c r="G2785" s="172">
        <v>2775</v>
      </c>
      <c r="H2785" s="264">
        <f t="shared" ca="1" si="94"/>
        <v>-2.1343697327337003E-2</v>
      </c>
    </row>
    <row r="2786" spans="2:8">
      <c r="B2786" s="270">
        <v>41698</v>
      </c>
      <c r="C2786" s="271">
        <v>1589</v>
      </c>
      <c r="D2786">
        <f t="shared" si="93"/>
        <v>-4.5100808268982273E-2</v>
      </c>
      <c r="E2786" s="172">
        <v>-4.5100808268982273E-2</v>
      </c>
      <c r="G2786" s="172">
        <v>2776</v>
      </c>
      <c r="H2786" s="264">
        <f t="shared" ca="1" si="94"/>
        <v>4.9664055818137588E-3</v>
      </c>
    </row>
    <row r="2787" spans="2:8">
      <c r="B2787" s="270">
        <v>41696</v>
      </c>
      <c r="C2787" s="271">
        <v>1664.05</v>
      </c>
      <c r="D2787">
        <f t="shared" si="93"/>
        <v>-8.3134684147795259E-3</v>
      </c>
      <c r="E2787" s="172">
        <v>-8.3134684147795259E-3</v>
      </c>
      <c r="G2787" s="172">
        <v>2777</v>
      </c>
      <c r="H2787" s="264">
        <f t="shared" ca="1" si="94"/>
        <v>4.1551503434080386E-2</v>
      </c>
    </row>
    <row r="2788" spans="2:8">
      <c r="B2788" s="270">
        <v>41695</v>
      </c>
      <c r="C2788" s="271">
        <v>1678</v>
      </c>
      <c r="D2788">
        <f t="shared" si="93"/>
        <v>-3.7995725480883939E-3</v>
      </c>
      <c r="E2788" s="172">
        <v>-3.7995725480883939E-3</v>
      </c>
      <c r="G2788" s="172">
        <v>2778</v>
      </c>
      <c r="H2788" s="264">
        <f t="shared" ca="1" si="94"/>
        <v>-3.497217711372244E-3</v>
      </c>
    </row>
    <row r="2789" spans="2:8">
      <c r="B2789" s="270">
        <v>41694</v>
      </c>
      <c r="C2789" s="271">
        <v>1684.4</v>
      </c>
      <c r="D2789">
        <f t="shared" si="93"/>
        <v>5.251850083552269E-3</v>
      </c>
      <c r="E2789" s="172">
        <v>5.251850083552269E-3</v>
      </c>
      <c r="G2789" s="172">
        <v>2779</v>
      </c>
      <c r="H2789" s="264">
        <f t="shared" ca="1" si="94"/>
        <v>-4.1058403218286223E-2</v>
      </c>
    </row>
    <row r="2790" spans="2:8">
      <c r="B2790" s="270">
        <v>41691</v>
      </c>
      <c r="C2790" s="271">
        <v>1675.6</v>
      </c>
      <c r="D2790">
        <f t="shared" si="93"/>
        <v>-4.574348006891253E-3</v>
      </c>
      <c r="E2790" s="172">
        <v>-4.574348006891253E-3</v>
      </c>
      <c r="G2790" s="172">
        <v>2780</v>
      </c>
      <c r="H2790" s="264">
        <f t="shared" ca="1" si="94"/>
        <v>1.7836088598788949E-2</v>
      </c>
    </row>
    <row r="2791" spans="2:8">
      <c r="B2791" s="270">
        <v>41690</v>
      </c>
      <c r="C2791" s="271">
        <v>1683.3</v>
      </c>
      <c r="D2791">
        <f t="shared" si="93"/>
        <v>-8.7156233437370913E-3</v>
      </c>
      <c r="E2791" s="172">
        <v>-8.7156233437370913E-3</v>
      </c>
      <c r="G2791" s="172">
        <v>2781</v>
      </c>
      <c r="H2791" s="264">
        <f t="shared" ca="1" si="94"/>
        <v>-1.0128334031222147E-3</v>
      </c>
    </row>
    <row r="2792" spans="2:8">
      <c r="B2792" s="270">
        <v>41689</v>
      </c>
      <c r="C2792" s="271">
        <v>1698.1</v>
      </c>
      <c r="D2792">
        <f t="shared" si="93"/>
        <v>-6.0581228599023299E-3</v>
      </c>
      <c r="E2792" s="172">
        <v>-6.0581228599023299E-3</v>
      </c>
      <c r="G2792" s="172">
        <v>2782</v>
      </c>
      <c r="H2792" s="264">
        <f t="shared" ca="1" si="94"/>
        <v>1.9804850107921948E-2</v>
      </c>
    </row>
    <row r="2793" spans="2:8">
      <c r="B2793" s="270">
        <v>41688</v>
      </c>
      <c r="C2793" s="271">
        <v>1708.45</v>
      </c>
      <c r="D2793">
        <f t="shared" si="93"/>
        <v>2.5664885633667527E-2</v>
      </c>
      <c r="E2793" s="172">
        <v>2.5664885633667527E-2</v>
      </c>
      <c r="G2793" s="172">
        <v>2783</v>
      </c>
      <c r="H2793" s="264">
        <f t="shared" ca="1" si="94"/>
        <v>-2.9677010976200749E-2</v>
      </c>
    </row>
    <row r="2794" spans="2:8">
      <c r="B2794" s="270">
        <v>41687</v>
      </c>
      <c r="C2794" s="271">
        <v>1665.7</v>
      </c>
      <c r="D2794">
        <f t="shared" si="93"/>
        <v>1.3569429232079806E-2</v>
      </c>
      <c r="E2794" s="172">
        <v>1.3569429232079806E-2</v>
      </c>
      <c r="G2794" s="172">
        <v>2784</v>
      </c>
      <c r="H2794" s="264">
        <f t="shared" ca="1" si="94"/>
        <v>-7.1673394638544635E-3</v>
      </c>
    </row>
    <row r="2795" spans="2:8">
      <c r="B2795" s="270">
        <v>41684</v>
      </c>
      <c r="C2795" s="271">
        <v>1643.4</v>
      </c>
      <c r="D2795">
        <f t="shared" si="93"/>
        <v>1.3099771515613654E-3</v>
      </c>
      <c r="E2795" s="172">
        <v>1.3099771515613654E-3</v>
      </c>
      <c r="G2795" s="172">
        <v>2785</v>
      </c>
      <c r="H2795" s="264">
        <f t="shared" ca="1" si="94"/>
        <v>-1.0065265887116443E-2</v>
      </c>
    </row>
    <row r="2796" spans="2:8">
      <c r="B2796" s="270">
        <v>41683</v>
      </c>
      <c r="C2796" s="271">
        <v>1641.25</v>
      </c>
      <c r="D2796">
        <f t="shared" si="93"/>
        <v>-3.9145475511319083E-3</v>
      </c>
      <c r="E2796" s="172">
        <v>-3.9145475511319083E-3</v>
      </c>
      <c r="G2796" s="172">
        <v>2786</v>
      </c>
      <c r="H2796" s="264">
        <f t="shared" ca="1" si="94"/>
        <v>-3.5777265632505905E-3</v>
      </c>
    </row>
    <row r="2797" spans="2:8">
      <c r="B2797" s="270">
        <v>41682</v>
      </c>
      <c r="C2797" s="271">
        <v>1647.7</v>
      </c>
      <c r="D2797">
        <f t="shared" si="93"/>
        <v>-1.8144981080356372E-2</v>
      </c>
      <c r="E2797" s="172">
        <v>-1.8144981080356372E-2</v>
      </c>
      <c r="G2797" s="172">
        <v>2787</v>
      </c>
      <c r="H2797" s="264">
        <f t="shared" ca="1" si="94"/>
        <v>1.4039003123965051E-2</v>
      </c>
    </row>
    <row r="2798" spans="2:8">
      <c r="B2798" s="270">
        <v>41681</v>
      </c>
      <c r="C2798" s="271">
        <v>1678.15</v>
      </c>
      <c r="D2798">
        <f t="shared" si="93"/>
        <v>-6.3356722029782511E-3</v>
      </c>
      <c r="E2798" s="172">
        <v>-6.3356722029782511E-3</v>
      </c>
      <c r="G2798" s="172">
        <v>2788</v>
      </c>
      <c r="H2798" s="264">
        <f t="shared" ca="1" si="94"/>
        <v>3.6546566829527972E-3</v>
      </c>
    </row>
    <row r="2799" spans="2:8">
      <c r="B2799" s="270">
        <v>41680</v>
      </c>
      <c r="C2799" s="271">
        <v>1688.85</v>
      </c>
      <c r="D2799">
        <f t="shared" si="93"/>
        <v>1.435478542899178E-2</v>
      </c>
      <c r="E2799" s="172">
        <v>1.435478542899178E-2</v>
      </c>
      <c r="G2799" s="172">
        <v>2789</v>
      </c>
      <c r="H2799" s="264">
        <f t="shared" ca="1" si="94"/>
        <v>-1.7812038899926757E-2</v>
      </c>
    </row>
    <row r="2800" spans="2:8">
      <c r="B2800" s="270">
        <v>41677</v>
      </c>
      <c r="C2800" s="271">
        <v>1664.95</v>
      </c>
      <c r="D2800">
        <f t="shared" si="93"/>
        <v>1.5399158382630968E-2</v>
      </c>
      <c r="E2800" s="172">
        <v>1.5399158382630968E-2</v>
      </c>
      <c r="G2800" s="172">
        <v>2790</v>
      </c>
      <c r="H2800" s="264">
        <f t="shared" ca="1" si="94"/>
        <v>1.1242926089508297E-2</v>
      </c>
    </row>
    <row r="2801" spans="2:8">
      <c r="B2801" s="270">
        <v>41676</v>
      </c>
      <c r="C2801" s="271">
        <v>1639.7</v>
      </c>
      <c r="D2801">
        <f t="shared" si="93"/>
        <v>2.0538992966950893E-2</v>
      </c>
      <c r="E2801" s="172">
        <v>2.0538992966950893E-2</v>
      </c>
      <c r="G2801" s="172">
        <v>2791</v>
      </c>
      <c r="H2801" s="264">
        <f t="shared" ca="1" si="94"/>
        <v>-9.0471056520562733E-3</v>
      </c>
    </row>
    <row r="2802" spans="2:8">
      <c r="B2802" s="270">
        <v>41675</v>
      </c>
      <c r="C2802" s="271">
        <v>1606.7</v>
      </c>
      <c r="D2802">
        <f t="shared" si="93"/>
        <v>-7.9955545951286046E-3</v>
      </c>
      <c r="E2802" s="172">
        <v>-7.9955545951286046E-3</v>
      </c>
      <c r="G2802" s="172">
        <v>2792</v>
      </c>
      <c r="H2802" s="264">
        <f t="shared" ca="1" si="94"/>
        <v>-4.4617641306367323E-3</v>
      </c>
    </row>
    <row r="2803" spans="2:8">
      <c r="B2803" s="270">
        <v>41674</v>
      </c>
      <c r="C2803" s="271">
        <v>1619.65</v>
      </c>
      <c r="D2803">
        <f t="shared" si="93"/>
        <v>7.1053444547426075E-4</v>
      </c>
      <c r="E2803" s="172">
        <v>7.1053444547426075E-4</v>
      </c>
      <c r="G2803" s="172">
        <v>2793</v>
      </c>
      <c r="H2803" s="264">
        <f t="shared" ca="1" si="94"/>
        <v>-4.9778155991166296E-3</v>
      </c>
    </row>
    <row r="2804" spans="2:8">
      <c r="B2804" s="270">
        <v>41673</v>
      </c>
      <c r="C2804" s="271">
        <v>1618.5</v>
      </c>
      <c r="D2804">
        <f t="shared" si="93"/>
        <v>-1.0847975553857907E-2</v>
      </c>
      <c r="E2804" s="172">
        <v>-1.0847975553857907E-2</v>
      </c>
      <c r="G2804" s="172">
        <v>2794</v>
      </c>
      <c r="H2804" s="264">
        <f t="shared" ca="1" si="94"/>
        <v>-9.7244090191675268E-3</v>
      </c>
    </row>
    <row r="2805" spans="2:8">
      <c r="B2805" s="270">
        <v>41670</v>
      </c>
      <c r="C2805" s="271">
        <v>1636.25</v>
      </c>
      <c r="D2805">
        <f t="shared" si="93"/>
        <v>2.1394950791607618E-4</v>
      </c>
      <c r="E2805" s="172">
        <v>2.1394950791607618E-4</v>
      </c>
      <c r="G2805" s="172">
        <v>2795</v>
      </c>
      <c r="H2805" s="264">
        <f t="shared" ca="1" si="94"/>
        <v>3.377687097369627E-2</v>
      </c>
    </row>
    <row r="2806" spans="2:8">
      <c r="B2806" s="270">
        <v>41669</v>
      </c>
      <c r="C2806" s="271">
        <v>1635.9</v>
      </c>
      <c r="D2806">
        <f t="shared" si="93"/>
        <v>-2.2672282462586145E-2</v>
      </c>
      <c r="E2806" s="172">
        <v>-2.2672282462586145E-2</v>
      </c>
      <c r="G2806" s="172">
        <v>2796</v>
      </c>
      <c r="H2806" s="264">
        <f t="shared" ca="1" si="94"/>
        <v>4.2014523154464316E-3</v>
      </c>
    </row>
    <row r="2807" spans="2:8">
      <c r="B2807" s="270">
        <v>41668</v>
      </c>
      <c r="C2807" s="271">
        <v>1673.85</v>
      </c>
      <c r="D2807">
        <f t="shared" si="93"/>
        <v>6.8869731800766221E-2</v>
      </c>
      <c r="E2807" s="172">
        <v>6.8869731800766221E-2</v>
      </c>
      <c r="G2807" s="172">
        <v>2797</v>
      </c>
      <c r="H2807" s="264">
        <f t="shared" ca="1" si="94"/>
        <v>-1.1308197999787561E-2</v>
      </c>
    </row>
    <row r="2808" spans="2:8">
      <c r="B2808" s="270">
        <v>41667</v>
      </c>
      <c r="C2808" s="271">
        <v>1566</v>
      </c>
      <c r="D2808">
        <f t="shared" si="93"/>
        <v>-8.0068143100511052E-2</v>
      </c>
      <c r="E2808" s="172">
        <v>-8.0068143100511052E-2</v>
      </c>
      <c r="G2808" s="172">
        <v>2798</v>
      </c>
      <c r="H2808" s="264">
        <f t="shared" ca="1" si="94"/>
        <v>-2.9863187664828036E-2</v>
      </c>
    </row>
    <row r="2809" spans="2:8">
      <c r="B2809" s="270">
        <v>41666</v>
      </c>
      <c r="C2809" s="271">
        <v>1702.3</v>
      </c>
      <c r="D2809">
        <f t="shared" si="93"/>
        <v>-4.0552346061716246E-2</v>
      </c>
      <c r="E2809" s="172">
        <v>-4.0552346061716246E-2</v>
      </c>
      <c r="G2809" s="172">
        <v>2799</v>
      </c>
      <c r="H2809" s="264">
        <f t="shared" ca="1" si="94"/>
        <v>-1.9484501346125466E-2</v>
      </c>
    </row>
    <row r="2810" spans="2:8">
      <c r="B2810" s="270">
        <v>41663</v>
      </c>
      <c r="C2810" s="271">
        <v>1774.25</v>
      </c>
      <c r="D2810">
        <f t="shared" si="93"/>
        <v>-1.0898650908685447E-2</v>
      </c>
      <c r="E2810" s="172">
        <v>-1.0898650908685447E-2</v>
      </c>
      <c r="G2810" s="172">
        <v>2800</v>
      </c>
      <c r="H2810" s="264">
        <f t="shared" ca="1" si="94"/>
        <v>-6.1996336851581936E-3</v>
      </c>
    </row>
    <row r="2811" spans="2:8">
      <c r="B2811" s="270">
        <v>41662</v>
      </c>
      <c r="C2811" s="271">
        <v>1793.8</v>
      </c>
      <c r="D2811">
        <f t="shared" si="93"/>
        <v>-7.7716624719970989E-3</v>
      </c>
      <c r="E2811" s="172">
        <v>-7.7716624719970989E-3</v>
      </c>
      <c r="G2811" s="172">
        <v>2801</v>
      </c>
      <c r="H2811" s="264">
        <f t="shared" ca="1" si="94"/>
        <v>3.4733335187481229E-2</v>
      </c>
    </row>
    <row r="2812" spans="2:8">
      <c r="B2812" s="270">
        <v>41661</v>
      </c>
      <c r="C2812" s="271">
        <v>1807.85</v>
      </c>
      <c r="D2812">
        <f t="shared" si="93"/>
        <v>3.3020700371828725E-3</v>
      </c>
      <c r="E2812" s="172">
        <v>3.3020700371828725E-3</v>
      </c>
      <c r="G2812" s="172">
        <v>2802</v>
      </c>
      <c r="H2812" s="264">
        <f t="shared" ca="1" si="94"/>
        <v>2.8922287642161679E-2</v>
      </c>
    </row>
    <row r="2813" spans="2:8">
      <c r="B2813" s="270">
        <v>41660</v>
      </c>
      <c r="C2813" s="271">
        <v>1801.9</v>
      </c>
      <c r="D2813">
        <f t="shared" si="93"/>
        <v>1.3328084579912296E-2</v>
      </c>
      <c r="E2813" s="172">
        <v>1.3328084579912296E-2</v>
      </c>
      <c r="G2813" s="172">
        <v>2803</v>
      </c>
      <c r="H2813" s="264">
        <f t="shared" ca="1" si="94"/>
        <v>2.054446113122621E-2</v>
      </c>
    </row>
    <row r="2814" spans="2:8">
      <c r="B2814" s="270">
        <v>41659</v>
      </c>
      <c r="C2814" s="271">
        <v>1778.2</v>
      </c>
      <c r="D2814">
        <f t="shared" si="93"/>
        <v>1.6899504281207751E-3</v>
      </c>
      <c r="E2814" s="172">
        <v>1.6899504281207751E-3</v>
      </c>
      <c r="G2814" s="172">
        <v>2804</v>
      </c>
      <c r="H2814" s="264">
        <f t="shared" ca="1" si="94"/>
        <v>2.3588943542071649E-2</v>
      </c>
    </row>
    <row r="2815" spans="2:8">
      <c r="B2815" s="270">
        <v>41656</v>
      </c>
      <c r="C2815" s="271">
        <v>1775.2</v>
      </c>
      <c r="D2815">
        <f t="shared" si="93"/>
        <v>-8.1850434393942861E-3</v>
      </c>
      <c r="E2815" s="172">
        <v>-8.1850434393942861E-3</v>
      </c>
      <c r="G2815" s="172">
        <v>2805</v>
      </c>
      <c r="H2815" s="264">
        <f t="shared" ca="1" si="94"/>
        <v>-1.7554345238831794E-2</v>
      </c>
    </row>
    <row r="2816" spans="2:8">
      <c r="B2816" s="270">
        <v>41655</v>
      </c>
      <c r="C2816" s="271">
        <v>1789.85</v>
      </c>
      <c r="D2816">
        <f t="shared" si="93"/>
        <v>-5.6941281039942226E-3</v>
      </c>
      <c r="E2816" s="172">
        <v>-5.6941281039942226E-3</v>
      </c>
      <c r="G2816" s="172">
        <v>2806</v>
      </c>
      <c r="H2816" s="264">
        <f t="shared" ca="1" si="94"/>
        <v>1.1615799089125369E-3</v>
      </c>
    </row>
    <row r="2817" spans="2:8">
      <c r="B2817" s="270">
        <v>41654</v>
      </c>
      <c r="C2817" s="271">
        <v>1800.1</v>
      </c>
      <c r="D2817">
        <f t="shared" si="93"/>
        <v>1.5084444695068656E-2</v>
      </c>
      <c r="E2817" s="172">
        <v>1.5084444695068656E-2</v>
      </c>
      <c r="G2817" s="172">
        <v>2807</v>
      </c>
      <c r="H2817" s="264">
        <f t="shared" ca="1" si="94"/>
        <v>-3.9634753152053066E-2</v>
      </c>
    </row>
    <row r="2818" spans="2:8">
      <c r="B2818" s="270">
        <v>41653</v>
      </c>
      <c r="C2818" s="271">
        <v>1773.35</v>
      </c>
      <c r="D2818">
        <f t="shared" si="93"/>
        <v>-5.2727527695975831E-3</v>
      </c>
      <c r="E2818" s="172">
        <v>-5.2727527695975831E-3</v>
      </c>
      <c r="G2818" s="172">
        <v>2808</v>
      </c>
      <c r="H2818" s="264">
        <f t="shared" ca="1" si="94"/>
        <v>1.3044921778008407E-2</v>
      </c>
    </row>
    <row r="2819" spans="2:8">
      <c r="B2819" s="270">
        <v>41652</v>
      </c>
      <c r="C2819" s="271">
        <v>1782.75</v>
      </c>
      <c r="D2819">
        <f t="shared" si="93"/>
        <v>-6.3262917340170055E-3</v>
      </c>
      <c r="E2819" s="172">
        <v>-6.3262917340170055E-3</v>
      </c>
      <c r="G2819" s="172">
        <v>2809</v>
      </c>
      <c r="H2819" s="264">
        <f t="shared" ca="1" si="94"/>
        <v>-1.1334336307979897E-2</v>
      </c>
    </row>
    <row r="2820" spans="2:8">
      <c r="B2820" s="270">
        <v>41649</v>
      </c>
      <c r="C2820" s="271">
        <v>1794.1</v>
      </c>
      <c r="D2820">
        <f t="shared" si="93"/>
        <v>-9.7692902086323249E-3</v>
      </c>
      <c r="E2820" s="172">
        <v>-9.7692902086323249E-3</v>
      </c>
      <c r="G2820" s="172">
        <v>2810</v>
      </c>
      <c r="H2820" s="264">
        <f t="shared" ca="1" si="94"/>
        <v>1.9610555871116351E-2</v>
      </c>
    </row>
    <row r="2821" spans="2:8">
      <c r="B2821" s="270">
        <v>41648</v>
      </c>
      <c r="C2821" s="271">
        <v>1811.8</v>
      </c>
      <c r="D2821">
        <f t="shared" si="93"/>
        <v>-1.3986394557823153E-2</v>
      </c>
      <c r="E2821" s="172">
        <v>-1.3986394557823153E-2</v>
      </c>
      <c r="G2821" s="172">
        <v>2811</v>
      </c>
      <c r="H2821" s="264">
        <f t="shared" ca="1" si="94"/>
        <v>-9.1519694972127582E-3</v>
      </c>
    </row>
    <row r="2822" spans="2:8">
      <c r="B2822" s="270">
        <v>41647</v>
      </c>
      <c r="C2822" s="271">
        <v>1837.5</v>
      </c>
      <c r="D2822">
        <f t="shared" si="93"/>
        <v>-4.469727752945957E-3</v>
      </c>
      <c r="E2822" s="172">
        <v>-4.469727752945957E-3</v>
      </c>
      <c r="G2822" s="172">
        <v>2812</v>
      </c>
      <c r="H2822" s="264">
        <f t="shared" ca="1" si="94"/>
        <v>4.387440085037695E-2</v>
      </c>
    </row>
    <row r="2823" spans="2:8">
      <c r="B2823" s="270">
        <v>41646</v>
      </c>
      <c r="C2823" s="271">
        <v>1845.75</v>
      </c>
      <c r="D2823">
        <f t="shared" si="93"/>
        <v>2.1048846600652739E-2</v>
      </c>
      <c r="E2823" s="172">
        <v>2.1048846600652739E-2</v>
      </c>
      <c r="G2823" s="172">
        <v>2813</v>
      </c>
      <c r="H2823" s="264">
        <f t="shared" ca="1" si="94"/>
        <v>1.2364597755244858E-2</v>
      </c>
    </row>
    <row r="2824" spans="2:8">
      <c r="B2824" s="270">
        <v>41645</v>
      </c>
      <c r="C2824" s="271">
        <v>1807.7</v>
      </c>
      <c r="D2824">
        <f t="shared" si="93"/>
        <v>5.0594907150006323E-3</v>
      </c>
      <c r="E2824" s="172">
        <v>5.0594907150006323E-3</v>
      </c>
      <c r="G2824" s="172">
        <v>2814</v>
      </c>
      <c r="H2824" s="264">
        <f t="shared" ca="1" si="94"/>
        <v>-3.6670002480664203E-2</v>
      </c>
    </row>
    <row r="2825" spans="2:8">
      <c r="B2825" s="270">
        <v>41642</v>
      </c>
      <c r="C2825" s="271">
        <v>1798.6</v>
      </c>
      <c r="D2825">
        <f t="shared" si="93"/>
        <v>1.7077584256955335E-2</v>
      </c>
      <c r="E2825" s="172">
        <v>1.7077584256955335E-2</v>
      </c>
      <c r="G2825" s="172">
        <v>2815</v>
      </c>
      <c r="H2825" s="264">
        <f t="shared" ca="1" si="94"/>
        <v>4.3295464602000289E-2</v>
      </c>
    </row>
    <row r="2826" spans="2:8">
      <c r="B2826" s="270">
        <v>41641</v>
      </c>
      <c r="C2826" s="271">
        <v>1768.4</v>
      </c>
      <c r="D2826">
        <f t="shared" si="93"/>
        <v>2.4943310657596887E-3</v>
      </c>
      <c r="E2826" s="172">
        <v>2.4943310657596887E-3</v>
      </c>
      <c r="G2826" s="172">
        <v>2816</v>
      </c>
      <c r="H2826" s="264">
        <f t="shared" ca="1" si="94"/>
        <v>-2.1081420463130354E-2</v>
      </c>
    </row>
    <row r="2827" spans="2:8">
      <c r="B2827" s="270">
        <v>41640</v>
      </c>
      <c r="C2827" s="271">
        <v>1764</v>
      </c>
      <c r="D2827">
        <f t="shared" ref="D2827:D2890" si="95">(C2827-C2828)/C2828</f>
        <v>5.6692556267310533E-5</v>
      </c>
      <c r="E2827" s="172">
        <v>5.6692556267310533E-5</v>
      </c>
      <c r="G2827" s="172">
        <v>2817</v>
      </c>
      <c r="H2827" s="264">
        <f t="shared" ca="1" si="94"/>
        <v>4.9865764029662931E-4</v>
      </c>
    </row>
    <row r="2828" spans="2:8">
      <c r="B2828" s="270">
        <v>41639</v>
      </c>
      <c r="C2828" s="271">
        <v>1763.9</v>
      </c>
      <c r="D2828">
        <f t="shared" si="95"/>
        <v>-7.4836821967139066E-3</v>
      </c>
      <c r="E2828" s="172">
        <v>-7.4836821967139066E-3</v>
      </c>
      <c r="G2828" s="172">
        <v>2818</v>
      </c>
      <c r="H2828" s="264">
        <f t="shared" ref="H2828:H2891" ca="1" si="96">_xlfn.NORM.INV(RAND(),N$13,N$14)</f>
        <v>-2.3173297839219182E-4</v>
      </c>
    </row>
    <row r="2829" spans="2:8">
      <c r="B2829" s="270">
        <v>41638</v>
      </c>
      <c r="C2829" s="271">
        <v>1777.2</v>
      </c>
      <c r="D2829">
        <f t="shared" si="95"/>
        <v>1.2112334863807167E-3</v>
      </c>
      <c r="E2829" s="172">
        <v>1.2112334863807167E-3</v>
      </c>
      <c r="G2829" s="172">
        <v>2819</v>
      </c>
      <c r="H2829" s="264">
        <f t="shared" ca="1" si="96"/>
        <v>1.452587237643704E-2</v>
      </c>
    </row>
    <row r="2830" spans="2:8">
      <c r="B2830" s="270">
        <v>41635</v>
      </c>
      <c r="C2830" s="271">
        <v>1775.05</v>
      </c>
      <c r="D2830">
        <f t="shared" si="95"/>
        <v>-1.0342328278322901E-2</v>
      </c>
      <c r="E2830" s="172">
        <v>-1.0342328278322901E-2</v>
      </c>
      <c r="G2830" s="172">
        <v>2820</v>
      </c>
      <c r="H2830" s="264">
        <f t="shared" ca="1" si="96"/>
        <v>-4.589692724999004E-2</v>
      </c>
    </row>
    <row r="2831" spans="2:8">
      <c r="B2831" s="270">
        <v>41634</v>
      </c>
      <c r="C2831" s="271">
        <v>1793.6</v>
      </c>
      <c r="D2831">
        <f t="shared" si="95"/>
        <v>2.6833631484794022E-3</v>
      </c>
      <c r="E2831" s="172">
        <v>2.6833631484794022E-3</v>
      </c>
      <c r="G2831" s="172">
        <v>2821</v>
      </c>
      <c r="H2831" s="264">
        <f t="shared" ca="1" si="96"/>
        <v>2.8581823037304541E-2</v>
      </c>
    </row>
    <row r="2832" spans="2:8">
      <c r="B2832" s="270">
        <v>41632</v>
      </c>
      <c r="C2832" s="271">
        <v>1788.8</v>
      </c>
      <c r="D2832">
        <f t="shared" si="95"/>
        <v>-7.5454948956947048E-3</v>
      </c>
      <c r="E2832" s="172">
        <v>-7.5454948956947048E-3</v>
      </c>
      <c r="G2832" s="172">
        <v>2822</v>
      </c>
      <c r="H2832" s="264">
        <f t="shared" ca="1" si="96"/>
        <v>-3.1271710107194976E-2</v>
      </c>
    </row>
    <row r="2833" spans="2:8">
      <c r="B2833" s="270">
        <v>41631</v>
      </c>
      <c r="C2833" s="271">
        <v>1802.4</v>
      </c>
      <c r="D2833">
        <f t="shared" si="95"/>
        <v>-4.0062995606885308E-3</v>
      </c>
      <c r="E2833" s="172">
        <v>-4.0062995606885308E-3</v>
      </c>
      <c r="G2833" s="172">
        <v>2823</v>
      </c>
      <c r="H2833" s="264">
        <f t="shared" ca="1" si="96"/>
        <v>9.4328963254542971E-4</v>
      </c>
    </row>
    <row r="2834" spans="2:8">
      <c r="B2834" s="270">
        <v>41628</v>
      </c>
      <c r="C2834" s="271">
        <v>1809.65</v>
      </c>
      <c r="D2834">
        <f t="shared" si="95"/>
        <v>1.6343264721574872E-2</v>
      </c>
      <c r="E2834" s="172">
        <v>1.6343264721574872E-2</v>
      </c>
      <c r="G2834" s="172">
        <v>2824</v>
      </c>
      <c r="H2834" s="264">
        <f t="shared" ca="1" si="96"/>
        <v>2.4839649594776019E-3</v>
      </c>
    </row>
    <row r="2835" spans="2:8">
      <c r="B2835" s="270">
        <v>41627</v>
      </c>
      <c r="C2835" s="271">
        <v>1780.55</v>
      </c>
      <c r="D2835">
        <f t="shared" si="95"/>
        <v>2.9249400271684101E-2</v>
      </c>
      <c r="E2835" s="172">
        <v>2.9249400271684101E-2</v>
      </c>
      <c r="G2835" s="172">
        <v>2825</v>
      </c>
      <c r="H2835" s="264">
        <f t="shared" ca="1" si="96"/>
        <v>-2.816785615177823E-2</v>
      </c>
    </row>
    <row r="2836" spans="2:8">
      <c r="B2836" s="270">
        <v>41626</v>
      </c>
      <c r="C2836" s="271">
        <v>1729.95</v>
      </c>
      <c r="D2836">
        <f t="shared" si="95"/>
        <v>1.6481579411246228E-2</v>
      </c>
      <c r="E2836" s="172">
        <v>1.6481579411246228E-2</v>
      </c>
      <c r="G2836" s="172">
        <v>2826</v>
      </c>
      <c r="H2836" s="264">
        <f t="shared" ca="1" si="96"/>
        <v>3.547410651260087E-2</v>
      </c>
    </row>
    <row r="2837" spans="2:8">
      <c r="B2837" s="270">
        <v>41625</v>
      </c>
      <c r="C2837" s="271">
        <v>1701.9</v>
      </c>
      <c r="D2837">
        <f t="shared" si="95"/>
        <v>1.7630465444298419E-4</v>
      </c>
      <c r="E2837" s="172">
        <v>1.7630465444298419E-4</v>
      </c>
      <c r="G2837" s="172">
        <v>2827</v>
      </c>
      <c r="H2837" s="264">
        <f t="shared" ca="1" si="96"/>
        <v>-1.8376957322493899E-2</v>
      </c>
    </row>
    <row r="2838" spans="2:8">
      <c r="B2838" s="270">
        <v>41624</v>
      </c>
      <c r="C2838" s="271">
        <v>1701.6</v>
      </c>
      <c r="D2838">
        <f t="shared" si="95"/>
        <v>7.1022727272727279E-3</v>
      </c>
      <c r="E2838" s="172">
        <v>7.1022727272727279E-3</v>
      </c>
      <c r="G2838" s="172">
        <v>2828</v>
      </c>
      <c r="H2838" s="264">
        <f t="shared" ca="1" si="96"/>
        <v>3.8283310800622363E-3</v>
      </c>
    </row>
    <row r="2839" spans="2:8">
      <c r="B2839" s="270">
        <v>41621</v>
      </c>
      <c r="C2839" s="271">
        <v>1689.6</v>
      </c>
      <c r="D2839">
        <f t="shared" si="95"/>
        <v>-1.4695591322603245E-2</v>
      </c>
      <c r="E2839" s="172">
        <v>-1.4695591322603245E-2</v>
      </c>
      <c r="G2839" s="172">
        <v>2829</v>
      </c>
      <c r="H2839" s="264">
        <f t="shared" ca="1" si="96"/>
        <v>-2.2170982737846047E-2</v>
      </c>
    </row>
    <row r="2840" spans="2:8">
      <c r="B2840" s="270">
        <v>41620</v>
      </c>
      <c r="C2840" s="271">
        <v>1714.8</v>
      </c>
      <c r="D2840">
        <f t="shared" si="95"/>
        <v>-2.1791215059897343E-2</v>
      </c>
      <c r="E2840" s="172">
        <v>-2.1791215059897343E-2</v>
      </c>
      <c r="G2840" s="172">
        <v>2830</v>
      </c>
      <c r="H2840" s="264">
        <f t="shared" ca="1" si="96"/>
        <v>-4.3567193408864911E-3</v>
      </c>
    </row>
    <row r="2841" spans="2:8">
      <c r="B2841" s="270">
        <v>41619</v>
      </c>
      <c r="C2841" s="271">
        <v>1753</v>
      </c>
      <c r="D2841">
        <f t="shared" si="95"/>
        <v>6.8500970430417031E-4</v>
      </c>
      <c r="E2841" s="172">
        <v>6.8500970430417031E-4</v>
      </c>
      <c r="G2841" s="172">
        <v>2831</v>
      </c>
      <c r="H2841" s="264">
        <f t="shared" ca="1" si="96"/>
        <v>2.4155335494687215E-2</v>
      </c>
    </row>
    <row r="2842" spans="2:8">
      <c r="B2842" s="270">
        <v>41618</v>
      </c>
      <c r="C2842" s="271">
        <v>1751.8</v>
      </c>
      <c r="D2842">
        <f t="shared" si="95"/>
        <v>-6.775336640680394E-3</v>
      </c>
      <c r="E2842" s="172">
        <v>-6.775336640680394E-3</v>
      </c>
      <c r="G2842" s="172">
        <v>2832</v>
      </c>
      <c r="H2842" s="264">
        <f t="shared" ca="1" si="96"/>
        <v>2.5200470472224911E-2</v>
      </c>
    </row>
    <row r="2843" spans="2:8">
      <c r="B2843" s="270">
        <v>41617</v>
      </c>
      <c r="C2843" s="271">
        <v>1763.75</v>
      </c>
      <c r="D2843">
        <f t="shared" si="95"/>
        <v>3.6585365853658534E-2</v>
      </c>
      <c r="E2843" s="172">
        <v>3.6585365853658534E-2</v>
      </c>
      <c r="G2843" s="172">
        <v>2833</v>
      </c>
      <c r="H2843" s="264">
        <f t="shared" ca="1" si="96"/>
        <v>3.9154390993738367E-2</v>
      </c>
    </row>
    <row r="2844" spans="2:8">
      <c r="B2844" s="270">
        <v>41614</v>
      </c>
      <c r="C2844" s="271">
        <v>1701.5</v>
      </c>
      <c r="D2844">
        <f t="shared" si="95"/>
        <v>7.940475840366491E-4</v>
      </c>
      <c r="E2844" s="172">
        <v>7.940475840366491E-4</v>
      </c>
      <c r="G2844" s="172">
        <v>2834</v>
      </c>
      <c r="H2844" s="264">
        <f t="shared" ca="1" si="96"/>
        <v>1.9779399777451075E-2</v>
      </c>
    </row>
    <row r="2845" spans="2:8">
      <c r="B2845" s="270">
        <v>41613</v>
      </c>
      <c r="C2845" s="271">
        <v>1700.15</v>
      </c>
      <c r="D2845">
        <f t="shared" si="95"/>
        <v>3.683488336636688E-2</v>
      </c>
      <c r="E2845" s="172">
        <v>3.683488336636688E-2</v>
      </c>
      <c r="G2845" s="172">
        <v>2835</v>
      </c>
      <c r="H2845" s="264">
        <f t="shared" ca="1" si="96"/>
        <v>-1.9220047436412566E-2</v>
      </c>
    </row>
    <row r="2846" spans="2:8">
      <c r="B2846" s="270">
        <v>41612</v>
      </c>
      <c r="C2846" s="271">
        <v>1639.75</v>
      </c>
      <c r="D2846">
        <f t="shared" si="95"/>
        <v>-1.4128964376972794E-2</v>
      </c>
      <c r="E2846" s="172">
        <v>-1.4128964376972794E-2</v>
      </c>
      <c r="G2846" s="172">
        <v>2836</v>
      </c>
      <c r="H2846" s="264">
        <f t="shared" ca="1" si="96"/>
        <v>1.5388366106393343E-2</v>
      </c>
    </row>
    <row r="2847" spans="2:8">
      <c r="B2847" s="270">
        <v>41611</v>
      </c>
      <c r="C2847" s="271">
        <v>1663.25</v>
      </c>
      <c r="D2847">
        <f t="shared" si="95"/>
        <v>1.1135187191524672E-3</v>
      </c>
      <c r="E2847" s="172">
        <v>1.1135187191524672E-3</v>
      </c>
      <c r="G2847" s="172">
        <v>2837</v>
      </c>
      <c r="H2847" s="264">
        <f t="shared" ca="1" si="96"/>
        <v>1.4472028576987272E-2</v>
      </c>
    </row>
    <row r="2848" spans="2:8">
      <c r="B2848" s="270">
        <v>41610</v>
      </c>
      <c r="C2848" s="271">
        <v>1661.4</v>
      </c>
      <c r="D2848">
        <f t="shared" si="95"/>
        <v>-8.7999284073621096E-3</v>
      </c>
      <c r="E2848" s="172">
        <v>-8.7999284073621096E-3</v>
      </c>
      <c r="G2848" s="172">
        <v>2838</v>
      </c>
      <c r="H2848" s="264">
        <f t="shared" ca="1" si="96"/>
        <v>-4.1508647786921114E-2</v>
      </c>
    </row>
    <row r="2849" spans="2:8">
      <c r="B2849" s="270">
        <v>41607</v>
      </c>
      <c r="C2849" s="271">
        <v>1676.15</v>
      </c>
      <c r="D2849">
        <f t="shared" si="95"/>
        <v>5.7000570005700055E-3</v>
      </c>
      <c r="E2849" s="172">
        <v>5.7000570005700055E-3</v>
      </c>
      <c r="G2849" s="172">
        <v>2839</v>
      </c>
      <c r="H2849" s="264">
        <f t="shared" ca="1" si="96"/>
        <v>-3.2137293173965707E-2</v>
      </c>
    </row>
    <row r="2850" spans="2:8">
      <c r="B2850" s="270">
        <v>41606</v>
      </c>
      <c r="C2850" s="271">
        <v>1666.65</v>
      </c>
      <c r="D2850">
        <f t="shared" si="95"/>
        <v>4.0362661525949846E-3</v>
      </c>
      <c r="E2850" s="172">
        <v>4.0362661525949846E-3</v>
      </c>
      <c r="G2850" s="172">
        <v>2840</v>
      </c>
      <c r="H2850" s="264">
        <f t="shared" ca="1" si="96"/>
        <v>-2.7957579880600991E-2</v>
      </c>
    </row>
    <row r="2851" spans="2:8">
      <c r="B2851" s="270">
        <v>41605</v>
      </c>
      <c r="C2851" s="271">
        <v>1659.95</v>
      </c>
      <c r="D2851">
        <f t="shared" si="95"/>
        <v>-2.0140684182047191E-3</v>
      </c>
      <c r="E2851" s="172">
        <v>-2.0140684182047191E-3</v>
      </c>
      <c r="G2851" s="172">
        <v>2841</v>
      </c>
      <c r="H2851" s="264">
        <f t="shared" ca="1" si="96"/>
        <v>-2.4141978413846063E-2</v>
      </c>
    </row>
    <row r="2852" spans="2:8">
      <c r="B2852" s="270">
        <v>41604</v>
      </c>
      <c r="C2852" s="271">
        <v>1663.3</v>
      </c>
      <c r="D2852">
        <f t="shared" si="95"/>
        <v>-9.2917982012032489E-3</v>
      </c>
      <c r="E2852" s="172">
        <v>-9.2917982012032489E-3</v>
      </c>
      <c r="G2852" s="172">
        <v>2842</v>
      </c>
      <c r="H2852" s="264">
        <f t="shared" ca="1" si="96"/>
        <v>3.3053813402016945E-3</v>
      </c>
    </row>
    <row r="2853" spans="2:8">
      <c r="B2853" s="270">
        <v>41603</v>
      </c>
      <c r="C2853" s="271">
        <v>1678.9</v>
      </c>
      <c r="D2853">
        <f t="shared" si="95"/>
        <v>2.3625887876108892E-2</v>
      </c>
      <c r="E2853" s="172">
        <v>2.3625887876108892E-2</v>
      </c>
      <c r="G2853" s="172">
        <v>2843</v>
      </c>
      <c r="H2853" s="264">
        <f t="shared" ca="1" si="96"/>
        <v>-5.799442511465221E-3</v>
      </c>
    </row>
    <row r="2854" spans="2:8">
      <c r="B2854" s="270">
        <v>41600</v>
      </c>
      <c r="C2854" s="271">
        <v>1640.15</v>
      </c>
      <c r="D2854">
        <f t="shared" si="95"/>
        <v>-4.1590771098967269E-3</v>
      </c>
      <c r="E2854" s="172">
        <v>-4.1590771098967269E-3</v>
      </c>
      <c r="G2854" s="172">
        <v>2844</v>
      </c>
      <c r="H2854" s="264">
        <f t="shared" ca="1" si="96"/>
        <v>-2.0857626095140316E-2</v>
      </c>
    </row>
    <row r="2855" spans="2:8">
      <c r="B2855" s="270">
        <v>41599</v>
      </c>
      <c r="C2855" s="271">
        <v>1647</v>
      </c>
      <c r="D2855">
        <f t="shared" si="95"/>
        <v>-1.7274297663423398E-3</v>
      </c>
      <c r="E2855" s="172">
        <v>-1.7274297663423398E-3</v>
      </c>
      <c r="G2855" s="172">
        <v>2845</v>
      </c>
      <c r="H2855" s="264">
        <f t="shared" ca="1" si="96"/>
        <v>-2.0985039757231004E-2</v>
      </c>
    </row>
    <row r="2856" spans="2:8">
      <c r="B2856" s="270">
        <v>41598</v>
      </c>
      <c r="C2856" s="271">
        <v>1649.85</v>
      </c>
      <c r="D2856">
        <f t="shared" si="95"/>
        <v>-1.9434786484799883E-2</v>
      </c>
      <c r="E2856" s="172">
        <v>-1.9434786484799883E-2</v>
      </c>
      <c r="G2856" s="172">
        <v>2846</v>
      </c>
      <c r="H2856" s="264">
        <f t="shared" ca="1" si="96"/>
        <v>1.316797105262618E-2</v>
      </c>
    </row>
    <row r="2857" spans="2:8">
      <c r="B2857" s="270">
        <v>41597</v>
      </c>
      <c r="C2857" s="271">
        <v>1682.55</v>
      </c>
      <c r="D2857">
        <f t="shared" si="95"/>
        <v>3.2651057170037162E-2</v>
      </c>
      <c r="E2857" s="172">
        <v>3.2651057170037162E-2</v>
      </c>
      <c r="G2857" s="172">
        <v>2847</v>
      </c>
      <c r="H2857" s="264">
        <f t="shared" ca="1" si="96"/>
        <v>-1.6001073477375605E-2</v>
      </c>
    </row>
    <row r="2858" spans="2:8">
      <c r="B2858" s="270">
        <v>41596</v>
      </c>
      <c r="C2858" s="271">
        <v>1629.35</v>
      </c>
      <c r="D2858">
        <f t="shared" si="95"/>
        <v>1.0386952747116459E-2</v>
      </c>
      <c r="E2858" s="172">
        <v>1.0386952747116459E-2</v>
      </c>
      <c r="G2858" s="172">
        <v>2848</v>
      </c>
      <c r="H2858" s="264">
        <f t="shared" ca="1" si="96"/>
        <v>1.2125784712095102E-2</v>
      </c>
    </row>
    <row r="2859" spans="2:8">
      <c r="B2859" s="270">
        <v>41592</v>
      </c>
      <c r="C2859" s="271">
        <v>1612.6</v>
      </c>
      <c r="D2859">
        <f t="shared" si="95"/>
        <v>2.0955998733776453E-2</v>
      </c>
      <c r="E2859" s="172">
        <v>2.0955998733776453E-2</v>
      </c>
      <c r="G2859" s="172">
        <v>2849</v>
      </c>
      <c r="H2859" s="264">
        <f t="shared" ca="1" si="96"/>
        <v>2.1769348319232981E-2</v>
      </c>
    </row>
    <row r="2860" spans="2:8">
      <c r="B2860" s="270">
        <v>41591</v>
      </c>
      <c r="C2860" s="271">
        <v>1579.5</v>
      </c>
      <c r="D2860">
        <f t="shared" si="95"/>
        <v>-4.7886081532354042E-3</v>
      </c>
      <c r="E2860" s="172">
        <v>-4.7886081532354042E-3</v>
      </c>
      <c r="G2860" s="172">
        <v>2850</v>
      </c>
      <c r="H2860" s="264">
        <f t="shared" ca="1" si="96"/>
        <v>1.483162883073281E-2</v>
      </c>
    </row>
    <row r="2861" spans="2:8">
      <c r="B2861" s="270">
        <v>41590</v>
      </c>
      <c r="C2861" s="271">
        <v>1587.1</v>
      </c>
      <c r="D2861">
        <f t="shared" si="95"/>
        <v>2.8751066317019712E-3</v>
      </c>
      <c r="E2861" s="172">
        <v>2.8751066317019712E-3</v>
      </c>
      <c r="G2861" s="172">
        <v>2851</v>
      </c>
      <c r="H2861" s="264">
        <f t="shared" ca="1" si="96"/>
        <v>8.7090988489127025E-3</v>
      </c>
    </row>
    <row r="2862" spans="2:8">
      <c r="B2862" s="270">
        <v>41589</v>
      </c>
      <c r="C2862" s="271">
        <v>1582.55</v>
      </c>
      <c r="D2862">
        <f t="shared" si="95"/>
        <v>1.2653823036284837E-3</v>
      </c>
      <c r="E2862" s="172">
        <v>1.2653823036284837E-3</v>
      </c>
      <c r="G2862" s="172">
        <v>2852</v>
      </c>
      <c r="H2862" s="264">
        <f t="shared" ca="1" si="96"/>
        <v>-2.9208985193941513E-3</v>
      </c>
    </row>
    <row r="2863" spans="2:8">
      <c r="B2863" s="270">
        <v>41586</v>
      </c>
      <c r="C2863" s="271">
        <v>1580.55</v>
      </c>
      <c r="D2863">
        <f t="shared" si="95"/>
        <v>-1.8779488452942639E-2</v>
      </c>
      <c r="E2863" s="172">
        <v>-1.8779488452942639E-2</v>
      </c>
      <c r="G2863" s="172">
        <v>2853</v>
      </c>
      <c r="H2863" s="264">
        <f t="shared" ca="1" si="96"/>
        <v>1.0884570715882379E-2</v>
      </c>
    </row>
    <row r="2864" spans="2:8">
      <c r="B2864" s="270">
        <v>41585</v>
      </c>
      <c r="C2864" s="271">
        <v>1610.8</v>
      </c>
      <c r="D2864">
        <f t="shared" si="95"/>
        <v>-2.3226285962032766E-3</v>
      </c>
      <c r="E2864" s="172">
        <v>-2.3226285962032766E-3</v>
      </c>
      <c r="G2864" s="172">
        <v>2854</v>
      </c>
      <c r="H2864" s="264">
        <f t="shared" ca="1" si="96"/>
        <v>1.032659339558362E-2</v>
      </c>
    </row>
    <row r="2865" spans="2:8">
      <c r="B2865" s="270">
        <v>41584</v>
      </c>
      <c r="C2865" s="271">
        <v>1614.55</v>
      </c>
      <c r="D2865">
        <f t="shared" si="95"/>
        <v>-5.3596180502079446E-3</v>
      </c>
      <c r="E2865" s="172">
        <v>-5.3596180502079446E-3</v>
      </c>
      <c r="G2865" s="172">
        <v>2855</v>
      </c>
      <c r="H2865" s="264">
        <f t="shared" ca="1" si="96"/>
        <v>-1.3223836445064004E-2</v>
      </c>
    </row>
    <row r="2866" spans="2:8">
      <c r="B2866" s="270">
        <v>41583</v>
      </c>
      <c r="C2866" s="271">
        <v>1623.25</v>
      </c>
      <c r="D2866">
        <f t="shared" si="95"/>
        <v>-7.8843626806833662E-3</v>
      </c>
      <c r="E2866" s="172">
        <v>-7.8843626806833662E-3</v>
      </c>
      <c r="G2866" s="172">
        <v>2856</v>
      </c>
      <c r="H2866" s="264">
        <f t="shared" ca="1" si="96"/>
        <v>-1.4471839526575036E-2</v>
      </c>
    </row>
    <row r="2867" spans="2:8">
      <c r="B2867" s="270">
        <v>41579</v>
      </c>
      <c r="C2867" s="271">
        <v>1636.15</v>
      </c>
      <c r="D2867">
        <f t="shared" si="95"/>
        <v>-3.0558611416669431E-5</v>
      </c>
      <c r="E2867" s="172">
        <v>-3.0558611416669431E-5</v>
      </c>
      <c r="G2867" s="172">
        <v>2857</v>
      </c>
      <c r="H2867" s="264">
        <f t="shared" ca="1" si="96"/>
        <v>-7.6884814743302145E-3</v>
      </c>
    </row>
    <row r="2868" spans="2:8">
      <c r="B2868" s="270">
        <v>41578</v>
      </c>
      <c r="C2868" s="271">
        <v>1636.2</v>
      </c>
      <c r="D2868">
        <f t="shared" si="95"/>
        <v>-2.7495188342042921E-4</v>
      </c>
      <c r="E2868" s="172">
        <v>-2.7495188342042921E-4</v>
      </c>
      <c r="G2868" s="172">
        <v>2858</v>
      </c>
      <c r="H2868" s="264">
        <f t="shared" ca="1" si="96"/>
        <v>-7.6429462800386948E-3</v>
      </c>
    </row>
    <row r="2869" spans="2:8">
      <c r="B2869" s="270">
        <v>41577</v>
      </c>
      <c r="C2869" s="271">
        <v>1636.65</v>
      </c>
      <c r="D2869">
        <f t="shared" si="95"/>
        <v>8.5613820516746125E-4</v>
      </c>
      <c r="E2869" s="172">
        <v>8.5613820516746125E-4</v>
      </c>
      <c r="G2869" s="172">
        <v>2859</v>
      </c>
      <c r="H2869" s="264">
        <f t="shared" ca="1" si="96"/>
        <v>-1.4050291006627332E-2</v>
      </c>
    </row>
    <row r="2870" spans="2:8">
      <c r="B2870" s="270">
        <v>41576</v>
      </c>
      <c r="C2870" s="271">
        <v>1635.25</v>
      </c>
      <c r="D2870">
        <f t="shared" si="95"/>
        <v>8.0549773680906669E-2</v>
      </c>
      <c r="E2870" s="172">
        <v>8.0549773680906669E-2</v>
      </c>
      <c r="G2870" s="172">
        <v>2860</v>
      </c>
      <c r="H2870" s="264">
        <f t="shared" ca="1" si="96"/>
        <v>-2.7855096523491385E-2</v>
      </c>
    </row>
    <row r="2871" spans="2:8">
      <c r="B2871" s="270">
        <v>41575</v>
      </c>
      <c r="C2871" s="271">
        <v>1513.35</v>
      </c>
      <c r="D2871">
        <f t="shared" si="95"/>
        <v>3.0821236826405933E-3</v>
      </c>
      <c r="E2871" s="172">
        <v>3.0821236826405933E-3</v>
      </c>
      <c r="G2871" s="172">
        <v>2861</v>
      </c>
      <c r="H2871" s="264">
        <f t="shared" ca="1" si="96"/>
        <v>-1.6702650146691159E-2</v>
      </c>
    </row>
    <row r="2872" spans="2:8">
      <c r="B2872" s="270">
        <v>41572</v>
      </c>
      <c r="C2872" s="271">
        <v>1508.7</v>
      </c>
      <c r="D2872">
        <f t="shared" si="95"/>
        <v>-3.4348371755069987E-3</v>
      </c>
      <c r="E2872" s="172">
        <v>-3.4348371755069987E-3</v>
      </c>
      <c r="G2872" s="172">
        <v>2862</v>
      </c>
      <c r="H2872" s="264">
        <f t="shared" ca="1" si="96"/>
        <v>-2.0388682418995989E-2</v>
      </c>
    </row>
    <row r="2873" spans="2:8">
      <c r="B2873" s="270">
        <v>41571</v>
      </c>
      <c r="C2873" s="271">
        <v>1513.9</v>
      </c>
      <c r="D2873">
        <f t="shared" si="95"/>
        <v>-9.7785917519703173E-3</v>
      </c>
      <c r="E2873" s="172">
        <v>-9.7785917519703173E-3</v>
      </c>
      <c r="G2873" s="172">
        <v>2863</v>
      </c>
      <c r="H2873" s="264">
        <f t="shared" ca="1" si="96"/>
        <v>-8.1642464368806011E-3</v>
      </c>
    </row>
    <row r="2874" spans="2:8">
      <c r="B2874" s="270">
        <v>41570</v>
      </c>
      <c r="C2874" s="271">
        <v>1528.85</v>
      </c>
      <c r="D2874">
        <f t="shared" si="95"/>
        <v>9.4084246665786346E-3</v>
      </c>
      <c r="E2874" s="172">
        <v>9.4084246665786346E-3</v>
      </c>
      <c r="G2874" s="172">
        <v>2864</v>
      </c>
      <c r="H2874" s="264">
        <f t="shared" ca="1" si="96"/>
        <v>1.4464804404770537E-3</v>
      </c>
    </row>
    <row r="2875" spans="2:8">
      <c r="B2875" s="270">
        <v>41569</v>
      </c>
      <c r="C2875" s="271">
        <v>1514.6</v>
      </c>
      <c r="D2875">
        <f t="shared" si="95"/>
        <v>-3.519852626731232E-3</v>
      </c>
      <c r="E2875" s="172">
        <v>-3.519852626731232E-3</v>
      </c>
      <c r="G2875" s="172">
        <v>2865</v>
      </c>
      <c r="H2875" s="264">
        <f t="shared" ca="1" si="96"/>
        <v>-2.8218323223133577E-3</v>
      </c>
    </row>
    <row r="2876" spans="2:8">
      <c r="B2876" s="270">
        <v>41568</v>
      </c>
      <c r="C2876" s="271">
        <v>1519.95</v>
      </c>
      <c r="D2876">
        <f t="shared" si="95"/>
        <v>3.4859574468085137E-2</v>
      </c>
      <c r="E2876" s="172">
        <v>3.4859574468085137E-2</v>
      </c>
      <c r="G2876" s="172">
        <v>2866</v>
      </c>
      <c r="H2876" s="264">
        <f t="shared" ca="1" si="96"/>
        <v>-1.6839850097160772E-2</v>
      </c>
    </row>
    <row r="2877" spans="2:8">
      <c r="B2877" s="270">
        <v>41565</v>
      </c>
      <c r="C2877" s="271">
        <v>1468.75</v>
      </c>
      <c r="D2877">
        <f t="shared" si="95"/>
        <v>2.9221120493325425E-2</v>
      </c>
      <c r="E2877" s="172">
        <v>2.9221120493325425E-2</v>
      </c>
      <c r="G2877" s="172">
        <v>2867</v>
      </c>
      <c r="H2877" s="264">
        <f t="shared" ca="1" si="96"/>
        <v>1.0010732169112425E-2</v>
      </c>
    </row>
    <row r="2878" spans="2:8">
      <c r="B2878" s="270">
        <v>41564</v>
      </c>
      <c r="C2878" s="271">
        <v>1427.05</v>
      </c>
      <c r="D2878">
        <f t="shared" si="95"/>
        <v>-8.9242308493646342E-3</v>
      </c>
      <c r="E2878" s="172">
        <v>-8.9242308493646342E-3</v>
      </c>
      <c r="G2878" s="172">
        <v>2868</v>
      </c>
      <c r="H2878" s="264">
        <f t="shared" ca="1" si="96"/>
        <v>5.5503179734087723E-4</v>
      </c>
    </row>
    <row r="2879" spans="2:8">
      <c r="B2879" s="270">
        <v>41562</v>
      </c>
      <c r="C2879" s="271">
        <v>1439.9</v>
      </c>
      <c r="D2879">
        <f t="shared" si="95"/>
        <v>-4.8379293662312532E-3</v>
      </c>
      <c r="E2879" s="172">
        <v>-4.8379293662312532E-3</v>
      </c>
      <c r="G2879" s="172">
        <v>2869</v>
      </c>
      <c r="H2879" s="264">
        <f t="shared" ca="1" si="96"/>
        <v>1.93656595988499E-3</v>
      </c>
    </row>
    <row r="2880" spans="2:8">
      <c r="B2880" s="270">
        <v>41561</v>
      </c>
      <c r="C2880" s="271">
        <v>1446.9</v>
      </c>
      <c r="D2880">
        <f t="shared" si="95"/>
        <v>-1.1680327868852397E-2</v>
      </c>
      <c r="E2880" s="172">
        <v>-1.1680327868852397E-2</v>
      </c>
      <c r="G2880" s="172">
        <v>2870</v>
      </c>
      <c r="H2880" s="264">
        <f t="shared" ca="1" si="96"/>
        <v>-4.1051585712400224E-2</v>
      </c>
    </row>
    <row r="2881" spans="2:8">
      <c r="B2881" s="270">
        <v>41558</v>
      </c>
      <c r="C2881" s="271">
        <v>1464</v>
      </c>
      <c r="D2881">
        <f t="shared" si="95"/>
        <v>3.0187882626134751E-2</v>
      </c>
      <c r="E2881" s="172">
        <v>3.0187882626134751E-2</v>
      </c>
      <c r="G2881" s="172">
        <v>2871</v>
      </c>
      <c r="H2881" s="264">
        <f t="shared" ca="1" si="96"/>
        <v>-2.7434906361933447E-2</v>
      </c>
    </row>
    <row r="2882" spans="2:8">
      <c r="B2882" s="270">
        <v>41557</v>
      </c>
      <c r="C2882" s="271">
        <v>1421.1</v>
      </c>
      <c r="D2882">
        <f t="shared" si="95"/>
        <v>1.6160171612441838E-2</v>
      </c>
      <c r="E2882" s="172">
        <v>1.6160171612441838E-2</v>
      </c>
      <c r="G2882" s="172">
        <v>2872</v>
      </c>
      <c r="H2882" s="264">
        <f t="shared" ca="1" si="96"/>
        <v>2.7978817520917859E-3</v>
      </c>
    </row>
    <row r="2883" spans="2:8">
      <c r="B2883" s="270">
        <v>41556</v>
      </c>
      <c r="C2883" s="271">
        <v>1398.5</v>
      </c>
      <c r="D2883">
        <f t="shared" si="95"/>
        <v>-5.7585667567182633E-3</v>
      </c>
      <c r="E2883" s="172">
        <v>-5.7585667567182633E-3</v>
      </c>
      <c r="G2883" s="172">
        <v>2873</v>
      </c>
      <c r="H2883" s="264">
        <f t="shared" ca="1" si="96"/>
        <v>1.9074445466010531E-2</v>
      </c>
    </row>
    <row r="2884" spans="2:8">
      <c r="B2884" s="270">
        <v>41555</v>
      </c>
      <c r="C2884" s="271">
        <v>1406.6</v>
      </c>
      <c r="D2884">
        <f t="shared" si="95"/>
        <v>-2.5528293859028053E-3</v>
      </c>
      <c r="E2884" s="172">
        <v>-2.5528293859028053E-3</v>
      </c>
      <c r="G2884" s="172">
        <v>2874</v>
      </c>
      <c r="H2884" s="264">
        <f t="shared" ca="1" si="96"/>
        <v>-4.7410033911664491E-2</v>
      </c>
    </row>
    <row r="2885" spans="2:8">
      <c r="B2885" s="270">
        <v>41554</v>
      </c>
      <c r="C2885" s="271">
        <v>1410.2</v>
      </c>
      <c r="D2885">
        <f t="shared" si="95"/>
        <v>-1.281064053202657E-2</v>
      </c>
      <c r="E2885" s="172">
        <v>-1.281064053202657E-2</v>
      </c>
      <c r="G2885" s="172">
        <v>2875</v>
      </c>
      <c r="H2885" s="264">
        <f t="shared" ca="1" si="96"/>
        <v>1.0949290114422227E-2</v>
      </c>
    </row>
    <row r="2886" spans="2:8">
      <c r="B2886" s="270">
        <v>41551</v>
      </c>
      <c r="C2886" s="271">
        <v>1428.5</v>
      </c>
      <c r="D2886">
        <f t="shared" si="95"/>
        <v>1.1434842638156329E-2</v>
      </c>
      <c r="E2886" s="172">
        <v>1.1434842638156329E-2</v>
      </c>
      <c r="G2886" s="172">
        <v>2876</v>
      </c>
      <c r="H2886" s="264">
        <f t="shared" ca="1" si="96"/>
        <v>8.7023042740996045E-4</v>
      </c>
    </row>
    <row r="2887" spans="2:8">
      <c r="B2887" s="270">
        <v>41550</v>
      </c>
      <c r="C2887" s="271">
        <v>1412.35</v>
      </c>
      <c r="D2887">
        <f t="shared" si="95"/>
        <v>2.3293725547022071E-2</v>
      </c>
      <c r="E2887" s="172">
        <v>2.3293725547022071E-2</v>
      </c>
      <c r="G2887" s="172">
        <v>2877</v>
      </c>
      <c r="H2887" s="264">
        <f t="shared" ca="1" si="96"/>
        <v>1.5925293007375906E-2</v>
      </c>
    </row>
    <row r="2888" spans="2:8">
      <c r="B2888" s="270">
        <v>41548</v>
      </c>
      <c r="C2888" s="271">
        <v>1380.2</v>
      </c>
      <c r="D2888">
        <f t="shared" si="95"/>
        <v>1.5936108350815274E-2</v>
      </c>
      <c r="E2888" s="172">
        <v>1.5936108350815274E-2</v>
      </c>
      <c r="G2888" s="172">
        <v>2878</v>
      </c>
      <c r="H2888" s="264">
        <f t="shared" ca="1" si="96"/>
        <v>-1.0677506108731347E-2</v>
      </c>
    </row>
    <row r="2889" spans="2:8">
      <c r="B2889" s="270">
        <v>41547</v>
      </c>
      <c r="C2889" s="271">
        <v>1358.55</v>
      </c>
      <c r="D2889">
        <f t="shared" si="95"/>
        <v>-6.1450674860090643E-3</v>
      </c>
      <c r="E2889" s="172">
        <v>-6.1450674860090643E-3</v>
      </c>
      <c r="G2889" s="172">
        <v>2879</v>
      </c>
      <c r="H2889" s="264">
        <f t="shared" ca="1" si="96"/>
        <v>-2.0253396370681302E-2</v>
      </c>
    </row>
    <row r="2890" spans="2:8">
      <c r="B2890" s="270">
        <v>41544</v>
      </c>
      <c r="C2890" s="271">
        <v>1366.95</v>
      </c>
      <c r="D2890">
        <f t="shared" si="95"/>
        <v>-1.4846311844618147E-2</v>
      </c>
      <c r="E2890" s="172">
        <v>-1.4846311844618147E-2</v>
      </c>
      <c r="G2890" s="172">
        <v>2880</v>
      </c>
      <c r="H2890" s="264">
        <f t="shared" ca="1" si="96"/>
        <v>6.6174392395100586E-3</v>
      </c>
    </row>
    <row r="2891" spans="2:8">
      <c r="B2891" s="270">
        <v>41543</v>
      </c>
      <c r="C2891" s="271">
        <v>1387.55</v>
      </c>
      <c r="D2891">
        <f t="shared" ref="D2891:D2954" si="97">(C2891-C2892)/C2892</f>
        <v>-4.0554120011485001E-3</v>
      </c>
      <c r="E2891" s="172">
        <v>-4.0554120011485001E-3</v>
      </c>
      <c r="G2891" s="172">
        <v>2881</v>
      </c>
      <c r="H2891" s="264">
        <f t="shared" ca="1" si="96"/>
        <v>-1.9259146800608834E-3</v>
      </c>
    </row>
    <row r="2892" spans="2:8">
      <c r="B2892" s="270">
        <v>41542</v>
      </c>
      <c r="C2892" s="271">
        <v>1393.2</v>
      </c>
      <c r="D2892">
        <f t="shared" si="97"/>
        <v>-1.2475191380776801E-2</v>
      </c>
      <c r="E2892" s="172">
        <v>-1.2475191380776801E-2</v>
      </c>
      <c r="G2892" s="172">
        <v>2882</v>
      </c>
      <c r="H2892" s="264">
        <f t="shared" ref="H2892:H2955" ca="1" si="98">_xlfn.NORM.INV(RAND(),N$13,N$14)</f>
        <v>-7.7708853007229257E-3</v>
      </c>
    </row>
    <row r="2893" spans="2:8">
      <c r="B2893" s="270">
        <v>41541</v>
      </c>
      <c r="C2893" s="271">
        <v>1410.8</v>
      </c>
      <c r="D2893">
        <f t="shared" si="97"/>
        <v>6.8153434433541153E-3</v>
      </c>
      <c r="E2893" s="172">
        <v>6.8153434433541153E-3</v>
      </c>
      <c r="G2893" s="172">
        <v>2883</v>
      </c>
      <c r="H2893" s="264">
        <f t="shared" ca="1" si="98"/>
        <v>3.2098171326683966E-2</v>
      </c>
    </row>
    <row r="2894" spans="2:8">
      <c r="B2894" s="270">
        <v>41540</v>
      </c>
      <c r="C2894" s="271">
        <v>1401.25</v>
      </c>
      <c r="D2894">
        <f t="shared" si="97"/>
        <v>-4.4982109388311466E-2</v>
      </c>
      <c r="E2894" s="172">
        <v>-4.4982109388311466E-2</v>
      </c>
      <c r="G2894" s="172">
        <v>2884</v>
      </c>
      <c r="H2894" s="264">
        <f t="shared" ca="1" si="98"/>
        <v>-2.5019645814649577E-2</v>
      </c>
    </row>
    <row r="2895" spans="2:8">
      <c r="B2895" s="270">
        <v>41537</v>
      </c>
      <c r="C2895" s="271">
        <v>1467.25</v>
      </c>
      <c r="D2895">
        <f t="shared" si="97"/>
        <v>-8.6148648648648653E-3</v>
      </c>
      <c r="E2895" s="172">
        <v>-8.6148648648648653E-3</v>
      </c>
      <c r="G2895" s="172">
        <v>2885</v>
      </c>
      <c r="H2895" s="264">
        <f t="shared" ca="1" si="98"/>
        <v>-2.2373838284243001E-2</v>
      </c>
    </row>
    <row r="2896" spans="2:8">
      <c r="B2896" s="270">
        <v>41536</v>
      </c>
      <c r="C2896" s="271">
        <v>1480</v>
      </c>
      <c r="D2896">
        <f t="shared" si="97"/>
        <v>5.5747761886079175E-2</v>
      </c>
      <c r="E2896" s="172">
        <v>5.5747761886079175E-2</v>
      </c>
      <c r="G2896" s="172">
        <v>2886</v>
      </c>
      <c r="H2896" s="264">
        <f t="shared" ca="1" si="98"/>
        <v>-1.0015778342571009E-2</v>
      </c>
    </row>
    <row r="2897" spans="2:8">
      <c r="B2897" s="270">
        <v>41535</v>
      </c>
      <c r="C2897" s="271">
        <v>1401.85</v>
      </c>
      <c r="D2897">
        <f t="shared" si="97"/>
        <v>1.8934438145079193E-2</v>
      </c>
      <c r="E2897" s="172">
        <v>1.8934438145079193E-2</v>
      </c>
      <c r="G2897" s="172">
        <v>2887</v>
      </c>
      <c r="H2897" s="264">
        <f t="shared" ca="1" si="98"/>
        <v>2.6243596338257451E-2</v>
      </c>
    </row>
    <row r="2898" spans="2:8">
      <c r="B2898" s="270">
        <v>41534</v>
      </c>
      <c r="C2898" s="271">
        <v>1375.8</v>
      </c>
      <c r="D2898">
        <f t="shared" si="97"/>
        <v>1.1692036179130717E-2</v>
      </c>
      <c r="E2898" s="172">
        <v>1.1692036179130717E-2</v>
      </c>
      <c r="G2898" s="172">
        <v>2888</v>
      </c>
      <c r="H2898" s="264">
        <f t="shared" ca="1" si="98"/>
        <v>-1.7994090910001807E-2</v>
      </c>
    </row>
    <row r="2899" spans="2:8">
      <c r="B2899" s="270">
        <v>41533</v>
      </c>
      <c r="C2899" s="271">
        <v>1359.9</v>
      </c>
      <c r="D2899">
        <f t="shared" si="97"/>
        <v>3.3437191275932816E-2</v>
      </c>
      <c r="E2899" s="172">
        <v>3.3437191275932816E-2</v>
      </c>
      <c r="G2899" s="172">
        <v>2889</v>
      </c>
      <c r="H2899" s="264">
        <f t="shared" ca="1" si="98"/>
        <v>-2.9152671093089853E-2</v>
      </c>
    </row>
    <row r="2900" spans="2:8">
      <c r="B2900" s="270">
        <v>41530</v>
      </c>
      <c r="C2900" s="271">
        <v>1315.9</v>
      </c>
      <c r="D2900">
        <f t="shared" si="97"/>
        <v>-3.7852979029449614E-3</v>
      </c>
      <c r="E2900" s="172">
        <v>-3.7852979029449614E-3</v>
      </c>
      <c r="G2900" s="172">
        <v>2890</v>
      </c>
      <c r="H2900" s="264">
        <f t="shared" ca="1" si="98"/>
        <v>-1.4760560062599379E-2</v>
      </c>
    </row>
    <row r="2901" spans="2:8">
      <c r="B2901" s="270">
        <v>41529</v>
      </c>
      <c r="C2901" s="271">
        <v>1320.9</v>
      </c>
      <c r="D2901">
        <f t="shared" si="97"/>
        <v>-2.9320987654320889E-2</v>
      </c>
      <c r="E2901" s="172">
        <v>-2.9320987654320889E-2</v>
      </c>
      <c r="G2901" s="172">
        <v>2891</v>
      </c>
      <c r="H2901" s="264">
        <f t="shared" ca="1" si="98"/>
        <v>1.6913060927076902E-2</v>
      </c>
    </row>
    <row r="2902" spans="2:8">
      <c r="B2902" s="270">
        <v>41528</v>
      </c>
      <c r="C2902" s="271">
        <v>1360.8</v>
      </c>
      <c r="D2902">
        <f t="shared" si="97"/>
        <v>1.8067556952081593E-2</v>
      </c>
      <c r="E2902" s="172">
        <v>1.8067556952081593E-2</v>
      </c>
      <c r="G2902" s="172">
        <v>2892</v>
      </c>
      <c r="H2902" s="264">
        <f t="shared" ca="1" si="98"/>
        <v>1.0554763803322641E-2</v>
      </c>
    </row>
    <row r="2903" spans="2:8">
      <c r="B2903" s="270">
        <v>41527</v>
      </c>
      <c r="C2903" s="271">
        <v>1336.65</v>
      </c>
      <c r="D2903">
        <f t="shared" si="97"/>
        <v>3.7449549829245574E-2</v>
      </c>
      <c r="E2903" s="172">
        <v>3.7449549829245574E-2</v>
      </c>
      <c r="G2903" s="172">
        <v>2893</v>
      </c>
      <c r="H2903" s="264">
        <f t="shared" ca="1" si="98"/>
        <v>1.4834094205821952E-2</v>
      </c>
    </row>
    <row r="2904" spans="2:8">
      <c r="B2904" s="270">
        <v>41523</v>
      </c>
      <c r="C2904" s="271">
        <v>1288.4000000000001</v>
      </c>
      <c r="D2904">
        <f t="shared" si="97"/>
        <v>-8.6180363188672043E-3</v>
      </c>
      <c r="E2904" s="172">
        <v>-8.6180363188672043E-3</v>
      </c>
      <c r="G2904" s="172">
        <v>2894</v>
      </c>
      <c r="H2904" s="264">
        <f t="shared" ca="1" si="98"/>
        <v>-3.1711826578764098E-2</v>
      </c>
    </row>
    <row r="2905" spans="2:8">
      <c r="B2905" s="270">
        <v>41522</v>
      </c>
      <c r="C2905" s="271">
        <v>1299.5999999999999</v>
      </c>
      <c r="D2905">
        <f t="shared" si="97"/>
        <v>1.809635722679194E-2</v>
      </c>
      <c r="E2905" s="172">
        <v>1.809635722679194E-2</v>
      </c>
      <c r="G2905" s="172">
        <v>2895</v>
      </c>
      <c r="H2905" s="264">
        <f t="shared" ca="1" si="98"/>
        <v>-2.1504097794371696E-3</v>
      </c>
    </row>
    <row r="2906" spans="2:8">
      <c r="B2906" s="270">
        <v>41521</v>
      </c>
      <c r="C2906" s="271">
        <v>1276.5</v>
      </c>
      <c r="D2906">
        <f t="shared" si="97"/>
        <v>3.5265075819916576E-4</v>
      </c>
      <c r="E2906" s="172">
        <v>3.5265075819916576E-4</v>
      </c>
      <c r="G2906" s="172">
        <v>2896</v>
      </c>
      <c r="H2906" s="264">
        <f t="shared" ca="1" si="98"/>
        <v>5.5750831085741311E-2</v>
      </c>
    </row>
    <row r="2907" spans="2:8">
      <c r="B2907" s="270">
        <v>41520</v>
      </c>
      <c r="C2907" s="271">
        <v>1276.05</v>
      </c>
      <c r="D2907">
        <f t="shared" si="97"/>
        <v>-1.8423076923076959E-2</v>
      </c>
      <c r="E2907" s="172">
        <v>-1.8423076923076959E-2</v>
      </c>
      <c r="G2907" s="172">
        <v>2897</v>
      </c>
      <c r="H2907" s="264">
        <f t="shared" ca="1" si="98"/>
        <v>4.8470411835575979E-4</v>
      </c>
    </row>
    <row r="2908" spans="2:8">
      <c r="B2908" s="270">
        <v>41519</v>
      </c>
      <c r="C2908" s="271">
        <v>1300</v>
      </c>
      <c r="D2908">
        <f t="shared" si="97"/>
        <v>4.539423424872345E-2</v>
      </c>
      <c r="E2908" s="172">
        <v>4.539423424872345E-2</v>
      </c>
      <c r="G2908" s="172">
        <v>2898</v>
      </c>
      <c r="H2908" s="264">
        <f t="shared" ca="1" si="98"/>
        <v>1.1656121361771927E-3</v>
      </c>
    </row>
    <row r="2909" spans="2:8">
      <c r="B2909" s="270">
        <v>41516</v>
      </c>
      <c r="C2909" s="271">
        <v>1243.55</v>
      </c>
      <c r="D2909">
        <f t="shared" si="97"/>
        <v>-5.6372940988325248E-3</v>
      </c>
      <c r="E2909" s="172">
        <v>-5.6372940988325248E-3</v>
      </c>
      <c r="G2909" s="172">
        <v>2899</v>
      </c>
      <c r="H2909" s="264">
        <f t="shared" ca="1" si="98"/>
        <v>1.5066451344628222E-2</v>
      </c>
    </row>
    <row r="2910" spans="2:8">
      <c r="B2910" s="270">
        <v>41515</v>
      </c>
      <c r="C2910" s="271">
        <v>1250.5999999999999</v>
      </c>
      <c r="D2910">
        <f t="shared" si="97"/>
        <v>1.1525862417600195E-2</v>
      </c>
      <c r="E2910" s="172">
        <v>1.1525862417600195E-2</v>
      </c>
      <c r="G2910" s="172">
        <v>2900</v>
      </c>
      <c r="H2910" s="264">
        <f t="shared" ca="1" si="98"/>
        <v>-1.2853715469358451E-2</v>
      </c>
    </row>
    <row r="2911" spans="2:8">
      <c r="B2911" s="270">
        <v>41514</v>
      </c>
      <c r="C2911" s="271">
        <v>1236.3499999999999</v>
      </c>
      <c r="D2911">
        <f t="shared" si="97"/>
        <v>-1.8964491172386504E-2</v>
      </c>
      <c r="E2911" s="172">
        <v>-1.8964491172386504E-2</v>
      </c>
      <c r="G2911" s="172">
        <v>2901</v>
      </c>
      <c r="H2911" s="264">
        <f t="shared" ca="1" si="98"/>
        <v>-5.0022477375003156E-3</v>
      </c>
    </row>
    <row r="2912" spans="2:8">
      <c r="B2912" s="270">
        <v>41513</v>
      </c>
      <c r="C2912" s="271">
        <v>1260.25</v>
      </c>
      <c r="D2912">
        <f t="shared" si="97"/>
        <v>-3.6616595956121309E-2</v>
      </c>
      <c r="E2912" s="172">
        <v>-3.6616595956121309E-2</v>
      </c>
      <c r="G2912" s="172">
        <v>2902</v>
      </c>
      <c r="H2912" s="264">
        <f t="shared" ca="1" si="98"/>
        <v>9.692892401056568E-3</v>
      </c>
    </row>
    <row r="2913" spans="2:8">
      <c r="B2913" s="270">
        <v>41512</v>
      </c>
      <c r="C2913" s="271">
        <v>1308.1500000000001</v>
      </c>
      <c r="D2913">
        <f t="shared" si="97"/>
        <v>1.1716937354988469E-2</v>
      </c>
      <c r="E2913" s="172">
        <v>1.1716937354988469E-2</v>
      </c>
      <c r="G2913" s="172">
        <v>2903</v>
      </c>
      <c r="H2913" s="264">
        <f t="shared" ca="1" si="98"/>
        <v>4.3501354740580978E-2</v>
      </c>
    </row>
    <row r="2914" spans="2:8">
      <c r="B2914" s="270">
        <v>41509</v>
      </c>
      <c r="C2914" s="271">
        <v>1293</v>
      </c>
      <c r="D2914">
        <f t="shared" si="97"/>
        <v>5.6778408648984636E-3</v>
      </c>
      <c r="E2914" s="172">
        <v>5.6778408648984636E-3</v>
      </c>
      <c r="G2914" s="172">
        <v>2904</v>
      </c>
      <c r="H2914" s="264">
        <f t="shared" ca="1" si="98"/>
        <v>-1.5343342624296596E-2</v>
      </c>
    </row>
    <row r="2915" spans="2:8">
      <c r="B2915" s="270">
        <v>41508</v>
      </c>
      <c r="C2915" s="271">
        <v>1285.7</v>
      </c>
      <c r="D2915">
        <f t="shared" si="97"/>
        <v>9.7317918175094395E-4</v>
      </c>
      <c r="E2915" s="172">
        <v>9.7317918175094395E-4</v>
      </c>
      <c r="G2915" s="172">
        <v>2905</v>
      </c>
      <c r="H2915" s="264">
        <f t="shared" ca="1" si="98"/>
        <v>-3.317730134500415E-2</v>
      </c>
    </row>
    <row r="2916" spans="2:8">
      <c r="B2916" s="270">
        <v>41507</v>
      </c>
      <c r="C2916" s="271">
        <v>1284.45</v>
      </c>
      <c r="D2916">
        <f t="shared" si="97"/>
        <v>-1.0362893905539752E-2</v>
      </c>
      <c r="E2916" s="172">
        <v>-1.0362893905539752E-2</v>
      </c>
      <c r="G2916" s="172">
        <v>2906</v>
      </c>
      <c r="H2916" s="264">
        <f t="shared" ca="1" si="98"/>
        <v>2.276148751107604E-2</v>
      </c>
    </row>
    <row r="2917" spans="2:8">
      <c r="B2917" s="270">
        <v>41506</v>
      </c>
      <c r="C2917" s="271">
        <v>1297.9000000000001</v>
      </c>
      <c r="D2917">
        <f t="shared" si="97"/>
        <v>-8.0629752760899946E-3</v>
      </c>
      <c r="E2917" s="172">
        <v>-8.0629752760899946E-3</v>
      </c>
      <c r="G2917" s="172">
        <v>2907</v>
      </c>
      <c r="H2917" s="264">
        <f t="shared" ca="1" si="98"/>
        <v>2.648229160775856E-2</v>
      </c>
    </row>
    <row r="2918" spans="2:8">
      <c r="B2918" s="270">
        <v>41505</v>
      </c>
      <c r="C2918" s="271">
        <v>1308.45</v>
      </c>
      <c r="D2918">
        <f t="shared" si="97"/>
        <v>-1.2565089427212938E-2</v>
      </c>
      <c r="E2918" s="172">
        <v>-1.2565089427212938E-2</v>
      </c>
      <c r="G2918" s="172">
        <v>2908</v>
      </c>
      <c r="H2918" s="264">
        <f t="shared" ca="1" si="98"/>
        <v>-2.9640977100351733E-2</v>
      </c>
    </row>
    <row r="2919" spans="2:8">
      <c r="B2919" s="270">
        <v>41502</v>
      </c>
      <c r="C2919" s="271">
        <v>1325.1</v>
      </c>
      <c r="D2919">
        <f t="shared" si="97"/>
        <v>-4.7512938470385374E-2</v>
      </c>
      <c r="E2919" s="172">
        <v>-4.7512938470385374E-2</v>
      </c>
      <c r="G2919" s="172">
        <v>2909</v>
      </c>
      <c r="H2919" s="264">
        <f t="shared" ca="1" si="98"/>
        <v>1.763355008133402E-3</v>
      </c>
    </row>
    <row r="2920" spans="2:8">
      <c r="B2920" s="270">
        <v>41500</v>
      </c>
      <c r="C2920" s="271">
        <v>1391.2</v>
      </c>
      <c r="D2920">
        <f t="shared" si="97"/>
        <v>-4.1161100969970294E-3</v>
      </c>
      <c r="E2920" s="172">
        <v>-4.1161100969970294E-3</v>
      </c>
      <c r="G2920" s="172">
        <v>2910</v>
      </c>
      <c r="H2920" s="264">
        <f t="shared" ca="1" si="98"/>
        <v>1.7380194856119489E-2</v>
      </c>
    </row>
    <row r="2921" spans="2:8">
      <c r="B2921" s="270">
        <v>41499</v>
      </c>
      <c r="C2921" s="271">
        <v>1396.95</v>
      </c>
      <c r="D2921">
        <f t="shared" si="97"/>
        <v>1.2135922330097087E-2</v>
      </c>
      <c r="E2921" s="172">
        <v>1.2135922330097087E-2</v>
      </c>
      <c r="G2921" s="172">
        <v>2911</v>
      </c>
      <c r="H2921" s="264">
        <f t="shared" ca="1" si="98"/>
        <v>9.2761462846516762E-3</v>
      </c>
    </row>
    <row r="2922" spans="2:8">
      <c r="B2922" s="270">
        <v>41498</v>
      </c>
      <c r="C2922" s="271">
        <v>1380.2</v>
      </c>
      <c r="D2922">
        <f t="shared" si="97"/>
        <v>-3.501678639760232E-3</v>
      </c>
      <c r="E2922" s="172">
        <v>-3.501678639760232E-3</v>
      </c>
      <c r="G2922" s="172">
        <v>2912</v>
      </c>
      <c r="H2922" s="264">
        <f t="shared" ca="1" si="98"/>
        <v>1.0277068575573799E-3</v>
      </c>
    </row>
    <row r="2923" spans="2:8">
      <c r="B2923" s="270">
        <v>41494</v>
      </c>
      <c r="C2923" s="271">
        <v>1385.05</v>
      </c>
      <c r="D2923">
        <f t="shared" si="97"/>
        <v>4.0725851899162224E-2</v>
      </c>
      <c r="E2923" s="172">
        <v>4.0725851899162224E-2</v>
      </c>
      <c r="G2923" s="172">
        <v>2913</v>
      </c>
      <c r="H2923" s="264">
        <f t="shared" ca="1" si="98"/>
        <v>1.1585697928244456E-2</v>
      </c>
    </row>
    <row r="2924" spans="2:8">
      <c r="B2924" s="270">
        <v>41493</v>
      </c>
      <c r="C2924" s="271">
        <v>1330.85</v>
      </c>
      <c r="D2924">
        <f t="shared" si="97"/>
        <v>-8.2585682645755195E-4</v>
      </c>
      <c r="E2924" s="172">
        <v>-8.2585682645755195E-4</v>
      </c>
      <c r="G2924" s="172">
        <v>2914</v>
      </c>
      <c r="H2924" s="264">
        <f t="shared" ca="1" si="98"/>
        <v>5.9437291981856676E-3</v>
      </c>
    </row>
    <row r="2925" spans="2:8">
      <c r="B2925" s="270">
        <v>41492</v>
      </c>
      <c r="C2925" s="271">
        <v>1331.95</v>
      </c>
      <c r="D2925">
        <f t="shared" si="97"/>
        <v>-8.8920306570429673E-3</v>
      </c>
      <c r="E2925" s="172">
        <v>-8.8920306570429673E-3</v>
      </c>
      <c r="G2925" s="172">
        <v>2915</v>
      </c>
      <c r="H2925" s="264">
        <f t="shared" ca="1" si="98"/>
        <v>1.2600946010724614E-2</v>
      </c>
    </row>
    <row r="2926" spans="2:8">
      <c r="B2926" s="270">
        <v>41491</v>
      </c>
      <c r="C2926" s="271">
        <v>1343.9</v>
      </c>
      <c r="D2926">
        <f t="shared" si="97"/>
        <v>4.6348209613516073E-3</v>
      </c>
      <c r="E2926" s="172">
        <v>4.6348209613516073E-3</v>
      </c>
      <c r="G2926" s="172">
        <v>2916</v>
      </c>
      <c r="H2926" s="264">
        <f t="shared" ca="1" si="98"/>
        <v>3.560985228206583E-3</v>
      </c>
    </row>
    <row r="2927" spans="2:8">
      <c r="B2927" s="270">
        <v>41488</v>
      </c>
      <c r="C2927" s="271">
        <v>1337.7</v>
      </c>
      <c r="D2927">
        <f t="shared" si="97"/>
        <v>-1.9398642095052668E-3</v>
      </c>
      <c r="E2927" s="172">
        <v>-1.9398642095052668E-3</v>
      </c>
      <c r="G2927" s="172">
        <v>2917</v>
      </c>
      <c r="H2927" s="264">
        <f t="shared" ca="1" si="98"/>
        <v>-5.2386969343398281E-2</v>
      </c>
    </row>
    <row r="2928" spans="2:8">
      <c r="B2928" s="270">
        <v>41487</v>
      </c>
      <c r="C2928" s="271">
        <v>1340.3</v>
      </c>
      <c r="D2928">
        <f t="shared" si="97"/>
        <v>1.0555681218427204E-2</v>
      </c>
      <c r="E2928" s="172">
        <v>1.0555681218427204E-2</v>
      </c>
      <c r="G2928" s="172">
        <v>2918</v>
      </c>
      <c r="H2928" s="264">
        <f t="shared" ca="1" si="98"/>
        <v>-1.0582424897918869E-2</v>
      </c>
    </row>
    <row r="2929" spans="2:8">
      <c r="B2929" s="270">
        <v>41486</v>
      </c>
      <c r="C2929" s="271">
        <v>1326.3</v>
      </c>
      <c r="D2929">
        <f t="shared" si="97"/>
        <v>-1.1993444576877335E-2</v>
      </c>
      <c r="E2929" s="172">
        <v>-1.1993444576877335E-2</v>
      </c>
      <c r="G2929" s="172">
        <v>2919</v>
      </c>
      <c r="H2929" s="264">
        <f t="shared" ca="1" si="98"/>
        <v>3.7822604354009394E-2</v>
      </c>
    </row>
    <row r="2930" spans="2:8">
      <c r="B2930" s="270">
        <v>41485</v>
      </c>
      <c r="C2930" s="271">
        <v>1342.4</v>
      </c>
      <c r="D2930">
        <f t="shared" si="97"/>
        <v>-4.3020323394154835E-3</v>
      </c>
      <c r="E2930" s="172">
        <v>-4.3020323394154835E-3</v>
      </c>
      <c r="G2930" s="172">
        <v>2920</v>
      </c>
      <c r="H2930" s="264">
        <f t="shared" ca="1" si="98"/>
        <v>4.8774872894553727E-3</v>
      </c>
    </row>
    <row r="2931" spans="2:8">
      <c r="B2931" s="270">
        <v>41484</v>
      </c>
      <c r="C2931" s="271">
        <v>1348.2</v>
      </c>
      <c r="D2931">
        <f t="shared" si="97"/>
        <v>-1.9776065144685214E-2</v>
      </c>
      <c r="E2931" s="172">
        <v>-1.9776065144685214E-2</v>
      </c>
      <c r="G2931" s="172">
        <v>2921</v>
      </c>
      <c r="H2931" s="264">
        <f t="shared" ca="1" si="98"/>
        <v>-2.4038648555434781E-2</v>
      </c>
    </row>
    <row r="2932" spans="2:8">
      <c r="B2932" s="270">
        <v>41481</v>
      </c>
      <c r="C2932" s="271">
        <v>1375.4</v>
      </c>
      <c r="D2932">
        <f t="shared" si="97"/>
        <v>-2.7298444130127233E-2</v>
      </c>
      <c r="E2932" s="172">
        <v>-2.7298444130127233E-2</v>
      </c>
      <c r="G2932" s="172">
        <v>2922</v>
      </c>
      <c r="H2932" s="264">
        <f t="shared" ca="1" si="98"/>
        <v>-1.3350504141052821E-2</v>
      </c>
    </row>
    <row r="2933" spans="2:8">
      <c r="B2933" s="270">
        <v>41480</v>
      </c>
      <c r="C2933" s="271">
        <v>1414</v>
      </c>
      <c r="D2933">
        <f t="shared" si="97"/>
        <v>-1.4476889940326645E-3</v>
      </c>
      <c r="E2933" s="172">
        <v>-1.4476889940326645E-3</v>
      </c>
      <c r="G2933" s="172">
        <v>2923</v>
      </c>
      <c r="H2933" s="264">
        <f t="shared" ca="1" si="98"/>
        <v>-7.4918290182596544E-3</v>
      </c>
    </row>
    <row r="2934" spans="2:8">
      <c r="B2934" s="270">
        <v>41479</v>
      </c>
      <c r="C2934" s="271">
        <v>1416.05</v>
      </c>
      <c r="D2934">
        <f t="shared" si="97"/>
        <v>-2.2537447366604603E-2</v>
      </c>
      <c r="E2934" s="172">
        <v>-2.2537447366604603E-2</v>
      </c>
      <c r="G2934" s="172">
        <v>2924</v>
      </c>
      <c r="H2934" s="264">
        <f t="shared" ca="1" si="98"/>
        <v>-1.7469631822344873E-3</v>
      </c>
    </row>
    <row r="2935" spans="2:8">
      <c r="B2935" s="270">
        <v>41478</v>
      </c>
      <c r="C2935" s="271">
        <v>1448.7</v>
      </c>
      <c r="D2935">
        <f t="shared" si="97"/>
        <v>1.7259829472884806E-4</v>
      </c>
      <c r="E2935" s="172">
        <v>1.7259829472884806E-4</v>
      </c>
      <c r="G2935" s="172">
        <v>2925</v>
      </c>
      <c r="H2935" s="264">
        <f t="shared" ca="1" si="98"/>
        <v>5.9718542241500427E-3</v>
      </c>
    </row>
    <row r="2936" spans="2:8">
      <c r="B2936" s="270">
        <v>41477</v>
      </c>
      <c r="C2936" s="271">
        <v>1448.45</v>
      </c>
      <c r="D2936">
        <f t="shared" si="97"/>
        <v>-2.1012745435755801E-3</v>
      </c>
      <c r="E2936" s="172">
        <v>-2.1012745435755801E-3</v>
      </c>
      <c r="G2936" s="172">
        <v>2926</v>
      </c>
      <c r="H2936" s="264">
        <f t="shared" ca="1" si="98"/>
        <v>1.9071084073504729E-2</v>
      </c>
    </row>
    <row r="2937" spans="2:8">
      <c r="B2937" s="270">
        <v>41474</v>
      </c>
      <c r="C2937" s="271">
        <v>1451.5</v>
      </c>
      <c r="D2937">
        <f t="shared" si="97"/>
        <v>4.1160803846287198E-3</v>
      </c>
      <c r="E2937" s="172">
        <v>4.1160803846287198E-3</v>
      </c>
      <c r="G2937" s="172">
        <v>2927</v>
      </c>
      <c r="H2937" s="264">
        <f t="shared" ca="1" si="98"/>
        <v>5.5359519134226456E-3</v>
      </c>
    </row>
    <row r="2938" spans="2:8">
      <c r="B2938" s="270">
        <v>41473</v>
      </c>
      <c r="C2938" s="271">
        <v>1445.55</v>
      </c>
      <c r="D2938">
        <f t="shared" si="97"/>
        <v>1.7169193962635797E-2</v>
      </c>
      <c r="E2938" s="172">
        <v>1.7169193962635797E-2</v>
      </c>
      <c r="G2938" s="172">
        <v>2928</v>
      </c>
      <c r="H2938" s="264">
        <f t="shared" ca="1" si="98"/>
        <v>-1.2293968424684847E-2</v>
      </c>
    </row>
    <row r="2939" spans="2:8">
      <c r="B2939" s="270">
        <v>41472</v>
      </c>
      <c r="C2939" s="271">
        <v>1421.15</v>
      </c>
      <c r="D2939">
        <f t="shared" si="97"/>
        <v>7.0150575730735807E-3</v>
      </c>
      <c r="E2939" s="172">
        <v>7.0150575730735807E-3</v>
      </c>
      <c r="G2939" s="172">
        <v>2929</v>
      </c>
      <c r="H2939" s="264">
        <f t="shared" ca="1" si="98"/>
        <v>-2.3986699506108326E-2</v>
      </c>
    </row>
    <row r="2940" spans="2:8">
      <c r="B2940" s="270">
        <v>41471</v>
      </c>
      <c r="C2940" s="271">
        <v>1411.25</v>
      </c>
      <c r="D2940">
        <f t="shared" si="97"/>
        <v>-2.443660998202676E-2</v>
      </c>
      <c r="E2940" s="172">
        <v>-2.443660998202676E-2</v>
      </c>
      <c r="G2940" s="172">
        <v>2930</v>
      </c>
      <c r="H2940" s="264">
        <f t="shared" ca="1" si="98"/>
        <v>-6.0884130413633043E-3</v>
      </c>
    </row>
    <row r="2941" spans="2:8">
      <c r="B2941" s="270">
        <v>41470</v>
      </c>
      <c r="C2941" s="271">
        <v>1446.6</v>
      </c>
      <c r="D2941">
        <f t="shared" si="97"/>
        <v>-9.3235263648616066E-4</v>
      </c>
      <c r="E2941" s="172">
        <v>-9.3235263648616066E-4</v>
      </c>
      <c r="G2941" s="172">
        <v>2931</v>
      </c>
      <c r="H2941" s="264">
        <f t="shared" ca="1" si="98"/>
        <v>-3.7566314035514486E-3</v>
      </c>
    </row>
    <row r="2942" spans="2:8">
      <c r="B2942" s="270">
        <v>41467</v>
      </c>
      <c r="C2942" s="271">
        <v>1447.95</v>
      </c>
      <c r="D2942">
        <f t="shared" si="97"/>
        <v>-3.8258443758094986E-2</v>
      </c>
      <c r="E2942" s="172">
        <v>-3.8258443758094986E-2</v>
      </c>
      <c r="G2942" s="172">
        <v>2932</v>
      </c>
      <c r="H2942" s="264">
        <f t="shared" ca="1" si="98"/>
        <v>-2.1209123990433718E-2</v>
      </c>
    </row>
    <row r="2943" spans="2:8">
      <c r="B2943" s="270">
        <v>41466</v>
      </c>
      <c r="C2943" s="271">
        <v>1505.55</v>
      </c>
      <c r="D2943">
        <f t="shared" si="97"/>
        <v>-2.4586977648202168E-2</v>
      </c>
      <c r="E2943" s="172">
        <v>-2.4586977648202168E-2</v>
      </c>
      <c r="G2943" s="172">
        <v>2933</v>
      </c>
      <c r="H2943" s="264">
        <f t="shared" ca="1" si="98"/>
        <v>-6.1847693418801506E-3</v>
      </c>
    </row>
    <row r="2944" spans="2:8">
      <c r="B2944" s="270">
        <v>41465</v>
      </c>
      <c r="C2944" s="271">
        <v>1543.5</v>
      </c>
      <c r="D2944">
        <f t="shared" si="97"/>
        <v>-2.2670596236675134E-4</v>
      </c>
      <c r="E2944" s="172">
        <v>-2.2670596236675134E-4</v>
      </c>
      <c r="G2944" s="172">
        <v>2934</v>
      </c>
      <c r="H2944" s="264">
        <f t="shared" ca="1" si="98"/>
        <v>2.5488875013807812E-3</v>
      </c>
    </row>
    <row r="2945" spans="2:8">
      <c r="B2945" s="270">
        <v>41464</v>
      </c>
      <c r="C2945" s="271">
        <v>1543.85</v>
      </c>
      <c r="D2945">
        <f t="shared" si="97"/>
        <v>-4.6420166983656523E-3</v>
      </c>
      <c r="E2945" s="172">
        <v>-4.6420166983656523E-3</v>
      </c>
      <c r="G2945" s="172">
        <v>2935</v>
      </c>
      <c r="H2945" s="264">
        <f t="shared" ca="1" si="98"/>
        <v>9.7809695638495227E-4</v>
      </c>
    </row>
    <row r="2946" spans="2:8">
      <c r="B2946" s="270">
        <v>41463</v>
      </c>
      <c r="C2946" s="271">
        <v>1551.05</v>
      </c>
      <c r="D2946">
        <f t="shared" si="97"/>
        <v>-2.2514554051011547E-3</v>
      </c>
      <c r="E2946" s="172">
        <v>-2.2514554051011547E-3</v>
      </c>
      <c r="G2946" s="172">
        <v>2936</v>
      </c>
      <c r="H2946" s="264">
        <f t="shared" ca="1" si="98"/>
        <v>6.5706947874780656E-3</v>
      </c>
    </row>
    <row r="2947" spans="2:8">
      <c r="B2947" s="270">
        <v>41460</v>
      </c>
      <c r="C2947" s="271">
        <v>1554.55</v>
      </c>
      <c r="D2947">
        <f t="shared" si="97"/>
        <v>-1.79792596397724E-3</v>
      </c>
      <c r="E2947" s="172">
        <v>-1.79792596397724E-3</v>
      </c>
      <c r="G2947" s="172">
        <v>2937</v>
      </c>
      <c r="H2947" s="264">
        <f t="shared" ca="1" si="98"/>
        <v>-1.0540097443023859E-2</v>
      </c>
    </row>
    <row r="2948" spans="2:8">
      <c r="B2948" s="270">
        <v>41459</v>
      </c>
      <c r="C2948" s="271">
        <v>1557.35</v>
      </c>
      <c r="D2948">
        <f t="shared" si="97"/>
        <v>-2.3062878375349218E-3</v>
      </c>
      <c r="E2948" s="172">
        <v>-2.3062878375349218E-3</v>
      </c>
      <c r="G2948" s="172">
        <v>2938</v>
      </c>
      <c r="H2948" s="264">
        <f t="shared" ca="1" si="98"/>
        <v>3.6776811335363715E-2</v>
      </c>
    </row>
    <row r="2949" spans="2:8">
      <c r="B2949" s="270">
        <v>41458</v>
      </c>
      <c r="C2949" s="271">
        <v>1560.95</v>
      </c>
      <c r="D2949">
        <f t="shared" si="97"/>
        <v>-1.1212111614354064E-2</v>
      </c>
      <c r="E2949" s="172">
        <v>-1.1212111614354064E-2</v>
      </c>
      <c r="G2949" s="172">
        <v>2939</v>
      </c>
      <c r="H2949" s="264">
        <f t="shared" ca="1" si="98"/>
        <v>-2.1102100038205614E-2</v>
      </c>
    </row>
    <row r="2950" spans="2:8">
      <c r="B2950" s="270">
        <v>41457</v>
      </c>
      <c r="C2950" s="271">
        <v>1578.65</v>
      </c>
      <c r="D2950">
        <f t="shared" si="97"/>
        <v>-1.669313899529724E-2</v>
      </c>
      <c r="E2950" s="172">
        <v>-1.669313899529724E-2</v>
      </c>
      <c r="G2950" s="172">
        <v>2940</v>
      </c>
      <c r="H2950" s="264">
        <f t="shared" ca="1" si="98"/>
        <v>1.8538381102763089E-2</v>
      </c>
    </row>
    <row r="2951" spans="2:8">
      <c r="B2951" s="270">
        <v>41456</v>
      </c>
      <c r="C2951" s="271">
        <v>1605.45</v>
      </c>
      <c r="D2951">
        <f t="shared" si="97"/>
        <v>4.402536172980006E-2</v>
      </c>
      <c r="E2951" s="172">
        <v>4.402536172980006E-2</v>
      </c>
      <c r="G2951" s="172">
        <v>2941</v>
      </c>
      <c r="H2951" s="264">
        <f t="shared" ca="1" si="98"/>
        <v>-1.9028119963293337E-2</v>
      </c>
    </row>
    <row r="2952" spans="2:8">
      <c r="B2952" s="270">
        <v>41453</v>
      </c>
      <c r="C2952" s="271">
        <v>1537.75</v>
      </c>
      <c r="D2952">
        <f t="shared" si="97"/>
        <v>1.0879568761504045E-2</v>
      </c>
      <c r="E2952" s="172">
        <v>1.0879568761504045E-2</v>
      </c>
      <c r="G2952" s="172">
        <v>2942</v>
      </c>
      <c r="H2952" s="264">
        <f t="shared" ca="1" si="98"/>
        <v>-2.4170881811414194E-2</v>
      </c>
    </row>
    <row r="2953" spans="2:8">
      <c r="B2953" s="270">
        <v>41452</v>
      </c>
      <c r="C2953" s="271">
        <v>1521.2</v>
      </c>
      <c r="D2953">
        <f t="shared" si="97"/>
        <v>-1.5245185305065516E-2</v>
      </c>
      <c r="E2953" s="172">
        <v>-1.5245185305065516E-2</v>
      </c>
      <c r="G2953" s="172">
        <v>2943</v>
      </c>
      <c r="H2953" s="264">
        <f t="shared" ca="1" si="98"/>
        <v>1.2789916222125327E-2</v>
      </c>
    </row>
    <row r="2954" spans="2:8">
      <c r="B2954" s="270">
        <v>41451</v>
      </c>
      <c r="C2954" s="271">
        <v>1544.75</v>
      </c>
      <c r="D2954">
        <f t="shared" si="97"/>
        <v>-2.9122443696611794E-4</v>
      </c>
      <c r="E2954" s="172">
        <v>-2.9122443696611794E-4</v>
      </c>
      <c r="G2954" s="172">
        <v>2944</v>
      </c>
      <c r="H2954" s="264">
        <f t="shared" ca="1" si="98"/>
        <v>-2.1740767672922011E-2</v>
      </c>
    </row>
    <row r="2955" spans="2:8">
      <c r="B2955" s="270">
        <v>41450</v>
      </c>
      <c r="C2955" s="271">
        <v>1545.2</v>
      </c>
      <c r="D2955">
        <f t="shared" ref="D2955:D3018" si="99">(C2955-C2956)/C2956</f>
        <v>4.8560976399365471E-4</v>
      </c>
      <c r="E2955" s="172">
        <v>4.8560976399365471E-4</v>
      </c>
      <c r="G2955" s="172">
        <v>2945</v>
      </c>
      <c r="H2955" s="264">
        <f t="shared" ca="1" si="98"/>
        <v>3.2225400778394059E-2</v>
      </c>
    </row>
    <row r="2956" spans="2:8">
      <c r="B2956" s="270">
        <v>41449</v>
      </c>
      <c r="C2956" s="271">
        <v>1544.45</v>
      </c>
      <c r="D2956">
        <f t="shared" si="99"/>
        <v>-6.5609622744669509E-3</v>
      </c>
      <c r="E2956" s="172">
        <v>-6.5609622744669509E-3</v>
      </c>
      <c r="G2956" s="172">
        <v>2946</v>
      </c>
      <c r="H2956" s="264">
        <f t="shared" ref="H2956:H3019" ca="1" si="100">_xlfn.NORM.INV(RAND(),N$13,N$14)</f>
        <v>5.4194064249052428E-3</v>
      </c>
    </row>
    <row r="2957" spans="2:8">
      <c r="B2957" s="270">
        <v>41446</v>
      </c>
      <c r="C2957" s="271">
        <v>1554.65</v>
      </c>
      <c r="D2957">
        <f t="shared" si="99"/>
        <v>1.9342359767891681E-2</v>
      </c>
      <c r="E2957" s="172">
        <v>1.9342359767891681E-2</v>
      </c>
      <c r="G2957" s="172">
        <v>2947</v>
      </c>
      <c r="H2957" s="264">
        <f t="shared" ca="1" si="100"/>
        <v>5.6741099895073043E-3</v>
      </c>
    </row>
    <row r="2958" spans="2:8">
      <c r="B2958" s="270">
        <v>41445</v>
      </c>
      <c r="C2958" s="271">
        <v>1525.15</v>
      </c>
      <c r="D2958">
        <f t="shared" si="99"/>
        <v>-1.2048582995951358E-2</v>
      </c>
      <c r="E2958" s="172">
        <v>-1.2048582995951358E-2</v>
      </c>
      <c r="G2958" s="172">
        <v>2948</v>
      </c>
      <c r="H2958" s="264">
        <f t="shared" ca="1" si="100"/>
        <v>-1.4440031908396658E-3</v>
      </c>
    </row>
    <row r="2959" spans="2:8">
      <c r="B2959" s="270">
        <v>41444</v>
      </c>
      <c r="C2959" s="271">
        <v>1543.75</v>
      </c>
      <c r="D2959">
        <f t="shared" si="99"/>
        <v>3.3798056611745123E-3</v>
      </c>
      <c r="E2959" s="172">
        <v>3.3798056611745123E-3</v>
      </c>
      <c r="G2959" s="172">
        <v>2949</v>
      </c>
      <c r="H2959" s="264">
        <f t="shared" ca="1" si="100"/>
        <v>-3.1436937923315637E-2</v>
      </c>
    </row>
    <row r="2960" spans="2:8">
      <c r="B2960" s="270">
        <v>41443</v>
      </c>
      <c r="C2960" s="271">
        <v>1538.55</v>
      </c>
      <c r="D2960">
        <f t="shared" si="99"/>
        <v>2.1494870542256663E-3</v>
      </c>
      <c r="E2960" s="172">
        <v>2.1494870542256663E-3</v>
      </c>
      <c r="G2960" s="172">
        <v>2950</v>
      </c>
      <c r="H2960" s="264">
        <f t="shared" ca="1" si="100"/>
        <v>1.3995156311261411E-2</v>
      </c>
    </row>
    <row r="2961" spans="2:8">
      <c r="B2961" s="270">
        <v>41442</v>
      </c>
      <c r="C2961" s="271">
        <v>1535.25</v>
      </c>
      <c r="D2961">
        <f t="shared" si="99"/>
        <v>1.3935211174586341E-2</v>
      </c>
      <c r="E2961" s="172">
        <v>1.3935211174586341E-2</v>
      </c>
      <c r="G2961" s="172">
        <v>2951</v>
      </c>
      <c r="H2961" s="264">
        <f t="shared" ca="1" si="100"/>
        <v>-1.0227083692206092E-3</v>
      </c>
    </row>
    <row r="2962" spans="2:8">
      <c r="B2962" s="270">
        <v>41439</v>
      </c>
      <c r="C2962" s="271">
        <v>1514.15</v>
      </c>
      <c r="D2962">
        <f t="shared" si="99"/>
        <v>3.9509817382946719E-2</v>
      </c>
      <c r="E2962" s="172">
        <v>3.9509817382946719E-2</v>
      </c>
      <c r="G2962" s="172">
        <v>2952</v>
      </c>
      <c r="H2962" s="264">
        <f t="shared" ca="1" si="100"/>
        <v>-3.3585994992421979E-2</v>
      </c>
    </row>
    <row r="2963" spans="2:8">
      <c r="B2963" s="270">
        <v>41438</v>
      </c>
      <c r="C2963" s="271">
        <v>1456.6</v>
      </c>
      <c r="D2963">
        <f t="shared" si="99"/>
        <v>-1.5578008312776791E-2</v>
      </c>
      <c r="E2963" s="172">
        <v>-1.5578008312776791E-2</v>
      </c>
      <c r="G2963" s="172">
        <v>2953</v>
      </c>
      <c r="H2963" s="264">
        <f t="shared" ca="1" si="100"/>
        <v>-1.1799123062049234E-2</v>
      </c>
    </row>
    <row r="2964" spans="2:8">
      <c r="B2964" s="270">
        <v>41437</v>
      </c>
      <c r="C2964" s="271">
        <v>1479.65</v>
      </c>
      <c r="D2964">
        <f t="shared" si="99"/>
        <v>-7.2461337180045986E-3</v>
      </c>
      <c r="E2964" s="172">
        <v>-7.2461337180045986E-3</v>
      </c>
      <c r="G2964" s="172">
        <v>2954</v>
      </c>
      <c r="H2964" s="264">
        <f t="shared" ca="1" si="100"/>
        <v>7.4284647758086873E-3</v>
      </c>
    </row>
    <row r="2965" spans="2:8">
      <c r="B2965" s="270">
        <v>41436</v>
      </c>
      <c r="C2965" s="271">
        <v>1490.45</v>
      </c>
      <c r="D2965">
        <f t="shared" si="99"/>
        <v>-2.0632782468705764E-2</v>
      </c>
      <c r="E2965" s="172">
        <v>-2.0632782468705764E-2</v>
      </c>
      <c r="G2965" s="172">
        <v>2955</v>
      </c>
      <c r="H2965" s="264">
        <f t="shared" ca="1" si="100"/>
        <v>-1.9046908071137184E-2</v>
      </c>
    </row>
    <row r="2966" spans="2:8">
      <c r="B2966" s="270">
        <v>41435</v>
      </c>
      <c r="C2966" s="271">
        <v>1521.85</v>
      </c>
      <c r="D2966">
        <f t="shared" si="99"/>
        <v>-2.1255386198469471E-2</v>
      </c>
      <c r="E2966" s="172">
        <v>-2.1255386198469471E-2</v>
      </c>
      <c r="G2966" s="172">
        <v>2956</v>
      </c>
      <c r="H2966" s="264">
        <f t="shared" ca="1" si="100"/>
        <v>-4.6991637315636995E-3</v>
      </c>
    </row>
    <row r="2967" spans="2:8">
      <c r="B2967" s="270">
        <v>41432</v>
      </c>
      <c r="C2967" s="271">
        <v>1554.9</v>
      </c>
      <c r="D2967">
        <f t="shared" si="99"/>
        <v>-2.0288576649234339E-2</v>
      </c>
      <c r="E2967" s="172">
        <v>-2.0288576649234339E-2</v>
      </c>
      <c r="G2967" s="172">
        <v>2957</v>
      </c>
      <c r="H2967" s="264">
        <f t="shared" ca="1" si="100"/>
        <v>1.0152500489883925E-2</v>
      </c>
    </row>
    <row r="2968" spans="2:8">
      <c r="B2968" s="270">
        <v>41431</v>
      </c>
      <c r="C2968" s="271">
        <v>1587.1</v>
      </c>
      <c r="D2968">
        <f t="shared" si="99"/>
        <v>1.2019767256496037E-2</v>
      </c>
      <c r="E2968" s="172">
        <v>1.2019767256496037E-2</v>
      </c>
      <c r="G2968" s="172">
        <v>2958</v>
      </c>
      <c r="H2968" s="264">
        <f t="shared" ca="1" si="100"/>
        <v>1.0257796135790894E-2</v>
      </c>
    </row>
    <row r="2969" spans="2:8">
      <c r="B2969" s="270">
        <v>41430</v>
      </c>
      <c r="C2969" s="271">
        <v>1568.25</v>
      </c>
      <c r="D2969">
        <f t="shared" si="99"/>
        <v>1.386733902249809E-2</v>
      </c>
      <c r="E2969" s="172">
        <v>1.386733902249809E-2</v>
      </c>
      <c r="G2969" s="172">
        <v>2959</v>
      </c>
      <c r="H2969" s="264">
        <f t="shared" ca="1" si="100"/>
        <v>-1.1477579377615926E-2</v>
      </c>
    </row>
    <row r="2970" spans="2:8">
      <c r="B2970" s="270">
        <v>41429</v>
      </c>
      <c r="C2970" s="271">
        <v>1546.8</v>
      </c>
      <c r="D2970">
        <f t="shared" si="99"/>
        <v>-1.3866309649038922E-2</v>
      </c>
      <c r="E2970" s="172">
        <v>-1.3866309649038922E-2</v>
      </c>
      <c r="G2970" s="172">
        <v>2960</v>
      </c>
      <c r="H2970" s="264">
        <f t="shared" ca="1" si="100"/>
        <v>2.1056107697777051E-3</v>
      </c>
    </row>
    <row r="2971" spans="2:8">
      <c r="B2971" s="270">
        <v>41428</v>
      </c>
      <c r="C2971" s="271">
        <v>1568.55</v>
      </c>
      <c r="D2971">
        <f t="shared" si="99"/>
        <v>-2.307548579970102E-2</v>
      </c>
      <c r="E2971" s="172">
        <v>-2.307548579970102E-2</v>
      </c>
      <c r="G2971" s="172">
        <v>2961</v>
      </c>
      <c r="H2971" s="264">
        <f t="shared" ca="1" si="100"/>
        <v>-1.618288553913717E-2</v>
      </c>
    </row>
    <row r="2972" spans="2:8">
      <c r="B2972" s="270">
        <v>41425</v>
      </c>
      <c r="C2972" s="271">
        <v>1605.6</v>
      </c>
      <c r="D2972">
        <f t="shared" si="99"/>
        <v>-1.9480916030534406E-2</v>
      </c>
      <c r="E2972" s="172">
        <v>-1.9480916030534406E-2</v>
      </c>
      <c r="G2972" s="172">
        <v>2962</v>
      </c>
      <c r="H2972" s="264">
        <f t="shared" ca="1" si="100"/>
        <v>-2.6556605567457033E-2</v>
      </c>
    </row>
    <row r="2973" spans="2:8">
      <c r="B2973" s="270">
        <v>41424</v>
      </c>
      <c r="C2973" s="271">
        <v>1637.5</v>
      </c>
      <c r="D2973">
        <f t="shared" si="99"/>
        <v>2.0499954104579803E-3</v>
      </c>
      <c r="E2973" s="172">
        <v>2.0499954104579803E-3</v>
      </c>
      <c r="G2973" s="172">
        <v>2963</v>
      </c>
      <c r="H2973" s="264">
        <f t="shared" ca="1" si="100"/>
        <v>1.747860240118939E-2</v>
      </c>
    </row>
    <row r="2974" spans="2:8">
      <c r="B2974" s="270">
        <v>41423</v>
      </c>
      <c r="C2974" s="271">
        <v>1634.15</v>
      </c>
      <c r="D2974">
        <f t="shared" si="99"/>
        <v>-1.2657845447404881E-2</v>
      </c>
      <c r="E2974" s="172">
        <v>-1.2657845447404881E-2</v>
      </c>
      <c r="G2974" s="172">
        <v>2964</v>
      </c>
      <c r="H2974" s="264">
        <f t="shared" ca="1" si="100"/>
        <v>1.1696325288359252E-2</v>
      </c>
    </row>
    <row r="2975" spans="2:8">
      <c r="B2975" s="270">
        <v>41422</v>
      </c>
      <c r="C2975" s="271">
        <v>1655.1</v>
      </c>
      <c r="D2975">
        <f t="shared" si="99"/>
        <v>3.8514025777103317E-3</v>
      </c>
      <c r="E2975" s="172">
        <v>3.8514025777103317E-3</v>
      </c>
      <c r="G2975" s="172">
        <v>2965</v>
      </c>
      <c r="H2975" s="264">
        <f t="shared" ca="1" si="100"/>
        <v>1.0720886782650301E-2</v>
      </c>
    </row>
    <row r="2976" spans="2:8">
      <c r="B2976" s="270">
        <v>41421</v>
      </c>
      <c r="C2976" s="271">
        <v>1648.75</v>
      </c>
      <c r="D2976">
        <f t="shared" si="99"/>
        <v>-1.5612872410293206E-2</v>
      </c>
      <c r="E2976" s="172">
        <v>-1.5612872410293206E-2</v>
      </c>
      <c r="G2976" s="172">
        <v>2966</v>
      </c>
      <c r="H2976" s="264">
        <f t="shared" ca="1" si="100"/>
        <v>-1.2114053222032139E-2</v>
      </c>
    </row>
    <row r="2977" spans="2:8">
      <c r="B2977" s="270">
        <v>41418</v>
      </c>
      <c r="C2977" s="271">
        <v>1674.9</v>
      </c>
      <c r="D2977">
        <f t="shared" si="99"/>
        <v>1.6631259484066824E-2</v>
      </c>
      <c r="E2977" s="172">
        <v>1.6631259484066824E-2</v>
      </c>
      <c r="G2977" s="172">
        <v>2967</v>
      </c>
      <c r="H2977" s="264">
        <f t="shared" ca="1" si="100"/>
        <v>-8.5868532088258995E-3</v>
      </c>
    </row>
    <row r="2978" spans="2:8">
      <c r="B2978" s="270">
        <v>41417</v>
      </c>
      <c r="C2978" s="271">
        <v>1647.5</v>
      </c>
      <c r="D2978">
        <f t="shared" si="99"/>
        <v>-2.3761554870822418E-2</v>
      </c>
      <c r="E2978" s="172">
        <v>-2.3761554870822418E-2</v>
      </c>
      <c r="G2978" s="172">
        <v>2968</v>
      </c>
      <c r="H2978" s="264">
        <f t="shared" ca="1" si="100"/>
        <v>-1.1426806306227029E-2</v>
      </c>
    </row>
    <row r="2979" spans="2:8">
      <c r="B2979" s="270">
        <v>41416</v>
      </c>
      <c r="C2979" s="271">
        <v>1687.6</v>
      </c>
      <c r="D2979">
        <f t="shared" si="99"/>
        <v>-5.7735359962296342E-3</v>
      </c>
      <c r="E2979" s="172">
        <v>-5.7735359962296342E-3</v>
      </c>
      <c r="G2979" s="172">
        <v>2969</v>
      </c>
      <c r="H2979" s="264">
        <f t="shared" ca="1" si="100"/>
        <v>2.2376889318819176E-2</v>
      </c>
    </row>
    <row r="2980" spans="2:8">
      <c r="B2980" s="270">
        <v>41415</v>
      </c>
      <c r="C2980" s="271">
        <v>1697.4</v>
      </c>
      <c r="D2980">
        <f t="shared" si="99"/>
        <v>-2.5742574257425689E-2</v>
      </c>
      <c r="E2980" s="172">
        <v>-2.5742574257425689E-2</v>
      </c>
      <c r="G2980" s="172">
        <v>2970</v>
      </c>
      <c r="H2980" s="264">
        <f t="shared" ca="1" si="100"/>
        <v>6.7827138123716779E-3</v>
      </c>
    </row>
    <row r="2981" spans="2:8">
      <c r="B2981" s="270">
        <v>41414</v>
      </c>
      <c r="C2981" s="271">
        <v>1742.25</v>
      </c>
      <c r="D2981">
        <f t="shared" si="99"/>
        <v>1.9634810089541731E-2</v>
      </c>
      <c r="E2981" s="172">
        <v>1.9634810089541731E-2</v>
      </c>
      <c r="G2981" s="172">
        <v>2971</v>
      </c>
      <c r="H2981" s="264">
        <f t="shared" ca="1" si="100"/>
        <v>-1.7694867362424038E-2</v>
      </c>
    </row>
    <row r="2982" spans="2:8">
      <c r="B2982" s="270">
        <v>41411</v>
      </c>
      <c r="C2982" s="271">
        <v>1708.7</v>
      </c>
      <c r="D2982">
        <f t="shared" si="99"/>
        <v>-1.12834162712649E-2</v>
      </c>
      <c r="E2982" s="172">
        <v>-1.12834162712649E-2</v>
      </c>
      <c r="G2982" s="172">
        <v>2972</v>
      </c>
      <c r="H2982" s="264">
        <f t="shared" ca="1" si="100"/>
        <v>-1.9285398864831889E-2</v>
      </c>
    </row>
    <row r="2983" spans="2:8">
      <c r="B2983" s="270">
        <v>41410</v>
      </c>
      <c r="C2983" s="271">
        <v>1728.2</v>
      </c>
      <c r="D2983">
        <f t="shared" si="99"/>
        <v>-6.2390385555331409E-3</v>
      </c>
      <c r="E2983" s="172">
        <v>-6.2390385555331409E-3</v>
      </c>
      <c r="G2983" s="172">
        <v>2973</v>
      </c>
      <c r="H2983" s="264">
        <f t="shared" ca="1" si="100"/>
        <v>-1.6858485187967016E-2</v>
      </c>
    </row>
    <row r="2984" spans="2:8">
      <c r="B2984" s="270">
        <v>41409</v>
      </c>
      <c r="C2984" s="271">
        <v>1739.05</v>
      </c>
      <c r="D2984">
        <f t="shared" si="99"/>
        <v>2.0629144902869805E-2</v>
      </c>
      <c r="E2984" s="172">
        <v>2.0629144902869805E-2</v>
      </c>
      <c r="G2984" s="172">
        <v>2974</v>
      </c>
      <c r="H2984" s="264">
        <f t="shared" ca="1" si="100"/>
        <v>1.4405211510699989E-2</v>
      </c>
    </row>
    <row r="2985" spans="2:8">
      <c r="B2985" s="270">
        <v>41408</v>
      </c>
      <c r="C2985" s="271">
        <v>1703.9</v>
      </c>
      <c r="D2985">
        <f t="shared" si="99"/>
        <v>-6.451612903225273E-4</v>
      </c>
      <c r="E2985" s="172">
        <v>-6.451612903225273E-4</v>
      </c>
      <c r="G2985" s="172">
        <v>2975</v>
      </c>
      <c r="H2985" s="264">
        <f t="shared" ca="1" si="100"/>
        <v>-1.0518147929343313E-2</v>
      </c>
    </row>
    <row r="2986" spans="2:8">
      <c r="B2986" s="270">
        <v>41407</v>
      </c>
      <c r="C2986" s="271">
        <v>1705</v>
      </c>
      <c r="D2986">
        <f t="shared" si="99"/>
        <v>-1.3281634306548247E-2</v>
      </c>
      <c r="E2986" s="172">
        <v>-1.3281634306548247E-2</v>
      </c>
      <c r="G2986" s="172">
        <v>2976</v>
      </c>
      <c r="H2986" s="264">
        <f t="shared" ca="1" si="100"/>
        <v>-1.1614465510450934E-2</v>
      </c>
    </row>
    <row r="2987" spans="2:8">
      <c r="B2987" s="270">
        <v>41404</v>
      </c>
      <c r="C2987" s="271">
        <v>1727.95</v>
      </c>
      <c r="D2987">
        <f t="shared" si="99"/>
        <v>4.0839683161160108E-2</v>
      </c>
      <c r="E2987" s="172">
        <v>4.0839683161160108E-2</v>
      </c>
      <c r="G2987" s="172">
        <v>2977</v>
      </c>
      <c r="H2987" s="264">
        <f t="shared" ca="1" si="100"/>
        <v>1.3483827483830644E-2</v>
      </c>
    </row>
    <row r="2988" spans="2:8">
      <c r="B2988" s="270">
        <v>41403</v>
      </c>
      <c r="C2988" s="271">
        <v>1660.15</v>
      </c>
      <c r="D2988">
        <f t="shared" si="99"/>
        <v>-1.2315197667846518E-2</v>
      </c>
      <c r="E2988" s="172">
        <v>-1.2315197667846518E-2</v>
      </c>
      <c r="G2988" s="172">
        <v>2978</v>
      </c>
      <c r="H2988" s="264">
        <f t="shared" ca="1" si="100"/>
        <v>-8.1151393216698925E-3</v>
      </c>
    </row>
    <row r="2989" spans="2:8">
      <c r="B2989" s="270">
        <v>41402</v>
      </c>
      <c r="C2989" s="271">
        <v>1680.85</v>
      </c>
      <c r="D2989">
        <f t="shared" si="99"/>
        <v>-7.0593100189036183E-3</v>
      </c>
      <c r="E2989" s="172">
        <v>-7.0593100189036183E-3</v>
      </c>
      <c r="G2989" s="172">
        <v>2979</v>
      </c>
      <c r="H2989" s="264">
        <f t="shared" ca="1" si="100"/>
        <v>-5.5259433215820355E-3</v>
      </c>
    </row>
    <row r="2990" spans="2:8">
      <c r="B2990" s="270">
        <v>41401</v>
      </c>
      <c r="C2990" s="271">
        <v>1692.8</v>
      </c>
      <c r="D2990">
        <f t="shared" si="99"/>
        <v>2.3635074450476456E-4</v>
      </c>
      <c r="E2990" s="172">
        <v>2.3635074450476456E-4</v>
      </c>
      <c r="G2990" s="172">
        <v>2980</v>
      </c>
      <c r="H2990" s="264">
        <f t="shared" ca="1" si="100"/>
        <v>-1.0897850242718712E-2</v>
      </c>
    </row>
    <row r="2991" spans="2:8">
      <c r="B2991" s="270">
        <v>41400</v>
      </c>
      <c r="C2991" s="271">
        <v>1692.4</v>
      </c>
      <c r="D2991">
        <f t="shared" si="99"/>
        <v>1.621232136423682E-2</v>
      </c>
      <c r="E2991" s="172">
        <v>1.621232136423682E-2</v>
      </c>
      <c r="G2991" s="172">
        <v>2981</v>
      </c>
      <c r="H2991" s="264">
        <f t="shared" ca="1" si="100"/>
        <v>2.2221056417364823E-2</v>
      </c>
    </row>
    <row r="2992" spans="2:8">
      <c r="B2992" s="270">
        <v>41397</v>
      </c>
      <c r="C2992" s="271">
        <v>1665.4</v>
      </c>
      <c r="D2992">
        <f t="shared" si="99"/>
        <v>-8.5724491010833806E-3</v>
      </c>
      <c r="E2992" s="172">
        <v>-8.5724491010833806E-3</v>
      </c>
      <c r="G2992" s="172">
        <v>2982</v>
      </c>
      <c r="H2992" s="264">
        <f t="shared" ca="1" si="100"/>
        <v>-5.2613217183456358E-3</v>
      </c>
    </row>
    <row r="2993" spans="2:8">
      <c r="B2993" s="270">
        <v>41396</v>
      </c>
      <c r="C2993" s="271">
        <v>1679.8</v>
      </c>
      <c r="D2993">
        <f t="shared" si="99"/>
        <v>6.1092477240057771E-3</v>
      </c>
      <c r="E2993" s="172">
        <v>6.1092477240057771E-3</v>
      </c>
      <c r="G2993" s="172">
        <v>2983</v>
      </c>
      <c r="H2993" s="264">
        <f t="shared" ca="1" si="100"/>
        <v>-3.9440602786679164E-2</v>
      </c>
    </row>
    <row r="2994" spans="2:8">
      <c r="B2994" s="270">
        <v>41394</v>
      </c>
      <c r="C2994" s="271">
        <v>1669.6</v>
      </c>
      <c r="D2994">
        <f t="shared" si="99"/>
        <v>-8.2566082566083113E-3</v>
      </c>
      <c r="E2994" s="172">
        <v>-8.2566082566083113E-3</v>
      </c>
      <c r="G2994" s="172">
        <v>2984</v>
      </c>
      <c r="H2994" s="264">
        <f t="shared" ca="1" si="100"/>
        <v>1.7408234670861208E-2</v>
      </c>
    </row>
    <row r="2995" spans="2:8">
      <c r="B2995" s="270">
        <v>41393</v>
      </c>
      <c r="C2995" s="271">
        <v>1683.5</v>
      </c>
      <c r="D2995">
        <f t="shared" si="99"/>
        <v>6.185936706212777E-3</v>
      </c>
      <c r="E2995" s="172">
        <v>6.185936706212777E-3</v>
      </c>
      <c r="G2995" s="172">
        <v>2985</v>
      </c>
      <c r="H2995" s="264">
        <f t="shared" ca="1" si="100"/>
        <v>1.1985456670228831E-2</v>
      </c>
    </row>
    <row r="2996" spans="2:8">
      <c r="B2996" s="270">
        <v>41390</v>
      </c>
      <c r="C2996" s="271">
        <v>1673.15</v>
      </c>
      <c r="D2996">
        <f t="shared" si="99"/>
        <v>5.1667242842326939E-2</v>
      </c>
      <c r="E2996" s="172">
        <v>5.1667242842326939E-2</v>
      </c>
      <c r="G2996" s="172">
        <v>2986</v>
      </c>
      <c r="H2996" s="264">
        <f t="shared" ca="1" si="100"/>
        <v>2.5843671961995957E-2</v>
      </c>
    </row>
    <row r="2997" spans="2:8">
      <c r="B2997" s="270">
        <v>41389</v>
      </c>
      <c r="C2997" s="271">
        <v>1590.95</v>
      </c>
      <c r="D2997">
        <f t="shared" si="99"/>
        <v>3.5538776971393328E-2</v>
      </c>
      <c r="E2997" s="172">
        <v>3.5538776971393328E-2</v>
      </c>
      <c r="G2997" s="172">
        <v>2987</v>
      </c>
      <c r="H2997" s="264">
        <f t="shared" ca="1" si="100"/>
        <v>1.4099851875614172E-3</v>
      </c>
    </row>
    <row r="2998" spans="2:8">
      <c r="B2998" s="270">
        <v>41387</v>
      </c>
      <c r="C2998" s="271">
        <v>1536.35</v>
      </c>
      <c r="D2998">
        <f t="shared" si="99"/>
        <v>-2.6615599337856707E-3</v>
      </c>
      <c r="E2998" s="172">
        <v>-2.6615599337856707E-3</v>
      </c>
      <c r="G2998" s="172">
        <v>2988</v>
      </c>
      <c r="H2998" s="264">
        <f t="shared" ca="1" si="100"/>
        <v>-2.986909308943533E-2</v>
      </c>
    </row>
    <row r="2999" spans="2:8">
      <c r="B2999" s="270">
        <v>41386</v>
      </c>
      <c r="C2999" s="271">
        <v>1540.45</v>
      </c>
      <c r="D2999">
        <f t="shared" si="99"/>
        <v>1.0396169487078668E-2</v>
      </c>
      <c r="E2999" s="172">
        <v>1.0396169487078668E-2</v>
      </c>
      <c r="G2999" s="172">
        <v>2989</v>
      </c>
      <c r="H2999" s="264">
        <f t="shared" ca="1" si="100"/>
        <v>-4.846858243331284E-2</v>
      </c>
    </row>
    <row r="3000" spans="2:8">
      <c r="B3000" s="270">
        <v>41382</v>
      </c>
      <c r="C3000" s="271">
        <v>1524.6</v>
      </c>
      <c r="D3000">
        <f t="shared" si="99"/>
        <v>2.0140515222482374E-2</v>
      </c>
      <c r="E3000" s="172">
        <v>2.0140515222482374E-2</v>
      </c>
      <c r="G3000" s="172">
        <v>2990</v>
      </c>
      <c r="H3000" s="264">
        <f t="shared" ca="1" si="100"/>
        <v>-9.3337012914275867E-3</v>
      </c>
    </row>
    <row r="3001" spans="2:8">
      <c r="B3001" s="270">
        <v>41381</v>
      </c>
      <c r="C3001" s="271">
        <v>1494.5</v>
      </c>
      <c r="D3001">
        <f t="shared" si="99"/>
        <v>8.4005262980331608E-3</v>
      </c>
      <c r="E3001" s="172">
        <v>8.4005262980331608E-3</v>
      </c>
      <c r="G3001" s="172">
        <v>2991</v>
      </c>
      <c r="H3001" s="264">
        <f t="shared" ca="1" si="100"/>
        <v>1.9097788742439788E-2</v>
      </c>
    </row>
    <row r="3002" spans="2:8">
      <c r="B3002" s="270">
        <v>41380</v>
      </c>
      <c r="C3002" s="271">
        <v>1482.05</v>
      </c>
      <c r="D3002">
        <f t="shared" si="99"/>
        <v>4.1570033031133505E-2</v>
      </c>
      <c r="E3002" s="172">
        <v>4.1570033031133505E-2</v>
      </c>
      <c r="G3002" s="172">
        <v>2992</v>
      </c>
      <c r="H3002" s="264">
        <f t="shared" ca="1" si="100"/>
        <v>-7.6013587322207136E-4</v>
      </c>
    </row>
    <row r="3003" spans="2:8">
      <c r="B3003" s="270">
        <v>41379</v>
      </c>
      <c r="C3003" s="271">
        <v>1422.9</v>
      </c>
      <c r="D3003">
        <f t="shared" si="99"/>
        <v>1.0259505129752596E-2</v>
      </c>
      <c r="E3003" s="172">
        <v>1.0259505129752596E-2</v>
      </c>
      <c r="G3003" s="172">
        <v>2993</v>
      </c>
      <c r="H3003" s="264">
        <f t="shared" ca="1" si="100"/>
        <v>7.9755121466233334E-4</v>
      </c>
    </row>
    <row r="3004" spans="2:8">
      <c r="B3004" s="270">
        <v>41376</v>
      </c>
      <c r="C3004" s="271">
        <v>1408.45</v>
      </c>
      <c r="D3004">
        <f t="shared" si="99"/>
        <v>-1.3725009628514345E-2</v>
      </c>
      <c r="E3004" s="172">
        <v>-1.3725009628514345E-2</v>
      </c>
      <c r="G3004" s="172">
        <v>2994</v>
      </c>
      <c r="H3004" s="264">
        <f t="shared" ca="1" si="100"/>
        <v>-1.7700146527617675E-2</v>
      </c>
    </row>
    <row r="3005" spans="2:8">
      <c r="B3005" s="270">
        <v>41375</v>
      </c>
      <c r="C3005" s="271">
        <v>1428.05</v>
      </c>
      <c r="D3005">
        <f t="shared" si="99"/>
        <v>1.0937278776723805E-2</v>
      </c>
      <c r="E3005" s="172">
        <v>1.0937278776723805E-2</v>
      </c>
      <c r="G3005" s="172">
        <v>2995</v>
      </c>
      <c r="H3005" s="264">
        <f t="shared" ca="1" si="100"/>
        <v>2.5963726154077969E-2</v>
      </c>
    </row>
    <row r="3006" spans="2:8">
      <c r="B3006" s="270">
        <v>41374</v>
      </c>
      <c r="C3006" s="271">
        <v>1412.6</v>
      </c>
      <c r="D3006">
        <f t="shared" si="99"/>
        <v>3.6947562881908609E-3</v>
      </c>
      <c r="E3006" s="172">
        <v>3.6947562881908609E-3</v>
      </c>
      <c r="G3006" s="172">
        <v>2996</v>
      </c>
      <c r="H3006" s="264">
        <f t="shared" ca="1" si="100"/>
        <v>-6.893715512674212E-3</v>
      </c>
    </row>
    <row r="3007" spans="2:8">
      <c r="B3007" s="270">
        <v>41373</v>
      </c>
      <c r="C3007" s="271">
        <v>1407.4</v>
      </c>
      <c r="D3007">
        <f t="shared" si="99"/>
        <v>-8.9779248670915045E-3</v>
      </c>
      <c r="E3007" s="172">
        <v>-8.9779248670915045E-3</v>
      </c>
      <c r="G3007" s="172">
        <v>2997</v>
      </c>
      <c r="H3007" s="264">
        <f t="shared" ca="1" si="100"/>
        <v>1.3122179997096573E-2</v>
      </c>
    </row>
    <row r="3008" spans="2:8">
      <c r="B3008" s="270">
        <v>41372</v>
      </c>
      <c r="C3008" s="271">
        <v>1420.15</v>
      </c>
      <c r="D3008">
        <f t="shared" si="99"/>
        <v>9.8485387186234355E-3</v>
      </c>
      <c r="E3008" s="172">
        <v>9.8485387186234355E-3</v>
      </c>
      <c r="G3008" s="172">
        <v>2998</v>
      </c>
      <c r="H3008" s="264">
        <f t="shared" ca="1" si="100"/>
        <v>4.9269250971888945E-2</v>
      </c>
    </row>
    <row r="3009" spans="2:8">
      <c r="B3009" s="270">
        <v>41369</v>
      </c>
      <c r="C3009" s="271">
        <v>1406.3</v>
      </c>
      <c r="D3009">
        <f t="shared" si="99"/>
        <v>7.2610784837159673E-2</v>
      </c>
      <c r="E3009" s="172">
        <v>7.2610784837159673E-2</v>
      </c>
      <c r="G3009" s="172">
        <v>2999</v>
      </c>
      <c r="H3009" s="264">
        <f t="shared" ca="1" si="100"/>
        <v>-4.0836171977246705E-2</v>
      </c>
    </row>
    <row r="3010" spans="2:8">
      <c r="B3010" s="270">
        <v>41368</v>
      </c>
      <c r="C3010" s="271">
        <v>1311.1</v>
      </c>
      <c r="D3010">
        <f t="shared" si="99"/>
        <v>5.8304564633677863E-3</v>
      </c>
      <c r="E3010" s="172">
        <v>5.8304564633677863E-3</v>
      </c>
      <c r="G3010" s="172">
        <v>3000</v>
      </c>
      <c r="H3010" s="264">
        <f t="shared" ca="1" si="100"/>
        <v>-4.8029377917417782E-3</v>
      </c>
    </row>
    <row r="3011" spans="2:8">
      <c r="B3011" s="270">
        <v>41367</v>
      </c>
      <c r="C3011" s="271">
        <v>1303.5</v>
      </c>
      <c r="D3011">
        <f t="shared" si="99"/>
        <v>-3.2879645205688597E-3</v>
      </c>
      <c r="E3011" s="172">
        <v>-3.2879645205688597E-3</v>
      </c>
      <c r="G3011" s="172">
        <v>3001</v>
      </c>
      <c r="H3011" s="264">
        <f t="shared" ca="1" si="100"/>
        <v>1.9561928598302612E-2</v>
      </c>
    </row>
    <row r="3012" spans="2:8">
      <c r="B3012" s="270">
        <v>41366</v>
      </c>
      <c r="C3012" s="271">
        <v>1307.8</v>
      </c>
      <c r="D3012">
        <f t="shared" si="99"/>
        <v>1.8694500701043778E-2</v>
      </c>
      <c r="E3012" s="172">
        <v>1.8694500701043778E-2</v>
      </c>
      <c r="G3012" s="172">
        <v>3002</v>
      </c>
      <c r="H3012" s="264">
        <f t="shared" ca="1" si="100"/>
        <v>1.4205678188318124E-2</v>
      </c>
    </row>
    <row r="3013" spans="2:8">
      <c r="B3013" s="270">
        <v>41365</v>
      </c>
      <c r="C3013" s="271">
        <v>1283.8</v>
      </c>
      <c r="D3013">
        <f t="shared" si="99"/>
        <v>2.0293474867311184E-3</v>
      </c>
      <c r="E3013" s="172">
        <v>2.0293474867311184E-3</v>
      </c>
      <c r="G3013" s="172">
        <v>3003</v>
      </c>
      <c r="H3013" s="264">
        <f t="shared" ca="1" si="100"/>
        <v>-5.0385931185025091E-3</v>
      </c>
    </row>
    <row r="3014" spans="2:8">
      <c r="B3014" s="270">
        <v>41361</v>
      </c>
      <c r="C3014" s="271">
        <v>1281.2</v>
      </c>
      <c r="D3014">
        <f t="shared" si="99"/>
        <v>-9.3176106707906093E-3</v>
      </c>
      <c r="E3014" s="172">
        <v>-9.3176106707906093E-3</v>
      </c>
      <c r="G3014" s="172">
        <v>3004</v>
      </c>
      <c r="H3014" s="264">
        <f t="shared" ca="1" si="100"/>
        <v>-3.6862550991663461E-2</v>
      </c>
    </row>
    <row r="3015" spans="2:8">
      <c r="B3015" s="270">
        <v>41359</v>
      </c>
      <c r="C3015" s="271">
        <v>1293.25</v>
      </c>
      <c r="D3015">
        <f t="shared" si="99"/>
        <v>6.2636165577341692E-3</v>
      </c>
      <c r="E3015" s="172">
        <v>6.2636165577341692E-3</v>
      </c>
      <c r="G3015" s="172">
        <v>3005</v>
      </c>
      <c r="H3015" s="264">
        <f t="shared" ca="1" si="100"/>
        <v>-1.2717622690789349E-2</v>
      </c>
    </row>
    <row r="3016" spans="2:8">
      <c r="B3016" s="270">
        <v>41358</v>
      </c>
      <c r="C3016" s="271">
        <v>1285.2</v>
      </c>
      <c r="D3016">
        <f t="shared" si="99"/>
        <v>-1.5587300371490873E-2</v>
      </c>
      <c r="E3016" s="172">
        <v>-1.5587300371490873E-2</v>
      </c>
      <c r="G3016" s="172">
        <v>3006</v>
      </c>
      <c r="H3016" s="264">
        <f t="shared" ca="1" si="100"/>
        <v>-1.0719067529291273E-2</v>
      </c>
    </row>
    <row r="3017" spans="2:8">
      <c r="B3017" s="270">
        <v>41355</v>
      </c>
      <c r="C3017" s="271">
        <v>1305.55</v>
      </c>
      <c r="D3017">
        <f t="shared" si="99"/>
        <v>-1.0711962967214438E-3</v>
      </c>
      <c r="E3017" s="172">
        <v>-1.0711962967214438E-3</v>
      </c>
      <c r="G3017" s="172">
        <v>3007</v>
      </c>
      <c r="H3017" s="264">
        <f t="shared" ca="1" si="100"/>
        <v>-2.163456751150309E-2</v>
      </c>
    </row>
    <row r="3018" spans="2:8">
      <c r="B3018" s="270">
        <v>41354</v>
      </c>
      <c r="C3018" s="271">
        <v>1306.95</v>
      </c>
      <c r="D3018">
        <f t="shared" si="99"/>
        <v>-2.6552956949202938E-2</v>
      </c>
      <c r="E3018" s="172">
        <v>-2.6552956949202938E-2</v>
      </c>
      <c r="G3018" s="172">
        <v>3008</v>
      </c>
      <c r="H3018" s="264">
        <f t="shared" ca="1" si="100"/>
        <v>-8.1614995581655008E-3</v>
      </c>
    </row>
    <row r="3019" spans="2:8">
      <c r="B3019" s="270">
        <v>41353</v>
      </c>
      <c r="C3019" s="271">
        <v>1342.6</v>
      </c>
      <c r="D3019">
        <f t="shared" ref="D3019:D3082" si="101">(C3019-C3020)/C3020</f>
        <v>-1.6157989228007312E-2</v>
      </c>
      <c r="E3019" s="172">
        <v>-1.6157989228007312E-2</v>
      </c>
      <c r="G3019" s="172">
        <v>3009</v>
      </c>
      <c r="H3019" s="264">
        <f t="shared" ca="1" si="100"/>
        <v>-1.5837941135887094E-2</v>
      </c>
    </row>
    <row r="3020" spans="2:8">
      <c r="B3020" s="270">
        <v>41352</v>
      </c>
      <c r="C3020" s="271">
        <v>1364.65</v>
      </c>
      <c r="D3020">
        <f t="shared" si="101"/>
        <v>2.6450167150362854E-3</v>
      </c>
      <c r="E3020" s="172">
        <v>2.6450167150362854E-3</v>
      </c>
      <c r="G3020" s="172">
        <v>3010</v>
      </c>
      <c r="H3020" s="264">
        <f t="shared" ref="H3020:H3083" ca="1" si="102">_xlfn.NORM.INV(RAND(),N$13,N$14)</f>
        <v>3.3893873616315608E-2</v>
      </c>
    </row>
    <row r="3021" spans="2:8">
      <c r="B3021" s="270">
        <v>41351</v>
      </c>
      <c r="C3021" s="271">
        <v>1361.05</v>
      </c>
      <c r="D3021">
        <f t="shared" si="101"/>
        <v>-3.2451837634179345E-2</v>
      </c>
      <c r="E3021" s="172">
        <v>-3.2451837634179345E-2</v>
      </c>
      <c r="G3021" s="172">
        <v>3011</v>
      </c>
      <c r="H3021" s="264">
        <f t="shared" ca="1" si="102"/>
        <v>-5.3889348575879188E-3</v>
      </c>
    </row>
    <row r="3022" spans="2:8">
      <c r="B3022" s="270">
        <v>41348</v>
      </c>
      <c r="C3022" s="271">
        <v>1406.7</v>
      </c>
      <c r="D3022">
        <f t="shared" si="101"/>
        <v>-8.5283338032139198E-3</v>
      </c>
      <c r="E3022" s="172">
        <v>-8.5283338032139198E-3</v>
      </c>
      <c r="G3022" s="172">
        <v>3012</v>
      </c>
      <c r="H3022" s="264">
        <f t="shared" ca="1" si="102"/>
        <v>1.1205109268944875E-2</v>
      </c>
    </row>
    <row r="3023" spans="2:8">
      <c r="B3023" s="270">
        <v>41347</v>
      </c>
      <c r="C3023" s="271">
        <v>1418.8</v>
      </c>
      <c r="D3023">
        <f t="shared" si="101"/>
        <v>3.2417682372202987E-2</v>
      </c>
      <c r="E3023" s="172">
        <v>3.2417682372202987E-2</v>
      </c>
      <c r="G3023" s="172">
        <v>3013</v>
      </c>
      <c r="H3023" s="264">
        <f t="shared" ca="1" si="102"/>
        <v>1.5401262760406868E-2</v>
      </c>
    </row>
    <row r="3024" spans="2:8">
      <c r="B3024" s="270">
        <v>41346</v>
      </c>
      <c r="C3024" s="271">
        <v>1374.25</v>
      </c>
      <c r="D3024">
        <f t="shared" si="101"/>
        <v>-3.016937191249118E-2</v>
      </c>
      <c r="E3024" s="172">
        <v>-3.016937191249118E-2</v>
      </c>
      <c r="G3024" s="172">
        <v>3014</v>
      </c>
      <c r="H3024" s="264">
        <f t="shared" ca="1" si="102"/>
        <v>1.2534004811942669E-3</v>
      </c>
    </row>
    <row r="3025" spans="2:8">
      <c r="B3025" s="270">
        <v>41345</v>
      </c>
      <c r="C3025" s="271">
        <v>1417</v>
      </c>
      <c r="D3025">
        <f t="shared" si="101"/>
        <v>-6.6998131104767128E-4</v>
      </c>
      <c r="E3025" s="172">
        <v>-6.6998131104767128E-4</v>
      </c>
      <c r="G3025" s="172">
        <v>3015</v>
      </c>
      <c r="H3025" s="264">
        <f t="shared" ca="1" si="102"/>
        <v>3.3505477132143399E-2</v>
      </c>
    </row>
    <row r="3026" spans="2:8">
      <c r="B3026" s="270">
        <v>41344</v>
      </c>
      <c r="C3026" s="271">
        <v>1417.95</v>
      </c>
      <c r="D3026">
        <f t="shared" si="101"/>
        <v>-7.697960040589244E-3</v>
      </c>
      <c r="E3026" s="172">
        <v>-7.697960040589244E-3</v>
      </c>
      <c r="G3026" s="172">
        <v>3016</v>
      </c>
      <c r="H3026" s="264">
        <f t="shared" ca="1" si="102"/>
        <v>1.6553511398678777E-2</v>
      </c>
    </row>
    <row r="3027" spans="2:8">
      <c r="B3027" s="270">
        <v>41341</v>
      </c>
      <c r="C3027" s="271">
        <v>1428.95</v>
      </c>
      <c r="D3027">
        <f t="shared" si="101"/>
        <v>-1.4075275123331055E-2</v>
      </c>
      <c r="E3027" s="172">
        <v>-1.4075275123331055E-2</v>
      </c>
      <c r="G3027" s="172">
        <v>3017</v>
      </c>
      <c r="H3027" s="264">
        <f t="shared" ca="1" si="102"/>
        <v>3.8091334754404467E-2</v>
      </c>
    </row>
    <row r="3028" spans="2:8">
      <c r="B3028" s="270">
        <v>41340</v>
      </c>
      <c r="C3028" s="271">
        <v>1449.35</v>
      </c>
      <c r="D3028">
        <f t="shared" si="101"/>
        <v>1.7480431043560576E-2</v>
      </c>
      <c r="E3028" s="172">
        <v>1.7480431043560576E-2</v>
      </c>
      <c r="G3028" s="172">
        <v>3018</v>
      </c>
      <c r="H3028" s="264">
        <f t="shared" ca="1" si="102"/>
        <v>3.4946429345305502E-3</v>
      </c>
    </row>
    <row r="3029" spans="2:8">
      <c r="B3029" s="270">
        <v>41339</v>
      </c>
      <c r="C3029" s="271">
        <v>1424.45</v>
      </c>
      <c r="D3029">
        <f t="shared" si="101"/>
        <v>-4.403284990389624E-3</v>
      </c>
      <c r="E3029" s="172">
        <v>-4.403284990389624E-3</v>
      </c>
      <c r="G3029" s="172">
        <v>3019</v>
      </c>
      <c r="H3029" s="264">
        <f t="shared" ca="1" si="102"/>
        <v>-2.4722673434349026E-2</v>
      </c>
    </row>
    <row r="3030" spans="2:8">
      <c r="B3030" s="270">
        <v>41338</v>
      </c>
      <c r="C3030" s="271">
        <v>1430.75</v>
      </c>
      <c r="D3030">
        <f t="shared" si="101"/>
        <v>2.2877569258266308E-2</v>
      </c>
      <c r="E3030" s="172">
        <v>2.2877569258266308E-2</v>
      </c>
      <c r="G3030" s="172">
        <v>3020</v>
      </c>
      <c r="H3030" s="264">
        <f t="shared" ca="1" si="102"/>
        <v>-2.820371425509568E-3</v>
      </c>
    </row>
    <row r="3031" spans="2:8">
      <c r="B3031" s="270">
        <v>41337</v>
      </c>
      <c r="C3031" s="271">
        <v>1398.75</v>
      </c>
      <c r="D3031">
        <f t="shared" si="101"/>
        <v>-1.8007582139848419E-2</v>
      </c>
      <c r="E3031" s="172">
        <v>-1.8007582139848419E-2</v>
      </c>
      <c r="G3031" s="172">
        <v>3021</v>
      </c>
      <c r="H3031" s="264">
        <f t="shared" ca="1" si="102"/>
        <v>2.0082291684970079E-2</v>
      </c>
    </row>
    <row r="3032" spans="2:8">
      <c r="B3032" s="270">
        <v>41334</v>
      </c>
      <c r="C3032" s="271">
        <v>1424.4</v>
      </c>
      <c r="D3032">
        <f t="shared" si="101"/>
        <v>5.1722228375235491E-2</v>
      </c>
      <c r="E3032" s="172">
        <v>5.1722228375235491E-2</v>
      </c>
      <c r="G3032" s="172">
        <v>3022</v>
      </c>
      <c r="H3032" s="264">
        <f t="shared" ca="1" si="102"/>
        <v>1.5883035504882587E-2</v>
      </c>
    </row>
    <row r="3033" spans="2:8">
      <c r="B3033" s="270">
        <v>41333</v>
      </c>
      <c r="C3033" s="271">
        <v>1354.35</v>
      </c>
      <c r="D3033">
        <f t="shared" si="101"/>
        <v>-3.8479287210251713E-2</v>
      </c>
      <c r="E3033" s="172">
        <v>-3.8479287210251713E-2</v>
      </c>
      <c r="G3033" s="172">
        <v>3023</v>
      </c>
      <c r="H3033" s="264">
        <f t="shared" ca="1" si="102"/>
        <v>-5.8828776652867371E-3</v>
      </c>
    </row>
    <row r="3034" spans="2:8">
      <c r="B3034" s="270">
        <v>41332</v>
      </c>
      <c r="C3034" s="271">
        <v>1408.55</v>
      </c>
      <c r="D3034">
        <f t="shared" si="101"/>
        <v>3.0264188563697216E-3</v>
      </c>
      <c r="E3034" s="172">
        <v>3.0264188563697216E-3</v>
      </c>
      <c r="G3034" s="172">
        <v>3024</v>
      </c>
      <c r="H3034" s="264">
        <f t="shared" ca="1" si="102"/>
        <v>1.665591563167259E-2</v>
      </c>
    </row>
    <row r="3035" spans="2:8">
      <c r="B3035" s="270">
        <v>41331</v>
      </c>
      <c r="C3035" s="271">
        <v>1404.3</v>
      </c>
      <c r="D3035">
        <f t="shared" si="101"/>
        <v>-2.7560418253583518E-2</v>
      </c>
      <c r="E3035" s="172">
        <v>-2.7560418253583518E-2</v>
      </c>
      <c r="G3035" s="172">
        <v>3025</v>
      </c>
      <c r="H3035" s="264">
        <f t="shared" ca="1" si="102"/>
        <v>1.625965496421606E-2</v>
      </c>
    </row>
    <row r="3036" spans="2:8">
      <c r="B3036" s="270">
        <v>41330</v>
      </c>
      <c r="C3036" s="271">
        <v>1444.1</v>
      </c>
      <c r="D3036">
        <f t="shared" si="101"/>
        <v>3.9627363737484832E-3</v>
      </c>
      <c r="E3036" s="172">
        <v>3.9627363737484832E-3</v>
      </c>
      <c r="G3036" s="172">
        <v>3026</v>
      </c>
      <c r="H3036" s="264">
        <f t="shared" ca="1" si="102"/>
        <v>-3.4981334991205919E-2</v>
      </c>
    </row>
    <row r="3037" spans="2:8">
      <c r="B3037" s="270">
        <v>41327</v>
      </c>
      <c r="C3037" s="271">
        <v>1438.4</v>
      </c>
      <c r="D3037">
        <f t="shared" si="101"/>
        <v>-1.9829642248722256E-2</v>
      </c>
      <c r="E3037" s="172">
        <v>-1.9829642248722256E-2</v>
      </c>
      <c r="G3037" s="172">
        <v>3027</v>
      </c>
      <c r="H3037" s="264">
        <f t="shared" ca="1" si="102"/>
        <v>-5.6803628939400743E-3</v>
      </c>
    </row>
    <row r="3038" spans="2:8">
      <c r="B3038" s="270">
        <v>41326</v>
      </c>
      <c r="C3038" s="271">
        <v>1467.5</v>
      </c>
      <c r="D3038">
        <f t="shared" si="101"/>
        <v>-2.7050321554067464E-2</v>
      </c>
      <c r="E3038" s="172">
        <v>-2.7050321554067464E-2</v>
      </c>
      <c r="G3038" s="172">
        <v>3028</v>
      </c>
      <c r="H3038" s="264">
        <f t="shared" ca="1" si="102"/>
        <v>-1.1376740898227804E-2</v>
      </c>
    </row>
    <row r="3039" spans="2:8">
      <c r="B3039" s="270">
        <v>41325</v>
      </c>
      <c r="C3039" s="271">
        <v>1508.3</v>
      </c>
      <c r="D3039">
        <f t="shared" si="101"/>
        <v>-1.9520264681555306E-3</v>
      </c>
      <c r="E3039" s="172">
        <v>-1.9520264681555306E-3</v>
      </c>
      <c r="G3039" s="172">
        <v>3029</v>
      </c>
      <c r="H3039" s="264">
        <f t="shared" ca="1" si="102"/>
        <v>-2.4492541235895059E-4</v>
      </c>
    </row>
    <row r="3040" spans="2:8">
      <c r="B3040" s="270">
        <v>41324</v>
      </c>
      <c r="C3040" s="271">
        <v>1511.25</v>
      </c>
      <c r="D3040">
        <f t="shared" si="101"/>
        <v>2.1252872009731076E-2</v>
      </c>
      <c r="E3040" s="172">
        <v>2.1252872009731076E-2</v>
      </c>
      <c r="G3040" s="172">
        <v>3030</v>
      </c>
      <c r="H3040" s="264">
        <f t="shared" ca="1" si="102"/>
        <v>-8.4268018400815315E-3</v>
      </c>
    </row>
    <row r="3041" spans="2:8">
      <c r="B3041" s="270">
        <v>41323</v>
      </c>
      <c r="C3041" s="271">
        <v>1479.8</v>
      </c>
      <c r="D3041">
        <f t="shared" si="101"/>
        <v>3.2202298227178741E-3</v>
      </c>
      <c r="E3041" s="172">
        <v>3.2202298227178741E-3</v>
      </c>
      <c r="G3041" s="172">
        <v>3031</v>
      </c>
      <c r="H3041" s="264">
        <f t="shared" ca="1" si="102"/>
        <v>-1.5203768990269097E-3</v>
      </c>
    </row>
    <row r="3042" spans="2:8">
      <c r="B3042" s="270">
        <v>41320</v>
      </c>
      <c r="C3042" s="271">
        <v>1475.05</v>
      </c>
      <c r="D3042">
        <f t="shared" si="101"/>
        <v>-6.8675307187342502E-3</v>
      </c>
      <c r="E3042" s="172">
        <v>-6.8675307187342502E-3</v>
      </c>
      <c r="G3042" s="172">
        <v>3032</v>
      </c>
      <c r="H3042" s="264">
        <f t="shared" ca="1" si="102"/>
        <v>2.6410305193911767E-3</v>
      </c>
    </row>
    <row r="3043" spans="2:8">
      <c r="B3043" s="270">
        <v>41319</v>
      </c>
      <c r="C3043" s="271">
        <v>1485.25</v>
      </c>
      <c r="D3043">
        <f t="shared" si="101"/>
        <v>-3.0800352376912817E-2</v>
      </c>
      <c r="E3043" s="172">
        <v>-3.0800352376912817E-2</v>
      </c>
      <c r="G3043" s="172">
        <v>3033</v>
      </c>
      <c r="H3043" s="264">
        <f t="shared" ca="1" si="102"/>
        <v>-2.3036973325167603E-2</v>
      </c>
    </row>
    <row r="3044" spans="2:8">
      <c r="B3044" s="270">
        <v>41318</v>
      </c>
      <c r="C3044" s="271">
        <v>1532.45</v>
      </c>
      <c r="D3044">
        <f t="shared" si="101"/>
        <v>-1.6998620866608936E-2</v>
      </c>
      <c r="E3044" s="172">
        <v>-1.6998620866608936E-2</v>
      </c>
      <c r="G3044" s="172">
        <v>3034</v>
      </c>
      <c r="H3044" s="264">
        <f t="shared" ca="1" si="102"/>
        <v>-6.5902099919784747E-3</v>
      </c>
    </row>
    <row r="3045" spans="2:8">
      <c r="B3045" s="270">
        <v>41317</v>
      </c>
      <c r="C3045" s="271">
        <v>1558.95</v>
      </c>
      <c r="D3045">
        <f t="shared" si="101"/>
        <v>9.6227867590512547E-5</v>
      </c>
      <c r="E3045" s="172">
        <v>9.6227867590512547E-5</v>
      </c>
      <c r="G3045" s="172">
        <v>3035</v>
      </c>
      <c r="H3045" s="264">
        <f t="shared" ca="1" si="102"/>
        <v>4.2429227343431401E-2</v>
      </c>
    </row>
    <row r="3046" spans="2:8">
      <c r="B3046" s="270">
        <v>41316</v>
      </c>
      <c r="C3046" s="271">
        <v>1558.8</v>
      </c>
      <c r="D3046">
        <f t="shared" si="101"/>
        <v>-1.8202431189771426E-2</v>
      </c>
      <c r="E3046" s="172">
        <v>-1.8202431189771426E-2</v>
      </c>
      <c r="G3046" s="172">
        <v>3036</v>
      </c>
      <c r="H3046" s="264">
        <f t="shared" ca="1" si="102"/>
        <v>3.4566127972906042E-2</v>
      </c>
    </row>
    <row r="3047" spans="2:8">
      <c r="B3047" s="270">
        <v>41313</v>
      </c>
      <c r="C3047" s="271">
        <v>1587.7</v>
      </c>
      <c r="D3047">
        <f t="shared" si="101"/>
        <v>-2.1357906740222435E-2</v>
      </c>
      <c r="E3047" s="172">
        <v>-2.1357906740222435E-2</v>
      </c>
      <c r="G3047" s="172">
        <v>3037</v>
      </c>
      <c r="H3047" s="264">
        <f t="shared" ca="1" si="102"/>
        <v>-2.5710807049475707E-2</v>
      </c>
    </row>
    <row r="3048" spans="2:8">
      <c r="B3048" s="270">
        <v>41312</v>
      </c>
      <c r="C3048" s="271">
        <v>1622.35</v>
      </c>
      <c r="D3048">
        <f t="shared" si="101"/>
        <v>-3.3786896827103234E-3</v>
      </c>
      <c r="E3048" s="172">
        <v>-3.3786896827103234E-3</v>
      </c>
      <c r="G3048" s="172">
        <v>3038</v>
      </c>
      <c r="H3048" s="264">
        <f t="shared" ca="1" si="102"/>
        <v>4.7908176104047313E-3</v>
      </c>
    </row>
    <row r="3049" spans="2:8">
      <c r="B3049" s="270">
        <v>41311</v>
      </c>
      <c r="C3049" s="271">
        <v>1627.85</v>
      </c>
      <c r="D3049">
        <f t="shared" si="101"/>
        <v>1.7183741056643859E-2</v>
      </c>
      <c r="E3049" s="172">
        <v>1.7183741056643859E-2</v>
      </c>
      <c r="G3049" s="172">
        <v>3039</v>
      </c>
      <c r="H3049" s="264">
        <f t="shared" ca="1" si="102"/>
        <v>1.8714561184243039E-2</v>
      </c>
    </row>
    <row r="3050" spans="2:8">
      <c r="B3050" s="270">
        <v>41310</v>
      </c>
      <c r="C3050" s="271">
        <v>1600.35</v>
      </c>
      <c r="D3050">
        <f t="shared" si="101"/>
        <v>5.939727397773028E-4</v>
      </c>
      <c r="E3050" s="172">
        <v>5.939727397773028E-4</v>
      </c>
      <c r="G3050" s="172">
        <v>3040</v>
      </c>
      <c r="H3050" s="264">
        <f t="shared" ca="1" si="102"/>
        <v>-1.4241949211342458E-2</v>
      </c>
    </row>
    <row r="3051" spans="2:8">
      <c r="B3051" s="270">
        <v>41309</v>
      </c>
      <c r="C3051" s="271">
        <v>1599.4</v>
      </c>
      <c r="D3051">
        <f t="shared" si="101"/>
        <v>-6.3987078337578145E-3</v>
      </c>
      <c r="E3051" s="172">
        <v>-6.3987078337578145E-3</v>
      </c>
      <c r="G3051" s="172">
        <v>3041</v>
      </c>
      <c r="H3051" s="264">
        <f t="shared" ca="1" si="102"/>
        <v>7.7627888029329715E-3</v>
      </c>
    </row>
    <row r="3052" spans="2:8">
      <c r="B3052" s="270">
        <v>41306</v>
      </c>
      <c r="C3052" s="271">
        <v>1609.7</v>
      </c>
      <c r="D3052">
        <f t="shared" si="101"/>
        <v>1.7766818411735039E-2</v>
      </c>
      <c r="E3052" s="172">
        <v>1.7766818411735039E-2</v>
      </c>
      <c r="G3052" s="172">
        <v>3042</v>
      </c>
      <c r="H3052" s="264">
        <f t="shared" ca="1" si="102"/>
        <v>1.0224678599821659E-2</v>
      </c>
    </row>
    <row r="3053" spans="2:8">
      <c r="B3053" s="270">
        <v>41305</v>
      </c>
      <c r="C3053" s="271">
        <v>1581.6</v>
      </c>
      <c r="D3053">
        <f t="shared" si="101"/>
        <v>-1.2672451463886748E-2</v>
      </c>
      <c r="E3053" s="172">
        <v>-1.2672451463886748E-2</v>
      </c>
      <c r="G3053" s="172">
        <v>3043</v>
      </c>
      <c r="H3053" s="264">
        <f t="shared" ca="1" si="102"/>
        <v>3.3528828136260444E-2</v>
      </c>
    </row>
    <row r="3054" spans="2:8">
      <c r="B3054" s="270">
        <v>41304</v>
      </c>
      <c r="C3054" s="271">
        <v>1601.9</v>
      </c>
      <c r="D3054">
        <f t="shared" si="101"/>
        <v>5.5553811870312523E-3</v>
      </c>
      <c r="E3054" s="172">
        <v>5.5553811870312523E-3</v>
      </c>
      <c r="G3054" s="172">
        <v>3044</v>
      </c>
      <c r="H3054" s="264">
        <f t="shared" ca="1" si="102"/>
        <v>-4.2069761482505547E-2</v>
      </c>
    </row>
    <row r="3055" spans="2:8">
      <c r="B3055" s="270">
        <v>41303</v>
      </c>
      <c r="C3055" s="271">
        <v>1593.05</v>
      </c>
      <c r="D3055">
        <f t="shared" si="101"/>
        <v>-9.3896713615024309E-3</v>
      </c>
      <c r="E3055" s="172">
        <v>-9.3896713615024309E-3</v>
      </c>
      <c r="G3055" s="172">
        <v>3045</v>
      </c>
      <c r="H3055" s="264">
        <f t="shared" ca="1" si="102"/>
        <v>-1.8427362053650507E-2</v>
      </c>
    </row>
    <row r="3056" spans="2:8">
      <c r="B3056" s="270">
        <v>41302</v>
      </c>
      <c r="C3056" s="271">
        <v>1608.15</v>
      </c>
      <c r="D3056">
        <f t="shared" si="101"/>
        <v>5.4393697833630596E-3</v>
      </c>
      <c r="E3056" s="172">
        <v>5.4393697833630596E-3</v>
      </c>
      <c r="G3056" s="172">
        <v>3046</v>
      </c>
      <c r="H3056" s="264">
        <f t="shared" ca="1" si="102"/>
        <v>1.7815173933441817E-2</v>
      </c>
    </row>
    <row r="3057" spans="2:8">
      <c r="B3057" s="270">
        <v>41299</v>
      </c>
      <c r="C3057" s="271">
        <v>1599.45</v>
      </c>
      <c r="D3057">
        <f t="shared" si="101"/>
        <v>3.9413828957629383E-2</v>
      </c>
      <c r="E3057" s="172">
        <v>3.9413828957629383E-2</v>
      </c>
      <c r="G3057" s="172">
        <v>3047</v>
      </c>
      <c r="H3057" s="264">
        <f t="shared" ca="1" si="102"/>
        <v>-2.543636918735788E-2</v>
      </c>
    </row>
    <row r="3058" spans="2:8">
      <c r="B3058" s="270">
        <v>41298</v>
      </c>
      <c r="C3058" s="271">
        <v>1538.8</v>
      </c>
      <c r="D3058">
        <f t="shared" si="101"/>
        <v>-2.2177035013026682E-2</v>
      </c>
      <c r="E3058" s="172">
        <v>-2.2177035013026682E-2</v>
      </c>
      <c r="G3058" s="172">
        <v>3048</v>
      </c>
      <c r="H3058" s="264">
        <f t="shared" ca="1" si="102"/>
        <v>-1.461117745069972E-2</v>
      </c>
    </row>
    <row r="3059" spans="2:8">
      <c r="B3059" s="270">
        <v>41297</v>
      </c>
      <c r="C3059" s="271">
        <v>1573.7</v>
      </c>
      <c r="D3059">
        <f t="shared" si="101"/>
        <v>2.2928475893256076E-3</v>
      </c>
      <c r="E3059" s="172">
        <v>2.2928475893256076E-3</v>
      </c>
      <c r="G3059" s="172">
        <v>3049</v>
      </c>
      <c r="H3059" s="264">
        <f t="shared" ca="1" si="102"/>
        <v>4.4887616224313174E-3</v>
      </c>
    </row>
    <row r="3060" spans="2:8">
      <c r="B3060" s="270">
        <v>41296</v>
      </c>
      <c r="C3060" s="271">
        <v>1570.1</v>
      </c>
      <c r="D3060">
        <f t="shared" si="101"/>
        <v>-2.8578686650577926E-3</v>
      </c>
      <c r="E3060" s="172">
        <v>-2.8578686650577926E-3</v>
      </c>
      <c r="G3060" s="172">
        <v>3050</v>
      </c>
      <c r="H3060" s="264">
        <f t="shared" ca="1" si="102"/>
        <v>9.1586396438617327E-3</v>
      </c>
    </row>
    <row r="3061" spans="2:8">
      <c r="B3061" s="270">
        <v>41295</v>
      </c>
      <c r="C3061" s="271">
        <v>1574.6</v>
      </c>
      <c r="D3061">
        <f t="shared" si="101"/>
        <v>1.7544993376199466E-2</v>
      </c>
      <c r="E3061" s="172">
        <v>1.7544993376199466E-2</v>
      </c>
      <c r="G3061" s="172">
        <v>3051</v>
      </c>
      <c r="H3061" s="264">
        <f t="shared" ca="1" si="102"/>
        <v>-3.5492098455113057E-3</v>
      </c>
    </row>
    <row r="3062" spans="2:8">
      <c r="B3062" s="270">
        <v>41292</v>
      </c>
      <c r="C3062" s="271">
        <v>1547.45</v>
      </c>
      <c r="D3062">
        <f t="shared" si="101"/>
        <v>3.5707114650960541E-2</v>
      </c>
      <c r="E3062" s="172">
        <v>3.5707114650960541E-2</v>
      </c>
      <c r="G3062" s="172">
        <v>3052</v>
      </c>
      <c r="H3062" s="264">
        <f t="shared" ca="1" si="102"/>
        <v>2.0272080886069632E-2</v>
      </c>
    </row>
    <row r="3063" spans="2:8">
      <c r="B3063" s="270">
        <v>41291</v>
      </c>
      <c r="C3063" s="271">
        <v>1494.1</v>
      </c>
      <c r="D3063">
        <f t="shared" si="101"/>
        <v>6.0273238682016046E-4</v>
      </c>
      <c r="E3063" s="172">
        <v>6.0273238682016046E-4</v>
      </c>
      <c r="G3063" s="172">
        <v>3053</v>
      </c>
      <c r="H3063" s="264">
        <f t="shared" ca="1" si="102"/>
        <v>-2.5283295270492973E-2</v>
      </c>
    </row>
    <row r="3064" spans="2:8">
      <c r="B3064" s="270">
        <v>41290</v>
      </c>
      <c r="C3064" s="271">
        <v>1493.2</v>
      </c>
      <c r="D3064">
        <f t="shared" si="101"/>
        <v>-3.4152652005174616E-2</v>
      </c>
      <c r="E3064" s="172">
        <v>-3.4152652005174616E-2</v>
      </c>
      <c r="G3064" s="172">
        <v>3054</v>
      </c>
      <c r="H3064" s="264">
        <f t="shared" ca="1" si="102"/>
        <v>-9.603423883019482E-3</v>
      </c>
    </row>
    <row r="3065" spans="2:8">
      <c r="B3065" s="270">
        <v>41289</v>
      </c>
      <c r="C3065" s="271">
        <v>1546</v>
      </c>
      <c r="D3065">
        <f t="shared" si="101"/>
        <v>4.4831394971087592E-3</v>
      </c>
      <c r="E3065" s="172">
        <v>4.4831394971087592E-3</v>
      </c>
      <c r="G3065" s="172">
        <v>3055</v>
      </c>
      <c r="H3065" s="264">
        <f t="shared" ca="1" si="102"/>
        <v>-2.5899681002984204E-2</v>
      </c>
    </row>
    <row r="3066" spans="2:8">
      <c r="B3066" s="270">
        <v>41288</v>
      </c>
      <c r="C3066" s="271">
        <v>1539.1</v>
      </c>
      <c r="D3066">
        <f t="shared" si="101"/>
        <v>-1.6706596390353035E-2</v>
      </c>
      <c r="E3066" s="172">
        <v>-1.6706596390353035E-2</v>
      </c>
      <c r="G3066" s="172">
        <v>3056</v>
      </c>
      <c r="H3066" s="264">
        <f t="shared" ca="1" si="102"/>
        <v>5.2544698122082723E-3</v>
      </c>
    </row>
    <row r="3067" spans="2:8">
      <c r="B3067" s="270">
        <v>41285</v>
      </c>
      <c r="C3067" s="271">
        <v>1565.25</v>
      </c>
      <c r="D3067">
        <f t="shared" si="101"/>
        <v>-4.4838771226864815E-3</v>
      </c>
      <c r="E3067" s="172">
        <v>-4.4838771226864815E-3</v>
      </c>
      <c r="G3067" s="172">
        <v>3057</v>
      </c>
      <c r="H3067" s="264">
        <f t="shared" ca="1" si="102"/>
        <v>-1.6505441154291541E-2</v>
      </c>
    </row>
    <row r="3068" spans="2:8">
      <c r="B3068" s="270">
        <v>41284</v>
      </c>
      <c r="C3068" s="271">
        <v>1572.3</v>
      </c>
      <c r="D3068">
        <f t="shared" si="101"/>
        <v>1.7201834862385613E-3</v>
      </c>
      <c r="E3068" s="172">
        <v>1.7201834862385613E-3</v>
      </c>
      <c r="G3068" s="172">
        <v>3058</v>
      </c>
      <c r="H3068" s="264">
        <f t="shared" ca="1" si="102"/>
        <v>-1.8225917208565978E-2</v>
      </c>
    </row>
    <row r="3069" spans="2:8">
      <c r="B3069" s="270">
        <v>41283</v>
      </c>
      <c r="C3069" s="271">
        <v>1569.6</v>
      </c>
      <c r="D3069">
        <f t="shared" si="101"/>
        <v>-3.3336508238879896E-3</v>
      </c>
      <c r="E3069" s="172">
        <v>-3.3336508238879896E-3</v>
      </c>
      <c r="G3069" s="172">
        <v>3059</v>
      </c>
      <c r="H3069" s="264">
        <f t="shared" ca="1" si="102"/>
        <v>-4.4033024707083465E-2</v>
      </c>
    </row>
    <row r="3070" spans="2:8">
      <c r="B3070" s="270">
        <v>41282</v>
      </c>
      <c r="C3070" s="271">
        <v>1574.85</v>
      </c>
      <c r="D3070">
        <f t="shared" si="101"/>
        <v>-6.1529723589549418E-3</v>
      </c>
      <c r="E3070" s="172">
        <v>-6.1529723589549418E-3</v>
      </c>
      <c r="G3070" s="172">
        <v>3060</v>
      </c>
      <c r="H3070" s="264">
        <f t="shared" ca="1" si="102"/>
        <v>2.2320356588412478E-2</v>
      </c>
    </row>
    <row r="3071" spans="2:8">
      <c r="B3071" s="270">
        <v>41281</v>
      </c>
      <c r="C3071" s="271">
        <v>1584.6</v>
      </c>
      <c r="D3071">
        <f t="shared" si="101"/>
        <v>2.5332427448315934E-2</v>
      </c>
      <c r="E3071" s="172">
        <v>2.5332427448315934E-2</v>
      </c>
      <c r="G3071" s="172">
        <v>3061</v>
      </c>
      <c r="H3071" s="264">
        <f t="shared" ca="1" si="102"/>
        <v>2.5107219697723362E-2</v>
      </c>
    </row>
    <row r="3072" spans="2:8">
      <c r="B3072" s="270">
        <v>41278</v>
      </c>
      <c r="C3072" s="271">
        <v>1545.45</v>
      </c>
      <c r="D3072">
        <f t="shared" si="101"/>
        <v>1.3931186418713736E-3</v>
      </c>
      <c r="E3072" s="172">
        <v>1.3931186418713736E-3</v>
      </c>
      <c r="G3072" s="172">
        <v>3062</v>
      </c>
      <c r="H3072" s="264">
        <f t="shared" ca="1" si="102"/>
        <v>-1.6155304694698332E-2</v>
      </c>
    </row>
    <row r="3073" spans="2:8">
      <c r="B3073" s="270">
        <v>41277</v>
      </c>
      <c r="C3073" s="271">
        <v>1543.3</v>
      </c>
      <c r="D3073">
        <f t="shared" si="101"/>
        <v>-9.0535507897779224E-3</v>
      </c>
      <c r="E3073" s="172">
        <v>-9.0535507897779224E-3</v>
      </c>
      <c r="G3073" s="172">
        <v>3063</v>
      </c>
      <c r="H3073" s="264">
        <f t="shared" ca="1" si="102"/>
        <v>-2.7315734692520579E-4</v>
      </c>
    </row>
    <row r="3074" spans="2:8">
      <c r="B3074" s="270">
        <v>41276</v>
      </c>
      <c r="C3074" s="271">
        <v>1557.4</v>
      </c>
      <c r="D3074">
        <f t="shared" si="101"/>
        <v>2.8394083465398835E-2</v>
      </c>
      <c r="E3074" s="172">
        <v>2.8394083465398835E-2</v>
      </c>
      <c r="G3074" s="172">
        <v>3064</v>
      </c>
      <c r="H3074" s="264">
        <f t="shared" ca="1" si="102"/>
        <v>4.1329917572420615E-3</v>
      </c>
    </row>
    <row r="3075" spans="2:8">
      <c r="B3075" s="270">
        <v>41275</v>
      </c>
      <c r="C3075" s="271">
        <v>1514.4</v>
      </c>
      <c r="D3075">
        <f t="shared" si="101"/>
        <v>1.6341733498875969E-2</v>
      </c>
      <c r="E3075" s="172">
        <v>1.6341733498875969E-2</v>
      </c>
      <c r="G3075" s="172">
        <v>3065</v>
      </c>
      <c r="H3075" s="264">
        <f t="shared" ca="1" si="102"/>
        <v>2.3549859314234485E-2</v>
      </c>
    </row>
    <row r="3076" spans="2:8">
      <c r="B3076" s="270">
        <v>41274</v>
      </c>
      <c r="C3076" s="271">
        <v>1490.05</v>
      </c>
      <c r="D3076">
        <f t="shared" si="101"/>
        <v>-6.8981604905359473E-3</v>
      </c>
      <c r="E3076" s="172">
        <v>-6.8981604905359473E-3</v>
      </c>
      <c r="G3076" s="172">
        <v>3066</v>
      </c>
      <c r="H3076" s="264">
        <f t="shared" ca="1" si="102"/>
        <v>-3.1971251595462207E-3</v>
      </c>
    </row>
    <row r="3077" spans="2:8">
      <c r="B3077" s="270">
        <v>41271</v>
      </c>
      <c r="C3077" s="271">
        <v>1500.4</v>
      </c>
      <c r="D3077">
        <f t="shared" si="101"/>
        <v>1.2415654520917739E-2</v>
      </c>
      <c r="E3077" s="172">
        <v>1.2415654520917739E-2</v>
      </c>
      <c r="G3077" s="172">
        <v>3067</v>
      </c>
      <c r="H3077" s="264">
        <f t="shared" ca="1" si="102"/>
        <v>3.2941054712861757E-3</v>
      </c>
    </row>
    <row r="3078" spans="2:8">
      <c r="B3078" s="270">
        <v>41270</v>
      </c>
      <c r="C3078" s="271">
        <v>1482</v>
      </c>
      <c r="D3078">
        <f t="shared" si="101"/>
        <v>1.2836970474968522E-3</v>
      </c>
      <c r="E3078" s="172">
        <v>1.2836970474968522E-3</v>
      </c>
      <c r="G3078" s="172">
        <v>3068</v>
      </c>
      <c r="H3078" s="264">
        <f t="shared" ca="1" si="102"/>
        <v>-1.1074371260952069E-2</v>
      </c>
    </row>
    <row r="3079" spans="2:8">
      <c r="B3079" s="270">
        <v>41269</v>
      </c>
      <c r="C3079" s="271">
        <v>1480.1</v>
      </c>
      <c r="D3079">
        <f t="shared" si="101"/>
        <v>8.1141388870093856E-4</v>
      </c>
      <c r="E3079" s="172">
        <v>8.1141388870093856E-4</v>
      </c>
      <c r="G3079" s="172">
        <v>3069</v>
      </c>
      <c r="H3079" s="264">
        <f t="shared" ca="1" si="102"/>
        <v>-1.9307910823647207E-2</v>
      </c>
    </row>
    <row r="3080" spans="2:8">
      <c r="B3080" s="270">
        <v>41267</v>
      </c>
      <c r="C3080" s="271">
        <v>1478.9</v>
      </c>
      <c r="D3080">
        <f t="shared" si="101"/>
        <v>-1.7276895474782377E-2</v>
      </c>
      <c r="E3080" s="172">
        <v>-1.7276895474782377E-2</v>
      </c>
      <c r="G3080" s="172">
        <v>3070</v>
      </c>
      <c r="H3080" s="264">
        <f t="shared" ca="1" si="102"/>
        <v>4.9356439115382346E-4</v>
      </c>
    </row>
    <row r="3081" spans="2:8">
      <c r="B3081" s="270">
        <v>41264</v>
      </c>
      <c r="C3081" s="271">
        <v>1504.9</v>
      </c>
      <c r="D3081">
        <f t="shared" si="101"/>
        <v>-1.0031904746242147E-2</v>
      </c>
      <c r="E3081" s="172">
        <v>-1.0031904746242147E-2</v>
      </c>
      <c r="G3081" s="172">
        <v>3071</v>
      </c>
      <c r="H3081" s="264">
        <f t="shared" ca="1" si="102"/>
        <v>-4.2920350785942436E-3</v>
      </c>
    </row>
    <row r="3082" spans="2:8">
      <c r="B3082" s="270">
        <v>41263</v>
      </c>
      <c r="C3082" s="271">
        <v>1520.15</v>
      </c>
      <c r="D3082">
        <f t="shared" si="101"/>
        <v>6.8885577082298992E-3</v>
      </c>
      <c r="E3082" s="172">
        <v>6.8885577082298992E-3</v>
      </c>
      <c r="G3082" s="172">
        <v>3072</v>
      </c>
      <c r="H3082" s="264">
        <f t="shared" ca="1" si="102"/>
        <v>1.2017421453814434E-2</v>
      </c>
    </row>
    <row r="3083" spans="2:8">
      <c r="B3083" s="270">
        <v>41262</v>
      </c>
      <c r="C3083" s="271">
        <v>1509.75</v>
      </c>
      <c r="D3083">
        <f t="shared" ref="D3083:D3146" si="103">(C3083-C3084)/C3084</f>
        <v>2.331650116921415E-2</v>
      </c>
      <c r="E3083" s="172">
        <v>2.331650116921415E-2</v>
      </c>
      <c r="G3083" s="172">
        <v>3073</v>
      </c>
      <c r="H3083" s="264">
        <f t="shared" ca="1" si="102"/>
        <v>2.238178747874655E-3</v>
      </c>
    </row>
    <row r="3084" spans="2:8">
      <c r="B3084" s="270">
        <v>41261</v>
      </c>
      <c r="C3084" s="271">
        <v>1475.35</v>
      </c>
      <c r="D3084">
        <f t="shared" si="103"/>
        <v>-1.6203780882205969E-2</v>
      </c>
      <c r="E3084" s="172">
        <v>-1.6203780882205969E-2</v>
      </c>
      <c r="G3084" s="172">
        <v>3074</v>
      </c>
      <c r="H3084" s="264">
        <f t="shared" ref="H3084:H3147" ca="1" si="104">_xlfn.NORM.INV(RAND(),N$13,N$14)</f>
        <v>3.9900289514332214E-2</v>
      </c>
    </row>
    <row r="3085" spans="2:8">
      <c r="B3085" s="270">
        <v>41260</v>
      </c>
      <c r="C3085" s="271">
        <v>1499.65</v>
      </c>
      <c r="D3085">
        <f t="shared" si="103"/>
        <v>1.5163310204772443E-2</v>
      </c>
      <c r="E3085" s="172">
        <v>1.5163310204772443E-2</v>
      </c>
      <c r="G3085" s="172">
        <v>3075</v>
      </c>
      <c r="H3085" s="264">
        <f t="shared" ca="1" si="104"/>
        <v>-1.6080898231512212E-2</v>
      </c>
    </row>
    <row r="3086" spans="2:8">
      <c r="B3086" s="270">
        <v>41257</v>
      </c>
      <c r="C3086" s="271">
        <v>1477.25</v>
      </c>
      <c r="D3086">
        <f t="shared" si="103"/>
        <v>2.1029067598276356E-3</v>
      </c>
      <c r="E3086" s="172">
        <v>2.1029067598276356E-3</v>
      </c>
      <c r="G3086" s="172">
        <v>3076</v>
      </c>
      <c r="H3086" s="264">
        <f t="shared" ca="1" si="104"/>
        <v>3.8874104409236244E-3</v>
      </c>
    </row>
    <row r="3087" spans="2:8">
      <c r="B3087" s="270">
        <v>41256</v>
      </c>
      <c r="C3087" s="271">
        <v>1474.15</v>
      </c>
      <c r="D3087">
        <f t="shared" si="103"/>
        <v>-1.2533875338752772E-3</v>
      </c>
      <c r="E3087" s="172">
        <v>-1.2533875338752772E-3</v>
      </c>
      <c r="G3087" s="172">
        <v>3077</v>
      </c>
      <c r="H3087" s="264">
        <f t="shared" ca="1" si="104"/>
        <v>-1.0428341423485631E-2</v>
      </c>
    </row>
    <row r="3088" spans="2:8">
      <c r="B3088" s="270">
        <v>41255</v>
      </c>
      <c r="C3088" s="271">
        <v>1476</v>
      </c>
      <c r="D3088">
        <f t="shared" si="103"/>
        <v>-1.285607957236681E-3</v>
      </c>
      <c r="E3088" s="172">
        <v>-1.285607957236681E-3</v>
      </c>
      <c r="G3088" s="172">
        <v>3078</v>
      </c>
      <c r="H3088" s="264">
        <f t="shared" ca="1" si="104"/>
        <v>2.5919606578270308E-2</v>
      </c>
    </row>
    <row r="3089" spans="2:8">
      <c r="B3089" s="270">
        <v>41254</v>
      </c>
      <c r="C3089" s="271">
        <v>1477.9</v>
      </c>
      <c r="D3089">
        <f t="shared" si="103"/>
        <v>-1.0379000937458149E-2</v>
      </c>
      <c r="E3089" s="172">
        <v>-1.0379000937458149E-2</v>
      </c>
      <c r="G3089" s="172">
        <v>3079</v>
      </c>
      <c r="H3089" s="264">
        <f t="shared" ca="1" si="104"/>
        <v>-1.4750369293928259E-2</v>
      </c>
    </row>
    <row r="3090" spans="2:8">
      <c r="B3090" s="270">
        <v>41253</v>
      </c>
      <c r="C3090" s="271">
        <v>1493.4</v>
      </c>
      <c r="D3090">
        <f t="shared" si="103"/>
        <v>-1.0960627835358757E-2</v>
      </c>
      <c r="E3090" s="172">
        <v>-1.0960627835358757E-2</v>
      </c>
      <c r="G3090" s="172">
        <v>3080</v>
      </c>
      <c r="H3090" s="264">
        <f t="shared" ca="1" si="104"/>
        <v>-1.2744952001475826E-3</v>
      </c>
    </row>
    <row r="3091" spans="2:8">
      <c r="B3091" s="270">
        <v>41250</v>
      </c>
      <c r="C3091" s="271">
        <v>1509.95</v>
      </c>
      <c r="D3091">
        <f t="shared" si="103"/>
        <v>1.8481670095443724E-2</v>
      </c>
      <c r="E3091" s="172">
        <v>1.8481670095443724E-2</v>
      </c>
      <c r="G3091" s="172">
        <v>3081</v>
      </c>
      <c r="H3091" s="264">
        <f t="shared" ca="1" si="104"/>
        <v>-2.8371019609046179E-2</v>
      </c>
    </row>
    <row r="3092" spans="2:8">
      <c r="B3092" s="270">
        <v>41249</v>
      </c>
      <c r="C3092" s="271">
        <v>1482.55</v>
      </c>
      <c r="D3092">
        <f t="shared" si="103"/>
        <v>3.5198158865536572E-3</v>
      </c>
      <c r="E3092" s="172">
        <v>3.5198158865536572E-3</v>
      </c>
      <c r="G3092" s="172">
        <v>3082</v>
      </c>
      <c r="H3092" s="264">
        <f t="shared" ca="1" si="104"/>
        <v>-4.720543974884378E-2</v>
      </c>
    </row>
    <row r="3093" spans="2:8">
      <c r="B3093" s="270">
        <v>41248</v>
      </c>
      <c r="C3093" s="271">
        <v>1477.35</v>
      </c>
      <c r="D3093">
        <f t="shared" si="103"/>
        <v>-2.1613589544426364E-3</v>
      </c>
      <c r="E3093" s="172">
        <v>-2.1613589544426364E-3</v>
      </c>
      <c r="G3093" s="172">
        <v>3083</v>
      </c>
      <c r="H3093" s="264">
        <f t="shared" ca="1" si="104"/>
        <v>2.0486641211650534E-2</v>
      </c>
    </row>
    <row r="3094" spans="2:8">
      <c r="B3094" s="270">
        <v>41247</v>
      </c>
      <c r="C3094" s="271">
        <v>1480.55</v>
      </c>
      <c r="D3094">
        <f t="shared" si="103"/>
        <v>-6.2755889657024871E-3</v>
      </c>
      <c r="E3094" s="172">
        <v>-6.2755889657024871E-3</v>
      </c>
      <c r="G3094" s="172">
        <v>3084</v>
      </c>
      <c r="H3094" s="264">
        <f t="shared" ca="1" si="104"/>
        <v>-1.621533207812385E-2</v>
      </c>
    </row>
    <row r="3095" spans="2:8">
      <c r="B3095" s="270">
        <v>41246</v>
      </c>
      <c r="C3095" s="271">
        <v>1489.9</v>
      </c>
      <c r="D3095">
        <f t="shared" si="103"/>
        <v>1.0889846320860456E-2</v>
      </c>
      <c r="E3095" s="172">
        <v>1.0889846320860456E-2</v>
      </c>
      <c r="G3095" s="172">
        <v>3085</v>
      </c>
      <c r="H3095" s="264">
        <f t="shared" ca="1" si="104"/>
        <v>2.0607618381860537E-2</v>
      </c>
    </row>
    <row r="3096" spans="2:8">
      <c r="B3096" s="270">
        <v>41243</v>
      </c>
      <c r="C3096" s="271">
        <v>1473.85</v>
      </c>
      <c r="D3096">
        <f t="shared" si="103"/>
        <v>-1.0241085219259956E-2</v>
      </c>
      <c r="E3096" s="172">
        <v>-1.0241085219259956E-2</v>
      </c>
      <c r="G3096" s="172">
        <v>3086</v>
      </c>
      <c r="H3096" s="264">
        <f t="shared" ca="1" si="104"/>
        <v>-4.3151571239516268E-3</v>
      </c>
    </row>
    <row r="3097" spans="2:8">
      <c r="B3097" s="270">
        <v>41242</v>
      </c>
      <c r="C3097" s="271">
        <v>1489.1</v>
      </c>
      <c r="D3097">
        <f t="shared" si="103"/>
        <v>-5.7089440122860356E-3</v>
      </c>
      <c r="E3097" s="172">
        <v>-5.7089440122860356E-3</v>
      </c>
      <c r="G3097" s="172">
        <v>3087</v>
      </c>
      <c r="H3097" s="264">
        <f t="shared" ca="1" si="104"/>
        <v>6.169276331836733E-3</v>
      </c>
    </row>
    <row r="3098" spans="2:8">
      <c r="B3098" s="270">
        <v>41240</v>
      </c>
      <c r="C3098" s="271">
        <v>1497.65</v>
      </c>
      <c r="D3098">
        <f t="shared" si="103"/>
        <v>3.887790327445911E-3</v>
      </c>
      <c r="E3098" s="172">
        <v>3.887790327445911E-3</v>
      </c>
      <c r="G3098" s="172">
        <v>3088</v>
      </c>
      <c r="H3098" s="264">
        <f t="shared" ca="1" si="104"/>
        <v>-1.9027745332867814E-3</v>
      </c>
    </row>
    <row r="3099" spans="2:8">
      <c r="B3099" s="270">
        <v>41239</v>
      </c>
      <c r="C3099" s="271">
        <v>1491.85</v>
      </c>
      <c r="D3099">
        <f t="shared" si="103"/>
        <v>-9.7100381704951823E-4</v>
      </c>
      <c r="E3099" s="172">
        <v>-9.7100381704951823E-4</v>
      </c>
      <c r="G3099" s="172">
        <v>3089</v>
      </c>
      <c r="H3099" s="264">
        <f t="shared" ca="1" si="104"/>
        <v>7.7580455890743603E-3</v>
      </c>
    </row>
    <row r="3100" spans="2:8">
      <c r="B3100" s="270">
        <v>41236</v>
      </c>
      <c r="C3100" s="271">
        <v>1493.3</v>
      </c>
      <c r="D3100">
        <f t="shared" si="103"/>
        <v>-1.0043858180728578E-4</v>
      </c>
      <c r="E3100" s="172">
        <v>-1.0043858180728578E-4</v>
      </c>
      <c r="G3100" s="172">
        <v>3090</v>
      </c>
      <c r="H3100" s="264">
        <f t="shared" ca="1" si="104"/>
        <v>2.9574000229165436E-2</v>
      </c>
    </row>
    <row r="3101" spans="2:8">
      <c r="B3101" s="270">
        <v>41235</v>
      </c>
      <c r="C3101" s="271">
        <v>1493.45</v>
      </c>
      <c r="D3101">
        <f t="shared" si="103"/>
        <v>6.3651591289785295E-4</v>
      </c>
      <c r="E3101" s="172">
        <v>6.3651591289785295E-4</v>
      </c>
      <c r="G3101" s="172">
        <v>3091</v>
      </c>
      <c r="H3101" s="264">
        <f t="shared" ca="1" si="104"/>
        <v>-2.3241074558840058E-2</v>
      </c>
    </row>
    <row r="3102" spans="2:8">
      <c r="B3102" s="270">
        <v>41234</v>
      </c>
      <c r="C3102" s="271">
        <v>1492.5</v>
      </c>
      <c r="D3102">
        <f t="shared" si="103"/>
        <v>-4.535449876609054E-3</v>
      </c>
      <c r="E3102" s="172">
        <v>-4.535449876609054E-3</v>
      </c>
      <c r="G3102" s="172">
        <v>3092</v>
      </c>
      <c r="H3102" s="264">
        <f t="shared" ca="1" si="104"/>
        <v>5.2704549842452625E-3</v>
      </c>
    </row>
    <row r="3103" spans="2:8">
      <c r="B3103" s="270">
        <v>41233</v>
      </c>
      <c r="C3103" s="271">
        <v>1499.3</v>
      </c>
      <c r="D3103">
        <f t="shared" si="103"/>
        <v>3.3796218838882076E-3</v>
      </c>
      <c r="E3103" s="172">
        <v>3.3796218838882076E-3</v>
      </c>
      <c r="G3103" s="172">
        <v>3093</v>
      </c>
      <c r="H3103" s="264">
        <f t="shared" ca="1" si="104"/>
        <v>-1.1869001466958762E-2</v>
      </c>
    </row>
    <row r="3104" spans="2:8">
      <c r="B3104" s="270">
        <v>41232</v>
      </c>
      <c r="C3104" s="271">
        <v>1494.25</v>
      </c>
      <c r="D3104">
        <f t="shared" si="103"/>
        <v>3.9044572700090464E-2</v>
      </c>
      <c r="E3104" s="172">
        <v>3.9044572700090464E-2</v>
      </c>
      <c r="G3104" s="172">
        <v>3094</v>
      </c>
      <c r="H3104" s="264">
        <f t="shared" ca="1" si="104"/>
        <v>5.3317196574145173E-3</v>
      </c>
    </row>
    <row r="3105" spans="2:8">
      <c r="B3105" s="270">
        <v>41229</v>
      </c>
      <c r="C3105" s="271">
        <v>1438.1</v>
      </c>
      <c r="D3105">
        <f t="shared" si="103"/>
        <v>-1.9064834077964631E-2</v>
      </c>
      <c r="E3105" s="172">
        <v>-1.9064834077964631E-2</v>
      </c>
      <c r="G3105" s="172">
        <v>3095</v>
      </c>
      <c r="H3105" s="264">
        <f t="shared" ca="1" si="104"/>
        <v>-1.7182279541529278E-2</v>
      </c>
    </row>
    <row r="3106" spans="2:8">
      <c r="B3106" s="270">
        <v>41228</v>
      </c>
      <c r="C3106" s="271">
        <v>1466.05</v>
      </c>
      <c r="D3106">
        <f t="shared" si="103"/>
        <v>2.5301740349437862E-3</v>
      </c>
      <c r="E3106" s="172">
        <v>2.5301740349437862E-3</v>
      </c>
      <c r="G3106" s="172">
        <v>3096</v>
      </c>
      <c r="H3106" s="264">
        <f t="shared" ca="1" si="104"/>
        <v>-2.3725178458488552E-2</v>
      </c>
    </row>
    <row r="3107" spans="2:8">
      <c r="B3107" s="270">
        <v>41226</v>
      </c>
      <c r="C3107" s="271">
        <v>1462.35</v>
      </c>
      <c r="D3107">
        <f t="shared" si="103"/>
        <v>5.6736125438415514E-3</v>
      </c>
      <c r="E3107" s="172">
        <v>5.6736125438415514E-3</v>
      </c>
      <c r="G3107" s="172">
        <v>3097</v>
      </c>
      <c r="H3107" s="264">
        <f t="shared" ca="1" si="104"/>
        <v>-2.4504481731213359E-2</v>
      </c>
    </row>
    <row r="3108" spans="2:8">
      <c r="B3108" s="270">
        <v>41225</v>
      </c>
      <c r="C3108" s="271">
        <v>1454.1</v>
      </c>
      <c r="D3108">
        <f t="shared" si="103"/>
        <v>-6.3550635506356302E-3</v>
      </c>
      <c r="E3108" s="172">
        <v>-6.3550635506356302E-3</v>
      </c>
      <c r="G3108" s="172">
        <v>3098</v>
      </c>
      <c r="H3108" s="264">
        <f t="shared" ca="1" si="104"/>
        <v>-4.4629642728527819E-3</v>
      </c>
    </row>
    <row r="3109" spans="2:8">
      <c r="B3109" s="270">
        <v>41222</v>
      </c>
      <c r="C3109" s="271">
        <v>1463.4</v>
      </c>
      <c r="D3109">
        <f t="shared" si="103"/>
        <v>2.5004281555061421E-3</v>
      </c>
      <c r="E3109" s="172">
        <v>2.5004281555061421E-3</v>
      </c>
      <c r="G3109" s="172">
        <v>3099</v>
      </c>
      <c r="H3109" s="264">
        <f t="shared" ca="1" si="104"/>
        <v>2.6884595709754468E-2</v>
      </c>
    </row>
    <row r="3110" spans="2:8">
      <c r="B3110" s="270">
        <v>41221</v>
      </c>
      <c r="C3110" s="271">
        <v>1459.75</v>
      </c>
      <c r="D3110">
        <f t="shared" si="103"/>
        <v>-5.0437923865999318E-3</v>
      </c>
      <c r="E3110" s="172">
        <v>-5.0437923865999318E-3</v>
      </c>
      <c r="G3110" s="172">
        <v>3100</v>
      </c>
      <c r="H3110" s="264">
        <f t="shared" ca="1" si="104"/>
        <v>2.7087888485554545E-2</v>
      </c>
    </row>
    <row r="3111" spans="2:8">
      <c r="B3111" s="270">
        <v>41220</v>
      </c>
      <c r="C3111" s="271">
        <v>1467.15</v>
      </c>
      <c r="D3111">
        <f t="shared" si="103"/>
        <v>1.0712317442821841E-2</v>
      </c>
      <c r="E3111" s="172">
        <v>1.0712317442821841E-2</v>
      </c>
      <c r="G3111" s="172">
        <v>3101</v>
      </c>
      <c r="H3111" s="264">
        <f t="shared" ca="1" si="104"/>
        <v>2.9976002929996186E-2</v>
      </c>
    </row>
    <row r="3112" spans="2:8">
      <c r="B3112" s="270">
        <v>41219</v>
      </c>
      <c r="C3112" s="271">
        <v>1451.6</v>
      </c>
      <c r="D3112">
        <f t="shared" si="103"/>
        <v>-1.8028073735836356E-2</v>
      </c>
      <c r="E3112" s="172">
        <v>-1.8028073735836356E-2</v>
      </c>
      <c r="G3112" s="172">
        <v>3102</v>
      </c>
      <c r="H3112" s="264">
        <f t="shared" ca="1" si="104"/>
        <v>-1.4230436575021188E-2</v>
      </c>
    </row>
    <row r="3113" spans="2:8">
      <c r="B3113" s="270">
        <v>41218</v>
      </c>
      <c r="C3113" s="271">
        <v>1478.25</v>
      </c>
      <c r="D3113">
        <f t="shared" si="103"/>
        <v>8.424858448734503E-3</v>
      </c>
      <c r="E3113" s="172">
        <v>8.424858448734503E-3</v>
      </c>
      <c r="G3113" s="172">
        <v>3103</v>
      </c>
      <c r="H3113" s="264">
        <f t="shared" ca="1" si="104"/>
        <v>1.5872242418122774E-2</v>
      </c>
    </row>
    <row r="3114" spans="2:8">
      <c r="B3114" s="270">
        <v>41215</v>
      </c>
      <c r="C3114" s="271">
        <v>1465.9</v>
      </c>
      <c r="D3114">
        <f t="shared" si="103"/>
        <v>4.2130501798253745E-3</v>
      </c>
      <c r="E3114" s="172">
        <v>4.2130501798253745E-3</v>
      </c>
      <c r="G3114" s="172">
        <v>3104</v>
      </c>
      <c r="H3114" s="264">
        <f t="shared" ca="1" si="104"/>
        <v>-3.2085169659562497E-6</v>
      </c>
    </row>
    <row r="3115" spans="2:8">
      <c r="B3115" s="270">
        <v>41214</v>
      </c>
      <c r="C3115" s="271">
        <v>1459.75</v>
      </c>
      <c r="D3115">
        <f t="shared" si="103"/>
        <v>1.519577161137764E-2</v>
      </c>
      <c r="E3115" s="172">
        <v>1.519577161137764E-2</v>
      </c>
      <c r="G3115" s="172">
        <v>3105</v>
      </c>
      <c r="H3115" s="264">
        <f t="shared" ca="1" si="104"/>
        <v>-3.2703281944177292E-3</v>
      </c>
    </row>
    <row r="3116" spans="2:8">
      <c r="B3116" s="270">
        <v>41213</v>
      </c>
      <c r="C3116" s="271">
        <v>1437.9</v>
      </c>
      <c r="D3116">
        <f t="shared" si="103"/>
        <v>3.3865401207937976E-2</v>
      </c>
      <c r="E3116" s="172">
        <v>3.3865401207937976E-2</v>
      </c>
      <c r="G3116" s="172">
        <v>3106</v>
      </c>
      <c r="H3116" s="264">
        <f t="shared" ca="1" si="104"/>
        <v>-1.1643215905411577E-2</v>
      </c>
    </row>
    <row r="3117" spans="2:8">
      <c r="B3117" s="270">
        <v>41212</v>
      </c>
      <c r="C3117" s="271">
        <v>1390.8</v>
      </c>
      <c r="D3117">
        <f t="shared" si="103"/>
        <v>2.0995448539127815E-2</v>
      </c>
      <c r="E3117" s="172">
        <v>2.0995448539127815E-2</v>
      </c>
      <c r="G3117" s="172">
        <v>3107</v>
      </c>
      <c r="H3117" s="264">
        <f t="shared" ca="1" si="104"/>
        <v>-1.5575588914427868E-2</v>
      </c>
    </row>
    <row r="3118" spans="2:8">
      <c r="B3118" s="270">
        <v>41211</v>
      </c>
      <c r="C3118" s="271">
        <v>1362.2</v>
      </c>
      <c r="D3118">
        <f t="shared" si="103"/>
        <v>-2.5627883136852894E-3</v>
      </c>
      <c r="E3118" s="172">
        <v>-2.5627883136852894E-3</v>
      </c>
      <c r="G3118" s="172">
        <v>3108</v>
      </c>
      <c r="H3118" s="264">
        <f t="shared" ca="1" si="104"/>
        <v>1.7553674137397556E-4</v>
      </c>
    </row>
    <row r="3119" spans="2:8">
      <c r="B3119" s="270">
        <v>41208</v>
      </c>
      <c r="C3119" s="271">
        <v>1365.7</v>
      </c>
      <c r="D3119">
        <f t="shared" si="103"/>
        <v>-2.3012017386856588E-3</v>
      </c>
      <c r="E3119" s="172">
        <v>-2.3012017386856588E-3</v>
      </c>
      <c r="G3119" s="172">
        <v>3109</v>
      </c>
      <c r="H3119" s="264">
        <f t="shared" ca="1" si="104"/>
        <v>1.9643704411357311E-2</v>
      </c>
    </row>
    <row r="3120" spans="2:8">
      <c r="B3120" s="270">
        <v>41207</v>
      </c>
      <c r="C3120" s="271">
        <v>1368.85</v>
      </c>
      <c r="D3120">
        <f t="shared" si="103"/>
        <v>1.4265857048795215E-3</v>
      </c>
      <c r="E3120" s="172">
        <v>1.4265857048795215E-3</v>
      </c>
      <c r="G3120" s="172">
        <v>3110</v>
      </c>
      <c r="H3120" s="264">
        <f t="shared" ca="1" si="104"/>
        <v>9.0471696102504672E-3</v>
      </c>
    </row>
    <row r="3121" spans="2:8">
      <c r="B3121" s="270">
        <v>41205</v>
      </c>
      <c r="C3121" s="271">
        <v>1366.9</v>
      </c>
      <c r="D3121">
        <f t="shared" si="103"/>
        <v>-2.1535204584442226E-3</v>
      </c>
      <c r="E3121" s="172">
        <v>-2.1535204584442226E-3</v>
      </c>
      <c r="G3121" s="172">
        <v>3111</v>
      </c>
      <c r="H3121" s="264">
        <f t="shared" ca="1" si="104"/>
        <v>-7.2462081567245904E-3</v>
      </c>
    </row>
    <row r="3122" spans="2:8">
      <c r="B3122" s="270">
        <v>41204</v>
      </c>
      <c r="C3122" s="271">
        <v>1369.85</v>
      </c>
      <c r="D3122">
        <f t="shared" si="103"/>
        <v>4.381960927514399E-4</v>
      </c>
      <c r="E3122" s="172">
        <v>4.381960927514399E-4</v>
      </c>
      <c r="G3122" s="172">
        <v>3112</v>
      </c>
      <c r="H3122" s="264">
        <f t="shared" ca="1" si="104"/>
        <v>-3.4874861021436963E-2</v>
      </c>
    </row>
    <row r="3123" spans="2:8">
      <c r="B3123" s="270">
        <v>41201</v>
      </c>
      <c r="C3123" s="271">
        <v>1369.25</v>
      </c>
      <c r="D3123">
        <f t="shared" si="103"/>
        <v>-6.8902991840435173E-3</v>
      </c>
      <c r="E3123" s="172">
        <v>-6.8902991840435173E-3</v>
      </c>
      <c r="G3123" s="172">
        <v>3113</v>
      </c>
      <c r="H3123" s="264">
        <f t="shared" ca="1" si="104"/>
        <v>-6.4637789806448707E-3</v>
      </c>
    </row>
    <row r="3124" spans="2:8">
      <c r="B3124" s="270">
        <v>41200</v>
      </c>
      <c r="C3124" s="271">
        <v>1378.75</v>
      </c>
      <c r="D3124">
        <f t="shared" si="103"/>
        <v>7.7476884844497372E-3</v>
      </c>
      <c r="E3124" s="172">
        <v>7.7476884844497372E-3</v>
      </c>
      <c r="G3124" s="172">
        <v>3114</v>
      </c>
      <c r="H3124" s="264">
        <f t="shared" ca="1" si="104"/>
        <v>-3.8874793789470019E-3</v>
      </c>
    </row>
    <row r="3125" spans="2:8">
      <c r="B3125" s="270">
        <v>41199</v>
      </c>
      <c r="C3125" s="271">
        <v>1368.15</v>
      </c>
      <c r="D3125">
        <f t="shared" si="103"/>
        <v>8.0465235360823416E-4</v>
      </c>
      <c r="E3125" s="172">
        <v>8.0465235360823416E-4</v>
      </c>
      <c r="G3125" s="172">
        <v>3115</v>
      </c>
      <c r="H3125" s="264">
        <f t="shared" ca="1" si="104"/>
        <v>3.6055258959358685E-3</v>
      </c>
    </row>
    <row r="3126" spans="2:8">
      <c r="B3126" s="270">
        <v>41198</v>
      </c>
      <c r="C3126" s="271">
        <v>1367.05</v>
      </c>
      <c r="D3126">
        <f t="shared" si="103"/>
        <v>2.1520642630300731E-2</v>
      </c>
      <c r="E3126" s="172">
        <v>2.1520642630300731E-2</v>
      </c>
      <c r="G3126" s="172">
        <v>3116</v>
      </c>
      <c r="H3126" s="264">
        <f t="shared" ca="1" si="104"/>
        <v>3.171637059335012E-2</v>
      </c>
    </row>
    <row r="3127" spans="2:8">
      <c r="B3127" s="270">
        <v>41197</v>
      </c>
      <c r="C3127" s="271">
        <v>1338.25</v>
      </c>
      <c r="D3127">
        <f t="shared" si="103"/>
        <v>-2.4634670748150546E-2</v>
      </c>
      <c r="E3127" s="172">
        <v>-2.4634670748150546E-2</v>
      </c>
      <c r="G3127" s="172">
        <v>3117</v>
      </c>
      <c r="H3127" s="264">
        <f t="shared" ca="1" si="104"/>
        <v>-2.1240826085656504E-3</v>
      </c>
    </row>
    <row r="3128" spans="2:8">
      <c r="B3128" s="270">
        <v>41194</v>
      </c>
      <c r="C3128" s="271">
        <v>1372.05</v>
      </c>
      <c r="D3128">
        <f t="shared" si="103"/>
        <v>2.0815074496055427E-3</v>
      </c>
      <c r="E3128" s="172">
        <v>2.0815074496055427E-3</v>
      </c>
      <c r="G3128" s="172">
        <v>3118</v>
      </c>
      <c r="H3128" s="264">
        <f t="shared" ca="1" si="104"/>
        <v>-1.1635187257624493E-2</v>
      </c>
    </row>
    <row r="3129" spans="2:8">
      <c r="B3129" s="270">
        <v>41193</v>
      </c>
      <c r="C3129" s="271">
        <v>1369.2</v>
      </c>
      <c r="D3129">
        <f t="shared" si="103"/>
        <v>-7.0705971935168064E-3</v>
      </c>
      <c r="E3129" s="172">
        <v>-7.0705971935168064E-3</v>
      </c>
      <c r="G3129" s="172">
        <v>3119</v>
      </c>
      <c r="H3129" s="264">
        <f t="shared" ca="1" si="104"/>
        <v>-1.0000525827303635E-2</v>
      </c>
    </row>
    <row r="3130" spans="2:8">
      <c r="B3130" s="270">
        <v>41192</v>
      </c>
      <c r="C3130" s="271">
        <v>1378.95</v>
      </c>
      <c r="D3130">
        <f t="shared" si="103"/>
        <v>-9.801809564842643E-3</v>
      </c>
      <c r="E3130" s="172">
        <v>-9.801809564842643E-3</v>
      </c>
      <c r="G3130" s="172">
        <v>3120</v>
      </c>
      <c r="H3130" s="264">
        <f t="shared" ca="1" si="104"/>
        <v>1.1870700519493524E-2</v>
      </c>
    </row>
    <row r="3131" spans="2:8">
      <c r="B3131" s="270">
        <v>41191</v>
      </c>
      <c r="C3131" s="271">
        <v>1392.6</v>
      </c>
      <c r="D3131">
        <f t="shared" si="103"/>
        <v>5.1607780865421801E-3</v>
      </c>
      <c r="E3131" s="172">
        <v>5.1607780865421801E-3</v>
      </c>
      <c r="G3131" s="172">
        <v>3121</v>
      </c>
      <c r="H3131" s="264">
        <f t="shared" ca="1" si="104"/>
        <v>1.5053581484847896E-2</v>
      </c>
    </row>
    <row r="3132" spans="2:8">
      <c r="B3132" s="270">
        <v>41190</v>
      </c>
      <c r="C3132" s="271">
        <v>1385.45</v>
      </c>
      <c r="D3132">
        <f t="shared" si="103"/>
        <v>-1.6213879080492902E-3</v>
      </c>
      <c r="E3132" s="172">
        <v>-1.6213879080492902E-3</v>
      </c>
      <c r="G3132" s="172">
        <v>3122</v>
      </c>
      <c r="H3132" s="264">
        <f t="shared" ca="1" si="104"/>
        <v>-4.0991118275870639E-3</v>
      </c>
    </row>
    <row r="3133" spans="2:8">
      <c r="B3133" s="270">
        <v>41187</v>
      </c>
      <c r="C3133" s="271">
        <v>1387.7</v>
      </c>
      <c r="D3133">
        <f t="shared" si="103"/>
        <v>-2.013664149586447E-3</v>
      </c>
      <c r="E3133" s="172">
        <v>-2.013664149586447E-3</v>
      </c>
      <c r="G3133" s="172">
        <v>3123</v>
      </c>
      <c r="H3133" s="264">
        <f t="shared" ca="1" si="104"/>
        <v>1.3107329337596885E-2</v>
      </c>
    </row>
    <row r="3134" spans="2:8">
      <c r="B3134" s="270">
        <v>41186</v>
      </c>
      <c r="C3134" s="271">
        <v>1390.5</v>
      </c>
      <c r="D3134">
        <f t="shared" si="103"/>
        <v>1.9839378048333238E-2</v>
      </c>
      <c r="E3134" s="172">
        <v>1.9839378048333238E-2</v>
      </c>
      <c r="G3134" s="172">
        <v>3124</v>
      </c>
      <c r="H3134" s="264">
        <f t="shared" ca="1" si="104"/>
        <v>-2.002441089647522E-2</v>
      </c>
    </row>
    <row r="3135" spans="2:8">
      <c r="B3135" s="270">
        <v>41185</v>
      </c>
      <c r="C3135" s="271">
        <v>1363.45</v>
      </c>
      <c r="D3135">
        <f t="shared" si="103"/>
        <v>4.0132547864506962E-3</v>
      </c>
      <c r="E3135" s="172">
        <v>4.0132547864506962E-3</v>
      </c>
      <c r="G3135" s="172">
        <v>3125</v>
      </c>
      <c r="H3135" s="264">
        <f t="shared" ca="1" si="104"/>
        <v>-5.1120514187569556E-3</v>
      </c>
    </row>
    <row r="3136" spans="2:8">
      <c r="B3136" s="270">
        <v>41183</v>
      </c>
      <c r="C3136" s="271">
        <v>1358</v>
      </c>
      <c r="D3136">
        <f t="shared" si="103"/>
        <v>5.4790463497705402E-3</v>
      </c>
      <c r="E3136" s="172">
        <v>5.4790463497705402E-3</v>
      </c>
      <c r="G3136" s="172">
        <v>3126</v>
      </c>
      <c r="H3136" s="264">
        <f t="shared" ca="1" si="104"/>
        <v>1.2711561682776486E-2</v>
      </c>
    </row>
    <row r="3137" spans="2:8">
      <c r="B3137" s="270">
        <v>41180</v>
      </c>
      <c r="C3137" s="271">
        <v>1350.6</v>
      </c>
      <c r="D3137">
        <f t="shared" si="103"/>
        <v>1.4687652605086176E-2</v>
      </c>
      <c r="E3137" s="172">
        <v>1.4687652605086176E-2</v>
      </c>
      <c r="G3137" s="172">
        <v>3127</v>
      </c>
      <c r="H3137" s="264">
        <f t="shared" ca="1" si="104"/>
        <v>5.5647556916367167E-4</v>
      </c>
    </row>
    <row r="3138" spans="2:8">
      <c r="B3138" s="270">
        <v>41179</v>
      </c>
      <c r="C3138" s="271">
        <v>1331.05</v>
      </c>
      <c r="D3138">
        <f t="shared" si="103"/>
        <v>1.4442496760917649E-2</v>
      </c>
      <c r="E3138" s="172">
        <v>1.4442496760917649E-2</v>
      </c>
      <c r="G3138" s="172">
        <v>3128</v>
      </c>
      <c r="H3138" s="264">
        <f t="shared" ca="1" si="104"/>
        <v>-1.4214668322043968E-2</v>
      </c>
    </row>
    <row r="3139" spans="2:8">
      <c r="B3139" s="270">
        <v>41178</v>
      </c>
      <c r="C3139" s="271">
        <v>1312.1</v>
      </c>
      <c r="D3139">
        <f t="shared" si="103"/>
        <v>-7.2633729288039163E-3</v>
      </c>
      <c r="E3139" s="172">
        <v>-7.2633729288039163E-3</v>
      </c>
      <c r="G3139" s="172">
        <v>3129</v>
      </c>
      <c r="H3139" s="264">
        <f t="shared" ca="1" si="104"/>
        <v>-3.8454829482163035E-2</v>
      </c>
    </row>
    <row r="3140" spans="2:8">
      <c r="B3140" s="270">
        <v>41177</v>
      </c>
      <c r="C3140" s="271">
        <v>1321.7</v>
      </c>
      <c r="D3140">
        <f t="shared" si="103"/>
        <v>-2.4323626028863576E-2</v>
      </c>
      <c r="E3140" s="172">
        <v>-2.4323626028863576E-2</v>
      </c>
      <c r="G3140" s="172">
        <v>3130</v>
      </c>
      <c r="H3140" s="264">
        <f t="shared" ca="1" si="104"/>
        <v>8.4808087934284803E-3</v>
      </c>
    </row>
    <row r="3141" spans="2:8">
      <c r="B3141" s="270">
        <v>41176</v>
      </c>
      <c r="C3141" s="271">
        <v>1354.65</v>
      </c>
      <c r="D3141">
        <f t="shared" si="103"/>
        <v>3.270440251572334E-2</v>
      </c>
      <c r="E3141" s="172">
        <v>3.270440251572334E-2</v>
      </c>
      <c r="G3141" s="172">
        <v>3131</v>
      </c>
      <c r="H3141" s="264">
        <f t="shared" ca="1" si="104"/>
        <v>-1.4609471605379835E-2</v>
      </c>
    </row>
    <row r="3142" spans="2:8">
      <c r="B3142" s="270">
        <v>41173</v>
      </c>
      <c r="C3142" s="271">
        <v>1311.75</v>
      </c>
      <c r="D3142">
        <f t="shared" si="103"/>
        <v>2.2488112869280465E-2</v>
      </c>
      <c r="E3142" s="172">
        <v>2.2488112869280465E-2</v>
      </c>
      <c r="G3142" s="172">
        <v>3132</v>
      </c>
      <c r="H3142" s="264">
        <f t="shared" ca="1" si="104"/>
        <v>-7.5163579202755671E-3</v>
      </c>
    </row>
    <row r="3143" spans="2:8">
      <c r="B3143" s="270">
        <v>41172</v>
      </c>
      <c r="C3143" s="271">
        <v>1282.9000000000001</v>
      </c>
      <c r="D3143">
        <f t="shared" si="103"/>
        <v>5.4469219013284576E-3</v>
      </c>
      <c r="E3143" s="172">
        <v>5.4469219013284576E-3</v>
      </c>
      <c r="G3143" s="172">
        <v>3133</v>
      </c>
      <c r="H3143" s="264">
        <f t="shared" ca="1" si="104"/>
        <v>-4.1864712631584811E-2</v>
      </c>
    </row>
    <row r="3144" spans="2:8">
      <c r="B3144" s="270">
        <v>41170</v>
      </c>
      <c r="C3144" s="271">
        <v>1275.95</v>
      </c>
      <c r="D3144">
        <f t="shared" si="103"/>
        <v>-2.6186195575704754E-3</v>
      </c>
      <c r="E3144" s="172">
        <v>-2.6186195575704754E-3</v>
      </c>
      <c r="G3144" s="172">
        <v>3134</v>
      </c>
      <c r="H3144" s="264">
        <f t="shared" ca="1" si="104"/>
        <v>7.0812226031142182E-3</v>
      </c>
    </row>
    <row r="3145" spans="2:8">
      <c r="B3145" s="270">
        <v>41169</v>
      </c>
      <c r="C3145" s="271">
        <v>1279.3</v>
      </c>
      <c r="D3145">
        <f t="shared" si="103"/>
        <v>1.443184521449532E-2</v>
      </c>
      <c r="E3145" s="172">
        <v>1.443184521449532E-2</v>
      </c>
      <c r="G3145" s="172">
        <v>3135</v>
      </c>
      <c r="H3145" s="264">
        <f t="shared" ca="1" si="104"/>
        <v>-2.5776344538966232E-2</v>
      </c>
    </row>
    <row r="3146" spans="2:8">
      <c r="B3146" s="270">
        <v>41166</v>
      </c>
      <c r="C3146" s="271">
        <v>1261.0999999999999</v>
      </c>
      <c r="D3146">
        <f t="shared" si="103"/>
        <v>4.1714852139434995E-2</v>
      </c>
      <c r="E3146" s="172">
        <v>4.1714852139434995E-2</v>
      </c>
      <c r="G3146" s="172">
        <v>3136</v>
      </c>
      <c r="H3146" s="264">
        <f t="shared" ca="1" si="104"/>
        <v>9.5580351143306052E-3</v>
      </c>
    </row>
    <row r="3147" spans="2:8">
      <c r="B3147" s="270">
        <v>41165</v>
      </c>
      <c r="C3147" s="271">
        <v>1210.5999999999999</v>
      </c>
      <c r="D3147">
        <f t="shared" ref="D3147:D3210" si="105">(C3147-C3148)/C3148</f>
        <v>-7.8675626946403347E-3</v>
      </c>
      <c r="E3147" s="172">
        <v>-7.8675626946403347E-3</v>
      </c>
      <c r="G3147" s="172">
        <v>3137</v>
      </c>
      <c r="H3147" s="264">
        <f t="shared" ca="1" si="104"/>
        <v>-3.9918250935964943E-3</v>
      </c>
    </row>
    <row r="3148" spans="2:8">
      <c r="B3148" s="270">
        <v>41164</v>
      </c>
      <c r="C3148" s="271">
        <v>1220.2</v>
      </c>
      <c r="D3148">
        <f t="shared" si="105"/>
        <v>5.2312888742432236E-3</v>
      </c>
      <c r="E3148" s="172">
        <v>5.2312888742432236E-3</v>
      </c>
      <c r="G3148" s="172">
        <v>3138</v>
      </c>
      <c r="H3148" s="264">
        <f t="shared" ref="H3148:H3211" ca="1" si="106">_xlfn.NORM.INV(RAND(),N$13,N$14)</f>
        <v>1.8696684826310549E-2</v>
      </c>
    </row>
    <row r="3149" spans="2:8">
      <c r="B3149" s="270">
        <v>41163</v>
      </c>
      <c r="C3149" s="271">
        <v>1213.8499999999999</v>
      </c>
      <c r="D3149">
        <f t="shared" si="105"/>
        <v>6.4256695133073551E-3</v>
      </c>
      <c r="E3149" s="172">
        <v>6.4256695133073551E-3</v>
      </c>
      <c r="G3149" s="172">
        <v>3139</v>
      </c>
      <c r="H3149" s="264">
        <f t="shared" ca="1" si="106"/>
        <v>1.5223038076102631E-2</v>
      </c>
    </row>
    <row r="3150" spans="2:8">
      <c r="B3150" s="270">
        <v>41162</v>
      </c>
      <c r="C3150" s="271">
        <v>1206.0999999999999</v>
      </c>
      <c r="D3150">
        <f t="shared" si="105"/>
        <v>9.1286307053934366E-4</v>
      </c>
      <c r="E3150" s="172">
        <v>9.1286307053934366E-4</v>
      </c>
      <c r="G3150" s="172">
        <v>3140</v>
      </c>
      <c r="H3150" s="264">
        <f t="shared" ca="1" si="106"/>
        <v>-1.4483332178402178E-2</v>
      </c>
    </row>
    <row r="3151" spans="2:8">
      <c r="B3151" s="270">
        <v>41159</v>
      </c>
      <c r="C3151" s="271">
        <v>1205</v>
      </c>
      <c r="D3151">
        <f t="shared" si="105"/>
        <v>1.82094723055473E-2</v>
      </c>
      <c r="E3151" s="172">
        <v>1.82094723055473E-2</v>
      </c>
      <c r="G3151" s="172">
        <v>3141</v>
      </c>
      <c r="H3151" s="264">
        <f t="shared" ca="1" si="106"/>
        <v>1.5427280556779726E-2</v>
      </c>
    </row>
    <row r="3152" spans="2:8">
      <c r="B3152" s="270">
        <v>41158</v>
      </c>
      <c r="C3152" s="271">
        <v>1183.45</v>
      </c>
      <c r="D3152">
        <f t="shared" si="105"/>
        <v>7.6202639421030609E-3</v>
      </c>
      <c r="E3152" s="172">
        <v>7.6202639421030609E-3</v>
      </c>
      <c r="G3152" s="172">
        <v>3142</v>
      </c>
      <c r="H3152" s="264">
        <f t="shared" ca="1" si="106"/>
        <v>-2.1391022476331019E-2</v>
      </c>
    </row>
    <row r="3153" spans="2:8">
      <c r="B3153" s="270">
        <v>41157</v>
      </c>
      <c r="C3153" s="271">
        <v>1174.5</v>
      </c>
      <c r="D3153">
        <f t="shared" si="105"/>
        <v>-1.27697612054732E-4</v>
      </c>
      <c r="E3153" s="172">
        <v>-1.27697612054732E-4</v>
      </c>
      <c r="G3153" s="172">
        <v>3143</v>
      </c>
      <c r="H3153" s="264">
        <f t="shared" ca="1" si="106"/>
        <v>2.8599012388499857E-2</v>
      </c>
    </row>
    <row r="3154" spans="2:8">
      <c r="B3154" s="270">
        <v>41156</v>
      </c>
      <c r="C3154" s="271">
        <v>1174.6500000000001</v>
      </c>
      <c r="D3154">
        <f t="shared" si="105"/>
        <v>1.0451612903225885E-2</v>
      </c>
      <c r="E3154" s="172">
        <v>1.0451612903225885E-2</v>
      </c>
      <c r="G3154" s="172">
        <v>3144</v>
      </c>
      <c r="H3154" s="264">
        <f t="shared" ca="1" si="106"/>
        <v>-1.6857404851390142E-2</v>
      </c>
    </row>
    <row r="3155" spans="2:8">
      <c r="B3155" s="270">
        <v>41155</v>
      </c>
      <c r="C3155" s="271">
        <v>1162.5</v>
      </c>
      <c r="D3155">
        <f t="shared" si="105"/>
        <v>1.6793492521647902E-2</v>
      </c>
      <c r="E3155" s="172">
        <v>1.6793492521647902E-2</v>
      </c>
      <c r="G3155" s="172">
        <v>3145</v>
      </c>
      <c r="H3155" s="264">
        <f t="shared" ca="1" si="106"/>
        <v>1.3013326024537189E-2</v>
      </c>
    </row>
    <row r="3156" spans="2:8">
      <c r="B3156" s="270">
        <v>41152</v>
      </c>
      <c r="C3156" s="271">
        <v>1143.3</v>
      </c>
      <c r="D3156">
        <f t="shared" si="105"/>
        <v>-2.6232948583416804E-4</v>
      </c>
      <c r="E3156" s="172">
        <v>-2.6232948583416804E-4</v>
      </c>
      <c r="G3156" s="172">
        <v>3146</v>
      </c>
      <c r="H3156" s="264">
        <f t="shared" ca="1" si="106"/>
        <v>-2.266032631731188E-2</v>
      </c>
    </row>
    <row r="3157" spans="2:8">
      <c r="B3157" s="270">
        <v>41151</v>
      </c>
      <c r="C3157" s="271">
        <v>1143.5999999999999</v>
      </c>
      <c r="D3157">
        <f t="shared" si="105"/>
        <v>-2.0722726494262756E-2</v>
      </c>
      <c r="E3157" s="172">
        <v>-2.0722726494262756E-2</v>
      </c>
      <c r="G3157" s="172">
        <v>3147</v>
      </c>
      <c r="H3157" s="264">
        <f t="shared" ca="1" si="106"/>
        <v>-1.8628691953813362E-3</v>
      </c>
    </row>
    <row r="3158" spans="2:8">
      <c r="B3158" s="270">
        <v>41150</v>
      </c>
      <c r="C3158" s="271">
        <v>1167.8</v>
      </c>
      <c r="D3158">
        <f t="shared" si="105"/>
        <v>2.8768946713039708E-3</v>
      </c>
      <c r="E3158" s="172">
        <v>2.8768946713039708E-3</v>
      </c>
      <c r="G3158" s="172">
        <v>3148</v>
      </c>
      <c r="H3158" s="264">
        <f t="shared" ca="1" si="106"/>
        <v>-1.7148149037884849E-2</v>
      </c>
    </row>
    <row r="3159" spans="2:8">
      <c r="B3159" s="270">
        <v>41149</v>
      </c>
      <c r="C3159" s="271">
        <v>1164.45</v>
      </c>
      <c r="D3159">
        <f t="shared" si="105"/>
        <v>-2.868641890734637E-3</v>
      </c>
      <c r="E3159" s="172">
        <v>-2.868641890734637E-3</v>
      </c>
      <c r="G3159" s="172">
        <v>3149</v>
      </c>
      <c r="H3159" s="264">
        <f t="shared" ca="1" si="106"/>
        <v>-2.6654772483479666E-2</v>
      </c>
    </row>
    <row r="3160" spans="2:8">
      <c r="B3160" s="270">
        <v>41148</v>
      </c>
      <c r="C3160" s="271">
        <v>1167.8</v>
      </c>
      <c r="D3160">
        <f t="shared" si="105"/>
        <v>-1.8902797614046878E-2</v>
      </c>
      <c r="E3160" s="172">
        <v>-1.8902797614046878E-2</v>
      </c>
      <c r="G3160" s="172">
        <v>3150</v>
      </c>
      <c r="H3160" s="264">
        <f t="shared" ca="1" si="106"/>
        <v>-4.0703958039686523E-2</v>
      </c>
    </row>
    <row r="3161" spans="2:8">
      <c r="B3161" s="270">
        <v>41145</v>
      </c>
      <c r="C3161" s="271">
        <v>1190.3</v>
      </c>
      <c r="D3161">
        <f t="shared" si="105"/>
        <v>7.8746824724809095E-3</v>
      </c>
      <c r="E3161" s="172">
        <v>7.8746824724809095E-3</v>
      </c>
      <c r="G3161" s="172">
        <v>3151</v>
      </c>
      <c r="H3161" s="264">
        <f t="shared" ca="1" si="106"/>
        <v>-1.3975002825884163E-2</v>
      </c>
    </row>
    <row r="3162" spans="2:8">
      <c r="B3162" s="270">
        <v>41144</v>
      </c>
      <c r="C3162" s="271">
        <v>1181</v>
      </c>
      <c r="D3162">
        <f t="shared" si="105"/>
        <v>-1.8171829438364457E-3</v>
      </c>
      <c r="E3162" s="172">
        <v>-1.8171829438364457E-3</v>
      </c>
      <c r="G3162" s="172">
        <v>3152</v>
      </c>
      <c r="H3162" s="264">
        <f t="shared" ca="1" si="106"/>
        <v>2.0510848869645529E-3</v>
      </c>
    </row>
    <row r="3163" spans="2:8">
      <c r="B3163" s="270">
        <v>41143</v>
      </c>
      <c r="C3163" s="271">
        <v>1183.1500000000001</v>
      </c>
      <c r="D3163">
        <f t="shared" si="105"/>
        <v>-3.998653085276538E-3</v>
      </c>
      <c r="E3163" s="172">
        <v>-3.998653085276538E-3</v>
      </c>
      <c r="G3163" s="172">
        <v>3153</v>
      </c>
      <c r="H3163" s="264">
        <f t="shared" ca="1" si="106"/>
        <v>-5.016212249285331E-3</v>
      </c>
    </row>
    <row r="3164" spans="2:8">
      <c r="B3164" s="270">
        <v>41142</v>
      </c>
      <c r="C3164" s="271">
        <v>1187.9000000000001</v>
      </c>
      <c r="D3164">
        <f t="shared" si="105"/>
        <v>8.7894356927520172E-3</v>
      </c>
      <c r="E3164" s="172">
        <v>8.7894356927520172E-3</v>
      </c>
      <c r="G3164" s="172">
        <v>3154</v>
      </c>
      <c r="H3164" s="264">
        <f t="shared" ca="1" si="106"/>
        <v>3.0587319043070771E-2</v>
      </c>
    </row>
    <row r="3165" spans="2:8">
      <c r="B3165" s="270">
        <v>41138</v>
      </c>
      <c r="C3165" s="271">
        <v>1177.55</v>
      </c>
      <c r="D3165">
        <f t="shared" si="105"/>
        <v>4.2213883677298704E-3</v>
      </c>
      <c r="E3165" s="172">
        <v>4.2213883677298704E-3</v>
      </c>
      <c r="G3165" s="172">
        <v>3155</v>
      </c>
      <c r="H3165" s="264">
        <f t="shared" ca="1" si="106"/>
        <v>-4.9876027393238209E-2</v>
      </c>
    </row>
    <row r="3166" spans="2:8">
      <c r="B3166" s="270">
        <v>41137</v>
      </c>
      <c r="C3166" s="271">
        <v>1172.5999999999999</v>
      </c>
      <c r="D3166">
        <f t="shared" si="105"/>
        <v>-1.0380622837370394E-2</v>
      </c>
      <c r="E3166" s="172">
        <v>-1.0380622837370394E-2</v>
      </c>
      <c r="G3166" s="172">
        <v>3156</v>
      </c>
      <c r="H3166" s="264">
        <f t="shared" ca="1" si="106"/>
        <v>-3.4902704888972347E-2</v>
      </c>
    </row>
    <row r="3167" spans="2:8">
      <c r="B3167" s="270">
        <v>41135</v>
      </c>
      <c r="C3167" s="271">
        <v>1184.9000000000001</v>
      </c>
      <c r="D3167">
        <f t="shared" si="105"/>
        <v>-4.2195873243558395E-5</v>
      </c>
      <c r="E3167" s="172">
        <v>-4.2195873243558395E-5</v>
      </c>
      <c r="G3167" s="172">
        <v>3157</v>
      </c>
      <c r="H3167" s="264">
        <f t="shared" ca="1" si="106"/>
        <v>2.5819488242749739E-2</v>
      </c>
    </row>
    <row r="3168" spans="2:8">
      <c r="B3168" s="270">
        <v>41134</v>
      </c>
      <c r="C3168" s="271">
        <v>1184.95</v>
      </c>
      <c r="D3168">
        <f t="shared" si="105"/>
        <v>1.6426488248413185E-2</v>
      </c>
      <c r="E3168" s="172">
        <v>1.6426488248413185E-2</v>
      </c>
      <c r="G3168" s="172">
        <v>3158</v>
      </c>
      <c r="H3168" s="264">
        <f t="shared" ca="1" si="106"/>
        <v>1.9098131756850566E-2</v>
      </c>
    </row>
    <row r="3169" spans="2:8">
      <c r="B3169" s="270">
        <v>41131</v>
      </c>
      <c r="C3169" s="271">
        <v>1165.8</v>
      </c>
      <c r="D3169">
        <f t="shared" si="105"/>
        <v>1.8343815513626835E-2</v>
      </c>
      <c r="E3169" s="172">
        <v>1.8343815513626835E-2</v>
      </c>
      <c r="G3169" s="172">
        <v>3159</v>
      </c>
      <c r="H3169" s="264">
        <f t="shared" ca="1" si="106"/>
        <v>1.3234812121670807E-2</v>
      </c>
    </row>
    <row r="3170" spans="2:8">
      <c r="B3170" s="270">
        <v>41130</v>
      </c>
      <c r="C3170" s="271">
        <v>1144.8</v>
      </c>
      <c r="D3170">
        <f t="shared" si="105"/>
        <v>4.1224453995263978E-3</v>
      </c>
      <c r="E3170" s="172">
        <v>4.1224453995263978E-3</v>
      </c>
      <c r="G3170" s="172">
        <v>3160</v>
      </c>
      <c r="H3170" s="264">
        <f t="shared" ca="1" si="106"/>
        <v>-1.635692767929282E-2</v>
      </c>
    </row>
    <row r="3171" spans="2:8">
      <c r="B3171" s="270">
        <v>41129</v>
      </c>
      <c r="C3171" s="271">
        <v>1140.0999999999999</v>
      </c>
      <c r="D3171">
        <f t="shared" si="105"/>
        <v>-5.9723614804482635E-3</v>
      </c>
      <c r="E3171" s="172">
        <v>-5.9723614804482635E-3</v>
      </c>
      <c r="G3171" s="172">
        <v>3161</v>
      </c>
      <c r="H3171" s="264">
        <f t="shared" ca="1" si="106"/>
        <v>9.6055320635968795E-3</v>
      </c>
    </row>
    <row r="3172" spans="2:8">
      <c r="B3172" s="270">
        <v>41128</v>
      </c>
      <c r="C3172" s="271">
        <v>1146.95</v>
      </c>
      <c r="D3172">
        <f t="shared" si="105"/>
        <v>8.1747461873159181E-3</v>
      </c>
      <c r="E3172" s="172">
        <v>8.1747461873159181E-3</v>
      </c>
      <c r="G3172" s="172">
        <v>3162</v>
      </c>
      <c r="H3172" s="264">
        <f t="shared" ca="1" si="106"/>
        <v>-1.9068205160574288E-2</v>
      </c>
    </row>
    <row r="3173" spans="2:8">
      <c r="B3173" s="270">
        <v>41127</v>
      </c>
      <c r="C3173" s="271">
        <v>1137.6500000000001</v>
      </c>
      <c r="D3173">
        <f t="shared" si="105"/>
        <v>1.4988624704465525E-2</v>
      </c>
      <c r="E3173" s="172">
        <v>1.4988624704465525E-2</v>
      </c>
      <c r="G3173" s="172">
        <v>3163</v>
      </c>
      <c r="H3173" s="264">
        <f t="shared" ca="1" si="106"/>
        <v>-1.9939247734848869E-2</v>
      </c>
    </row>
    <row r="3174" spans="2:8">
      <c r="B3174" s="270">
        <v>41124</v>
      </c>
      <c r="C3174" s="271">
        <v>1120.8499999999999</v>
      </c>
      <c r="D3174">
        <f t="shared" si="105"/>
        <v>-3.9987559425956375E-3</v>
      </c>
      <c r="E3174" s="172">
        <v>-3.9987559425956375E-3</v>
      </c>
      <c r="G3174" s="172">
        <v>3164</v>
      </c>
      <c r="H3174" s="264">
        <f t="shared" ca="1" si="106"/>
        <v>4.6781464029684194E-2</v>
      </c>
    </row>
    <row r="3175" spans="2:8">
      <c r="B3175" s="270">
        <v>41123</v>
      </c>
      <c r="C3175" s="271">
        <v>1125.3499999999999</v>
      </c>
      <c r="D3175">
        <f t="shared" si="105"/>
        <v>-2.2210376687988631E-4</v>
      </c>
      <c r="E3175" s="172">
        <v>-2.2210376687988631E-4</v>
      </c>
      <c r="G3175" s="172">
        <v>3165</v>
      </c>
      <c r="H3175" s="264">
        <f t="shared" ca="1" si="106"/>
        <v>1.5547487496973399E-2</v>
      </c>
    </row>
    <row r="3176" spans="2:8">
      <c r="B3176" s="270">
        <v>41122</v>
      </c>
      <c r="C3176" s="271">
        <v>1125.5999999999999</v>
      </c>
      <c r="D3176">
        <f t="shared" si="105"/>
        <v>-8.1508569414460059E-3</v>
      </c>
      <c r="E3176" s="172">
        <v>-8.1508569414460059E-3</v>
      </c>
      <c r="G3176" s="172">
        <v>3166</v>
      </c>
      <c r="H3176" s="264">
        <f t="shared" ca="1" si="106"/>
        <v>-2.6004925217016698E-2</v>
      </c>
    </row>
    <row r="3177" spans="2:8">
      <c r="B3177" s="270">
        <v>41121</v>
      </c>
      <c r="C3177" s="271">
        <v>1134.8499999999999</v>
      </c>
      <c r="D3177">
        <f t="shared" si="105"/>
        <v>1.334940619698171E-2</v>
      </c>
      <c r="E3177" s="172">
        <v>1.334940619698171E-2</v>
      </c>
      <c r="G3177" s="172">
        <v>3167</v>
      </c>
      <c r="H3177" s="264">
        <f t="shared" ca="1" si="106"/>
        <v>2.0672668111926317E-2</v>
      </c>
    </row>
    <row r="3178" spans="2:8">
      <c r="B3178" s="270">
        <v>41120</v>
      </c>
      <c r="C3178" s="271">
        <v>1119.9000000000001</v>
      </c>
      <c r="D3178">
        <f t="shared" si="105"/>
        <v>6.2446650792938093E-3</v>
      </c>
      <c r="E3178" s="172">
        <v>6.2446650792938093E-3</v>
      </c>
      <c r="G3178" s="172">
        <v>3168</v>
      </c>
      <c r="H3178" s="264">
        <f t="shared" ca="1" si="106"/>
        <v>-1.0177797244172199E-2</v>
      </c>
    </row>
    <row r="3179" spans="2:8">
      <c r="B3179" s="270">
        <v>41117</v>
      </c>
      <c r="C3179" s="271">
        <v>1112.95</v>
      </c>
      <c r="D3179">
        <f t="shared" si="105"/>
        <v>3.969148888187354E-3</v>
      </c>
      <c r="E3179" s="172">
        <v>3.969148888187354E-3</v>
      </c>
      <c r="G3179" s="172">
        <v>3169</v>
      </c>
      <c r="H3179" s="264">
        <f t="shared" ca="1" si="106"/>
        <v>1.1376812241257517E-2</v>
      </c>
    </row>
    <row r="3180" spans="2:8">
      <c r="B3180" s="270">
        <v>41116</v>
      </c>
      <c r="C3180" s="271">
        <v>1108.55</v>
      </c>
      <c r="D3180">
        <f t="shared" si="105"/>
        <v>5.077292714991531E-3</v>
      </c>
      <c r="E3180" s="172">
        <v>5.077292714991531E-3</v>
      </c>
      <c r="G3180" s="172">
        <v>3170</v>
      </c>
      <c r="H3180" s="264">
        <f t="shared" ca="1" si="106"/>
        <v>-7.7528470346251536E-3</v>
      </c>
    </row>
    <row r="3181" spans="2:8">
      <c r="B3181" s="270">
        <v>41115</v>
      </c>
      <c r="C3181" s="271">
        <v>1102.95</v>
      </c>
      <c r="D3181">
        <f t="shared" si="105"/>
        <v>-3.5685247086458083E-3</v>
      </c>
      <c r="E3181" s="172">
        <v>-3.5685247086458083E-3</v>
      </c>
      <c r="G3181" s="172">
        <v>3171</v>
      </c>
      <c r="H3181" s="264">
        <f t="shared" ca="1" si="106"/>
        <v>8.7403671532437204E-3</v>
      </c>
    </row>
    <row r="3182" spans="2:8">
      <c r="B3182" s="270">
        <v>41114</v>
      </c>
      <c r="C3182" s="271">
        <v>1106.9000000000001</v>
      </c>
      <c r="D3182">
        <f t="shared" si="105"/>
        <v>2.4954859021251025E-2</v>
      </c>
      <c r="E3182" s="172">
        <v>2.4954859021251025E-2</v>
      </c>
      <c r="G3182" s="172">
        <v>3172</v>
      </c>
      <c r="H3182" s="264">
        <f t="shared" ca="1" si="106"/>
        <v>2.0528555365628094E-2</v>
      </c>
    </row>
    <row r="3183" spans="2:8">
      <c r="B3183" s="270">
        <v>41113</v>
      </c>
      <c r="C3183" s="271">
        <v>1079.95</v>
      </c>
      <c r="D3183">
        <f t="shared" si="105"/>
        <v>-5.8867102396514125E-2</v>
      </c>
      <c r="E3183" s="172">
        <v>-5.8867102396514125E-2</v>
      </c>
      <c r="G3183" s="172">
        <v>3173</v>
      </c>
      <c r="H3183" s="264">
        <f t="shared" ca="1" si="106"/>
        <v>2.5041802602218617E-2</v>
      </c>
    </row>
    <row r="3184" spans="2:8">
      <c r="B3184" s="270">
        <v>41110</v>
      </c>
      <c r="C3184" s="271">
        <v>1147.5</v>
      </c>
      <c r="D3184">
        <f t="shared" si="105"/>
        <v>2.7029445985858807E-2</v>
      </c>
      <c r="E3184" s="172">
        <v>2.7029445985858807E-2</v>
      </c>
      <c r="G3184" s="172">
        <v>3174</v>
      </c>
      <c r="H3184" s="264">
        <f t="shared" ca="1" si="106"/>
        <v>4.6143590452991007E-4</v>
      </c>
    </row>
    <row r="3185" spans="2:8">
      <c r="B3185" s="270">
        <v>41109</v>
      </c>
      <c r="C3185" s="271">
        <v>1117.3</v>
      </c>
      <c r="D3185">
        <f t="shared" si="105"/>
        <v>-8.9108103701288077E-2</v>
      </c>
      <c r="E3185" s="172">
        <v>-8.9108103701288077E-2</v>
      </c>
      <c r="G3185" s="172">
        <v>3175</v>
      </c>
      <c r="H3185" s="264">
        <f t="shared" ca="1" si="106"/>
        <v>-1.4039177867400231E-3</v>
      </c>
    </row>
    <row r="3186" spans="2:8">
      <c r="B3186" s="270">
        <v>41108</v>
      </c>
      <c r="C3186" s="271">
        <v>1226.5999999999999</v>
      </c>
      <c r="D3186">
        <f t="shared" si="105"/>
        <v>2.5413810399598613E-2</v>
      </c>
      <c r="E3186" s="172">
        <v>2.5413810399598613E-2</v>
      </c>
      <c r="G3186" s="172">
        <v>3176</v>
      </c>
      <c r="H3186" s="264">
        <f t="shared" ca="1" si="106"/>
        <v>1.0963863854973737E-2</v>
      </c>
    </row>
    <row r="3187" spans="2:8">
      <c r="B3187" s="270">
        <v>41107</v>
      </c>
      <c r="C3187" s="271">
        <v>1196.2</v>
      </c>
      <c r="D3187">
        <f t="shared" si="105"/>
        <v>-5.9004404554142019E-3</v>
      </c>
      <c r="E3187" s="172">
        <v>-5.9004404554142019E-3</v>
      </c>
      <c r="G3187" s="172">
        <v>3177</v>
      </c>
      <c r="H3187" s="264">
        <f t="shared" ca="1" si="106"/>
        <v>1.956616631321172E-2</v>
      </c>
    </row>
    <row r="3188" spans="2:8">
      <c r="B3188" s="270">
        <v>41106</v>
      </c>
      <c r="C3188" s="271">
        <v>1203.3</v>
      </c>
      <c r="D3188">
        <f t="shared" si="105"/>
        <v>1.634359559102995E-2</v>
      </c>
      <c r="E3188" s="172">
        <v>1.634359559102995E-2</v>
      </c>
      <c r="G3188" s="172">
        <v>3178</v>
      </c>
      <c r="H3188" s="264">
        <f t="shared" ca="1" si="106"/>
        <v>-2.3517618860169481E-2</v>
      </c>
    </row>
    <row r="3189" spans="2:8">
      <c r="B3189" s="270">
        <v>41103</v>
      </c>
      <c r="C3189" s="271">
        <v>1183.95</v>
      </c>
      <c r="D3189">
        <f t="shared" si="105"/>
        <v>-9.7440615590497354E-3</v>
      </c>
      <c r="E3189" s="172">
        <v>-9.7440615590497354E-3</v>
      </c>
      <c r="G3189" s="172">
        <v>3179</v>
      </c>
      <c r="H3189" s="264">
        <f t="shared" ca="1" si="106"/>
        <v>6.1877309886738101E-3</v>
      </c>
    </row>
    <row r="3190" spans="2:8">
      <c r="B3190" s="270">
        <v>41102</v>
      </c>
      <c r="C3190" s="271">
        <v>1195.5999999999999</v>
      </c>
      <c r="D3190">
        <f t="shared" si="105"/>
        <v>-6.4816353664618421E-3</v>
      </c>
      <c r="E3190" s="172">
        <v>-6.4816353664618421E-3</v>
      </c>
      <c r="G3190" s="172">
        <v>3180</v>
      </c>
      <c r="H3190" s="264">
        <f t="shared" ca="1" si="106"/>
        <v>-1.3058919497697939E-2</v>
      </c>
    </row>
    <row r="3191" spans="2:8">
      <c r="B3191" s="270">
        <v>41101</v>
      </c>
      <c r="C3191" s="271">
        <v>1203.4000000000001</v>
      </c>
      <c r="D3191">
        <f t="shared" si="105"/>
        <v>-1.4051042562778964E-2</v>
      </c>
      <c r="E3191" s="172">
        <v>-1.4051042562778964E-2</v>
      </c>
      <c r="G3191" s="172">
        <v>3181</v>
      </c>
      <c r="H3191" s="264">
        <f t="shared" ca="1" si="106"/>
        <v>-4.2510462287092952E-2</v>
      </c>
    </row>
    <row r="3192" spans="2:8">
      <c r="B3192" s="270">
        <v>41100</v>
      </c>
      <c r="C3192" s="271">
        <v>1220.55</v>
      </c>
      <c r="D3192">
        <f t="shared" si="105"/>
        <v>2.7615238897074262E-2</v>
      </c>
      <c r="E3192" s="172">
        <v>2.7615238897074262E-2</v>
      </c>
      <c r="G3192" s="172">
        <v>3182</v>
      </c>
      <c r="H3192" s="264">
        <f t="shared" ca="1" si="106"/>
        <v>-2.0462167675315258E-2</v>
      </c>
    </row>
    <row r="3193" spans="2:8">
      <c r="B3193" s="270">
        <v>41099</v>
      </c>
      <c r="C3193" s="271">
        <v>1187.75</v>
      </c>
      <c r="D3193">
        <f t="shared" si="105"/>
        <v>-2.2830111065405181E-2</v>
      </c>
      <c r="E3193" s="172">
        <v>-2.2830111065405181E-2</v>
      </c>
      <c r="G3193" s="172">
        <v>3183</v>
      </c>
      <c r="H3193" s="264">
        <f t="shared" ca="1" si="106"/>
        <v>8.0588545059509676E-3</v>
      </c>
    </row>
    <row r="3194" spans="2:8">
      <c r="B3194" s="270">
        <v>41096</v>
      </c>
      <c r="C3194" s="271">
        <v>1215.5</v>
      </c>
      <c r="D3194">
        <f t="shared" si="105"/>
        <v>-1.9995162460694958E-2</v>
      </c>
      <c r="E3194" s="172">
        <v>-1.9995162460694958E-2</v>
      </c>
      <c r="G3194" s="172">
        <v>3184</v>
      </c>
      <c r="H3194" s="264">
        <f t="shared" ca="1" si="106"/>
        <v>1.6116803609497514E-2</v>
      </c>
    </row>
    <row r="3195" spans="2:8">
      <c r="B3195" s="270">
        <v>41095</v>
      </c>
      <c r="C3195" s="271">
        <v>1240.3</v>
      </c>
      <c r="D3195">
        <f t="shared" si="105"/>
        <v>1.5681939155713764E-2</v>
      </c>
      <c r="E3195" s="172">
        <v>1.5681939155713764E-2</v>
      </c>
      <c r="G3195" s="172">
        <v>3185</v>
      </c>
      <c r="H3195" s="264">
        <f t="shared" ca="1" si="106"/>
        <v>-5.111748227899544E-3</v>
      </c>
    </row>
    <row r="3196" spans="2:8">
      <c r="B3196" s="270">
        <v>41094</v>
      </c>
      <c r="C3196" s="271">
        <v>1221.1500000000001</v>
      </c>
      <c r="D3196">
        <f t="shared" si="105"/>
        <v>2.4755590987286535E-2</v>
      </c>
      <c r="E3196" s="172">
        <v>2.4755590987286535E-2</v>
      </c>
      <c r="G3196" s="172">
        <v>3186</v>
      </c>
      <c r="H3196" s="264">
        <f t="shared" ca="1" si="106"/>
        <v>1.3340636507873205E-2</v>
      </c>
    </row>
    <row r="3197" spans="2:8">
      <c r="B3197" s="270">
        <v>41093</v>
      </c>
      <c r="C3197" s="271">
        <v>1191.6500000000001</v>
      </c>
      <c r="D3197">
        <f t="shared" si="105"/>
        <v>1.1158252015273731E-2</v>
      </c>
      <c r="E3197" s="172">
        <v>1.1158252015273731E-2</v>
      </c>
      <c r="G3197" s="172">
        <v>3187</v>
      </c>
      <c r="H3197" s="264">
        <f t="shared" ca="1" si="106"/>
        <v>7.0823466559208521E-3</v>
      </c>
    </row>
    <row r="3198" spans="2:8">
      <c r="B3198" s="270">
        <v>41092</v>
      </c>
      <c r="C3198" s="271">
        <v>1178.5</v>
      </c>
      <c r="D3198">
        <f t="shared" si="105"/>
        <v>7.4802308185509727E-3</v>
      </c>
      <c r="E3198" s="172">
        <v>7.4802308185509727E-3</v>
      </c>
      <c r="G3198" s="172">
        <v>3188</v>
      </c>
      <c r="H3198" s="264">
        <f t="shared" ca="1" si="106"/>
        <v>-2.7370339875362342E-2</v>
      </c>
    </row>
    <row r="3199" spans="2:8">
      <c r="B3199" s="270">
        <v>41089</v>
      </c>
      <c r="C3199" s="271">
        <v>1169.75</v>
      </c>
      <c r="D3199">
        <f t="shared" si="105"/>
        <v>4.3627604050497475E-2</v>
      </c>
      <c r="E3199" s="172">
        <v>4.3627604050497475E-2</v>
      </c>
      <c r="G3199" s="172">
        <v>3189</v>
      </c>
      <c r="H3199" s="264">
        <f t="shared" ca="1" si="106"/>
        <v>-7.8832250455198698E-3</v>
      </c>
    </row>
    <row r="3200" spans="2:8">
      <c r="B3200" s="270">
        <v>41088</v>
      </c>
      <c r="C3200" s="271">
        <v>1120.8499999999999</v>
      </c>
      <c r="D3200">
        <f t="shared" si="105"/>
        <v>-7.5777837211387755E-4</v>
      </c>
      <c r="E3200" s="172">
        <v>-7.5777837211387755E-4</v>
      </c>
      <c r="G3200" s="172">
        <v>3190</v>
      </c>
      <c r="H3200" s="264">
        <f t="shared" ca="1" si="106"/>
        <v>2.8052462204330711E-3</v>
      </c>
    </row>
    <row r="3201" spans="2:8">
      <c r="B3201" s="270">
        <v>41087</v>
      </c>
      <c r="C3201" s="271">
        <v>1121.7</v>
      </c>
      <c r="D3201">
        <f t="shared" si="105"/>
        <v>7.6356449874236433E-3</v>
      </c>
      <c r="E3201" s="172">
        <v>7.6356449874236433E-3</v>
      </c>
      <c r="G3201" s="172">
        <v>3191</v>
      </c>
      <c r="H3201" s="264">
        <f t="shared" ca="1" si="106"/>
        <v>2.3932673977464174E-2</v>
      </c>
    </row>
    <row r="3202" spans="2:8">
      <c r="B3202" s="270">
        <v>41086</v>
      </c>
      <c r="C3202" s="271">
        <v>1113.2</v>
      </c>
      <c r="D3202">
        <f t="shared" si="105"/>
        <v>-6.2842265912563548E-4</v>
      </c>
      <c r="E3202" s="172">
        <v>-6.2842265912563548E-4</v>
      </c>
      <c r="G3202" s="172">
        <v>3192</v>
      </c>
      <c r="H3202" s="264">
        <f t="shared" ca="1" si="106"/>
        <v>4.4228622168808237E-3</v>
      </c>
    </row>
    <row r="3203" spans="2:8">
      <c r="B3203" s="270">
        <v>41085</v>
      </c>
      <c r="C3203" s="271">
        <v>1113.9000000000001</v>
      </c>
      <c r="D3203">
        <f t="shared" si="105"/>
        <v>1.0706832410852176E-2</v>
      </c>
      <c r="E3203" s="172">
        <v>1.0706832410852176E-2</v>
      </c>
      <c r="G3203" s="172">
        <v>3193</v>
      </c>
      <c r="H3203" s="264">
        <f t="shared" ca="1" si="106"/>
        <v>1.9055537330731457E-2</v>
      </c>
    </row>
    <row r="3204" spans="2:8">
      <c r="B3204" s="270">
        <v>41082</v>
      </c>
      <c r="C3204" s="271">
        <v>1102.0999999999999</v>
      </c>
      <c r="D3204">
        <f t="shared" si="105"/>
        <v>1.2168801947008312E-2</v>
      </c>
      <c r="E3204" s="172">
        <v>1.2168801947008312E-2</v>
      </c>
      <c r="G3204" s="172">
        <v>3194</v>
      </c>
      <c r="H3204" s="264">
        <f t="shared" ca="1" si="106"/>
        <v>-1.7614193161936357E-2</v>
      </c>
    </row>
    <row r="3205" spans="2:8">
      <c r="B3205" s="270">
        <v>41081</v>
      </c>
      <c r="C3205" s="271">
        <v>1088.8499999999999</v>
      </c>
      <c r="D3205">
        <f t="shared" si="105"/>
        <v>1.1566332218505962E-2</v>
      </c>
      <c r="E3205" s="172">
        <v>1.1566332218505962E-2</v>
      </c>
      <c r="G3205" s="172">
        <v>3195</v>
      </c>
      <c r="H3205" s="264">
        <f t="shared" ca="1" si="106"/>
        <v>-4.6978783646093886E-3</v>
      </c>
    </row>
    <row r="3206" spans="2:8">
      <c r="B3206" s="270">
        <v>41080</v>
      </c>
      <c r="C3206" s="271">
        <v>1076.4000000000001</v>
      </c>
      <c r="D3206">
        <f t="shared" si="105"/>
        <v>-1.3336999862505115E-2</v>
      </c>
      <c r="E3206" s="172">
        <v>-1.3336999862505115E-2</v>
      </c>
      <c r="G3206" s="172">
        <v>3196</v>
      </c>
      <c r="H3206" s="264">
        <f t="shared" ca="1" si="106"/>
        <v>-8.7366044243986172E-3</v>
      </c>
    </row>
    <row r="3207" spans="2:8">
      <c r="B3207" s="270">
        <v>41079</v>
      </c>
      <c r="C3207" s="271">
        <v>1090.95</v>
      </c>
      <c r="D3207">
        <f t="shared" si="105"/>
        <v>-7.7853086645897514E-4</v>
      </c>
      <c r="E3207" s="172">
        <v>-7.7853086645897514E-4</v>
      </c>
      <c r="G3207" s="172">
        <v>3197</v>
      </c>
      <c r="H3207" s="264">
        <f t="shared" ca="1" si="106"/>
        <v>-3.031935719261538E-2</v>
      </c>
    </row>
    <row r="3208" spans="2:8">
      <c r="B3208" s="270">
        <v>41078</v>
      </c>
      <c r="C3208" s="271">
        <v>1091.8</v>
      </c>
      <c r="D3208">
        <f t="shared" si="105"/>
        <v>-1.3552584026020963E-2</v>
      </c>
      <c r="E3208" s="172">
        <v>-1.3552584026020963E-2</v>
      </c>
      <c r="G3208" s="172">
        <v>3198</v>
      </c>
      <c r="H3208" s="264">
        <f t="shared" ca="1" si="106"/>
        <v>1.5964183713555247E-4</v>
      </c>
    </row>
    <row r="3209" spans="2:8">
      <c r="B3209" s="270">
        <v>41075</v>
      </c>
      <c r="C3209" s="271">
        <v>1106.8</v>
      </c>
      <c r="D3209">
        <f t="shared" si="105"/>
        <v>2.4719933339505645E-2</v>
      </c>
      <c r="E3209" s="172">
        <v>2.4719933339505645E-2</v>
      </c>
      <c r="G3209" s="172">
        <v>3199</v>
      </c>
      <c r="H3209" s="264">
        <f t="shared" ca="1" si="106"/>
        <v>3.8473151005153028E-2</v>
      </c>
    </row>
    <row r="3210" spans="2:8">
      <c r="B3210" s="270">
        <v>41074</v>
      </c>
      <c r="C3210" s="271">
        <v>1080.0999999999999</v>
      </c>
      <c r="D3210">
        <f t="shared" si="105"/>
        <v>-2.496050552922599E-2</v>
      </c>
      <c r="E3210" s="172">
        <v>-2.496050552922599E-2</v>
      </c>
      <c r="G3210" s="172">
        <v>3200</v>
      </c>
      <c r="H3210" s="264">
        <f t="shared" ca="1" si="106"/>
        <v>7.0395952370073244E-3</v>
      </c>
    </row>
    <row r="3211" spans="2:8">
      <c r="B3211" s="270">
        <v>41073</v>
      </c>
      <c r="C3211" s="271">
        <v>1107.75</v>
      </c>
      <c r="D3211">
        <f t="shared" ref="D3211:D3274" si="107">(C3211-C3212)/C3212</f>
        <v>-3.2152374295574639E-2</v>
      </c>
      <c r="E3211" s="172">
        <v>-3.2152374295574639E-2</v>
      </c>
      <c r="G3211" s="172">
        <v>3201</v>
      </c>
      <c r="H3211" s="264">
        <f t="shared" ca="1" si="106"/>
        <v>1.8154768939437644E-2</v>
      </c>
    </row>
    <row r="3212" spans="2:8">
      <c r="B3212" s="270">
        <v>41072</v>
      </c>
      <c r="C3212" s="271">
        <v>1144.55</v>
      </c>
      <c r="D3212">
        <f t="shared" si="107"/>
        <v>3.0661864025213828E-2</v>
      </c>
      <c r="E3212" s="172">
        <v>3.0661864025213828E-2</v>
      </c>
      <c r="G3212" s="172">
        <v>3202</v>
      </c>
      <c r="H3212" s="264">
        <f t="shared" ref="H3212:H3275" ca="1" si="108">_xlfn.NORM.INV(RAND(),N$13,N$14)</f>
        <v>-2.2706511617339106E-2</v>
      </c>
    </row>
    <row r="3213" spans="2:8">
      <c r="B3213" s="270">
        <v>41071</v>
      </c>
      <c r="C3213" s="271">
        <v>1110.5</v>
      </c>
      <c r="D3213">
        <f t="shared" si="107"/>
        <v>-1.2054623904630538E-2</v>
      </c>
      <c r="E3213" s="172">
        <v>-1.2054623904630538E-2</v>
      </c>
      <c r="G3213" s="172">
        <v>3203</v>
      </c>
      <c r="H3213" s="264">
        <f t="shared" ca="1" si="108"/>
        <v>-2.8284966732095997E-2</v>
      </c>
    </row>
    <row r="3214" spans="2:8">
      <c r="B3214" s="270">
        <v>41068</v>
      </c>
      <c r="C3214" s="271">
        <v>1124.05</v>
      </c>
      <c r="D3214">
        <f t="shared" si="107"/>
        <v>-1.6794226984474126E-2</v>
      </c>
      <c r="E3214" s="172">
        <v>-1.6794226984474126E-2</v>
      </c>
      <c r="G3214" s="172">
        <v>3204</v>
      </c>
      <c r="H3214" s="264">
        <f t="shared" ca="1" si="108"/>
        <v>7.2962169367080023E-3</v>
      </c>
    </row>
    <row r="3215" spans="2:8">
      <c r="B3215" s="270">
        <v>41067</v>
      </c>
      <c r="C3215" s="271">
        <v>1143.25</v>
      </c>
      <c r="D3215">
        <f t="shared" si="107"/>
        <v>3.1860643530845209E-2</v>
      </c>
      <c r="E3215" s="172">
        <v>3.1860643530845209E-2</v>
      </c>
      <c r="G3215" s="172">
        <v>3205</v>
      </c>
      <c r="H3215" s="264">
        <f t="shared" ca="1" si="108"/>
        <v>1.5204674773492641E-2</v>
      </c>
    </row>
    <row r="3216" spans="2:8">
      <c r="B3216" s="270">
        <v>41066</v>
      </c>
      <c r="C3216" s="271">
        <v>1107.95</v>
      </c>
      <c r="D3216">
        <f t="shared" si="107"/>
        <v>2.6830398517145547E-2</v>
      </c>
      <c r="E3216" s="172">
        <v>2.6830398517145547E-2</v>
      </c>
      <c r="G3216" s="172">
        <v>3206</v>
      </c>
      <c r="H3216" s="264">
        <f t="shared" ca="1" si="108"/>
        <v>-5.1737836784315951E-3</v>
      </c>
    </row>
    <row r="3217" spans="2:8">
      <c r="B3217" s="270">
        <v>41065</v>
      </c>
      <c r="C3217" s="271">
        <v>1079</v>
      </c>
      <c r="D3217">
        <f t="shared" si="107"/>
        <v>1.0772833723653397E-2</v>
      </c>
      <c r="E3217" s="172">
        <v>1.0772833723653397E-2</v>
      </c>
      <c r="G3217" s="172">
        <v>3207</v>
      </c>
      <c r="H3217" s="264">
        <f t="shared" ca="1" si="108"/>
        <v>2.5657079404923086E-3</v>
      </c>
    </row>
    <row r="3218" spans="2:8">
      <c r="B3218" s="270">
        <v>41064</v>
      </c>
      <c r="C3218" s="271">
        <v>1067.5</v>
      </c>
      <c r="D3218">
        <f t="shared" si="107"/>
        <v>-6.8381634646694049E-3</v>
      </c>
      <c r="E3218" s="172">
        <v>-6.8381634646694049E-3</v>
      </c>
      <c r="G3218" s="172">
        <v>3208</v>
      </c>
      <c r="H3218" s="264">
        <f t="shared" ca="1" si="108"/>
        <v>3.2346505484946784E-3</v>
      </c>
    </row>
    <row r="3219" spans="2:8">
      <c r="B3219" s="270">
        <v>41061</v>
      </c>
      <c r="C3219" s="271">
        <v>1074.8499999999999</v>
      </c>
      <c r="D3219">
        <f t="shared" si="107"/>
        <v>-2.3085662349466112E-2</v>
      </c>
      <c r="E3219" s="172">
        <v>-2.3085662349466112E-2</v>
      </c>
      <c r="G3219" s="172">
        <v>3209</v>
      </c>
      <c r="H3219" s="264">
        <f t="shared" ca="1" si="108"/>
        <v>4.499781462905434E-3</v>
      </c>
    </row>
    <row r="3220" spans="2:8">
      <c r="B3220" s="270">
        <v>41060</v>
      </c>
      <c r="C3220" s="271">
        <v>1100.25</v>
      </c>
      <c r="D3220">
        <f t="shared" si="107"/>
        <v>-4.4133617132183618E-2</v>
      </c>
      <c r="E3220" s="172">
        <v>-4.4133617132183618E-2</v>
      </c>
      <c r="G3220" s="172">
        <v>3210</v>
      </c>
      <c r="H3220" s="264">
        <f t="shared" ca="1" si="108"/>
        <v>-4.3078454215390027E-3</v>
      </c>
    </row>
    <row r="3221" spans="2:8">
      <c r="B3221" s="270">
        <v>41059</v>
      </c>
      <c r="C3221" s="271">
        <v>1151.05</v>
      </c>
      <c r="D3221">
        <f t="shared" si="107"/>
        <v>2.0117871227899188E-2</v>
      </c>
      <c r="E3221" s="172">
        <v>2.0117871227899188E-2</v>
      </c>
      <c r="G3221" s="172">
        <v>3211</v>
      </c>
      <c r="H3221" s="264">
        <f t="shared" ca="1" si="108"/>
        <v>2.1779241478049285E-2</v>
      </c>
    </row>
    <row r="3222" spans="2:8">
      <c r="B3222" s="270">
        <v>41058</v>
      </c>
      <c r="C3222" s="271">
        <v>1128.3499999999999</v>
      </c>
      <c r="D3222">
        <f t="shared" si="107"/>
        <v>2.2472928276924431E-2</v>
      </c>
      <c r="E3222" s="172">
        <v>2.2472928276924431E-2</v>
      </c>
      <c r="G3222" s="172">
        <v>3212</v>
      </c>
      <c r="H3222" s="264">
        <f t="shared" ca="1" si="108"/>
        <v>2.499375380931769E-2</v>
      </c>
    </row>
    <row r="3223" spans="2:8">
      <c r="B3223" s="270">
        <v>41057</v>
      </c>
      <c r="C3223" s="271">
        <v>1103.55</v>
      </c>
      <c r="D3223">
        <f t="shared" si="107"/>
        <v>-1.3806970509383419E-2</v>
      </c>
      <c r="E3223" s="172">
        <v>-1.3806970509383419E-2</v>
      </c>
      <c r="G3223" s="172">
        <v>3213</v>
      </c>
      <c r="H3223" s="264">
        <f t="shared" ca="1" si="108"/>
        <v>6.6554615871890054E-3</v>
      </c>
    </row>
    <row r="3224" spans="2:8">
      <c r="B3224" s="270">
        <v>41054</v>
      </c>
      <c r="C3224" s="271">
        <v>1119</v>
      </c>
      <c r="D3224">
        <f t="shared" si="107"/>
        <v>-2.2237756127397479E-2</v>
      </c>
      <c r="E3224" s="172">
        <v>-2.2237756127397479E-2</v>
      </c>
      <c r="G3224" s="172">
        <v>3214</v>
      </c>
      <c r="H3224" s="264">
        <f t="shared" ca="1" si="108"/>
        <v>3.8048701344871427E-2</v>
      </c>
    </row>
    <row r="3225" spans="2:8">
      <c r="B3225" s="270">
        <v>41053</v>
      </c>
      <c r="C3225" s="271">
        <v>1144.45</v>
      </c>
      <c r="D3225">
        <f t="shared" si="107"/>
        <v>-7.5015176480789734E-3</v>
      </c>
      <c r="E3225" s="172">
        <v>-7.5015176480789734E-3</v>
      </c>
      <c r="G3225" s="172">
        <v>3215</v>
      </c>
      <c r="H3225" s="264">
        <f t="shared" ca="1" si="108"/>
        <v>2.8144608105436286E-2</v>
      </c>
    </row>
    <row r="3226" spans="2:8">
      <c r="B3226" s="270">
        <v>41052</v>
      </c>
      <c r="C3226" s="271">
        <v>1153.0999999999999</v>
      </c>
      <c r="D3226">
        <f t="shared" si="107"/>
        <v>-7.3660037263324784E-4</v>
      </c>
      <c r="E3226" s="172">
        <v>-7.3660037263324784E-4</v>
      </c>
      <c r="G3226" s="172">
        <v>3216</v>
      </c>
      <c r="H3226" s="264">
        <f t="shared" ca="1" si="108"/>
        <v>-1.4522201613913349E-3</v>
      </c>
    </row>
    <row r="3227" spans="2:8">
      <c r="B3227" s="270">
        <v>41051</v>
      </c>
      <c r="C3227" s="271">
        <v>1153.95</v>
      </c>
      <c r="D3227">
        <f t="shared" si="107"/>
        <v>-4.5375579086697475E-2</v>
      </c>
      <c r="E3227" s="172">
        <v>-4.5375579086697475E-2</v>
      </c>
      <c r="G3227" s="172">
        <v>3217</v>
      </c>
      <c r="H3227" s="264">
        <f t="shared" ca="1" si="108"/>
        <v>-1.2040097235732596E-2</v>
      </c>
    </row>
    <row r="3228" spans="2:8">
      <c r="B3228" s="270">
        <v>41050</v>
      </c>
      <c r="C3228" s="271">
        <v>1208.8</v>
      </c>
      <c r="D3228">
        <f t="shared" si="107"/>
        <v>3.6129087558393572E-2</v>
      </c>
      <c r="E3228" s="172">
        <v>3.6129087558393572E-2</v>
      </c>
      <c r="G3228" s="172">
        <v>3218</v>
      </c>
      <c r="H3228" s="264">
        <f t="shared" ca="1" si="108"/>
        <v>-2.3839873952941008E-2</v>
      </c>
    </row>
    <row r="3229" spans="2:8">
      <c r="B3229" s="270">
        <v>41047</v>
      </c>
      <c r="C3229" s="271">
        <v>1166.6500000000001</v>
      </c>
      <c r="D3229">
        <f t="shared" si="107"/>
        <v>-3.2066705384551454E-2</v>
      </c>
      <c r="E3229" s="172">
        <v>-3.2066705384551454E-2</v>
      </c>
      <c r="G3229" s="172">
        <v>3219</v>
      </c>
      <c r="H3229" s="264">
        <f t="shared" ca="1" si="108"/>
        <v>9.776227069980126E-3</v>
      </c>
    </row>
    <row r="3230" spans="2:8">
      <c r="B3230" s="270">
        <v>41046</v>
      </c>
      <c r="C3230" s="271">
        <v>1205.3</v>
      </c>
      <c r="D3230">
        <f t="shared" si="107"/>
        <v>1.1072896569079815E-2</v>
      </c>
      <c r="E3230" s="172">
        <v>1.1072896569079815E-2</v>
      </c>
      <c r="G3230" s="172">
        <v>3220</v>
      </c>
      <c r="H3230" s="264">
        <f t="shared" ca="1" si="108"/>
        <v>-1.4859403808241804E-2</v>
      </c>
    </row>
    <row r="3231" spans="2:8">
      <c r="B3231" s="270">
        <v>41045</v>
      </c>
      <c r="C3231" s="271">
        <v>1192.0999999999999</v>
      </c>
      <c r="D3231">
        <f t="shared" si="107"/>
        <v>-2.0701552616446271E-2</v>
      </c>
      <c r="E3231" s="172">
        <v>-2.0701552616446271E-2</v>
      </c>
      <c r="G3231" s="172">
        <v>3221</v>
      </c>
      <c r="H3231" s="264">
        <f t="shared" ca="1" si="108"/>
        <v>1.5339047876354076E-2</v>
      </c>
    </row>
    <row r="3232" spans="2:8">
      <c r="B3232" s="270">
        <v>41044</v>
      </c>
      <c r="C3232" s="271">
        <v>1217.3</v>
      </c>
      <c r="D3232">
        <f t="shared" si="107"/>
        <v>-2.5380304243394752E-2</v>
      </c>
      <c r="E3232" s="172">
        <v>-2.5380304243394752E-2</v>
      </c>
      <c r="G3232" s="172">
        <v>3222</v>
      </c>
      <c r="H3232" s="264">
        <f t="shared" ca="1" si="108"/>
        <v>8.0460235692434105E-3</v>
      </c>
    </row>
    <row r="3233" spans="2:8">
      <c r="B3233" s="270">
        <v>41043</v>
      </c>
      <c r="C3233" s="271">
        <v>1249</v>
      </c>
      <c r="D3233">
        <f t="shared" si="107"/>
        <v>1.1131349929164137E-2</v>
      </c>
      <c r="E3233" s="172">
        <v>1.1131349929164137E-2</v>
      </c>
      <c r="G3233" s="172">
        <v>3223</v>
      </c>
      <c r="H3233" s="264">
        <f t="shared" ca="1" si="108"/>
        <v>-1.9847552432961119E-3</v>
      </c>
    </row>
    <row r="3234" spans="2:8">
      <c r="B3234" s="270">
        <v>41040</v>
      </c>
      <c r="C3234" s="271">
        <v>1235.25</v>
      </c>
      <c r="D3234">
        <f t="shared" si="107"/>
        <v>-2.10801600824186E-2</v>
      </c>
      <c r="E3234" s="172">
        <v>-2.10801600824186E-2</v>
      </c>
      <c r="G3234" s="172">
        <v>3224</v>
      </c>
      <c r="H3234" s="264">
        <f t="shared" ca="1" si="108"/>
        <v>-2.7399273365457206E-3</v>
      </c>
    </row>
    <row r="3235" spans="2:8">
      <c r="B3235" s="270">
        <v>41039</v>
      </c>
      <c r="C3235" s="271">
        <v>1261.8499999999999</v>
      </c>
      <c r="D3235">
        <f t="shared" si="107"/>
        <v>-3.0278578290105738E-2</v>
      </c>
      <c r="E3235" s="172">
        <v>-3.0278578290105738E-2</v>
      </c>
      <c r="G3235" s="172">
        <v>3225</v>
      </c>
      <c r="H3235" s="264">
        <f t="shared" ca="1" si="108"/>
        <v>-8.8582891001733489E-3</v>
      </c>
    </row>
    <row r="3236" spans="2:8">
      <c r="B3236" s="270">
        <v>41038</v>
      </c>
      <c r="C3236" s="271">
        <v>1301.25</v>
      </c>
      <c r="D3236">
        <f t="shared" si="107"/>
        <v>-3.6370597243491577E-3</v>
      </c>
      <c r="E3236" s="172">
        <v>-3.6370597243491577E-3</v>
      </c>
      <c r="G3236" s="172">
        <v>3226</v>
      </c>
      <c r="H3236" s="264">
        <f t="shared" ca="1" si="108"/>
        <v>-5.7457485756417757E-3</v>
      </c>
    </row>
    <row r="3237" spans="2:8">
      <c r="B3237" s="270">
        <v>41037</v>
      </c>
      <c r="C3237" s="271">
        <v>1306</v>
      </c>
      <c r="D3237">
        <f t="shared" si="107"/>
        <v>-3.6998893847502838E-3</v>
      </c>
      <c r="E3237" s="172">
        <v>-3.6998893847502838E-3</v>
      </c>
      <c r="G3237" s="172">
        <v>3227</v>
      </c>
      <c r="H3237" s="264">
        <f t="shared" ca="1" si="108"/>
        <v>-9.8938046372879264E-3</v>
      </c>
    </row>
    <row r="3238" spans="2:8">
      <c r="B3238" s="270">
        <v>41036</v>
      </c>
      <c r="C3238" s="271">
        <v>1310.85</v>
      </c>
      <c r="D3238">
        <f t="shared" si="107"/>
        <v>2.306251463357524E-2</v>
      </c>
      <c r="E3238" s="172">
        <v>2.306251463357524E-2</v>
      </c>
      <c r="G3238" s="172">
        <v>3228</v>
      </c>
      <c r="H3238" s="264">
        <f t="shared" ca="1" si="108"/>
        <v>2.84561993385225E-2</v>
      </c>
    </row>
    <row r="3239" spans="2:8">
      <c r="B3239" s="270">
        <v>41033</v>
      </c>
      <c r="C3239" s="271">
        <v>1281.3</v>
      </c>
      <c r="D3239">
        <f t="shared" si="107"/>
        <v>-6.7441860465116635E-3</v>
      </c>
      <c r="E3239" s="172">
        <v>-6.7441860465116635E-3</v>
      </c>
      <c r="G3239" s="172">
        <v>3229</v>
      </c>
      <c r="H3239" s="264">
        <f t="shared" ca="1" si="108"/>
        <v>4.9441352491689357E-2</v>
      </c>
    </row>
    <row r="3240" spans="2:8">
      <c r="B3240" s="270">
        <v>41032</v>
      </c>
      <c r="C3240" s="271">
        <v>1290</v>
      </c>
      <c r="D3240">
        <f t="shared" si="107"/>
        <v>-3.2185460274589309E-2</v>
      </c>
      <c r="E3240" s="172">
        <v>-3.2185460274589309E-2</v>
      </c>
      <c r="G3240" s="172">
        <v>3230</v>
      </c>
      <c r="H3240" s="264">
        <f t="shared" ca="1" si="108"/>
        <v>-1.215121304259007E-2</v>
      </c>
    </row>
    <row r="3241" spans="2:8">
      <c r="B3241" s="270">
        <v>41031</v>
      </c>
      <c r="C3241" s="271">
        <v>1332.9</v>
      </c>
      <c r="D3241">
        <f t="shared" si="107"/>
        <v>-2.8392316944272203E-2</v>
      </c>
      <c r="E3241" s="172">
        <v>-2.8392316944272203E-2</v>
      </c>
      <c r="G3241" s="172">
        <v>3231</v>
      </c>
      <c r="H3241" s="264">
        <f t="shared" ca="1" si="108"/>
        <v>-6.0824232624926799E-4</v>
      </c>
    </row>
    <row r="3242" spans="2:8">
      <c r="B3242" s="270">
        <v>41029</v>
      </c>
      <c r="C3242" s="271">
        <v>1371.85</v>
      </c>
      <c r="D3242">
        <f t="shared" si="107"/>
        <v>-7.7034358047016931E-3</v>
      </c>
      <c r="E3242" s="172">
        <v>-7.7034358047016931E-3</v>
      </c>
      <c r="G3242" s="172">
        <v>3232</v>
      </c>
      <c r="H3242" s="264">
        <f t="shared" ca="1" si="108"/>
        <v>1.7731547513397165E-2</v>
      </c>
    </row>
    <row r="3243" spans="2:8">
      <c r="B3243" s="270">
        <v>41026</v>
      </c>
      <c r="C3243" s="271">
        <v>1382.5</v>
      </c>
      <c r="D3243">
        <f t="shared" si="107"/>
        <v>3.9798834979554577E-4</v>
      </c>
      <c r="E3243" s="172">
        <v>3.9798834979554577E-4</v>
      </c>
      <c r="G3243" s="172">
        <v>3233</v>
      </c>
      <c r="H3243" s="264">
        <f t="shared" ca="1" si="108"/>
        <v>-2.5839974499845691E-2</v>
      </c>
    </row>
    <row r="3244" spans="2:8">
      <c r="B3244" s="270">
        <v>41025</v>
      </c>
      <c r="C3244" s="271">
        <v>1381.95</v>
      </c>
      <c r="D3244">
        <f t="shared" si="107"/>
        <v>-1.0853049706957787E-4</v>
      </c>
      <c r="E3244" s="172">
        <v>-1.0853049706957787E-4</v>
      </c>
      <c r="G3244" s="172">
        <v>3234</v>
      </c>
      <c r="H3244" s="264">
        <f t="shared" ca="1" si="108"/>
        <v>3.698237684768043E-2</v>
      </c>
    </row>
    <row r="3245" spans="2:8">
      <c r="B3245" s="270">
        <v>41024</v>
      </c>
      <c r="C3245" s="271">
        <v>1382.1</v>
      </c>
      <c r="D3245">
        <f t="shared" si="107"/>
        <v>1.3455545371218998E-2</v>
      </c>
      <c r="E3245" s="172">
        <v>1.3455545371218998E-2</v>
      </c>
      <c r="G3245" s="172">
        <v>3235</v>
      </c>
      <c r="H3245" s="264">
        <f t="shared" ca="1" si="108"/>
        <v>-1.0288554227932238E-3</v>
      </c>
    </row>
    <row r="3246" spans="2:8">
      <c r="B3246" s="270">
        <v>41023</v>
      </c>
      <c r="C3246" s="271">
        <v>1363.75</v>
      </c>
      <c r="D3246">
        <f t="shared" si="107"/>
        <v>-1.0017785198359374E-2</v>
      </c>
      <c r="E3246" s="172">
        <v>-1.0017785198359374E-2</v>
      </c>
      <c r="G3246" s="172">
        <v>3236</v>
      </c>
      <c r="H3246" s="264">
        <f t="shared" ca="1" si="108"/>
        <v>2.1399664793068901E-2</v>
      </c>
    </row>
    <row r="3247" spans="2:8">
      <c r="B3247" s="270">
        <v>41022</v>
      </c>
      <c r="C3247" s="271">
        <v>1377.55</v>
      </c>
      <c r="D3247">
        <f t="shared" si="107"/>
        <v>-9.4556698065722949E-3</v>
      </c>
      <c r="E3247" s="172">
        <v>-9.4556698065722949E-3</v>
      </c>
      <c r="G3247" s="172">
        <v>3237</v>
      </c>
      <c r="H3247" s="264">
        <f t="shared" ca="1" si="108"/>
        <v>-1.9229120078270504E-2</v>
      </c>
    </row>
    <row r="3248" spans="2:8">
      <c r="B3248" s="270">
        <v>41019</v>
      </c>
      <c r="C3248" s="271">
        <v>1390.7</v>
      </c>
      <c r="D3248">
        <f t="shared" si="107"/>
        <v>-3.9532794249772115E-4</v>
      </c>
      <c r="E3248" s="172">
        <v>-3.9532794249772115E-4</v>
      </c>
      <c r="G3248" s="172">
        <v>3238</v>
      </c>
      <c r="H3248" s="264">
        <f t="shared" ca="1" si="108"/>
        <v>2.7405539616365696E-3</v>
      </c>
    </row>
    <row r="3249" spans="2:8">
      <c r="B3249" s="270">
        <v>41018</v>
      </c>
      <c r="C3249" s="271">
        <v>1391.25</v>
      </c>
      <c r="D3249">
        <f t="shared" si="107"/>
        <v>2.865064695009242E-2</v>
      </c>
      <c r="E3249" s="172">
        <v>2.865064695009242E-2</v>
      </c>
      <c r="G3249" s="172">
        <v>3239</v>
      </c>
      <c r="H3249" s="264">
        <f t="shared" ca="1" si="108"/>
        <v>1.5138889442879546E-2</v>
      </c>
    </row>
    <row r="3250" spans="2:8">
      <c r="B3250" s="270">
        <v>41017</v>
      </c>
      <c r="C3250" s="271">
        <v>1352.5</v>
      </c>
      <c r="D3250">
        <f t="shared" si="107"/>
        <v>7.673968112054801E-3</v>
      </c>
      <c r="E3250" s="172">
        <v>7.673968112054801E-3</v>
      </c>
      <c r="G3250" s="172">
        <v>3240</v>
      </c>
      <c r="H3250" s="264">
        <f t="shared" ca="1" si="108"/>
        <v>1.3285633316837036E-2</v>
      </c>
    </row>
    <row r="3251" spans="2:8">
      <c r="B3251" s="270">
        <v>41016</v>
      </c>
      <c r="C3251" s="271">
        <v>1342.2</v>
      </c>
      <c r="D3251">
        <f t="shared" si="107"/>
        <v>-7.449899426350969E-5</v>
      </c>
      <c r="E3251" s="172">
        <v>-7.449899426350969E-5</v>
      </c>
      <c r="G3251" s="172">
        <v>3241</v>
      </c>
      <c r="H3251" s="264">
        <f t="shared" ca="1" si="108"/>
        <v>-1.4941272039063525E-2</v>
      </c>
    </row>
    <row r="3252" spans="2:8">
      <c r="B3252" s="270">
        <v>41015</v>
      </c>
      <c r="C3252" s="271">
        <v>1342.3</v>
      </c>
      <c r="D3252">
        <f t="shared" si="107"/>
        <v>1.4779814779814746E-2</v>
      </c>
      <c r="E3252" s="172">
        <v>1.4779814779814746E-2</v>
      </c>
      <c r="G3252" s="172">
        <v>3242</v>
      </c>
      <c r="H3252" s="264">
        <f t="shared" ca="1" si="108"/>
        <v>-6.67433448765593E-3</v>
      </c>
    </row>
    <row r="3253" spans="2:8">
      <c r="B3253" s="270">
        <v>41012</v>
      </c>
      <c r="C3253" s="271">
        <v>1322.75</v>
      </c>
      <c r="D3253">
        <f t="shared" si="107"/>
        <v>7.8863151478207171E-3</v>
      </c>
      <c r="E3253" s="172">
        <v>7.8863151478207171E-3</v>
      </c>
      <c r="G3253" s="172">
        <v>3243</v>
      </c>
      <c r="H3253" s="264">
        <f t="shared" ca="1" si="108"/>
        <v>9.2166477575833343E-3</v>
      </c>
    </row>
    <row r="3254" spans="2:8">
      <c r="B3254" s="270">
        <v>41011</v>
      </c>
      <c r="C3254" s="271">
        <v>1312.4</v>
      </c>
      <c r="D3254">
        <f t="shared" si="107"/>
        <v>3.1396125584502374E-2</v>
      </c>
      <c r="E3254" s="172">
        <v>3.1396125584502374E-2</v>
      </c>
      <c r="G3254" s="172">
        <v>3244</v>
      </c>
      <c r="H3254" s="264">
        <f t="shared" ca="1" si="108"/>
        <v>-1.0476828900680099E-2</v>
      </c>
    </row>
    <row r="3255" spans="2:8">
      <c r="B3255" s="270">
        <v>41010</v>
      </c>
      <c r="C3255" s="271">
        <v>1272.45</v>
      </c>
      <c r="D3255">
        <f t="shared" si="107"/>
        <v>-2.6258034174634812E-3</v>
      </c>
      <c r="E3255" s="172">
        <v>-2.6258034174634812E-3</v>
      </c>
      <c r="G3255" s="172">
        <v>3245</v>
      </c>
      <c r="H3255" s="264">
        <f t="shared" ca="1" si="108"/>
        <v>3.7461148779451368E-3</v>
      </c>
    </row>
    <row r="3256" spans="2:8">
      <c r="B3256" s="270">
        <v>41009</v>
      </c>
      <c r="C3256" s="271">
        <v>1275.8</v>
      </c>
      <c r="D3256">
        <f t="shared" si="107"/>
        <v>-5.8830404799937314E-3</v>
      </c>
      <c r="E3256" s="172">
        <v>-5.8830404799937314E-3</v>
      </c>
      <c r="G3256" s="172">
        <v>3246</v>
      </c>
      <c r="H3256" s="264">
        <f t="shared" ca="1" si="108"/>
        <v>-3.2635347091066788E-2</v>
      </c>
    </row>
    <row r="3257" spans="2:8">
      <c r="B3257" s="270">
        <v>41008</v>
      </c>
      <c r="C3257" s="271">
        <v>1283.3499999999999</v>
      </c>
      <c r="D3257">
        <f t="shared" si="107"/>
        <v>-2.4587671961693498E-2</v>
      </c>
      <c r="E3257" s="172">
        <v>-2.4587671961693498E-2</v>
      </c>
      <c r="G3257" s="172">
        <v>3247</v>
      </c>
      <c r="H3257" s="264">
        <f t="shared" ca="1" si="108"/>
        <v>2.1372491753556138E-2</v>
      </c>
    </row>
    <row r="3258" spans="2:8">
      <c r="B3258" s="270">
        <v>41003</v>
      </c>
      <c r="C3258" s="271">
        <v>1315.7</v>
      </c>
      <c r="D3258">
        <f t="shared" si="107"/>
        <v>4.6962697109694867E-3</v>
      </c>
      <c r="E3258" s="172">
        <v>4.6962697109694867E-3</v>
      </c>
      <c r="G3258" s="172">
        <v>3248</v>
      </c>
      <c r="H3258" s="264">
        <f t="shared" ca="1" si="108"/>
        <v>-2.1413761069471206E-2</v>
      </c>
    </row>
    <row r="3259" spans="2:8">
      <c r="B3259" s="270">
        <v>41002</v>
      </c>
      <c r="C3259" s="271">
        <v>1309.55</v>
      </c>
      <c r="D3259">
        <f t="shared" si="107"/>
        <v>-2.166523476896642E-2</v>
      </c>
      <c r="E3259" s="172">
        <v>-2.166523476896642E-2</v>
      </c>
      <c r="G3259" s="172">
        <v>3249</v>
      </c>
      <c r="H3259" s="264">
        <f t="shared" ca="1" si="108"/>
        <v>1.879093429259911E-2</v>
      </c>
    </row>
    <row r="3260" spans="2:8">
      <c r="B3260" s="270">
        <v>41001</v>
      </c>
      <c r="C3260" s="271">
        <v>1338.55</v>
      </c>
      <c r="D3260">
        <f t="shared" si="107"/>
        <v>-8.8485746019992938E-3</v>
      </c>
      <c r="E3260" s="172">
        <v>-8.8485746019992938E-3</v>
      </c>
      <c r="G3260" s="172">
        <v>3250</v>
      </c>
      <c r="H3260" s="264">
        <f t="shared" ca="1" si="108"/>
        <v>3.7024156484768435E-3</v>
      </c>
    </row>
    <row r="3261" spans="2:8">
      <c r="B3261" s="270">
        <v>40998</v>
      </c>
      <c r="C3261" s="271">
        <v>1350.5</v>
      </c>
      <c r="D3261">
        <f t="shared" si="107"/>
        <v>3.4192288547689319E-2</v>
      </c>
      <c r="E3261" s="172">
        <v>3.4192288547689319E-2</v>
      </c>
      <c r="G3261" s="172">
        <v>3251</v>
      </c>
      <c r="H3261" s="264">
        <f t="shared" ca="1" si="108"/>
        <v>-9.4416672220159949E-3</v>
      </c>
    </row>
    <row r="3262" spans="2:8">
      <c r="B3262" s="270">
        <v>40997</v>
      </c>
      <c r="C3262" s="271">
        <v>1305.8499999999999</v>
      </c>
      <c r="D3262">
        <f t="shared" si="107"/>
        <v>1.3622603430877867E-2</v>
      </c>
      <c r="E3262" s="172">
        <v>1.3622603430877867E-2</v>
      </c>
      <c r="G3262" s="172">
        <v>3252</v>
      </c>
      <c r="H3262" s="264">
        <f t="shared" ca="1" si="108"/>
        <v>2.3044977901205962E-2</v>
      </c>
    </row>
    <row r="3263" spans="2:8">
      <c r="B3263" s="270">
        <v>40996</v>
      </c>
      <c r="C3263" s="271">
        <v>1288.3</v>
      </c>
      <c r="D3263">
        <f t="shared" si="107"/>
        <v>1.1462667818167472E-2</v>
      </c>
      <c r="E3263" s="172">
        <v>1.1462667818167472E-2</v>
      </c>
      <c r="G3263" s="172">
        <v>3253</v>
      </c>
      <c r="H3263" s="264">
        <f t="shared" ca="1" si="108"/>
        <v>5.7125214085887582E-3</v>
      </c>
    </row>
    <row r="3264" spans="2:8">
      <c r="B3264" s="270">
        <v>40995</v>
      </c>
      <c r="C3264" s="271">
        <v>1273.7</v>
      </c>
      <c r="D3264">
        <f t="shared" si="107"/>
        <v>-1.8305136999499018E-2</v>
      </c>
      <c r="E3264" s="172">
        <v>-1.8305136999499018E-2</v>
      </c>
      <c r="G3264" s="172">
        <v>3254</v>
      </c>
      <c r="H3264" s="264">
        <f t="shared" ca="1" si="108"/>
        <v>-2.0566653591623872E-2</v>
      </c>
    </row>
    <row r="3265" spans="2:8">
      <c r="B3265" s="270">
        <v>40994</v>
      </c>
      <c r="C3265" s="271">
        <v>1297.45</v>
      </c>
      <c r="D3265">
        <f t="shared" si="107"/>
        <v>-6.9649075810339512E-3</v>
      </c>
      <c r="E3265" s="172">
        <v>-6.9649075810339512E-3</v>
      </c>
      <c r="G3265" s="172">
        <v>3255</v>
      </c>
      <c r="H3265" s="264">
        <f t="shared" ca="1" si="108"/>
        <v>-2.0014286331226861E-2</v>
      </c>
    </row>
    <row r="3266" spans="2:8">
      <c r="B3266" s="270">
        <v>40991</v>
      </c>
      <c r="C3266" s="271">
        <v>1306.55</v>
      </c>
      <c r="D3266">
        <f t="shared" si="107"/>
        <v>-1.7853115838532663E-2</v>
      </c>
      <c r="E3266" s="172">
        <v>-1.7853115838532663E-2</v>
      </c>
      <c r="G3266" s="172">
        <v>3256</v>
      </c>
      <c r="H3266" s="264">
        <f t="shared" ca="1" si="108"/>
        <v>-4.1011351535069056E-3</v>
      </c>
    </row>
    <row r="3267" spans="2:8">
      <c r="B3267" s="270">
        <v>40990</v>
      </c>
      <c r="C3267" s="271">
        <v>1330.3</v>
      </c>
      <c r="D3267">
        <f t="shared" si="107"/>
        <v>-2.413438967136157E-2</v>
      </c>
      <c r="E3267" s="172">
        <v>-2.413438967136157E-2</v>
      </c>
      <c r="G3267" s="172">
        <v>3257</v>
      </c>
      <c r="H3267" s="264">
        <f t="shared" ca="1" si="108"/>
        <v>-2.3709772564475932E-2</v>
      </c>
    </row>
    <row r="3268" spans="2:8">
      <c r="B3268" s="270">
        <v>40989</v>
      </c>
      <c r="C3268" s="271">
        <v>1363.2</v>
      </c>
      <c r="D3268">
        <f t="shared" si="107"/>
        <v>3.6813429539095861E-3</v>
      </c>
      <c r="E3268" s="172">
        <v>3.6813429539095861E-3</v>
      </c>
      <c r="G3268" s="172">
        <v>3258</v>
      </c>
      <c r="H3268" s="264">
        <f t="shared" ca="1" si="108"/>
        <v>9.9496569581012675E-4</v>
      </c>
    </row>
    <row r="3269" spans="2:8">
      <c r="B3269" s="270">
        <v>40988</v>
      </c>
      <c r="C3269" s="271">
        <v>1358.2</v>
      </c>
      <c r="D3269">
        <f t="shared" si="107"/>
        <v>-2.8632259011818983E-3</v>
      </c>
      <c r="E3269" s="172">
        <v>-2.8632259011818983E-3</v>
      </c>
      <c r="G3269" s="172">
        <v>3259</v>
      </c>
      <c r="H3269" s="264">
        <f t="shared" ca="1" si="108"/>
        <v>3.2432899616572454E-2</v>
      </c>
    </row>
    <row r="3270" spans="2:8">
      <c r="B3270" s="270">
        <v>40987</v>
      </c>
      <c r="C3270" s="271">
        <v>1362.1</v>
      </c>
      <c r="D3270">
        <f t="shared" si="107"/>
        <v>-8.9133044712045705E-3</v>
      </c>
      <c r="E3270" s="172">
        <v>-8.9133044712045705E-3</v>
      </c>
      <c r="G3270" s="172">
        <v>3260</v>
      </c>
      <c r="H3270" s="264">
        <f t="shared" ca="1" si="108"/>
        <v>-2.6655171454773259E-2</v>
      </c>
    </row>
    <row r="3271" spans="2:8">
      <c r="B3271" s="270">
        <v>40984</v>
      </c>
      <c r="C3271" s="271">
        <v>1374.35</v>
      </c>
      <c r="D3271">
        <f t="shared" si="107"/>
        <v>5.8182084309132158E-3</v>
      </c>
      <c r="E3271" s="172">
        <v>5.8182084309132158E-3</v>
      </c>
      <c r="G3271" s="172">
        <v>3261</v>
      </c>
      <c r="H3271" s="264">
        <f t="shared" ca="1" si="108"/>
        <v>-1.1941885452569466E-2</v>
      </c>
    </row>
    <row r="3272" spans="2:8">
      <c r="B3272" s="270">
        <v>40983</v>
      </c>
      <c r="C3272" s="271">
        <v>1366.4</v>
      </c>
      <c r="D3272">
        <f t="shared" si="107"/>
        <v>-4.0090385596617826E-3</v>
      </c>
      <c r="E3272" s="172">
        <v>-4.0090385596617826E-3</v>
      </c>
      <c r="G3272" s="172">
        <v>3262</v>
      </c>
      <c r="H3272" s="264">
        <f t="shared" ca="1" si="108"/>
        <v>-1.3282397047494702E-2</v>
      </c>
    </row>
    <row r="3273" spans="2:8">
      <c r="B3273" s="270">
        <v>40982</v>
      </c>
      <c r="C3273" s="271">
        <v>1371.9</v>
      </c>
      <c r="D3273">
        <f t="shared" si="107"/>
        <v>2.6676411474511903E-3</v>
      </c>
      <c r="E3273" s="172">
        <v>2.6676411474511903E-3</v>
      </c>
      <c r="G3273" s="172">
        <v>3263</v>
      </c>
      <c r="H3273" s="264">
        <f t="shared" ca="1" si="108"/>
        <v>-1.1627618160580889E-3</v>
      </c>
    </row>
    <row r="3274" spans="2:8">
      <c r="B3274" s="270">
        <v>40981</v>
      </c>
      <c r="C3274" s="271">
        <v>1368.25</v>
      </c>
      <c r="D3274">
        <f t="shared" si="107"/>
        <v>2.318190315946906E-2</v>
      </c>
      <c r="E3274" s="172">
        <v>2.318190315946906E-2</v>
      </c>
      <c r="G3274" s="172">
        <v>3264</v>
      </c>
      <c r="H3274" s="264">
        <f t="shared" ca="1" si="108"/>
        <v>2.6732121115536044E-3</v>
      </c>
    </row>
    <row r="3275" spans="2:8">
      <c r="B3275" s="270">
        <v>40980</v>
      </c>
      <c r="C3275" s="271">
        <v>1337.25</v>
      </c>
      <c r="D3275">
        <f t="shared" ref="D3275:D3338" si="109">(C3275-C3276)/C3276</f>
        <v>-3.0566220598649938E-3</v>
      </c>
      <c r="E3275" s="172">
        <v>-3.0566220598649938E-3</v>
      </c>
      <c r="G3275" s="172">
        <v>3265</v>
      </c>
      <c r="H3275" s="264">
        <f t="shared" ca="1" si="108"/>
        <v>3.1841738590925817E-2</v>
      </c>
    </row>
    <row r="3276" spans="2:8">
      <c r="B3276" s="270">
        <v>40977</v>
      </c>
      <c r="C3276" s="271">
        <v>1341.35</v>
      </c>
      <c r="D3276">
        <f t="shared" si="109"/>
        <v>2.5065912651408014E-2</v>
      </c>
      <c r="E3276" s="172">
        <v>2.5065912651408014E-2</v>
      </c>
      <c r="G3276" s="172">
        <v>3266</v>
      </c>
      <c r="H3276" s="264">
        <f t="shared" ref="H3276:H3339" ca="1" si="110">_xlfn.NORM.INV(RAND(),N$13,N$14)</f>
        <v>3.1183414937439678E-3</v>
      </c>
    </row>
    <row r="3277" spans="2:8">
      <c r="B3277" s="270">
        <v>40975</v>
      </c>
      <c r="C3277" s="271">
        <v>1308.55</v>
      </c>
      <c r="D3277">
        <f t="shared" si="109"/>
        <v>-1.7310003003905044E-2</v>
      </c>
      <c r="E3277" s="172">
        <v>-1.7310003003905044E-2</v>
      </c>
      <c r="G3277" s="172">
        <v>3267</v>
      </c>
      <c r="H3277" s="264">
        <f t="shared" ca="1" si="110"/>
        <v>-1.1453843530225468E-2</v>
      </c>
    </row>
    <row r="3278" spans="2:8">
      <c r="B3278" s="270">
        <v>40974</v>
      </c>
      <c r="C3278" s="271">
        <v>1331.6</v>
      </c>
      <c r="D3278">
        <f t="shared" si="109"/>
        <v>1.246958637469576E-2</v>
      </c>
      <c r="E3278" s="172">
        <v>1.246958637469576E-2</v>
      </c>
      <c r="G3278" s="172">
        <v>3268</v>
      </c>
      <c r="H3278" s="264">
        <f t="shared" ca="1" si="110"/>
        <v>2.0334387388176424E-2</v>
      </c>
    </row>
    <row r="3279" spans="2:8">
      <c r="B3279" s="270">
        <v>40973</v>
      </c>
      <c r="C3279" s="271">
        <v>1315.2</v>
      </c>
      <c r="D3279">
        <f t="shared" si="109"/>
        <v>-1.1536582616211273E-2</v>
      </c>
      <c r="E3279" s="172">
        <v>-1.1536582616211273E-2</v>
      </c>
      <c r="G3279" s="172">
        <v>3269</v>
      </c>
      <c r="H3279" s="264">
        <f t="shared" ca="1" si="110"/>
        <v>2.084420935243779E-2</v>
      </c>
    </row>
    <row r="3280" spans="2:8">
      <c r="B3280" s="270">
        <v>40970</v>
      </c>
      <c r="C3280" s="271">
        <v>1330.55</v>
      </c>
      <c r="D3280">
        <f t="shared" si="109"/>
        <v>1.1786624082734497E-2</v>
      </c>
      <c r="E3280" s="172">
        <v>1.1786624082734497E-2</v>
      </c>
      <c r="G3280" s="172">
        <v>3270</v>
      </c>
      <c r="H3280" s="264">
        <f t="shared" ca="1" si="110"/>
        <v>5.9802116481220708E-3</v>
      </c>
    </row>
    <row r="3281" spans="2:8">
      <c r="B3281" s="270">
        <v>40969</v>
      </c>
      <c r="C3281" s="271">
        <v>1315.05</v>
      </c>
      <c r="D3281">
        <f t="shared" si="109"/>
        <v>4.8015620019126556E-2</v>
      </c>
      <c r="E3281" s="172">
        <v>4.8015620019126556E-2</v>
      </c>
      <c r="G3281" s="172">
        <v>3271</v>
      </c>
      <c r="H3281" s="264">
        <f t="shared" ca="1" si="110"/>
        <v>-1.0138524685325771E-2</v>
      </c>
    </row>
    <row r="3282" spans="2:8">
      <c r="B3282" s="270">
        <v>40968</v>
      </c>
      <c r="C3282" s="271">
        <v>1254.8</v>
      </c>
      <c r="D3282">
        <f t="shared" si="109"/>
        <v>-1.1657214870825421E-2</v>
      </c>
      <c r="E3282" s="172">
        <v>-1.1657214870825421E-2</v>
      </c>
      <c r="G3282" s="172">
        <v>3272</v>
      </c>
      <c r="H3282" s="264">
        <f t="shared" ca="1" si="110"/>
        <v>8.8288281037653665E-3</v>
      </c>
    </row>
    <row r="3283" spans="2:8">
      <c r="B3283" s="270">
        <v>40967</v>
      </c>
      <c r="C3283" s="271">
        <v>1269.5999999999999</v>
      </c>
      <c r="D3283">
        <f t="shared" si="109"/>
        <v>1.0023866348448615E-2</v>
      </c>
      <c r="E3283" s="172">
        <v>1.0023866348448615E-2</v>
      </c>
      <c r="G3283" s="172">
        <v>3273</v>
      </c>
      <c r="H3283" s="264">
        <f t="shared" ca="1" si="110"/>
        <v>3.2082879129594164E-4</v>
      </c>
    </row>
    <row r="3284" spans="2:8">
      <c r="B3284" s="270">
        <v>40966</v>
      </c>
      <c r="C3284" s="271">
        <v>1257</v>
      </c>
      <c r="D3284">
        <f t="shared" si="109"/>
        <v>-2.1980159502042403E-2</v>
      </c>
      <c r="E3284" s="172">
        <v>-2.1980159502042403E-2</v>
      </c>
      <c r="G3284" s="172">
        <v>3274</v>
      </c>
      <c r="H3284" s="264">
        <f t="shared" ca="1" si="110"/>
        <v>-1.2094182502589248E-2</v>
      </c>
    </row>
    <row r="3285" spans="2:8">
      <c r="B3285" s="270">
        <v>40963</v>
      </c>
      <c r="C3285" s="271">
        <v>1285.25</v>
      </c>
      <c r="D3285">
        <f t="shared" si="109"/>
        <v>4.5724558386743075E-3</v>
      </c>
      <c r="E3285" s="172">
        <v>4.5724558386743075E-3</v>
      </c>
      <c r="G3285" s="172">
        <v>3275</v>
      </c>
      <c r="H3285" s="264">
        <f t="shared" ca="1" si="110"/>
        <v>-9.9589497508682304E-3</v>
      </c>
    </row>
    <row r="3286" spans="2:8">
      <c r="B3286" s="270">
        <v>40962</v>
      </c>
      <c r="C3286" s="271">
        <v>1279.4000000000001</v>
      </c>
      <c r="D3286">
        <f t="shared" si="109"/>
        <v>-2.0629999617254043E-2</v>
      </c>
      <c r="E3286" s="172">
        <v>-2.0629999617254043E-2</v>
      </c>
      <c r="G3286" s="172">
        <v>3276</v>
      </c>
      <c r="H3286" s="264">
        <f t="shared" ca="1" si="110"/>
        <v>9.3844321761399566E-3</v>
      </c>
    </row>
    <row r="3287" spans="2:8">
      <c r="B3287" s="270">
        <v>40961</v>
      </c>
      <c r="C3287" s="271">
        <v>1306.3499999999999</v>
      </c>
      <c r="D3287">
        <f t="shared" si="109"/>
        <v>-2.595915251002169E-3</v>
      </c>
      <c r="E3287" s="172">
        <v>-2.595915251002169E-3</v>
      </c>
      <c r="G3287" s="172">
        <v>3277</v>
      </c>
      <c r="H3287" s="264">
        <f t="shared" ca="1" si="110"/>
        <v>2.9208825138153059E-2</v>
      </c>
    </row>
    <row r="3288" spans="2:8">
      <c r="B3288" s="270">
        <v>40960</v>
      </c>
      <c r="C3288" s="271">
        <v>1309.75</v>
      </c>
      <c r="D3288">
        <f t="shared" si="109"/>
        <v>-8.9289092353675263E-3</v>
      </c>
      <c r="E3288" s="172">
        <v>-8.9289092353675263E-3</v>
      </c>
      <c r="G3288" s="172">
        <v>3278</v>
      </c>
      <c r="H3288" s="264">
        <f t="shared" ca="1" si="110"/>
        <v>-8.3586178667970495E-3</v>
      </c>
    </row>
    <row r="3289" spans="2:8">
      <c r="B3289" s="270">
        <v>40956</v>
      </c>
      <c r="C3289" s="271">
        <v>1321.55</v>
      </c>
      <c r="D3289">
        <f t="shared" si="109"/>
        <v>-2.7986172403648101E-2</v>
      </c>
      <c r="E3289" s="172">
        <v>-2.7986172403648101E-2</v>
      </c>
      <c r="G3289" s="172">
        <v>3279</v>
      </c>
      <c r="H3289" s="264">
        <f t="shared" ca="1" si="110"/>
        <v>-2.2570290184673651E-2</v>
      </c>
    </row>
    <row r="3290" spans="2:8">
      <c r="B3290" s="270">
        <v>40955</v>
      </c>
      <c r="C3290" s="271">
        <v>1359.6</v>
      </c>
      <c r="D3290">
        <f t="shared" si="109"/>
        <v>4.3598403438747282E-2</v>
      </c>
      <c r="E3290" s="172">
        <v>4.3598403438747282E-2</v>
      </c>
      <c r="G3290" s="172">
        <v>3280</v>
      </c>
      <c r="H3290" s="264">
        <f t="shared" ca="1" si="110"/>
        <v>1.8819542849908791E-2</v>
      </c>
    </row>
    <row r="3291" spans="2:8">
      <c r="B3291" s="270">
        <v>40954</v>
      </c>
      <c r="C3291" s="271">
        <v>1302.8</v>
      </c>
      <c r="D3291">
        <f t="shared" si="109"/>
        <v>2.7687938786779134E-2</v>
      </c>
      <c r="E3291" s="172">
        <v>2.7687938786779134E-2</v>
      </c>
      <c r="G3291" s="172">
        <v>3281</v>
      </c>
      <c r="H3291" s="264">
        <f t="shared" ca="1" si="110"/>
        <v>-4.325986449388506E-3</v>
      </c>
    </row>
    <row r="3292" spans="2:8">
      <c r="B3292" s="270">
        <v>40953</v>
      </c>
      <c r="C3292" s="271">
        <v>1267.7</v>
      </c>
      <c r="D3292">
        <f t="shared" si="109"/>
        <v>3.4814905514060725E-2</v>
      </c>
      <c r="E3292" s="172">
        <v>3.4814905514060725E-2</v>
      </c>
      <c r="G3292" s="172">
        <v>3282</v>
      </c>
      <c r="H3292" s="264">
        <f t="shared" ca="1" si="110"/>
        <v>-8.3704319373897398E-3</v>
      </c>
    </row>
    <row r="3293" spans="2:8">
      <c r="B3293" s="270">
        <v>40952</v>
      </c>
      <c r="C3293" s="271">
        <v>1225.05</v>
      </c>
      <c r="D3293">
        <f t="shared" si="109"/>
        <v>-1.5707857946328101E-2</v>
      </c>
      <c r="E3293" s="172">
        <v>-1.5707857946328101E-2</v>
      </c>
      <c r="G3293" s="172">
        <v>3283</v>
      </c>
      <c r="H3293" s="264">
        <f t="shared" ca="1" si="110"/>
        <v>-1.8810858521735325E-2</v>
      </c>
    </row>
    <row r="3294" spans="2:8">
      <c r="B3294" s="270">
        <v>40949</v>
      </c>
      <c r="C3294" s="271">
        <v>1244.5999999999999</v>
      </c>
      <c r="D3294">
        <f t="shared" si="109"/>
        <v>-2.0000000000000073E-2</v>
      </c>
      <c r="E3294" s="172">
        <v>-2.0000000000000073E-2</v>
      </c>
      <c r="G3294" s="172">
        <v>3284</v>
      </c>
      <c r="H3294" s="264">
        <f t="shared" ca="1" si="110"/>
        <v>-2.3425786044092459E-2</v>
      </c>
    </row>
    <row r="3295" spans="2:8">
      <c r="B3295" s="270">
        <v>40948</v>
      </c>
      <c r="C3295" s="271">
        <v>1270</v>
      </c>
      <c r="D3295">
        <f t="shared" si="109"/>
        <v>2.7635215159889457E-3</v>
      </c>
      <c r="E3295" s="172">
        <v>2.7635215159889457E-3</v>
      </c>
      <c r="G3295" s="172">
        <v>3285</v>
      </c>
      <c r="H3295" s="264">
        <f t="shared" ca="1" si="110"/>
        <v>-2.0887764379282973E-2</v>
      </c>
    </row>
    <row r="3296" spans="2:8">
      <c r="B3296" s="270">
        <v>40947</v>
      </c>
      <c r="C3296" s="271">
        <v>1266.5</v>
      </c>
      <c r="D3296">
        <f t="shared" si="109"/>
        <v>1.5678254942058586E-2</v>
      </c>
      <c r="E3296" s="172">
        <v>1.5678254942058586E-2</v>
      </c>
      <c r="G3296" s="172">
        <v>3286</v>
      </c>
      <c r="H3296" s="264">
        <f t="shared" ca="1" si="110"/>
        <v>-9.0490016096454115E-3</v>
      </c>
    </row>
    <row r="3297" spans="2:8">
      <c r="B3297" s="270">
        <v>40946</v>
      </c>
      <c r="C3297" s="271">
        <v>1246.95</v>
      </c>
      <c r="D3297">
        <f t="shared" si="109"/>
        <v>-4.6298144083017001E-3</v>
      </c>
      <c r="E3297" s="172">
        <v>-4.6298144083017001E-3</v>
      </c>
      <c r="G3297" s="172">
        <v>3287</v>
      </c>
      <c r="H3297" s="264">
        <f t="shared" ca="1" si="110"/>
        <v>2.2618786882513564E-2</v>
      </c>
    </row>
    <row r="3298" spans="2:8">
      <c r="B3298" s="270">
        <v>40945</v>
      </c>
      <c r="C3298" s="271">
        <v>1252.75</v>
      </c>
      <c r="D3298">
        <f t="shared" si="109"/>
        <v>9.5902002659468046E-3</v>
      </c>
      <c r="E3298" s="172">
        <v>9.5902002659468046E-3</v>
      </c>
      <c r="G3298" s="172">
        <v>3288</v>
      </c>
      <c r="H3298" s="264">
        <f t="shared" ca="1" si="110"/>
        <v>-3.5082091579615914E-2</v>
      </c>
    </row>
    <row r="3299" spans="2:8">
      <c r="B3299" s="270">
        <v>40942</v>
      </c>
      <c r="C3299" s="271">
        <v>1240.8499999999999</v>
      </c>
      <c r="D3299">
        <f t="shared" si="109"/>
        <v>1.9053094074651843E-2</v>
      </c>
      <c r="E3299" s="172">
        <v>1.9053094074651843E-2</v>
      </c>
      <c r="G3299" s="172">
        <v>3289</v>
      </c>
      <c r="H3299" s="264">
        <f t="shared" ca="1" si="110"/>
        <v>2.8350275509725079E-2</v>
      </c>
    </row>
    <row r="3300" spans="2:8">
      <c r="B3300" s="270">
        <v>40941</v>
      </c>
      <c r="C3300" s="271">
        <v>1217.6500000000001</v>
      </c>
      <c r="D3300">
        <f t="shared" si="109"/>
        <v>2.3460651959171359E-3</v>
      </c>
      <c r="E3300" s="172">
        <v>2.3460651959171359E-3</v>
      </c>
      <c r="G3300" s="172">
        <v>3290</v>
      </c>
      <c r="H3300" s="264">
        <f t="shared" ca="1" si="110"/>
        <v>4.4392043454395264E-3</v>
      </c>
    </row>
    <row r="3301" spans="2:8">
      <c r="B3301" s="270">
        <v>40940</v>
      </c>
      <c r="C3301" s="271">
        <v>1214.8</v>
      </c>
      <c r="D3301">
        <f t="shared" si="109"/>
        <v>2.3679110137355616E-2</v>
      </c>
      <c r="E3301" s="172">
        <v>2.3679110137355616E-2</v>
      </c>
      <c r="G3301" s="172">
        <v>3291</v>
      </c>
      <c r="H3301" s="264">
        <f t="shared" ca="1" si="110"/>
        <v>-6.7854805163304506E-3</v>
      </c>
    </row>
    <row r="3302" spans="2:8">
      <c r="B3302" s="270">
        <v>40939</v>
      </c>
      <c r="C3302" s="271">
        <v>1186.7</v>
      </c>
      <c r="D3302">
        <f t="shared" si="109"/>
        <v>-5.5308807508588865E-3</v>
      </c>
      <c r="E3302" s="172">
        <v>-5.5308807508588865E-3</v>
      </c>
      <c r="G3302" s="172">
        <v>3292</v>
      </c>
      <c r="H3302" s="264">
        <f t="shared" ca="1" si="110"/>
        <v>3.9834397155275668E-2</v>
      </c>
    </row>
    <row r="3303" spans="2:8">
      <c r="B3303" s="270">
        <v>40938</v>
      </c>
      <c r="C3303" s="271">
        <v>1193.3</v>
      </c>
      <c r="D3303">
        <f t="shared" si="109"/>
        <v>-1.4331144426547834E-2</v>
      </c>
      <c r="E3303" s="172">
        <v>-1.4331144426547834E-2</v>
      </c>
      <c r="G3303" s="172">
        <v>3293</v>
      </c>
      <c r="H3303" s="264">
        <f t="shared" ca="1" si="110"/>
        <v>4.9179514559076473E-2</v>
      </c>
    </row>
    <row r="3304" spans="2:8">
      <c r="B3304" s="270">
        <v>40935</v>
      </c>
      <c r="C3304" s="271">
        <v>1210.6500000000001</v>
      </c>
      <c r="D3304">
        <f t="shared" si="109"/>
        <v>2.532288799491856E-2</v>
      </c>
      <c r="E3304" s="172">
        <v>2.532288799491856E-2</v>
      </c>
      <c r="G3304" s="172">
        <v>3294</v>
      </c>
      <c r="H3304" s="264">
        <f t="shared" ca="1" si="110"/>
        <v>-4.2612595527365994E-3</v>
      </c>
    </row>
    <row r="3305" spans="2:8">
      <c r="B3305" s="270">
        <v>40933</v>
      </c>
      <c r="C3305" s="271">
        <v>1180.75</v>
      </c>
      <c r="D3305">
        <f t="shared" si="109"/>
        <v>1.9689969342372257E-2</v>
      </c>
      <c r="E3305" s="172">
        <v>1.9689969342372257E-2</v>
      </c>
      <c r="G3305" s="172">
        <v>3295</v>
      </c>
      <c r="H3305" s="264">
        <f t="shared" ca="1" si="110"/>
        <v>1.2070320249833217E-2</v>
      </c>
    </row>
    <row r="3306" spans="2:8">
      <c r="B3306" s="270">
        <v>40932</v>
      </c>
      <c r="C3306" s="271">
        <v>1157.95</v>
      </c>
      <c r="D3306">
        <f t="shared" si="109"/>
        <v>-2.3262826864257485E-3</v>
      </c>
      <c r="E3306" s="172">
        <v>-2.3262826864257485E-3</v>
      </c>
      <c r="G3306" s="172">
        <v>3296</v>
      </c>
      <c r="H3306" s="264">
        <f t="shared" ca="1" si="110"/>
        <v>-1.5779360673171691E-2</v>
      </c>
    </row>
    <row r="3307" spans="2:8">
      <c r="B3307" s="270">
        <v>40931</v>
      </c>
      <c r="C3307" s="271">
        <v>1160.6500000000001</v>
      </c>
      <c r="D3307">
        <f t="shared" si="109"/>
        <v>5.1789759855006876E-2</v>
      </c>
      <c r="E3307" s="172">
        <v>5.1789759855006876E-2</v>
      </c>
      <c r="G3307" s="172">
        <v>3297</v>
      </c>
      <c r="H3307" s="264">
        <f t="shared" ca="1" si="110"/>
        <v>-2.9389914138807371E-2</v>
      </c>
    </row>
    <row r="3308" spans="2:8">
      <c r="B3308" s="270">
        <v>40928</v>
      </c>
      <c r="C3308" s="271">
        <v>1103.5</v>
      </c>
      <c r="D3308">
        <f t="shared" si="109"/>
        <v>-2.3408115403336469E-2</v>
      </c>
      <c r="E3308" s="172">
        <v>-2.3408115403336469E-2</v>
      </c>
      <c r="G3308" s="172">
        <v>3298</v>
      </c>
      <c r="H3308" s="264">
        <f t="shared" ca="1" si="110"/>
        <v>8.0460391270118677E-3</v>
      </c>
    </row>
    <row r="3309" spans="2:8">
      <c r="B3309" s="270">
        <v>40927</v>
      </c>
      <c r="C3309" s="271">
        <v>1129.95</v>
      </c>
      <c r="D3309">
        <f t="shared" si="109"/>
        <v>2.5549101470321377E-2</v>
      </c>
      <c r="E3309" s="172">
        <v>2.5549101470321377E-2</v>
      </c>
      <c r="G3309" s="172">
        <v>3299</v>
      </c>
      <c r="H3309" s="264">
        <f t="shared" ca="1" si="110"/>
        <v>-2.4351712983866618E-2</v>
      </c>
    </row>
    <row r="3310" spans="2:8">
      <c r="B3310" s="270">
        <v>40926</v>
      </c>
      <c r="C3310" s="271">
        <v>1101.8</v>
      </c>
      <c r="D3310">
        <f t="shared" si="109"/>
        <v>-5.9096855686380251E-3</v>
      </c>
      <c r="E3310" s="172">
        <v>-5.9096855686380251E-3</v>
      </c>
      <c r="G3310" s="172">
        <v>3300</v>
      </c>
      <c r="H3310" s="264">
        <f t="shared" ca="1" si="110"/>
        <v>-4.4682708434164442E-3</v>
      </c>
    </row>
    <row r="3311" spans="2:8">
      <c r="B3311" s="270">
        <v>40925</v>
      </c>
      <c r="C3311" s="271">
        <v>1108.3499999999999</v>
      </c>
      <c r="D3311">
        <f t="shared" si="109"/>
        <v>9.9499032786072084E-2</v>
      </c>
      <c r="E3311" s="172">
        <v>9.9499032786072084E-2</v>
      </c>
      <c r="G3311" s="172">
        <v>3301</v>
      </c>
      <c r="H3311" s="264">
        <f t="shared" ca="1" si="110"/>
        <v>-6.0478300584836525E-3</v>
      </c>
    </row>
    <row r="3312" spans="2:8">
      <c r="B3312" s="270">
        <v>40924</v>
      </c>
      <c r="C3312" s="271">
        <v>1008.05</v>
      </c>
      <c r="D3312">
        <f t="shared" si="109"/>
        <v>3.1728161301878104E-2</v>
      </c>
      <c r="E3312" s="172">
        <v>3.1728161301878104E-2</v>
      </c>
      <c r="G3312" s="172">
        <v>3302</v>
      </c>
      <c r="H3312" s="264">
        <f t="shared" ca="1" si="110"/>
        <v>9.7768393125870229E-3</v>
      </c>
    </row>
    <row r="3313" spans="2:8">
      <c r="B3313" s="270">
        <v>40921</v>
      </c>
      <c r="C3313" s="271">
        <v>977.05</v>
      </c>
      <c r="D3313">
        <f t="shared" si="109"/>
        <v>-1.7546505781799945E-2</v>
      </c>
      <c r="E3313" s="172">
        <v>-1.7546505781799945E-2</v>
      </c>
      <c r="G3313" s="172">
        <v>3303</v>
      </c>
      <c r="H3313" s="264">
        <f t="shared" ca="1" si="110"/>
        <v>7.75682266390622E-3</v>
      </c>
    </row>
    <row r="3314" spans="2:8">
      <c r="B3314" s="270">
        <v>40920</v>
      </c>
      <c r="C3314" s="271">
        <v>994.5</v>
      </c>
      <c r="D3314">
        <f t="shared" si="109"/>
        <v>6.6808381415123224E-3</v>
      </c>
      <c r="E3314" s="172">
        <v>6.6808381415123224E-3</v>
      </c>
      <c r="G3314" s="172">
        <v>3304</v>
      </c>
      <c r="H3314" s="264">
        <f t="shared" ca="1" si="110"/>
        <v>-8.7819249556815998E-3</v>
      </c>
    </row>
    <row r="3315" spans="2:8">
      <c r="B3315" s="270">
        <v>40919</v>
      </c>
      <c r="C3315" s="271">
        <v>987.9</v>
      </c>
      <c r="D3315">
        <f t="shared" si="109"/>
        <v>1.5714502965478324E-3</v>
      </c>
      <c r="E3315" s="172">
        <v>1.5714502965478324E-3</v>
      </c>
      <c r="G3315" s="172">
        <v>3305</v>
      </c>
      <c r="H3315" s="264">
        <f t="shared" ca="1" si="110"/>
        <v>-1.2194881311828051E-2</v>
      </c>
    </row>
    <row r="3316" spans="2:8">
      <c r="B3316" s="270">
        <v>40918</v>
      </c>
      <c r="C3316" s="271">
        <v>986.35</v>
      </c>
      <c r="D3316">
        <f t="shared" si="109"/>
        <v>1.5756140260542784E-2</v>
      </c>
      <c r="E3316" s="172">
        <v>1.5756140260542784E-2</v>
      </c>
      <c r="G3316" s="172">
        <v>3306</v>
      </c>
      <c r="H3316" s="264">
        <f t="shared" ca="1" si="110"/>
        <v>-1.6272941364238692E-3</v>
      </c>
    </row>
    <row r="3317" spans="2:8">
      <c r="B3317" s="270">
        <v>40917</v>
      </c>
      <c r="C3317" s="271">
        <v>971.05</v>
      </c>
      <c r="D3317">
        <f t="shared" si="109"/>
        <v>2.2426954461700399E-2</v>
      </c>
      <c r="E3317" s="172">
        <v>2.2426954461700399E-2</v>
      </c>
      <c r="G3317" s="172">
        <v>3307</v>
      </c>
      <c r="H3317" s="264">
        <f t="shared" ca="1" si="110"/>
        <v>4.7541320946003794E-2</v>
      </c>
    </row>
    <row r="3318" spans="2:8">
      <c r="B3318" s="270">
        <v>40914</v>
      </c>
      <c r="C3318" s="271">
        <v>949.75</v>
      </c>
      <c r="D3318">
        <f t="shared" si="109"/>
        <v>1.7462102951416737E-2</v>
      </c>
      <c r="E3318" s="172">
        <v>1.7462102951416737E-2</v>
      </c>
      <c r="G3318" s="172">
        <v>3308</v>
      </c>
      <c r="H3318" s="264">
        <f t="shared" ca="1" si="110"/>
        <v>1.4444326681109424E-2</v>
      </c>
    </row>
    <row r="3319" spans="2:8">
      <c r="B3319" s="270">
        <v>40913</v>
      </c>
      <c r="C3319" s="271">
        <v>933.45</v>
      </c>
      <c r="D3319">
        <f t="shared" si="109"/>
        <v>-1.5607698391774272E-2</v>
      </c>
      <c r="E3319" s="172">
        <v>-1.5607698391774272E-2</v>
      </c>
      <c r="G3319" s="172">
        <v>3309</v>
      </c>
      <c r="H3319" s="264">
        <f t="shared" ca="1" si="110"/>
        <v>-1.5950494019066581E-2</v>
      </c>
    </row>
    <row r="3320" spans="2:8">
      <c r="B3320" s="270">
        <v>40912</v>
      </c>
      <c r="C3320" s="271">
        <v>948.25</v>
      </c>
      <c r="D3320">
        <f t="shared" si="109"/>
        <v>-4.7753988245171648E-3</v>
      </c>
      <c r="E3320" s="172">
        <v>-4.7753988245171648E-3</v>
      </c>
      <c r="G3320" s="172">
        <v>3310</v>
      </c>
      <c r="H3320" s="264">
        <f t="shared" ca="1" si="110"/>
        <v>-1.3117228841501337E-2</v>
      </c>
    </row>
    <row r="3321" spans="2:8">
      <c r="B3321" s="270">
        <v>40911</v>
      </c>
      <c r="C3321" s="271">
        <v>952.8</v>
      </c>
      <c r="D3321">
        <f t="shared" si="109"/>
        <v>1.4804558525934581E-2</v>
      </c>
      <c r="E3321" s="172">
        <v>1.4804558525934581E-2</v>
      </c>
      <c r="G3321" s="172">
        <v>3311</v>
      </c>
      <c r="H3321" s="264">
        <f t="shared" ca="1" si="110"/>
        <v>3.0503666804545696E-2</v>
      </c>
    </row>
    <row r="3322" spans="2:8">
      <c r="B3322" s="270">
        <v>40910</v>
      </c>
      <c r="C3322" s="271">
        <v>938.9</v>
      </c>
      <c r="D3322">
        <f t="shared" si="109"/>
        <v>2.2432756179897664E-2</v>
      </c>
      <c r="E3322" s="172">
        <v>2.2432756179897664E-2</v>
      </c>
      <c r="G3322" s="172">
        <v>3312</v>
      </c>
      <c r="H3322" s="264">
        <f t="shared" ca="1" si="110"/>
        <v>-1.4031419261681241E-3</v>
      </c>
    </row>
    <row r="3323" spans="2:8">
      <c r="B3323" s="270">
        <v>40907</v>
      </c>
      <c r="C3323" s="271">
        <v>918.3</v>
      </c>
      <c r="D3323">
        <f t="shared" si="109"/>
        <v>-3.7428803905614812E-3</v>
      </c>
      <c r="E3323" s="172">
        <v>-3.7428803905614812E-3</v>
      </c>
      <c r="G3323" s="172">
        <v>3313</v>
      </c>
      <c r="H3323" s="264">
        <f t="shared" ca="1" si="110"/>
        <v>-3.4176403240518071E-3</v>
      </c>
    </row>
    <row r="3324" spans="2:8">
      <c r="B3324" s="270">
        <v>40906</v>
      </c>
      <c r="C3324" s="271">
        <v>921.75</v>
      </c>
      <c r="D3324">
        <f t="shared" si="109"/>
        <v>-3.9143125195454972E-2</v>
      </c>
      <c r="E3324" s="172">
        <v>-3.9143125195454972E-2</v>
      </c>
      <c r="G3324" s="172">
        <v>3314</v>
      </c>
      <c r="H3324" s="264">
        <f t="shared" ca="1" si="110"/>
        <v>6.3933348290256212E-3</v>
      </c>
    </row>
    <row r="3325" spans="2:8">
      <c r="B3325" s="270">
        <v>40905</v>
      </c>
      <c r="C3325" s="271">
        <v>959.3</v>
      </c>
      <c r="D3325">
        <f t="shared" si="109"/>
        <v>-3.9973005243212614E-3</v>
      </c>
      <c r="E3325" s="172">
        <v>-3.9973005243212614E-3</v>
      </c>
      <c r="G3325" s="172">
        <v>3315</v>
      </c>
      <c r="H3325" s="264">
        <f t="shared" ca="1" si="110"/>
        <v>1.5296431260093845E-2</v>
      </c>
    </row>
    <row r="3326" spans="2:8">
      <c r="B3326" s="270">
        <v>40904</v>
      </c>
      <c r="C3326" s="271">
        <v>963.15</v>
      </c>
      <c r="D3326">
        <f t="shared" si="109"/>
        <v>-6.5497679216091004E-3</v>
      </c>
      <c r="E3326" s="172">
        <v>-6.5497679216091004E-3</v>
      </c>
      <c r="G3326" s="172">
        <v>3316</v>
      </c>
      <c r="H3326" s="264">
        <f t="shared" ca="1" si="110"/>
        <v>-2.3561543517356565E-2</v>
      </c>
    </row>
    <row r="3327" spans="2:8">
      <c r="B3327" s="270">
        <v>40903</v>
      </c>
      <c r="C3327" s="271">
        <v>969.5</v>
      </c>
      <c r="D3327">
        <f t="shared" si="109"/>
        <v>-6.1506919528446953E-3</v>
      </c>
      <c r="E3327" s="172">
        <v>-6.1506919528446953E-3</v>
      </c>
      <c r="G3327" s="172">
        <v>3317</v>
      </c>
      <c r="H3327" s="264">
        <f t="shared" ca="1" si="110"/>
        <v>1.158148858181521E-2</v>
      </c>
    </row>
    <row r="3328" spans="2:8">
      <c r="B3328" s="270">
        <v>40900</v>
      </c>
      <c r="C3328" s="271">
        <v>975.5</v>
      </c>
      <c r="D3328">
        <f t="shared" si="109"/>
        <v>9.9911994616140986E-3</v>
      </c>
      <c r="E3328" s="172">
        <v>9.9911994616140986E-3</v>
      </c>
      <c r="G3328" s="172">
        <v>3318</v>
      </c>
      <c r="H3328" s="264">
        <f t="shared" ca="1" si="110"/>
        <v>2.5513981267537188E-2</v>
      </c>
    </row>
    <row r="3329" spans="2:8">
      <c r="B3329" s="270">
        <v>40899</v>
      </c>
      <c r="C3329" s="271">
        <v>965.85</v>
      </c>
      <c r="D3329">
        <f t="shared" si="109"/>
        <v>4.1064559725543671E-3</v>
      </c>
      <c r="E3329" s="172">
        <v>4.1064559725543671E-3</v>
      </c>
      <c r="G3329" s="172">
        <v>3319</v>
      </c>
      <c r="H3329" s="264">
        <f t="shared" ca="1" si="110"/>
        <v>3.2848921942042121E-2</v>
      </c>
    </row>
    <row r="3330" spans="2:8">
      <c r="B3330" s="270">
        <v>40898</v>
      </c>
      <c r="C3330" s="271">
        <v>961.9</v>
      </c>
      <c r="D3330">
        <f t="shared" si="109"/>
        <v>4.9937237351962017E-2</v>
      </c>
      <c r="E3330" s="172">
        <v>4.9937237351962017E-2</v>
      </c>
      <c r="G3330" s="172">
        <v>3320</v>
      </c>
      <c r="H3330" s="264">
        <f t="shared" ca="1" si="110"/>
        <v>-3.3527185438737262E-3</v>
      </c>
    </row>
    <row r="3331" spans="2:8">
      <c r="B3331" s="270">
        <v>40897</v>
      </c>
      <c r="C3331" s="271">
        <v>916.15</v>
      </c>
      <c r="D3331">
        <f t="shared" si="109"/>
        <v>-5.4546446299023616E-4</v>
      </c>
      <c r="E3331" s="172">
        <v>-5.4546446299023616E-4</v>
      </c>
      <c r="G3331" s="172">
        <v>3321</v>
      </c>
      <c r="H3331" s="264">
        <f t="shared" ca="1" si="110"/>
        <v>-3.4127333789150979E-3</v>
      </c>
    </row>
    <row r="3332" spans="2:8">
      <c r="B3332" s="270">
        <v>40896</v>
      </c>
      <c r="C3332" s="271">
        <v>916.65</v>
      </c>
      <c r="D3332">
        <f t="shared" si="109"/>
        <v>-1.599484729751487E-2</v>
      </c>
      <c r="E3332" s="172">
        <v>-1.599484729751487E-2</v>
      </c>
      <c r="G3332" s="172">
        <v>3322</v>
      </c>
      <c r="H3332" s="264">
        <f t="shared" ca="1" si="110"/>
        <v>2.9513039131258689E-2</v>
      </c>
    </row>
    <row r="3333" spans="2:8">
      <c r="B3333" s="270">
        <v>40893</v>
      </c>
      <c r="C3333" s="271">
        <v>931.55</v>
      </c>
      <c r="D3333">
        <f t="shared" si="109"/>
        <v>-1.6099602876472143E-4</v>
      </c>
      <c r="E3333" s="172">
        <v>-1.6099602876472143E-4</v>
      </c>
      <c r="G3333" s="172">
        <v>3323</v>
      </c>
      <c r="H3333" s="264">
        <f t="shared" ca="1" si="110"/>
        <v>1.5465187657450891E-2</v>
      </c>
    </row>
    <row r="3334" spans="2:8">
      <c r="B3334" s="270">
        <v>40892</v>
      </c>
      <c r="C3334" s="271">
        <v>931.7</v>
      </c>
      <c r="D3334">
        <f t="shared" si="109"/>
        <v>-1.6831108531630806E-2</v>
      </c>
      <c r="E3334" s="172">
        <v>-1.6831108531630806E-2</v>
      </c>
      <c r="G3334" s="172">
        <v>3324</v>
      </c>
      <c r="H3334" s="264">
        <f t="shared" ca="1" si="110"/>
        <v>1.6602595618647416E-2</v>
      </c>
    </row>
    <row r="3335" spans="2:8">
      <c r="B3335" s="270">
        <v>40891</v>
      </c>
      <c r="C3335" s="271">
        <v>947.65</v>
      </c>
      <c r="D3335">
        <f t="shared" si="109"/>
        <v>-9.2524830109775458E-3</v>
      </c>
      <c r="E3335" s="172">
        <v>-9.2524830109775458E-3</v>
      </c>
      <c r="G3335" s="172">
        <v>3325</v>
      </c>
      <c r="H3335" s="264">
        <f t="shared" ca="1" si="110"/>
        <v>-1.4712896049501694E-2</v>
      </c>
    </row>
    <row r="3336" spans="2:8">
      <c r="B3336" s="270">
        <v>40890</v>
      </c>
      <c r="C3336" s="271">
        <v>956.5</v>
      </c>
      <c r="D3336">
        <f t="shared" si="109"/>
        <v>-1.7741598831142198E-3</v>
      </c>
      <c r="E3336" s="172">
        <v>-1.7741598831142198E-3</v>
      </c>
      <c r="G3336" s="172">
        <v>3326</v>
      </c>
      <c r="H3336" s="264">
        <f t="shared" ca="1" si="110"/>
        <v>-3.1381466036879756E-3</v>
      </c>
    </row>
    <row r="3337" spans="2:8">
      <c r="B3337" s="270">
        <v>40889</v>
      </c>
      <c r="C3337" s="271">
        <v>958.2</v>
      </c>
      <c r="D3337">
        <f t="shared" si="109"/>
        <v>-2.7997565429093031E-2</v>
      </c>
      <c r="E3337" s="172">
        <v>-2.7997565429093031E-2</v>
      </c>
      <c r="G3337" s="172">
        <v>3327</v>
      </c>
      <c r="H3337" s="264">
        <f t="shared" ca="1" si="110"/>
        <v>4.2135759830843793E-3</v>
      </c>
    </row>
    <row r="3338" spans="2:8">
      <c r="B3338" s="270">
        <v>40886</v>
      </c>
      <c r="C3338" s="271">
        <v>985.8</v>
      </c>
      <c r="D3338">
        <f t="shared" si="109"/>
        <v>1.0144482016600039E-2</v>
      </c>
      <c r="E3338" s="172">
        <v>1.0144482016600039E-2</v>
      </c>
      <c r="G3338" s="172">
        <v>3328</v>
      </c>
      <c r="H3338" s="264">
        <f t="shared" ca="1" si="110"/>
        <v>-2.9709764331948607E-2</v>
      </c>
    </row>
    <row r="3339" spans="2:8">
      <c r="B3339" s="270">
        <v>40885</v>
      </c>
      <c r="C3339" s="271">
        <v>975.9</v>
      </c>
      <c r="D3339">
        <f t="shared" ref="D3339:D3402" si="111">(C3339-C3340)/C3340</f>
        <v>-2.282967858215687E-2</v>
      </c>
      <c r="E3339" s="172">
        <v>-2.282967858215687E-2</v>
      </c>
      <c r="G3339" s="172">
        <v>3329</v>
      </c>
      <c r="H3339" s="264">
        <f t="shared" ca="1" si="110"/>
        <v>3.4526355688602198E-2</v>
      </c>
    </row>
    <row r="3340" spans="2:8">
      <c r="B3340" s="270">
        <v>40884</v>
      </c>
      <c r="C3340" s="271">
        <v>998.7</v>
      </c>
      <c r="D3340">
        <f t="shared" si="111"/>
        <v>-8.5038267220240019E-4</v>
      </c>
      <c r="E3340" s="172">
        <v>-8.5038267220240019E-4</v>
      </c>
      <c r="G3340" s="172">
        <v>3330</v>
      </c>
      <c r="H3340" s="264">
        <f t="shared" ref="H3340:H3403" ca="1" si="112">_xlfn.NORM.INV(RAND(),N$13,N$14)</f>
        <v>-2.018559111336482E-2</v>
      </c>
    </row>
    <row r="3341" spans="2:8">
      <c r="B3341" s="270">
        <v>40882</v>
      </c>
      <c r="C3341" s="271">
        <v>999.55</v>
      </c>
      <c r="D3341">
        <f t="shared" si="111"/>
        <v>7.2555046102684853E-3</v>
      </c>
      <c r="E3341" s="172">
        <v>7.2555046102684853E-3</v>
      </c>
      <c r="G3341" s="172">
        <v>3331</v>
      </c>
      <c r="H3341" s="264">
        <f t="shared" ca="1" si="112"/>
        <v>3.1429404711563878E-2</v>
      </c>
    </row>
    <row r="3342" spans="2:8">
      <c r="B3342" s="270">
        <v>40879</v>
      </c>
      <c r="C3342" s="271">
        <v>992.35</v>
      </c>
      <c r="D3342">
        <f t="shared" si="111"/>
        <v>3.128085216939467E-2</v>
      </c>
      <c r="E3342" s="172">
        <v>3.128085216939467E-2</v>
      </c>
      <c r="G3342" s="172">
        <v>3332</v>
      </c>
      <c r="H3342" s="264">
        <f t="shared" ca="1" si="112"/>
        <v>-1.7348147413315412E-3</v>
      </c>
    </row>
    <row r="3343" spans="2:8">
      <c r="B3343" s="270">
        <v>40878</v>
      </c>
      <c r="C3343" s="271">
        <v>962.25</v>
      </c>
      <c r="D3343">
        <f t="shared" si="111"/>
        <v>-1.0183613639870368E-2</v>
      </c>
      <c r="E3343" s="172">
        <v>-1.0183613639870368E-2</v>
      </c>
      <c r="G3343" s="172">
        <v>3333</v>
      </c>
      <c r="H3343" s="264">
        <f t="shared" ca="1" si="112"/>
        <v>1.6526236410939893E-2</v>
      </c>
    </row>
    <row r="3344" spans="2:8">
      <c r="B3344" s="270">
        <v>40877</v>
      </c>
      <c r="C3344" s="271">
        <v>972.15</v>
      </c>
      <c r="D3344">
        <f t="shared" si="111"/>
        <v>1.3817916362498697E-2</v>
      </c>
      <c r="E3344" s="172">
        <v>1.3817916362498697E-2</v>
      </c>
      <c r="G3344" s="172">
        <v>3334</v>
      </c>
      <c r="H3344" s="264">
        <f t="shared" ca="1" si="112"/>
        <v>-1.4373655017226051E-2</v>
      </c>
    </row>
    <row r="3345" spans="2:8">
      <c r="B3345" s="270">
        <v>40876</v>
      </c>
      <c r="C3345" s="271">
        <v>958.9</v>
      </c>
      <c r="D3345">
        <f t="shared" si="111"/>
        <v>-6.7329604309094675E-3</v>
      </c>
      <c r="E3345" s="172">
        <v>-6.7329604309094675E-3</v>
      </c>
      <c r="G3345" s="172">
        <v>3335</v>
      </c>
      <c r="H3345" s="264">
        <f t="shared" ca="1" si="112"/>
        <v>2.5697620421459125E-2</v>
      </c>
    </row>
    <row r="3346" spans="2:8">
      <c r="B3346" s="270">
        <v>40875</v>
      </c>
      <c r="C3346" s="271">
        <v>965.4</v>
      </c>
      <c r="D3346">
        <f t="shared" si="111"/>
        <v>1.626401389546811E-2</v>
      </c>
      <c r="E3346" s="172">
        <v>1.626401389546811E-2</v>
      </c>
      <c r="G3346" s="172">
        <v>3336</v>
      </c>
      <c r="H3346" s="264">
        <f t="shared" ca="1" si="112"/>
        <v>-2.3355344392938873E-2</v>
      </c>
    </row>
    <row r="3347" spans="2:8">
      <c r="B3347" s="270">
        <v>40872</v>
      </c>
      <c r="C3347" s="271">
        <v>949.95</v>
      </c>
      <c r="D3347">
        <f t="shared" si="111"/>
        <v>-3.9435765205521008E-2</v>
      </c>
      <c r="E3347" s="172">
        <v>-3.9435765205521008E-2</v>
      </c>
      <c r="G3347" s="172">
        <v>3337</v>
      </c>
      <c r="H3347" s="264">
        <f t="shared" ca="1" si="112"/>
        <v>1.6156300405834392E-2</v>
      </c>
    </row>
    <row r="3348" spans="2:8">
      <c r="B3348" s="270">
        <v>40871</v>
      </c>
      <c r="C3348" s="271">
        <v>988.95</v>
      </c>
      <c r="D3348">
        <f t="shared" si="111"/>
        <v>3.7070050335570495E-2</v>
      </c>
      <c r="E3348" s="172">
        <v>3.7070050335570495E-2</v>
      </c>
      <c r="G3348" s="172">
        <v>3338</v>
      </c>
      <c r="H3348" s="264">
        <f t="shared" ca="1" si="112"/>
        <v>1.2715744577944599E-2</v>
      </c>
    </row>
    <row r="3349" spans="2:8">
      <c r="B3349" s="270">
        <v>40870</v>
      </c>
      <c r="C3349" s="271">
        <v>953.6</v>
      </c>
      <c r="D3349">
        <f t="shared" si="111"/>
        <v>-6.2008233025896845E-3</v>
      </c>
      <c r="E3349" s="172">
        <v>-6.2008233025896845E-3</v>
      </c>
      <c r="G3349" s="172">
        <v>3339</v>
      </c>
      <c r="H3349" s="264">
        <f t="shared" ca="1" si="112"/>
        <v>-3.3318173861041404E-2</v>
      </c>
    </row>
    <row r="3350" spans="2:8">
      <c r="B3350" s="270">
        <v>40869</v>
      </c>
      <c r="C3350" s="271">
        <v>959.55</v>
      </c>
      <c r="D3350">
        <f t="shared" si="111"/>
        <v>1.7496421186575475E-2</v>
      </c>
      <c r="E3350" s="172">
        <v>1.7496421186575475E-2</v>
      </c>
      <c r="G3350" s="172">
        <v>3340</v>
      </c>
      <c r="H3350" s="264">
        <f t="shared" ca="1" si="112"/>
        <v>-1.1628564908121087E-3</v>
      </c>
    </row>
    <row r="3351" spans="2:8">
      <c r="B3351" s="270">
        <v>40868</v>
      </c>
      <c r="C3351" s="271">
        <v>943.05</v>
      </c>
      <c r="D3351">
        <f t="shared" si="111"/>
        <v>2.6047203912395616E-3</v>
      </c>
      <c r="E3351" s="172">
        <v>2.6047203912395616E-3</v>
      </c>
      <c r="G3351" s="172">
        <v>3341</v>
      </c>
      <c r="H3351" s="264">
        <f t="shared" ca="1" si="112"/>
        <v>-2.01000995919236E-2</v>
      </c>
    </row>
    <row r="3352" spans="2:8">
      <c r="B3352" s="270">
        <v>40865</v>
      </c>
      <c r="C3352" s="271">
        <v>940.6</v>
      </c>
      <c r="D3352">
        <f t="shared" si="111"/>
        <v>-6.9154832919811589E-3</v>
      </c>
      <c r="E3352" s="172">
        <v>-6.9154832919811589E-3</v>
      </c>
      <c r="G3352" s="172">
        <v>3342</v>
      </c>
      <c r="H3352" s="264">
        <f t="shared" ca="1" si="112"/>
        <v>1.4716095300679655E-2</v>
      </c>
    </row>
    <row r="3353" spans="2:8">
      <c r="B3353" s="270">
        <v>40864</v>
      </c>
      <c r="C3353" s="271">
        <v>947.15</v>
      </c>
      <c r="D3353">
        <f t="shared" si="111"/>
        <v>-4.4633851119628809E-2</v>
      </c>
      <c r="E3353" s="172">
        <v>-4.4633851119628809E-2</v>
      </c>
      <c r="G3353" s="172">
        <v>3343</v>
      </c>
      <c r="H3353" s="264">
        <f t="shared" ca="1" si="112"/>
        <v>6.4786274780676278E-3</v>
      </c>
    </row>
    <row r="3354" spans="2:8">
      <c r="B3354" s="270">
        <v>40863</v>
      </c>
      <c r="C3354" s="271">
        <v>991.4</v>
      </c>
      <c r="D3354">
        <f t="shared" si="111"/>
        <v>-1.2057797708021945E-2</v>
      </c>
      <c r="E3354" s="172">
        <v>-1.2057797708021945E-2</v>
      </c>
      <c r="G3354" s="172">
        <v>3344</v>
      </c>
      <c r="H3354" s="264">
        <f t="shared" ca="1" si="112"/>
        <v>3.501402786192247E-3</v>
      </c>
    </row>
    <row r="3355" spans="2:8">
      <c r="B3355" s="270">
        <v>40862</v>
      </c>
      <c r="C3355" s="271">
        <v>1003.5</v>
      </c>
      <c r="D3355">
        <f t="shared" si="111"/>
        <v>-2.2882181110029213E-2</v>
      </c>
      <c r="E3355" s="172">
        <v>-2.2882181110029213E-2</v>
      </c>
      <c r="G3355" s="172">
        <v>3345</v>
      </c>
      <c r="H3355" s="264">
        <f t="shared" ca="1" si="112"/>
        <v>1.9745411517011039E-2</v>
      </c>
    </row>
    <row r="3356" spans="2:8">
      <c r="B3356" s="270">
        <v>40861</v>
      </c>
      <c r="C3356" s="271">
        <v>1027</v>
      </c>
      <c r="D3356">
        <f t="shared" si="111"/>
        <v>-3.0903514979948102E-2</v>
      </c>
      <c r="E3356" s="172">
        <v>-3.0903514979948102E-2</v>
      </c>
      <c r="G3356" s="172">
        <v>3346</v>
      </c>
      <c r="H3356" s="264">
        <f t="shared" ca="1" si="112"/>
        <v>4.014353638568894E-3</v>
      </c>
    </row>
    <row r="3357" spans="2:8">
      <c r="B3357" s="270">
        <v>40858</v>
      </c>
      <c r="C3357" s="271">
        <v>1059.75</v>
      </c>
      <c r="D3357">
        <f t="shared" si="111"/>
        <v>-1.5559684161634928E-2</v>
      </c>
      <c r="E3357" s="172">
        <v>-1.5559684161634928E-2</v>
      </c>
      <c r="G3357" s="172">
        <v>3347</v>
      </c>
      <c r="H3357" s="264">
        <f t="shared" ca="1" si="112"/>
        <v>1.1950350943321746E-2</v>
      </c>
    </row>
    <row r="3358" spans="2:8">
      <c r="B3358" s="270">
        <v>40856</v>
      </c>
      <c r="C3358" s="271">
        <v>1076.5</v>
      </c>
      <c r="D3358">
        <f t="shared" si="111"/>
        <v>-4.2387581728417105E-2</v>
      </c>
      <c r="E3358" s="172">
        <v>-4.2387581728417105E-2</v>
      </c>
      <c r="G3358" s="172">
        <v>3348</v>
      </c>
      <c r="H3358" s="264">
        <f t="shared" ca="1" si="112"/>
        <v>3.397513156437635E-2</v>
      </c>
    </row>
    <row r="3359" spans="2:8">
      <c r="B3359" s="270">
        <v>40855</v>
      </c>
      <c r="C3359" s="271">
        <v>1124.1500000000001</v>
      </c>
      <c r="D3359">
        <f t="shared" si="111"/>
        <v>1.6930274003119545E-3</v>
      </c>
      <c r="E3359" s="172">
        <v>1.6930274003119545E-3</v>
      </c>
      <c r="G3359" s="172">
        <v>3349</v>
      </c>
      <c r="H3359" s="264">
        <f t="shared" ca="1" si="112"/>
        <v>-9.8454808257222113E-3</v>
      </c>
    </row>
    <row r="3360" spans="2:8">
      <c r="B3360" s="270">
        <v>40851</v>
      </c>
      <c r="C3360" s="271">
        <v>1122.25</v>
      </c>
      <c r="D3360">
        <f t="shared" si="111"/>
        <v>-6.4187693669765381E-3</v>
      </c>
      <c r="E3360" s="172">
        <v>-6.4187693669765381E-3</v>
      </c>
      <c r="G3360" s="172">
        <v>3350</v>
      </c>
      <c r="H3360" s="264">
        <f t="shared" ca="1" si="112"/>
        <v>8.299464357762569E-3</v>
      </c>
    </row>
    <row r="3361" spans="2:8">
      <c r="B3361" s="270">
        <v>40850</v>
      </c>
      <c r="C3361" s="271">
        <v>1129.5</v>
      </c>
      <c r="D3361">
        <f t="shared" si="111"/>
        <v>4.8932384341637009E-3</v>
      </c>
      <c r="E3361" s="172">
        <v>4.8932384341637009E-3</v>
      </c>
      <c r="G3361" s="172">
        <v>3351</v>
      </c>
      <c r="H3361" s="264">
        <f t="shared" ca="1" si="112"/>
        <v>-2.1024810317499172E-3</v>
      </c>
    </row>
    <row r="3362" spans="2:8">
      <c r="B3362" s="270">
        <v>40849</v>
      </c>
      <c r="C3362" s="271">
        <v>1124</v>
      </c>
      <c r="D3362">
        <f t="shared" si="111"/>
        <v>-8.3811204234671369E-3</v>
      </c>
      <c r="E3362" s="172">
        <v>-8.3811204234671369E-3</v>
      </c>
      <c r="G3362" s="172">
        <v>3352</v>
      </c>
      <c r="H3362" s="264">
        <f t="shared" ca="1" si="112"/>
        <v>-3.3239209975229086E-3</v>
      </c>
    </row>
    <row r="3363" spans="2:8">
      <c r="B3363" s="270">
        <v>40848</v>
      </c>
      <c r="C3363" s="271">
        <v>1133.5</v>
      </c>
      <c r="D3363">
        <f t="shared" si="111"/>
        <v>7.2869457033680318E-3</v>
      </c>
      <c r="E3363" s="172">
        <v>7.2869457033680318E-3</v>
      </c>
      <c r="G3363" s="172">
        <v>3353</v>
      </c>
      <c r="H3363" s="264">
        <f t="shared" ca="1" si="112"/>
        <v>1.9323724502783881E-2</v>
      </c>
    </row>
    <row r="3364" spans="2:8">
      <c r="B3364" s="270">
        <v>40847</v>
      </c>
      <c r="C3364" s="271">
        <v>1125.3</v>
      </c>
      <c r="D3364">
        <f t="shared" si="111"/>
        <v>-6.2166962699826422E-4</v>
      </c>
      <c r="E3364" s="172">
        <v>-6.2166962699826422E-4</v>
      </c>
      <c r="G3364" s="172">
        <v>3354</v>
      </c>
      <c r="H3364" s="264">
        <f t="shared" ca="1" si="112"/>
        <v>6.2368612150600841E-3</v>
      </c>
    </row>
    <row r="3365" spans="2:8">
      <c r="B3365" s="270">
        <v>40844</v>
      </c>
      <c r="C3365" s="271">
        <v>1126</v>
      </c>
      <c r="D3365">
        <f t="shared" si="111"/>
        <v>-2.0273209779865967E-2</v>
      </c>
      <c r="E3365" s="172">
        <v>-2.0273209779865967E-2</v>
      </c>
      <c r="G3365" s="172">
        <v>3355</v>
      </c>
      <c r="H3365" s="264">
        <f t="shared" ca="1" si="112"/>
        <v>1.8070504133149853E-2</v>
      </c>
    </row>
    <row r="3366" spans="2:8">
      <c r="B3366" s="270">
        <v>40842</v>
      </c>
      <c r="C3366" s="271">
        <v>1149.3</v>
      </c>
      <c r="D3366">
        <f t="shared" si="111"/>
        <v>-1.6938110749186062E-3</v>
      </c>
      <c r="E3366" s="172">
        <v>-1.6938110749186062E-3</v>
      </c>
      <c r="G3366" s="172">
        <v>3356</v>
      </c>
      <c r="H3366" s="264">
        <f t="shared" ca="1" si="112"/>
        <v>9.7404406964211859E-3</v>
      </c>
    </row>
    <row r="3367" spans="2:8">
      <c r="B3367" s="270">
        <v>40841</v>
      </c>
      <c r="C3367" s="271">
        <v>1151.25</v>
      </c>
      <c r="D3367">
        <f t="shared" si="111"/>
        <v>3.4924487594390423E-2</v>
      </c>
      <c r="E3367" s="172">
        <v>3.4924487594390423E-2</v>
      </c>
      <c r="G3367" s="172">
        <v>3357</v>
      </c>
      <c r="H3367" s="264">
        <f t="shared" ca="1" si="112"/>
        <v>6.3284426214005457E-3</v>
      </c>
    </row>
    <row r="3368" spans="2:8">
      <c r="B3368" s="270">
        <v>40840</v>
      </c>
      <c r="C3368" s="271">
        <v>1112.4000000000001</v>
      </c>
      <c r="D3368">
        <f t="shared" si="111"/>
        <v>1.6308071810333138E-2</v>
      </c>
      <c r="E3368" s="172">
        <v>1.6308071810333138E-2</v>
      </c>
      <c r="G3368" s="172">
        <v>3358</v>
      </c>
      <c r="H3368" s="264">
        <f t="shared" ca="1" si="112"/>
        <v>-4.4882945864250109E-2</v>
      </c>
    </row>
    <row r="3369" spans="2:8">
      <c r="B3369" s="270">
        <v>40837</v>
      </c>
      <c r="C3369" s="271">
        <v>1094.55</v>
      </c>
      <c r="D3369">
        <f t="shared" si="111"/>
        <v>1.5870806069887149E-2</v>
      </c>
      <c r="E3369" s="172">
        <v>1.5870806069887149E-2</v>
      </c>
      <c r="G3369" s="172">
        <v>3359</v>
      </c>
      <c r="H3369" s="264">
        <f t="shared" ca="1" si="112"/>
        <v>4.7426435120370754E-3</v>
      </c>
    </row>
    <row r="3370" spans="2:8">
      <c r="B3370" s="270">
        <v>40836</v>
      </c>
      <c r="C3370" s="271">
        <v>1077.45</v>
      </c>
      <c r="D3370">
        <f t="shared" si="111"/>
        <v>1.0930756239444634E-2</v>
      </c>
      <c r="E3370" s="172">
        <v>1.0930756239444634E-2</v>
      </c>
      <c r="G3370" s="172">
        <v>3360</v>
      </c>
      <c r="H3370" s="264">
        <f t="shared" ca="1" si="112"/>
        <v>7.7348355157736033E-3</v>
      </c>
    </row>
    <row r="3371" spans="2:8">
      <c r="B3371" s="270">
        <v>40835</v>
      </c>
      <c r="C3371" s="271">
        <v>1065.8</v>
      </c>
      <c r="D3371">
        <f t="shared" si="111"/>
        <v>1.2829041147961608E-2</v>
      </c>
      <c r="E3371" s="172">
        <v>1.2829041147961608E-2</v>
      </c>
      <c r="G3371" s="172">
        <v>3361</v>
      </c>
      <c r="H3371" s="264">
        <f t="shared" ca="1" si="112"/>
        <v>-1.1761017175544805E-2</v>
      </c>
    </row>
    <row r="3372" spans="2:8">
      <c r="B3372" s="270">
        <v>40834</v>
      </c>
      <c r="C3372" s="271">
        <v>1052.3</v>
      </c>
      <c r="D3372">
        <f t="shared" si="111"/>
        <v>6.6565233929254998E-4</v>
      </c>
      <c r="E3372" s="172">
        <v>6.6565233929254998E-4</v>
      </c>
      <c r="G3372" s="172">
        <v>3362</v>
      </c>
      <c r="H3372" s="264">
        <f t="shared" ca="1" si="112"/>
        <v>1.7449116849905719E-2</v>
      </c>
    </row>
    <row r="3373" spans="2:8">
      <c r="B3373" s="270">
        <v>40833</v>
      </c>
      <c r="C3373" s="271">
        <v>1051.5999999999999</v>
      </c>
      <c r="D3373">
        <f t="shared" si="111"/>
        <v>2.3704064249208966E-2</v>
      </c>
      <c r="E3373" s="172">
        <v>2.3704064249208966E-2</v>
      </c>
      <c r="G3373" s="172">
        <v>3363</v>
      </c>
      <c r="H3373" s="264">
        <f t="shared" ca="1" si="112"/>
        <v>-7.7603789977605895E-3</v>
      </c>
    </row>
    <row r="3374" spans="2:8">
      <c r="B3374" s="270">
        <v>40830</v>
      </c>
      <c r="C3374" s="271">
        <v>1027.25</v>
      </c>
      <c r="D3374">
        <f t="shared" si="111"/>
        <v>-2.9293645168910937E-2</v>
      </c>
      <c r="E3374" s="172">
        <v>-2.9293645168910937E-2</v>
      </c>
      <c r="G3374" s="172">
        <v>3364</v>
      </c>
      <c r="H3374" s="264">
        <f t="shared" ca="1" si="112"/>
        <v>-3.5496420402639416E-2</v>
      </c>
    </row>
    <row r="3375" spans="2:8">
      <c r="B3375" s="270">
        <v>40829</v>
      </c>
      <c r="C3375" s="271">
        <v>1058.25</v>
      </c>
      <c r="D3375">
        <f t="shared" si="111"/>
        <v>-2.5417875397154222E-2</v>
      </c>
      <c r="E3375" s="172">
        <v>-2.5417875397154222E-2</v>
      </c>
      <c r="G3375" s="172">
        <v>3365</v>
      </c>
      <c r="H3375" s="264">
        <f t="shared" ca="1" si="112"/>
        <v>1.9459692594714598E-2</v>
      </c>
    </row>
    <row r="3376" spans="2:8">
      <c r="B3376" s="270">
        <v>40828</v>
      </c>
      <c r="C3376" s="271">
        <v>1085.8499999999999</v>
      </c>
      <c r="D3376">
        <f t="shared" si="111"/>
        <v>1.1787178531494469E-2</v>
      </c>
      <c r="E3376" s="172">
        <v>1.1787178531494469E-2</v>
      </c>
      <c r="G3376" s="172">
        <v>3366</v>
      </c>
      <c r="H3376" s="264">
        <f t="shared" ca="1" si="112"/>
        <v>2.2913773219694723E-2</v>
      </c>
    </row>
    <row r="3377" spans="2:8">
      <c r="B3377" s="270">
        <v>40827</v>
      </c>
      <c r="C3377" s="271">
        <v>1073.2</v>
      </c>
      <c r="D3377">
        <f t="shared" si="111"/>
        <v>2.1009384191605584E-3</v>
      </c>
      <c r="E3377" s="172">
        <v>2.1009384191605584E-3</v>
      </c>
      <c r="G3377" s="172">
        <v>3367</v>
      </c>
      <c r="H3377" s="264">
        <f t="shared" ca="1" si="112"/>
        <v>1.2467094809990607E-2</v>
      </c>
    </row>
    <row r="3378" spans="2:8">
      <c r="B3378" s="270">
        <v>40826</v>
      </c>
      <c r="C3378" s="271">
        <v>1070.95</v>
      </c>
      <c r="D3378">
        <f t="shared" si="111"/>
        <v>-3.7953647143370461E-2</v>
      </c>
      <c r="E3378" s="172">
        <v>-3.7953647143370461E-2</v>
      </c>
      <c r="G3378" s="172">
        <v>3368</v>
      </c>
      <c r="H3378" s="264">
        <f t="shared" ca="1" si="112"/>
        <v>1.2160168310583726E-2</v>
      </c>
    </row>
    <row r="3379" spans="2:8">
      <c r="B3379" s="270">
        <v>40823</v>
      </c>
      <c r="C3379" s="271">
        <v>1113.2</v>
      </c>
      <c r="D3379">
        <f t="shared" si="111"/>
        <v>2.5470959421491496E-2</v>
      </c>
      <c r="E3379" s="172">
        <v>2.5470959421491496E-2</v>
      </c>
      <c r="G3379" s="172">
        <v>3369</v>
      </c>
      <c r="H3379" s="264">
        <f t="shared" ca="1" si="112"/>
        <v>-2.843986437043883E-3</v>
      </c>
    </row>
    <row r="3380" spans="2:8">
      <c r="B3380" s="270">
        <v>40821</v>
      </c>
      <c r="C3380" s="271">
        <v>1085.55</v>
      </c>
      <c r="D3380">
        <f t="shared" si="111"/>
        <v>-2.0129078846414187E-2</v>
      </c>
      <c r="E3380" s="172">
        <v>-2.0129078846414187E-2</v>
      </c>
      <c r="G3380" s="172">
        <v>3370</v>
      </c>
      <c r="H3380" s="264">
        <f t="shared" ca="1" si="112"/>
        <v>2.4542269762691327E-3</v>
      </c>
    </row>
    <row r="3381" spans="2:8">
      <c r="B3381" s="270">
        <v>40820</v>
      </c>
      <c r="C3381" s="271">
        <v>1107.8499999999999</v>
      </c>
      <c r="D3381">
        <f t="shared" si="111"/>
        <v>2.7928554859661246E-2</v>
      </c>
      <c r="E3381" s="172">
        <v>2.7928554859661246E-2</v>
      </c>
      <c r="G3381" s="172">
        <v>3371</v>
      </c>
      <c r="H3381" s="264">
        <f t="shared" ca="1" si="112"/>
        <v>-1.7166208584594864E-2</v>
      </c>
    </row>
    <row r="3382" spans="2:8">
      <c r="B3382" s="270">
        <v>40819</v>
      </c>
      <c r="C3382" s="271">
        <v>1077.75</v>
      </c>
      <c r="D3382">
        <f t="shared" si="111"/>
        <v>-4.8476454293628806E-3</v>
      </c>
      <c r="E3382" s="172">
        <v>-4.8476454293628806E-3</v>
      </c>
      <c r="G3382" s="172">
        <v>3372</v>
      </c>
      <c r="H3382" s="264">
        <f t="shared" ca="1" si="112"/>
        <v>8.7401398407278303E-3</v>
      </c>
    </row>
    <row r="3383" spans="2:8">
      <c r="B3383" s="270">
        <v>40816</v>
      </c>
      <c r="C3383" s="271">
        <v>1083</v>
      </c>
      <c r="D3383">
        <f t="shared" si="111"/>
        <v>-1.9998190209030778E-2</v>
      </c>
      <c r="E3383" s="172">
        <v>-1.9998190209030778E-2</v>
      </c>
      <c r="G3383" s="172">
        <v>3373</v>
      </c>
      <c r="H3383" s="264">
        <f t="shared" ca="1" si="112"/>
        <v>1.4748634254306919E-2</v>
      </c>
    </row>
    <row r="3384" spans="2:8">
      <c r="B3384" s="270">
        <v>40815</v>
      </c>
      <c r="C3384" s="271">
        <v>1105.0999999999999</v>
      </c>
      <c r="D3384">
        <f t="shared" si="111"/>
        <v>2.4901460700208586E-2</v>
      </c>
      <c r="E3384" s="172">
        <v>2.4901460700208586E-2</v>
      </c>
      <c r="G3384" s="172">
        <v>3374</v>
      </c>
      <c r="H3384" s="264">
        <f t="shared" ca="1" si="112"/>
        <v>2.2918656476175591E-2</v>
      </c>
    </row>
    <row r="3385" spans="2:8">
      <c r="B3385" s="270">
        <v>40814</v>
      </c>
      <c r="C3385" s="271">
        <v>1078.25</v>
      </c>
      <c r="D3385">
        <f t="shared" si="111"/>
        <v>-2.5222618993807431E-2</v>
      </c>
      <c r="E3385" s="172">
        <v>-2.5222618993807431E-2</v>
      </c>
      <c r="G3385" s="172">
        <v>3375</v>
      </c>
      <c r="H3385" s="264">
        <f t="shared" ca="1" si="112"/>
        <v>1.2529651009210505E-2</v>
      </c>
    </row>
    <row r="3386" spans="2:8">
      <c r="B3386" s="270">
        <v>40813</v>
      </c>
      <c r="C3386" s="271">
        <v>1106.1500000000001</v>
      </c>
      <c r="D3386">
        <f t="shared" si="111"/>
        <v>2.7256686478454809E-2</v>
      </c>
      <c r="E3386" s="172">
        <v>2.7256686478454809E-2</v>
      </c>
      <c r="G3386" s="172">
        <v>3376</v>
      </c>
      <c r="H3386" s="264">
        <f t="shared" ca="1" si="112"/>
        <v>1.9762698760131293E-2</v>
      </c>
    </row>
    <row r="3387" spans="2:8">
      <c r="B3387" s="270">
        <v>40812</v>
      </c>
      <c r="C3387" s="271">
        <v>1076.8</v>
      </c>
      <c r="D3387">
        <f t="shared" si="111"/>
        <v>-1.2925107709231035E-2</v>
      </c>
      <c r="E3387" s="172">
        <v>-1.2925107709231035E-2</v>
      </c>
      <c r="G3387" s="172">
        <v>3377</v>
      </c>
      <c r="H3387" s="264">
        <f t="shared" ca="1" si="112"/>
        <v>-2.4105375849915928E-2</v>
      </c>
    </row>
    <row r="3388" spans="2:8">
      <c r="B3388" s="270">
        <v>40809</v>
      </c>
      <c r="C3388" s="271">
        <v>1090.9000000000001</v>
      </c>
      <c r="D3388">
        <f t="shared" si="111"/>
        <v>3.4955385889064322E-3</v>
      </c>
      <c r="E3388" s="172">
        <v>3.4955385889064322E-3</v>
      </c>
      <c r="G3388" s="172">
        <v>3378</v>
      </c>
      <c r="H3388" s="264">
        <f t="shared" ca="1" si="112"/>
        <v>1.1151490942200092E-2</v>
      </c>
    </row>
    <row r="3389" spans="2:8">
      <c r="B3389" s="270">
        <v>40808</v>
      </c>
      <c r="C3389" s="271">
        <v>1087.0999999999999</v>
      </c>
      <c r="D3389">
        <f t="shared" si="111"/>
        <v>-3.1709272290015265E-2</v>
      </c>
      <c r="E3389" s="172">
        <v>-3.1709272290015265E-2</v>
      </c>
      <c r="G3389" s="172">
        <v>3379</v>
      </c>
      <c r="H3389" s="264">
        <f t="shared" ca="1" si="112"/>
        <v>-1.493486762462087E-2</v>
      </c>
    </row>
    <row r="3390" spans="2:8">
      <c r="B3390" s="270">
        <v>40807</v>
      </c>
      <c r="C3390" s="271">
        <v>1122.7</v>
      </c>
      <c r="D3390">
        <f t="shared" si="111"/>
        <v>-2.7923286722368934E-2</v>
      </c>
      <c r="E3390" s="172">
        <v>-2.7923286722368934E-2</v>
      </c>
      <c r="G3390" s="172">
        <v>3380</v>
      </c>
      <c r="H3390" s="264">
        <f t="shared" ca="1" si="112"/>
        <v>1.1153509872844924E-2</v>
      </c>
    </row>
    <row r="3391" spans="2:8">
      <c r="B3391" s="270">
        <v>40806</v>
      </c>
      <c r="C3391" s="271">
        <v>1154.95</v>
      </c>
      <c r="D3391">
        <f t="shared" si="111"/>
        <v>1.244795090948941E-2</v>
      </c>
      <c r="E3391" s="172">
        <v>1.244795090948941E-2</v>
      </c>
      <c r="G3391" s="172">
        <v>3381</v>
      </c>
      <c r="H3391" s="264">
        <f t="shared" ca="1" si="112"/>
        <v>-1.3335127670297328E-2</v>
      </c>
    </row>
    <row r="3392" spans="2:8">
      <c r="B3392" s="270">
        <v>40805</v>
      </c>
      <c r="C3392" s="271">
        <v>1140.75</v>
      </c>
      <c r="D3392">
        <f t="shared" si="111"/>
        <v>2.8212177204921314E-2</v>
      </c>
      <c r="E3392" s="172">
        <v>2.8212177204921314E-2</v>
      </c>
      <c r="G3392" s="172">
        <v>3382</v>
      </c>
      <c r="H3392" s="264">
        <f t="shared" ca="1" si="112"/>
        <v>2.4496579810893902E-2</v>
      </c>
    </row>
    <row r="3393" spans="2:8">
      <c r="B3393" s="270">
        <v>40802</v>
      </c>
      <c r="C3393" s="271">
        <v>1109.45</v>
      </c>
      <c r="D3393">
        <f t="shared" si="111"/>
        <v>2.5132825132825175E-2</v>
      </c>
      <c r="E3393" s="172">
        <v>2.5132825132825175E-2</v>
      </c>
      <c r="G3393" s="172">
        <v>3383</v>
      </c>
      <c r="H3393" s="264">
        <f t="shared" ca="1" si="112"/>
        <v>-2.0876622751583574E-2</v>
      </c>
    </row>
    <row r="3394" spans="2:8">
      <c r="B3394" s="270">
        <v>40801</v>
      </c>
      <c r="C3394" s="271">
        <v>1082.25</v>
      </c>
      <c r="D3394">
        <f t="shared" si="111"/>
        <v>-1.1282660332541486E-2</v>
      </c>
      <c r="E3394" s="172">
        <v>-1.1282660332541486E-2</v>
      </c>
      <c r="G3394" s="172">
        <v>3384</v>
      </c>
      <c r="H3394" s="264">
        <f t="shared" ca="1" si="112"/>
        <v>5.8287534210564769E-3</v>
      </c>
    </row>
    <row r="3395" spans="2:8">
      <c r="B3395" s="270">
        <v>40800</v>
      </c>
      <c r="C3395" s="271">
        <v>1094.5999999999999</v>
      </c>
      <c r="D3395">
        <f t="shared" si="111"/>
        <v>1.8327286259186729E-2</v>
      </c>
      <c r="E3395" s="172">
        <v>1.8327286259186729E-2</v>
      </c>
      <c r="G3395" s="172">
        <v>3385</v>
      </c>
      <c r="H3395" s="264">
        <f t="shared" ca="1" si="112"/>
        <v>2.2266670965775882E-2</v>
      </c>
    </row>
    <row r="3396" spans="2:8">
      <c r="B3396" s="270">
        <v>40799</v>
      </c>
      <c r="C3396" s="271">
        <v>1074.9000000000001</v>
      </c>
      <c r="D3396">
        <f t="shared" si="111"/>
        <v>6.2251345658788588E-3</v>
      </c>
      <c r="E3396" s="172">
        <v>6.2251345658788588E-3</v>
      </c>
      <c r="G3396" s="172">
        <v>3386</v>
      </c>
      <c r="H3396" s="264">
        <f t="shared" ca="1" si="112"/>
        <v>-1.0368008758657232E-2</v>
      </c>
    </row>
    <row r="3397" spans="2:8">
      <c r="B3397" s="270">
        <v>40798</v>
      </c>
      <c r="C3397" s="271">
        <v>1068.25</v>
      </c>
      <c r="D3397">
        <f t="shared" si="111"/>
        <v>-3.1856081203552739E-2</v>
      </c>
      <c r="E3397" s="172">
        <v>-3.1856081203552739E-2</v>
      </c>
      <c r="G3397" s="172">
        <v>3387</v>
      </c>
      <c r="H3397" s="264">
        <f t="shared" ca="1" si="112"/>
        <v>7.5665488935677157E-3</v>
      </c>
    </row>
    <row r="3398" spans="2:8">
      <c r="B3398" s="270">
        <v>40795</v>
      </c>
      <c r="C3398" s="271">
        <v>1103.4000000000001</v>
      </c>
      <c r="D3398">
        <f t="shared" si="111"/>
        <v>-2.5178902729923135E-2</v>
      </c>
      <c r="E3398" s="172">
        <v>-2.5178902729923135E-2</v>
      </c>
      <c r="G3398" s="172">
        <v>3388</v>
      </c>
      <c r="H3398" s="264">
        <f t="shared" ca="1" si="112"/>
        <v>7.3444291701013128E-3</v>
      </c>
    </row>
    <row r="3399" spans="2:8">
      <c r="B3399" s="270">
        <v>40794</v>
      </c>
      <c r="C3399" s="271">
        <v>1131.9000000000001</v>
      </c>
      <c r="D3399">
        <f t="shared" si="111"/>
        <v>4.8828125E-3</v>
      </c>
      <c r="E3399" s="172">
        <v>4.8828125E-3</v>
      </c>
      <c r="G3399" s="172">
        <v>3389</v>
      </c>
      <c r="H3399" s="264">
        <f t="shared" ca="1" si="112"/>
        <v>1.7928443863314221E-2</v>
      </c>
    </row>
    <row r="3400" spans="2:8">
      <c r="B3400" s="270">
        <v>40793</v>
      </c>
      <c r="C3400" s="271">
        <v>1126.4000000000001</v>
      </c>
      <c r="D3400">
        <f t="shared" si="111"/>
        <v>2.1261163244027423E-2</v>
      </c>
      <c r="E3400" s="172">
        <v>2.1261163244027423E-2</v>
      </c>
      <c r="G3400" s="172">
        <v>3390</v>
      </c>
      <c r="H3400" s="264">
        <f t="shared" ca="1" si="112"/>
        <v>-4.4755074799821513E-3</v>
      </c>
    </row>
    <row r="3401" spans="2:8">
      <c r="B3401" s="270">
        <v>40792</v>
      </c>
      <c r="C3401" s="271">
        <v>1102.95</v>
      </c>
      <c r="D3401">
        <f t="shared" si="111"/>
        <v>1.6075541225241866E-2</v>
      </c>
      <c r="E3401" s="172">
        <v>1.6075541225241866E-2</v>
      </c>
      <c r="G3401" s="172">
        <v>3391</v>
      </c>
      <c r="H3401" s="264">
        <f t="shared" ca="1" si="112"/>
        <v>1.418356038501855E-2</v>
      </c>
    </row>
    <row r="3402" spans="2:8">
      <c r="B3402" s="270">
        <v>40791</v>
      </c>
      <c r="C3402" s="271">
        <v>1085.5</v>
      </c>
      <c r="D3402">
        <f t="shared" si="111"/>
        <v>6.0707169006904435E-3</v>
      </c>
      <c r="E3402" s="172">
        <v>6.0707169006904435E-3</v>
      </c>
      <c r="G3402" s="172">
        <v>3392</v>
      </c>
      <c r="H3402" s="264">
        <f t="shared" ca="1" si="112"/>
        <v>-1.247800752058135E-2</v>
      </c>
    </row>
    <row r="3403" spans="2:8">
      <c r="B3403" s="270">
        <v>40788</v>
      </c>
      <c r="C3403" s="271">
        <v>1078.95</v>
      </c>
      <c r="D3403">
        <f t="shared" ref="D3403:D3466" si="113">(C3403-C3404)/C3404</f>
        <v>-1.1543218359213878E-2</v>
      </c>
      <c r="E3403" s="172">
        <v>-1.1543218359213878E-2</v>
      </c>
      <c r="G3403" s="172">
        <v>3393</v>
      </c>
      <c r="H3403" s="264">
        <f t="shared" ca="1" si="112"/>
        <v>-5.2005677352629891E-3</v>
      </c>
    </row>
    <row r="3404" spans="2:8">
      <c r="B3404" s="270">
        <v>40785</v>
      </c>
      <c r="C3404" s="271">
        <v>1091.55</v>
      </c>
      <c r="D3404">
        <f t="shared" si="113"/>
        <v>1.125625347415218E-2</v>
      </c>
      <c r="E3404" s="172">
        <v>1.125625347415218E-2</v>
      </c>
      <c r="G3404" s="172">
        <v>3394</v>
      </c>
      <c r="H3404" s="264">
        <f t="shared" ref="H3404:H3467" ca="1" si="114">_xlfn.NORM.INV(RAND(),N$13,N$14)</f>
        <v>-3.4776282980366217E-2</v>
      </c>
    </row>
    <row r="3405" spans="2:8">
      <c r="B3405" s="270">
        <v>40784</v>
      </c>
      <c r="C3405" s="271">
        <v>1079.4000000000001</v>
      </c>
      <c r="D3405">
        <f t="shared" si="113"/>
        <v>-3.692080487354624E-3</v>
      </c>
      <c r="E3405" s="172">
        <v>-3.692080487354624E-3</v>
      </c>
      <c r="G3405" s="172">
        <v>3395</v>
      </c>
      <c r="H3405" s="264">
        <f t="shared" ca="1" si="114"/>
        <v>2.5305551006271028E-2</v>
      </c>
    </row>
    <row r="3406" spans="2:8">
      <c r="B3406" s="270">
        <v>40781</v>
      </c>
      <c r="C3406" s="271">
        <v>1083.4000000000001</v>
      </c>
      <c r="D3406">
        <f t="shared" si="113"/>
        <v>-2.4666906733885365E-2</v>
      </c>
      <c r="E3406" s="172">
        <v>-2.4666906733885365E-2</v>
      </c>
      <c r="G3406" s="172">
        <v>3396</v>
      </c>
      <c r="H3406" s="264">
        <f t="shared" ca="1" si="114"/>
        <v>-3.2074486983253846E-2</v>
      </c>
    </row>
    <row r="3407" spans="2:8">
      <c r="B3407" s="270">
        <v>40780</v>
      </c>
      <c r="C3407" s="271">
        <v>1110.8</v>
      </c>
      <c r="D3407">
        <f t="shared" si="113"/>
        <v>-3.3198743831314901E-3</v>
      </c>
      <c r="E3407" s="172">
        <v>-3.3198743831314901E-3</v>
      </c>
      <c r="G3407" s="172">
        <v>3397</v>
      </c>
      <c r="H3407" s="264">
        <f t="shared" ca="1" si="114"/>
        <v>-1.6625653920431818E-2</v>
      </c>
    </row>
    <row r="3408" spans="2:8">
      <c r="B3408" s="270">
        <v>40779</v>
      </c>
      <c r="C3408" s="271">
        <v>1114.5</v>
      </c>
      <c r="D3408">
        <f t="shared" si="113"/>
        <v>-3.7730961837333835E-2</v>
      </c>
      <c r="E3408" s="172">
        <v>-3.7730961837333835E-2</v>
      </c>
      <c r="G3408" s="172">
        <v>3398</v>
      </c>
      <c r="H3408" s="264">
        <f t="shared" ca="1" si="114"/>
        <v>-4.4363037518350273E-2</v>
      </c>
    </row>
    <row r="3409" spans="2:8">
      <c r="B3409" s="270">
        <v>40778</v>
      </c>
      <c r="C3409" s="271">
        <v>1158.2</v>
      </c>
      <c r="D3409">
        <f t="shared" si="113"/>
        <v>-9.5775611424662593E-3</v>
      </c>
      <c r="E3409" s="172">
        <v>-9.5775611424662593E-3</v>
      </c>
      <c r="G3409" s="172">
        <v>3399</v>
      </c>
      <c r="H3409" s="264">
        <f t="shared" ca="1" si="114"/>
        <v>5.9291071024003272E-3</v>
      </c>
    </row>
    <row r="3410" spans="2:8">
      <c r="B3410" s="270">
        <v>40777</v>
      </c>
      <c r="C3410" s="271">
        <v>1169.4000000000001</v>
      </c>
      <c r="D3410">
        <f t="shared" si="113"/>
        <v>8.929726931538878E-3</v>
      </c>
      <c r="E3410" s="172">
        <v>8.929726931538878E-3</v>
      </c>
      <c r="G3410" s="172">
        <v>3400</v>
      </c>
      <c r="H3410" s="264">
        <f t="shared" ca="1" si="114"/>
        <v>1.1202156249670329E-2</v>
      </c>
    </row>
    <row r="3411" spans="2:8">
      <c r="B3411" s="270">
        <v>40774</v>
      </c>
      <c r="C3411" s="271">
        <v>1159.05</v>
      </c>
      <c r="D3411">
        <f t="shared" si="113"/>
        <v>-3.0188028290506849E-4</v>
      </c>
      <c r="E3411" s="172">
        <v>-3.0188028290506849E-4</v>
      </c>
      <c r="G3411" s="172">
        <v>3401</v>
      </c>
      <c r="H3411" s="264">
        <f t="shared" ca="1" si="114"/>
        <v>2.0103345195257537E-2</v>
      </c>
    </row>
    <row r="3412" spans="2:8">
      <c r="B3412" s="270">
        <v>40773</v>
      </c>
      <c r="C3412" s="271">
        <v>1159.4000000000001</v>
      </c>
      <c r="D3412">
        <f t="shared" si="113"/>
        <v>-2.2428330522765522E-2</v>
      </c>
      <c r="E3412" s="172">
        <v>-2.2428330522765522E-2</v>
      </c>
      <c r="G3412" s="172">
        <v>3402</v>
      </c>
      <c r="H3412" s="264">
        <f t="shared" ca="1" si="114"/>
        <v>2.0438514741653403E-2</v>
      </c>
    </row>
    <row r="3413" spans="2:8">
      <c r="B3413" s="270">
        <v>40772</v>
      </c>
      <c r="C3413" s="271">
        <v>1186</v>
      </c>
      <c r="D3413">
        <f t="shared" si="113"/>
        <v>-3.191576197861392E-2</v>
      </c>
      <c r="E3413" s="172">
        <v>-3.191576197861392E-2</v>
      </c>
      <c r="G3413" s="172">
        <v>3403</v>
      </c>
      <c r="H3413" s="264">
        <f t="shared" ca="1" si="114"/>
        <v>1.9482660156975917E-2</v>
      </c>
    </row>
    <row r="3414" spans="2:8">
      <c r="B3414" s="270">
        <v>40771</v>
      </c>
      <c r="C3414" s="271">
        <v>1225.0999999999999</v>
      </c>
      <c r="D3414">
        <f t="shared" si="113"/>
        <v>-1.7049785373290008E-2</v>
      </c>
      <c r="E3414" s="172">
        <v>-1.7049785373290008E-2</v>
      </c>
      <c r="G3414" s="172">
        <v>3404</v>
      </c>
      <c r="H3414" s="264">
        <f t="shared" ca="1" si="114"/>
        <v>5.8156501111932147E-3</v>
      </c>
    </row>
    <row r="3415" spans="2:8">
      <c r="B3415" s="270">
        <v>40767</v>
      </c>
      <c r="C3415" s="271">
        <v>1246.3499999999999</v>
      </c>
      <c r="D3415">
        <f t="shared" si="113"/>
        <v>-1.0419588826996208E-3</v>
      </c>
      <c r="E3415" s="172">
        <v>-1.0419588826996208E-3</v>
      </c>
      <c r="G3415" s="172">
        <v>3405</v>
      </c>
      <c r="H3415" s="264">
        <f t="shared" ca="1" si="114"/>
        <v>-8.1281388327202205E-4</v>
      </c>
    </row>
    <row r="3416" spans="2:8">
      <c r="B3416" s="270">
        <v>40766</v>
      </c>
      <c r="C3416" s="271">
        <v>1247.6500000000001</v>
      </c>
      <c r="D3416">
        <f t="shared" si="113"/>
        <v>-2.3442391984971681E-2</v>
      </c>
      <c r="E3416" s="172">
        <v>-2.3442391984971681E-2</v>
      </c>
      <c r="G3416" s="172">
        <v>3406</v>
      </c>
      <c r="H3416" s="264">
        <f t="shared" ca="1" si="114"/>
        <v>-1.6742227942833639E-3</v>
      </c>
    </row>
    <row r="3417" spans="2:8">
      <c r="B3417" s="270">
        <v>40765</v>
      </c>
      <c r="C3417" s="271">
        <v>1277.5999999999999</v>
      </c>
      <c r="D3417">
        <f t="shared" si="113"/>
        <v>5.4168901357316605E-2</v>
      </c>
      <c r="E3417" s="172">
        <v>5.4168901357316605E-2</v>
      </c>
      <c r="G3417" s="172">
        <v>3407</v>
      </c>
      <c r="H3417" s="264">
        <f t="shared" ca="1" si="114"/>
        <v>3.4567299173843226E-3</v>
      </c>
    </row>
    <row r="3418" spans="2:8">
      <c r="B3418" s="270">
        <v>40764</v>
      </c>
      <c r="C3418" s="271">
        <v>1211.95</v>
      </c>
      <c r="D3418">
        <f t="shared" si="113"/>
        <v>1.6949863645898927E-2</v>
      </c>
      <c r="E3418" s="172">
        <v>1.6949863645898927E-2</v>
      </c>
      <c r="G3418" s="172">
        <v>3408</v>
      </c>
      <c r="H3418" s="264">
        <f t="shared" ca="1" si="114"/>
        <v>-6.1942717397608753E-3</v>
      </c>
    </row>
    <row r="3419" spans="2:8">
      <c r="B3419" s="270">
        <v>40763</v>
      </c>
      <c r="C3419" s="271">
        <v>1191.75</v>
      </c>
      <c r="D3419">
        <f t="shared" si="113"/>
        <v>-2.0973154362416107E-4</v>
      </c>
      <c r="E3419" s="172">
        <v>-2.0973154362416107E-4</v>
      </c>
      <c r="G3419" s="172">
        <v>3409</v>
      </c>
      <c r="H3419" s="264">
        <f t="shared" ca="1" si="114"/>
        <v>1.3284625524104062E-2</v>
      </c>
    </row>
    <row r="3420" spans="2:8">
      <c r="B3420" s="270">
        <v>40760</v>
      </c>
      <c r="C3420" s="271">
        <v>1192</v>
      </c>
      <c r="D3420">
        <f t="shared" si="113"/>
        <v>-6.9149379321835833E-3</v>
      </c>
      <c r="E3420" s="172">
        <v>-6.9149379321835833E-3</v>
      </c>
      <c r="G3420" s="172">
        <v>3410</v>
      </c>
      <c r="H3420" s="264">
        <f t="shared" ca="1" si="114"/>
        <v>-1.5105083106216055E-2</v>
      </c>
    </row>
    <row r="3421" spans="2:8">
      <c r="B3421" s="270">
        <v>40759</v>
      </c>
      <c r="C3421" s="271">
        <v>1200.3</v>
      </c>
      <c r="D3421">
        <f t="shared" si="113"/>
        <v>-9.8985399653551097E-3</v>
      </c>
      <c r="E3421" s="172">
        <v>-9.8985399653551097E-3</v>
      </c>
      <c r="G3421" s="172">
        <v>3411</v>
      </c>
      <c r="H3421" s="264">
        <f t="shared" ca="1" si="114"/>
        <v>7.7118908108215461E-3</v>
      </c>
    </row>
    <row r="3422" spans="2:8">
      <c r="B3422" s="270">
        <v>40758</v>
      </c>
      <c r="C3422" s="271">
        <v>1212.3</v>
      </c>
      <c r="D3422">
        <f t="shared" si="113"/>
        <v>8.2494637848464815E-5</v>
      </c>
      <c r="E3422" s="172">
        <v>8.2494637848464815E-5</v>
      </c>
      <c r="G3422" s="172">
        <v>3412</v>
      </c>
      <c r="H3422" s="264">
        <f t="shared" ca="1" si="114"/>
        <v>3.1299471172177795E-2</v>
      </c>
    </row>
    <row r="3423" spans="2:8">
      <c r="B3423" s="270">
        <v>40757</v>
      </c>
      <c r="C3423" s="271">
        <v>1212.2</v>
      </c>
      <c r="D3423">
        <f t="shared" si="113"/>
        <v>2.1494708994710125E-3</v>
      </c>
      <c r="E3423" s="172">
        <v>2.1494708994710125E-3</v>
      </c>
      <c r="G3423" s="172">
        <v>3413</v>
      </c>
      <c r="H3423" s="264">
        <f t="shared" ca="1" si="114"/>
        <v>-2.8104755405596485E-3</v>
      </c>
    </row>
    <row r="3424" spans="2:8">
      <c r="B3424" s="270">
        <v>40756</v>
      </c>
      <c r="C3424" s="271">
        <v>1209.5999999999999</v>
      </c>
      <c r="D3424">
        <f t="shared" si="113"/>
        <v>2.444785148965995E-3</v>
      </c>
      <c r="E3424" s="172">
        <v>2.444785148965995E-3</v>
      </c>
      <c r="G3424" s="172">
        <v>3414</v>
      </c>
      <c r="H3424" s="264">
        <f t="shared" ca="1" si="114"/>
        <v>1.0176451404533472E-2</v>
      </c>
    </row>
    <row r="3425" spans="2:8">
      <c r="B3425" s="270">
        <v>40753</v>
      </c>
      <c r="C3425" s="271">
        <v>1206.6500000000001</v>
      </c>
      <c r="D3425">
        <f t="shared" si="113"/>
        <v>1.749725946538494E-2</v>
      </c>
      <c r="E3425" s="172">
        <v>1.749725946538494E-2</v>
      </c>
      <c r="G3425" s="172">
        <v>3415</v>
      </c>
      <c r="H3425" s="264">
        <f t="shared" ca="1" si="114"/>
        <v>-1.1204489582804459E-2</v>
      </c>
    </row>
    <row r="3426" spans="2:8">
      <c r="B3426" s="270">
        <v>40752</v>
      </c>
      <c r="C3426" s="271">
        <v>1185.9000000000001</v>
      </c>
      <c r="D3426">
        <f t="shared" si="113"/>
        <v>-1.9309489352904618E-2</v>
      </c>
      <c r="E3426" s="172">
        <v>-1.9309489352904618E-2</v>
      </c>
      <c r="G3426" s="172">
        <v>3416</v>
      </c>
      <c r="H3426" s="264">
        <f t="shared" ca="1" si="114"/>
        <v>1.0533226978981482E-2</v>
      </c>
    </row>
    <row r="3427" spans="2:8">
      <c r="B3427" s="270">
        <v>40751</v>
      </c>
      <c r="C3427" s="271">
        <v>1209.25</v>
      </c>
      <c r="D3427">
        <f t="shared" si="113"/>
        <v>2.7443816644717237E-2</v>
      </c>
      <c r="E3427" s="172">
        <v>2.7443816644717237E-2</v>
      </c>
      <c r="G3427" s="172">
        <v>3417</v>
      </c>
      <c r="H3427" s="264">
        <f t="shared" ca="1" si="114"/>
        <v>5.33099814184574E-3</v>
      </c>
    </row>
    <row r="3428" spans="2:8">
      <c r="B3428" s="270">
        <v>40750</v>
      </c>
      <c r="C3428" s="271">
        <v>1176.95</v>
      </c>
      <c r="D3428">
        <f t="shared" si="113"/>
        <v>-3.6402116402116016E-3</v>
      </c>
      <c r="E3428" s="172">
        <v>-3.6402116402116016E-3</v>
      </c>
      <c r="G3428" s="172">
        <v>3418</v>
      </c>
      <c r="H3428" s="264">
        <f t="shared" ca="1" si="114"/>
        <v>-1.1412958860480377E-2</v>
      </c>
    </row>
    <row r="3429" spans="2:8">
      <c r="B3429" s="270">
        <v>40749</v>
      </c>
      <c r="C3429" s="271">
        <v>1181.25</v>
      </c>
      <c r="D3429">
        <f t="shared" si="113"/>
        <v>1.6916322314049666E-2</v>
      </c>
      <c r="E3429" s="172">
        <v>1.6916322314049666E-2</v>
      </c>
      <c r="G3429" s="172">
        <v>3419</v>
      </c>
      <c r="H3429" s="264">
        <f t="shared" ca="1" si="114"/>
        <v>6.9189466946772624E-3</v>
      </c>
    </row>
    <row r="3430" spans="2:8">
      <c r="B3430" s="270">
        <v>40746</v>
      </c>
      <c r="C3430" s="271">
        <v>1161.5999999999999</v>
      </c>
      <c r="D3430">
        <f t="shared" si="113"/>
        <v>4.7139212039958639E-3</v>
      </c>
      <c r="E3430" s="172">
        <v>4.7139212039958639E-3</v>
      </c>
      <c r="G3430" s="172">
        <v>3420</v>
      </c>
      <c r="H3430" s="264">
        <f t="shared" ca="1" si="114"/>
        <v>-1.487788029219009E-3</v>
      </c>
    </row>
    <row r="3431" spans="2:8">
      <c r="B3431" s="270">
        <v>40745</v>
      </c>
      <c r="C3431" s="271">
        <v>1156.1500000000001</v>
      </c>
      <c r="D3431">
        <f t="shared" si="113"/>
        <v>-5.6334394082738059E-3</v>
      </c>
      <c r="E3431" s="172">
        <v>-5.6334394082738059E-3</v>
      </c>
      <c r="G3431" s="172">
        <v>3421</v>
      </c>
      <c r="H3431" s="264">
        <f t="shared" ca="1" si="114"/>
        <v>6.9466362487647197E-3</v>
      </c>
    </row>
    <row r="3432" spans="2:8">
      <c r="B3432" s="270">
        <v>40744</v>
      </c>
      <c r="C3432" s="271">
        <v>1162.7</v>
      </c>
      <c r="D3432">
        <f t="shared" si="113"/>
        <v>-2.5795356835765651E-4</v>
      </c>
      <c r="E3432" s="172">
        <v>-2.5795356835765651E-4</v>
      </c>
      <c r="G3432" s="172">
        <v>3422</v>
      </c>
      <c r="H3432" s="264">
        <f t="shared" ca="1" si="114"/>
        <v>-5.6741277660473776E-3</v>
      </c>
    </row>
    <row r="3433" spans="2:8">
      <c r="B3433" s="270">
        <v>40743</v>
      </c>
      <c r="C3433" s="271">
        <v>1163</v>
      </c>
      <c r="D3433">
        <f t="shared" si="113"/>
        <v>-1.0002128112364332E-2</v>
      </c>
      <c r="E3433" s="172">
        <v>-1.0002128112364332E-2</v>
      </c>
      <c r="G3433" s="172">
        <v>3423</v>
      </c>
      <c r="H3433" s="264">
        <f t="shared" ca="1" si="114"/>
        <v>1.6628102295468253E-2</v>
      </c>
    </row>
    <row r="3434" spans="2:8">
      <c r="B3434" s="270">
        <v>40742</v>
      </c>
      <c r="C3434" s="271">
        <v>1174.75</v>
      </c>
      <c r="D3434">
        <f t="shared" si="113"/>
        <v>-2.3778183516623111E-3</v>
      </c>
      <c r="E3434" s="172">
        <v>-2.3778183516623111E-3</v>
      </c>
      <c r="G3434" s="172">
        <v>3424</v>
      </c>
      <c r="H3434" s="264">
        <f t="shared" ca="1" si="114"/>
        <v>-1.5218801907811662E-3</v>
      </c>
    </row>
    <row r="3435" spans="2:8">
      <c r="B3435" s="270">
        <v>40739</v>
      </c>
      <c r="C3435" s="271">
        <v>1177.55</v>
      </c>
      <c r="D3435">
        <f t="shared" si="113"/>
        <v>2.8530063021630974E-3</v>
      </c>
      <c r="E3435" s="172">
        <v>2.8530063021630974E-3</v>
      </c>
      <c r="G3435" s="172">
        <v>3425</v>
      </c>
      <c r="H3435" s="264">
        <f t="shared" ca="1" si="114"/>
        <v>-3.3934129441605336E-2</v>
      </c>
    </row>
    <row r="3436" spans="2:8">
      <c r="B3436" s="270">
        <v>40738</v>
      </c>
      <c r="C3436" s="271">
        <v>1174.2</v>
      </c>
      <c r="D3436">
        <f t="shared" si="113"/>
        <v>8.0700549450550239E-3</v>
      </c>
      <c r="E3436" s="172">
        <v>8.0700549450550239E-3</v>
      </c>
      <c r="G3436" s="172">
        <v>3426</v>
      </c>
      <c r="H3436" s="264">
        <f t="shared" ca="1" si="114"/>
        <v>2.5969903612458482E-2</v>
      </c>
    </row>
    <row r="3437" spans="2:8">
      <c r="B3437" s="270">
        <v>40737</v>
      </c>
      <c r="C3437" s="271">
        <v>1164.8</v>
      </c>
      <c r="D3437">
        <f t="shared" si="113"/>
        <v>1.5120484552703742E-2</v>
      </c>
      <c r="E3437" s="172">
        <v>1.5120484552703742E-2</v>
      </c>
      <c r="G3437" s="172">
        <v>3427</v>
      </c>
      <c r="H3437" s="264">
        <f t="shared" ca="1" si="114"/>
        <v>1.291522139734378E-2</v>
      </c>
    </row>
    <row r="3438" spans="2:8">
      <c r="B3438" s="270">
        <v>40736</v>
      </c>
      <c r="C3438" s="271">
        <v>1147.45</v>
      </c>
      <c r="D3438">
        <f t="shared" si="113"/>
        <v>-1.4345230425632474E-2</v>
      </c>
      <c r="E3438" s="172">
        <v>-1.4345230425632474E-2</v>
      </c>
      <c r="G3438" s="172">
        <v>3428</v>
      </c>
      <c r="H3438" s="264">
        <f t="shared" ca="1" si="114"/>
        <v>-2.8963975244181851E-2</v>
      </c>
    </row>
    <row r="3439" spans="2:8">
      <c r="B3439" s="270">
        <v>40735</v>
      </c>
      <c r="C3439" s="271">
        <v>1164.1500000000001</v>
      </c>
      <c r="D3439">
        <f t="shared" si="113"/>
        <v>-1.697276757441411E-2</v>
      </c>
      <c r="E3439" s="172">
        <v>-1.697276757441411E-2</v>
      </c>
      <c r="G3439" s="172">
        <v>3429</v>
      </c>
      <c r="H3439" s="264">
        <f t="shared" ca="1" si="114"/>
        <v>1.1991160755639737E-2</v>
      </c>
    </row>
    <row r="3440" spans="2:8">
      <c r="B3440" s="270">
        <v>40732</v>
      </c>
      <c r="C3440" s="271">
        <v>1184.25</v>
      </c>
      <c r="D3440">
        <f t="shared" si="113"/>
        <v>1.3105605817197552E-3</v>
      </c>
      <c r="E3440" s="172">
        <v>1.3105605817197552E-3</v>
      </c>
      <c r="G3440" s="172">
        <v>3430</v>
      </c>
      <c r="H3440" s="264">
        <f t="shared" ca="1" si="114"/>
        <v>-1.1633721437670524E-2</v>
      </c>
    </row>
    <row r="3441" spans="2:8">
      <c r="B3441" s="270">
        <v>40731</v>
      </c>
      <c r="C3441" s="271">
        <v>1182.7</v>
      </c>
      <c r="D3441">
        <f t="shared" si="113"/>
        <v>1.1805971426127089E-2</v>
      </c>
      <c r="E3441" s="172">
        <v>1.1805971426127089E-2</v>
      </c>
      <c r="G3441" s="172">
        <v>3431</v>
      </c>
      <c r="H3441" s="264">
        <f t="shared" ca="1" si="114"/>
        <v>1.856863327312851E-2</v>
      </c>
    </row>
    <row r="3442" spans="2:8">
      <c r="B3442" s="270">
        <v>40730</v>
      </c>
      <c r="C3442" s="271">
        <v>1168.9000000000001</v>
      </c>
      <c r="D3442">
        <f t="shared" si="113"/>
        <v>2.1863077120934386E-3</v>
      </c>
      <c r="E3442" s="172">
        <v>2.1863077120934386E-3</v>
      </c>
      <c r="G3442" s="172">
        <v>3432</v>
      </c>
      <c r="H3442" s="264">
        <f t="shared" ca="1" si="114"/>
        <v>-2.5229949631753682E-2</v>
      </c>
    </row>
    <row r="3443" spans="2:8">
      <c r="B3443" s="270">
        <v>40729</v>
      </c>
      <c r="C3443" s="271">
        <v>1166.3499999999999</v>
      </c>
      <c r="D3443">
        <f t="shared" si="113"/>
        <v>7.3846951114181682E-3</v>
      </c>
      <c r="E3443" s="172">
        <v>7.3846951114181682E-3</v>
      </c>
      <c r="G3443" s="172">
        <v>3433</v>
      </c>
      <c r="H3443" s="264">
        <f t="shared" ca="1" si="114"/>
        <v>4.4665859959180975E-3</v>
      </c>
    </row>
    <row r="3444" spans="2:8">
      <c r="B3444" s="270">
        <v>40728</v>
      </c>
      <c r="C3444" s="271">
        <v>1157.8</v>
      </c>
      <c r="D3444">
        <f t="shared" si="113"/>
        <v>1.2815466036827943E-2</v>
      </c>
      <c r="E3444" s="172">
        <v>1.2815466036827943E-2</v>
      </c>
      <c r="G3444" s="172">
        <v>3434</v>
      </c>
      <c r="H3444" s="264">
        <f t="shared" ca="1" si="114"/>
        <v>-5.5923357136582925E-3</v>
      </c>
    </row>
    <row r="3445" spans="2:8">
      <c r="B3445" s="270">
        <v>40725</v>
      </c>
      <c r="C3445" s="271">
        <v>1143.1500000000001</v>
      </c>
      <c r="D3445">
        <f t="shared" si="113"/>
        <v>-1.4440900077592895E-2</v>
      </c>
      <c r="E3445" s="172">
        <v>-1.4440900077592895E-2</v>
      </c>
      <c r="G3445" s="172">
        <v>3435</v>
      </c>
      <c r="H3445" s="264">
        <f t="shared" ca="1" si="114"/>
        <v>9.0367636706715885E-4</v>
      </c>
    </row>
    <row r="3446" spans="2:8">
      <c r="B3446" s="270">
        <v>40724</v>
      </c>
      <c r="C3446" s="271">
        <v>1159.9000000000001</v>
      </c>
      <c r="D3446">
        <f t="shared" si="113"/>
        <v>-1.4486596711839887E-2</v>
      </c>
      <c r="E3446" s="172">
        <v>-1.4486596711839887E-2</v>
      </c>
      <c r="G3446" s="172">
        <v>3436</v>
      </c>
      <c r="H3446" s="264">
        <f t="shared" ca="1" si="114"/>
        <v>-2.4480142289042815E-3</v>
      </c>
    </row>
    <row r="3447" spans="2:8">
      <c r="B3447" s="270">
        <v>40723</v>
      </c>
      <c r="C3447" s="271">
        <v>1176.95</v>
      </c>
      <c r="D3447">
        <f t="shared" si="113"/>
        <v>1.6496091894459677E-2</v>
      </c>
      <c r="E3447" s="172">
        <v>1.6496091894459677E-2</v>
      </c>
      <c r="G3447" s="172">
        <v>3437</v>
      </c>
      <c r="H3447" s="264">
        <f t="shared" ca="1" si="114"/>
        <v>-8.7349277739449029E-3</v>
      </c>
    </row>
    <row r="3448" spans="2:8">
      <c r="B3448" s="270">
        <v>40722</v>
      </c>
      <c r="C3448" s="271">
        <v>1157.8499999999999</v>
      </c>
      <c r="D3448">
        <f t="shared" si="113"/>
        <v>4.4242029928431223E-3</v>
      </c>
      <c r="E3448" s="172">
        <v>4.4242029928431223E-3</v>
      </c>
      <c r="G3448" s="172">
        <v>3438</v>
      </c>
      <c r="H3448" s="264">
        <f t="shared" ca="1" si="114"/>
        <v>-4.7734832801317271E-3</v>
      </c>
    </row>
    <row r="3449" spans="2:8">
      <c r="B3449" s="270">
        <v>40721</v>
      </c>
      <c r="C3449" s="271">
        <v>1152.75</v>
      </c>
      <c r="D3449">
        <f t="shared" si="113"/>
        <v>2.9608788853161927E-2</v>
      </c>
      <c r="E3449" s="172">
        <v>2.9608788853161927E-2</v>
      </c>
      <c r="G3449" s="172">
        <v>3439</v>
      </c>
      <c r="H3449" s="264">
        <f t="shared" ca="1" si="114"/>
        <v>1.9870341640358599E-2</v>
      </c>
    </row>
    <row r="3450" spans="2:8">
      <c r="B3450" s="270">
        <v>40718</v>
      </c>
      <c r="C3450" s="271">
        <v>1119.5999999999999</v>
      </c>
      <c r="D3450">
        <f t="shared" si="113"/>
        <v>1.8466296734285414E-2</v>
      </c>
      <c r="E3450" s="172">
        <v>1.8466296734285414E-2</v>
      </c>
      <c r="G3450" s="172">
        <v>3440</v>
      </c>
      <c r="H3450" s="264">
        <f t="shared" ca="1" si="114"/>
        <v>5.9803026864163729E-2</v>
      </c>
    </row>
    <row r="3451" spans="2:8">
      <c r="B3451" s="270">
        <v>40717</v>
      </c>
      <c r="C3451" s="271">
        <v>1099.3</v>
      </c>
      <c r="D3451">
        <f t="shared" si="113"/>
        <v>-2.0886216878200886E-2</v>
      </c>
      <c r="E3451" s="172">
        <v>-2.0886216878200886E-2</v>
      </c>
      <c r="G3451" s="172">
        <v>3441</v>
      </c>
      <c r="H3451" s="264">
        <f t="shared" ca="1" si="114"/>
        <v>3.0779692739264727E-2</v>
      </c>
    </row>
    <row r="3452" spans="2:8">
      <c r="B3452" s="270">
        <v>40716</v>
      </c>
      <c r="C3452" s="271">
        <v>1122.75</v>
      </c>
      <c r="D3452">
        <f t="shared" si="113"/>
        <v>-1.9261006289308137E-2</v>
      </c>
      <c r="E3452" s="172">
        <v>-1.9261006289308137E-2</v>
      </c>
      <c r="G3452" s="172">
        <v>3442</v>
      </c>
      <c r="H3452" s="264">
        <f t="shared" ca="1" si="114"/>
        <v>1.1416425700973757E-2</v>
      </c>
    </row>
    <row r="3453" spans="2:8">
      <c r="B3453" s="270">
        <v>40715</v>
      </c>
      <c r="C3453" s="271">
        <v>1144.8</v>
      </c>
      <c r="D3453">
        <f t="shared" si="113"/>
        <v>-1.3741115657979794E-2</v>
      </c>
      <c r="E3453" s="172">
        <v>-1.3741115657979794E-2</v>
      </c>
      <c r="G3453" s="172">
        <v>3443</v>
      </c>
      <c r="H3453" s="264">
        <f t="shared" ca="1" si="114"/>
        <v>2.0147722345907861E-2</v>
      </c>
    </row>
    <row r="3454" spans="2:8">
      <c r="B3454" s="270">
        <v>40714</v>
      </c>
      <c r="C3454" s="271">
        <v>1160.75</v>
      </c>
      <c r="D3454">
        <f t="shared" si="113"/>
        <v>-3.6480686695278971E-3</v>
      </c>
      <c r="E3454" s="172">
        <v>-3.6480686695278971E-3</v>
      </c>
      <c r="G3454" s="172">
        <v>3444</v>
      </c>
      <c r="H3454" s="264">
        <f t="shared" ca="1" si="114"/>
        <v>3.4784236023353524E-2</v>
      </c>
    </row>
    <row r="3455" spans="2:8">
      <c r="B3455" s="270">
        <v>40711</v>
      </c>
      <c r="C3455" s="271">
        <v>1165</v>
      </c>
      <c r="D3455">
        <f t="shared" si="113"/>
        <v>-2.3593010099317007E-2</v>
      </c>
      <c r="E3455" s="172">
        <v>-2.3593010099317007E-2</v>
      </c>
      <c r="G3455" s="172">
        <v>3445</v>
      </c>
      <c r="H3455" s="264">
        <f t="shared" ca="1" si="114"/>
        <v>3.3624417495459204E-3</v>
      </c>
    </row>
    <row r="3456" spans="2:8">
      <c r="B3456" s="270">
        <v>40710</v>
      </c>
      <c r="C3456" s="271">
        <v>1193.1500000000001</v>
      </c>
      <c r="D3456">
        <f t="shared" si="113"/>
        <v>-1.3925619834710669E-2</v>
      </c>
      <c r="E3456" s="172">
        <v>-1.3925619834710669E-2</v>
      </c>
      <c r="G3456" s="172">
        <v>3446</v>
      </c>
      <c r="H3456" s="264">
        <f t="shared" ca="1" si="114"/>
        <v>1.3527230949426629E-2</v>
      </c>
    </row>
    <row r="3457" spans="2:8">
      <c r="B3457" s="270">
        <v>40709</v>
      </c>
      <c r="C3457" s="271">
        <v>1210</v>
      </c>
      <c r="D3457">
        <f t="shared" si="113"/>
        <v>-1.0184465622315878E-2</v>
      </c>
      <c r="E3457" s="172">
        <v>-1.0184465622315878E-2</v>
      </c>
      <c r="G3457" s="172">
        <v>3447</v>
      </c>
      <c r="H3457" s="264">
        <f t="shared" ca="1" si="114"/>
        <v>-9.1522028887199257E-3</v>
      </c>
    </row>
    <row r="3458" spans="2:8">
      <c r="B3458" s="270">
        <v>40708</v>
      </c>
      <c r="C3458" s="271">
        <v>1222.45</v>
      </c>
      <c r="D3458">
        <f t="shared" si="113"/>
        <v>-2.0408996285562675E-3</v>
      </c>
      <c r="E3458" s="172">
        <v>-2.0408996285562675E-3</v>
      </c>
      <c r="G3458" s="172">
        <v>3448</v>
      </c>
      <c r="H3458" s="264">
        <f t="shared" ca="1" si="114"/>
        <v>5.946321381153797E-3</v>
      </c>
    </row>
    <row r="3459" spans="2:8">
      <c r="B3459" s="270">
        <v>40707</v>
      </c>
      <c r="C3459" s="271">
        <v>1224.95</v>
      </c>
      <c r="D3459">
        <f t="shared" si="113"/>
        <v>-1.3858883952227981E-3</v>
      </c>
      <c r="E3459" s="172">
        <v>-1.3858883952227981E-3</v>
      </c>
      <c r="G3459" s="172">
        <v>3449</v>
      </c>
      <c r="H3459" s="264">
        <f t="shared" ca="1" si="114"/>
        <v>2.2311943722046245E-4</v>
      </c>
    </row>
    <row r="3460" spans="2:8">
      <c r="B3460" s="270">
        <v>40704</v>
      </c>
      <c r="C3460" s="271">
        <v>1226.6500000000001</v>
      </c>
      <c r="D3460">
        <f t="shared" si="113"/>
        <v>9.5469322250114289E-3</v>
      </c>
      <c r="E3460" s="172">
        <v>9.5469322250114289E-3</v>
      </c>
      <c r="G3460" s="172">
        <v>3450</v>
      </c>
      <c r="H3460" s="264">
        <f t="shared" ca="1" si="114"/>
        <v>-2.4368314844862304E-2</v>
      </c>
    </row>
    <row r="3461" spans="2:8">
      <c r="B3461" s="270">
        <v>40703</v>
      </c>
      <c r="C3461" s="271">
        <v>1215.05</v>
      </c>
      <c r="D3461">
        <f t="shared" si="113"/>
        <v>-7.2309829234415684E-3</v>
      </c>
      <c r="E3461" s="172">
        <v>-7.2309829234415684E-3</v>
      </c>
      <c r="G3461" s="172">
        <v>3451</v>
      </c>
      <c r="H3461" s="264">
        <f t="shared" ca="1" si="114"/>
        <v>-5.5885035880651208E-3</v>
      </c>
    </row>
    <row r="3462" spans="2:8">
      <c r="B3462" s="270">
        <v>40702</v>
      </c>
      <c r="C3462" s="271">
        <v>1223.9000000000001</v>
      </c>
      <c r="D3462">
        <f t="shared" si="113"/>
        <v>-1.2983870967741862E-2</v>
      </c>
      <c r="E3462" s="172">
        <v>-1.2983870967741862E-2</v>
      </c>
      <c r="G3462" s="172">
        <v>3452</v>
      </c>
      <c r="H3462" s="264">
        <f t="shared" ca="1" si="114"/>
        <v>-1.3866238186265879E-2</v>
      </c>
    </row>
    <row r="3463" spans="2:8">
      <c r="B3463" s="270">
        <v>40701</v>
      </c>
      <c r="C3463" s="271">
        <v>1240</v>
      </c>
      <c r="D3463">
        <f t="shared" si="113"/>
        <v>6.4935064935064939E-3</v>
      </c>
      <c r="E3463" s="172">
        <v>6.4935064935064939E-3</v>
      </c>
      <c r="G3463" s="172">
        <v>3453</v>
      </c>
      <c r="H3463" s="264">
        <f t="shared" ca="1" si="114"/>
        <v>1.9076355983057458E-2</v>
      </c>
    </row>
    <row r="3464" spans="2:8">
      <c r="B3464" s="270">
        <v>40700</v>
      </c>
      <c r="C3464" s="271">
        <v>1232</v>
      </c>
      <c r="D3464">
        <f t="shared" si="113"/>
        <v>-1.5398330496799505E-3</v>
      </c>
      <c r="E3464" s="172">
        <v>-1.5398330496799505E-3</v>
      </c>
      <c r="G3464" s="172">
        <v>3454</v>
      </c>
      <c r="H3464" s="264">
        <f t="shared" ca="1" si="114"/>
        <v>3.8818734627510981E-2</v>
      </c>
    </row>
    <row r="3465" spans="2:8">
      <c r="B3465" s="270">
        <v>40697</v>
      </c>
      <c r="C3465" s="271">
        <v>1233.9000000000001</v>
      </c>
      <c r="D3465">
        <f t="shared" si="113"/>
        <v>6.9365105271747994E-3</v>
      </c>
      <c r="E3465" s="172">
        <v>6.9365105271747994E-3</v>
      </c>
      <c r="G3465" s="172">
        <v>3455</v>
      </c>
      <c r="H3465" s="264">
        <f t="shared" ca="1" si="114"/>
        <v>3.688101460634253E-3</v>
      </c>
    </row>
    <row r="3466" spans="2:8">
      <c r="B3466" s="270">
        <v>40696</v>
      </c>
      <c r="C3466" s="271">
        <v>1225.4000000000001</v>
      </c>
      <c r="D3466">
        <f t="shared" si="113"/>
        <v>-1.9758419326453738E-2</v>
      </c>
      <c r="E3466" s="172">
        <v>-1.9758419326453738E-2</v>
      </c>
      <c r="G3466" s="172">
        <v>3456</v>
      </c>
      <c r="H3466" s="264">
        <f t="shared" ca="1" si="114"/>
        <v>-7.8783607231895734E-3</v>
      </c>
    </row>
    <row r="3467" spans="2:8">
      <c r="B3467" s="270">
        <v>40695</v>
      </c>
      <c r="C3467" s="271">
        <v>1250.0999999999999</v>
      </c>
      <c r="D3467">
        <f t="shared" ref="D3467:D3530" si="115">(C3467-C3468)/C3468</f>
        <v>1.6217534447018508E-2</v>
      </c>
      <c r="E3467" s="172">
        <v>1.6217534447018508E-2</v>
      </c>
      <c r="G3467" s="172">
        <v>3457</v>
      </c>
      <c r="H3467" s="264">
        <f t="shared" ca="1" si="114"/>
        <v>3.2593846087846892E-2</v>
      </c>
    </row>
    <row r="3468" spans="2:8">
      <c r="B3468" s="270">
        <v>40694</v>
      </c>
      <c r="C3468" s="271">
        <v>1230.1500000000001</v>
      </c>
      <c r="D3468">
        <f t="shared" si="115"/>
        <v>1.6274939072245895E-2</v>
      </c>
      <c r="E3468" s="172">
        <v>1.6274939072245895E-2</v>
      </c>
      <c r="G3468" s="172">
        <v>3458</v>
      </c>
      <c r="H3468" s="264">
        <f t="shared" ref="H3468:H3531" ca="1" si="116">_xlfn.NORM.INV(RAND(),N$13,N$14)</f>
        <v>-1.1297134497202873E-2</v>
      </c>
    </row>
    <row r="3469" spans="2:8">
      <c r="B3469" s="270">
        <v>40693</v>
      </c>
      <c r="C3469" s="271">
        <v>1210.45</v>
      </c>
      <c r="D3469">
        <f t="shared" si="115"/>
        <v>-9.208479986903495E-3</v>
      </c>
      <c r="E3469" s="172">
        <v>-9.208479986903495E-3</v>
      </c>
      <c r="G3469" s="172">
        <v>3459</v>
      </c>
      <c r="H3469" s="264">
        <f t="shared" ca="1" si="116"/>
        <v>6.7141581215644057E-3</v>
      </c>
    </row>
    <row r="3470" spans="2:8">
      <c r="B3470" s="270">
        <v>40690</v>
      </c>
      <c r="C3470" s="271">
        <v>1221.7</v>
      </c>
      <c r="D3470">
        <f t="shared" si="115"/>
        <v>5.2661894182507128E-3</v>
      </c>
      <c r="E3470" s="172">
        <v>5.2661894182507128E-3</v>
      </c>
      <c r="G3470" s="172">
        <v>3460</v>
      </c>
      <c r="H3470" s="264">
        <f t="shared" ca="1" si="116"/>
        <v>-3.6588295571298626E-2</v>
      </c>
    </row>
    <row r="3471" spans="2:8">
      <c r="B3471" s="270">
        <v>40689</v>
      </c>
      <c r="C3471" s="271">
        <v>1215.3</v>
      </c>
      <c r="D3471">
        <f t="shared" si="115"/>
        <v>1.211742660836973E-2</v>
      </c>
      <c r="E3471" s="172">
        <v>1.211742660836973E-2</v>
      </c>
      <c r="G3471" s="172">
        <v>3461</v>
      </c>
      <c r="H3471" s="264">
        <f t="shared" ca="1" si="116"/>
        <v>-1.1956295690951002E-2</v>
      </c>
    </row>
    <row r="3472" spans="2:8">
      <c r="B3472" s="270">
        <v>40688</v>
      </c>
      <c r="C3472" s="271">
        <v>1200.75</v>
      </c>
      <c r="D3472">
        <f t="shared" si="115"/>
        <v>-3.1133250311332502E-3</v>
      </c>
      <c r="E3472" s="172">
        <v>-3.1133250311332502E-3</v>
      </c>
      <c r="G3472" s="172">
        <v>3462</v>
      </c>
      <c r="H3472" s="264">
        <f t="shared" ca="1" si="116"/>
        <v>9.7776189640121115E-3</v>
      </c>
    </row>
    <row r="3473" spans="2:8">
      <c r="B3473" s="270">
        <v>40687</v>
      </c>
      <c r="C3473" s="271">
        <v>1204.5</v>
      </c>
      <c r="D3473">
        <f t="shared" si="115"/>
        <v>6.2305295950155766E-4</v>
      </c>
      <c r="E3473" s="172">
        <v>6.2305295950155766E-4</v>
      </c>
      <c r="G3473" s="172">
        <v>3463</v>
      </c>
      <c r="H3473" s="264">
        <f t="shared" ca="1" si="116"/>
        <v>2.050173920389858E-2</v>
      </c>
    </row>
    <row r="3474" spans="2:8">
      <c r="B3474" s="270">
        <v>40686</v>
      </c>
      <c r="C3474" s="271">
        <v>1203.75</v>
      </c>
      <c r="D3474">
        <f t="shared" si="115"/>
        <v>-1.5900915631131496E-2</v>
      </c>
      <c r="E3474" s="172">
        <v>-1.5900915631131496E-2</v>
      </c>
      <c r="G3474" s="172">
        <v>3464</v>
      </c>
      <c r="H3474" s="264">
        <f t="shared" ca="1" si="116"/>
        <v>2.9686045892098899E-2</v>
      </c>
    </row>
    <row r="3475" spans="2:8">
      <c r="B3475" s="270">
        <v>40683</v>
      </c>
      <c r="C3475" s="271">
        <v>1223.2</v>
      </c>
      <c r="D3475">
        <f t="shared" si="115"/>
        <v>9.4491438002888752E-3</v>
      </c>
      <c r="E3475" s="172">
        <v>9.4491438002888752E-3</v>
      </c>
      <c r="G3475" s="172">
        <v>3465</v>
      </c>
      <c r="H3475" s="264">
        <f t="shared" ca="1" si="116"/>
        <v>1.710583384355155E-3</v>
      </c>
    </row>
    <row r="3476" spans="2:8">
      <c r="B3476" s="270">
        <v>40682</v>
      </c>
      <c r="C3476" s="271">
        <v>1211.75</v>
      </c>
      <c r="D3476">
        <f t="shared" si="115"/>
        <v>-3.9865198093045453E-3</v>
      </c>
      <c r="E3476" s="172">
        <v>-3.9865198093045453E-3</v>
      </c>
      <c r="G3476" s="172">
        <v>3466</v>
      </c>
      <c r="H3476" s="264">
        <f t="shared" ca="1" si="116"/>
        <v>3.3961257362846403E-3</v>
      </c>
    </row>
    <row r="3477" spans="2:8">
      <c r="B3477" s="270">
        <v>40681</v>
      </c>
      <c r="C3477" s="271">
        <v>1216.5999999999999</v>
      </c>
      <c r="D3477">
        <f t="shared" si="115"/>
        <v>5.4545454545453795E-3</v>
      </c>
      <c r="E3477" s="172">
        <v>5.4545454545453795E-3</v>
      </c>
      <c r="G3477" s="172">
        <v>3467</v>
      </c>
      <c r="H3477" s="264">
        <f t="shared" ca="1" si="116"/>
        <v>7.9317351946452293E-3</v>
      </c>
    </row>
    <row r="3478" spans="2:8">
      <c r="B3478" s="270">
        <v>40680</v>
      </c>
      <c r="C3478" s="271">
        <v>1210</v>
      </c>
      <c r="D3478">
        <f t="shared" si="115"/>
        <v>-1.6659894351889477E-2</v>
      </c>
      <c r="E3478" s="172">
        <v>-1.6659894351889477E-2</v>
      </c>
      <c r="G3478" s="172">
        <v>3468</v>
      </c>
      <c r="H3478" s="264">
        <f t="shared" ca="1" si="116"/>
        <v>-1.2223716937880668E-2</v>
      </c>
    </row>
    <row r="3479" spans="2:8">
      <c r="B3479" s="270">
        <v>40679</v>
      </c>
      <c r="C3479" s="271">
        <v>1230.5</v>
      </c>
      <c r="D3479">
        <f t="shared" si="115"/>
        <v>6.5851364063969518E-3</v>
      </c>
      <c r="E3479" s="172">
        <v>6.5851364063969518E-3</v>
      </c>
      <c r="G3479" s="172">
        <v>3469</v>
      </c>
      <c r="H3479" s="264">
        <f t="shared" ca="1" si="116"/>
        <v>1.9033486344070951E-2</v>
      </c>
    </row>
    <row r="3480" spans="2:8">
      <c r="B3480" s="270">
        <v>40676</v>
      </c>
      <c r="C3480" s="271">
        <v>1222.45</v>
      </c>
      <c r="D3480">
        <f t="shared" si="115"/>
        <v>2.6656824146981625E-3</v>
      </c>
      <c r="E3480" s="172">
        <v>2.6656824146981625E-3</v>
      </c>
      <c r="G3480" s="172">
        <v>3470</v>
      </c>
      <c r="H3480" s="264">
        <f t="shared" ca="1" si="116"/>
        <v>3.0951448729291071E-4</v>
      </c>
    </row>
    <row r="3481" spans="2:8">
      <c r="B3481" s="270">
        <v>40675</v>
      </c>
      <c r="C3481" s="271">
        <v>1219.2</v>
      </c>
      <c r="D3481">
        <f t="shared" si="115"/>
        <v>-2.9848305188697418E-3</v>
      </c>
      <c r="E3481" s="172">
        <v>-2.9848305188697418E-3</v>
      </c>
      <c r="G3481" s="172">
        <v>3471</v>
      </c>
      <c r="H3481" s="264">
        <f t="shared" ca="1" si="116"/>
        <v>4.6275362190616696E-2</v>
      </c>
    </row>
    <row r="3482" spans="2:8">
      <c r="B3482" s="270">
        <v>40674</v>
      </c>
      <c r="C3482" s="271">
        <v>1222.8499999999999</v>
      </c>
      <c r="D3482">
        <f t="shared" si="115"/>
        <v>-1.5260106297310392E-2</v>
      </c>
      <c r="E3482" s="172">
        <v>-1.5260106297310392E-2</v>
      </c>
      <c r="G3482" s="172">
        <v>3472</v>
      </c>
      <c r="H3482" s="264">
        <f t="shared" ca="1" si="116"/>
        <v>-1.6301288860734231E-2</v>
      </c>
    </row>
    <row r="3483" spans="2:8">
      <c r="B3483" s="270">
        <v>40673</v>
      </c>
      <c r="C3483" s="271">
        <v>1241.8</v>
      </c>
      <c r="D3483">
        <f t="shared" si="115"/>
        <v>-2.9706945002007591E-3</v>
      </c>
      <c r="E3483" s="172">
        <v>-2.9706945002007591E-3</v>
      </c>
      <c r="G3483" s="172">
        <v>3473</v>
      </c>
      <c r="H3483" s="264">
        <f t="shared" ca="1" si="116"/>
        <v>1.1282475418314463E-2</v>
      </c>
    </row>
    <row r="3484" spans="2:8">
      <c r="B3484" s="270">
        <v>40672</v>
      </c>
      <c r="C3484" s="271">
        <v>1245.5</v>
      </c>
      <c r="D3484">
        <f t="shared" si="115"/>
        <v>-2.1986650961915981E-2</v>
      </c>
      <c r="E3484" s="172">
        <v>-2.1986650961915981E-2</v>
      </c>
      <c r="G3484" s="172">
        <v>3474</v>
      </c>
      <c r="H3484" s="264">
        <f t="shared" ca="1" si="116"/>
        <v>-2.8077719632370712E-2</v>
      </c>
    </row>
    <row r="3485" spans="2:8">
      <c r="B3485" s="270">
        <v>40669</v>
      </c>
      <c r="C3485" s="271">
        <v>1273.5</v>
      </c>
      <c r="D3485">
        <f t="shared" si="115"/>
        <v>1.5671731068309679E-2</v>
      </c>
      <c r="E3485" s="172">
        <v>1.5671731068309679E-2</v>
      </c>
      <c r="G3485" s="172">
        <v>3475</v>
      </c>
      <c r="H3485" s="264">
        <f t="shared" ca="1" si="116"/>
        <v>2.9454495186499112E-2</v>
      </c>
    </row>
    <row r="3486" spans="2:8">
      <c r="B3486" s="270">
        <v>40668</v>
      </c>
      <c r="C3486" s="271">
        <v>1253.8499999999999</v>
      </c>
      <c r="D3486">
        <f t="shared" si="115"/>
        <v>7.4321067009480964E-3</v>
      </c>
      <c r="E3486" s="172">
        <v>7.4321067009480964E-3</v>
      </c>
      <c r="G3486" s="172">
        <v>3476</v>
      </c>
      <c r="H3486" s="264">
        <f t="shared" ca="1" si="116"/>
        <v>-2.6904796106661813E-2</v>
      </c>
    </row>
    <row r="3487" spans="2:8">
      <c r="B3487" s="270">
        <v>40667</v>
      </c>
      <c r="C3487" s="271">
        <v>1244.5999999999999</v>
      </c>
      <c r="D3487">
        <f t="shared" si="115"/>
        <v>-2.2923535876903788E-2</v>
      </c>
      <c r="E3487" s="172">
        <v>-2.2923535876903788E-2</v>
      </c>
      <c r="G3487" s="172">
        <v>3477</v>
      </c>
      <c r="H3487" s="264">
        <f t="shared" ca="1" si="116"/>
        <v>2.2791320245063647E-2</v>
      </c>
    </row>
    <row r="3488" spans="2:8">
      <c r="B3488" s="270">
        <v>40666</v>
      </c>
      <c r="C3488" s="271">
        <v>1273.8</v>
      </c>
      <c r="D3488">
        <f t="shared" si="115"/>
        <v>-1.378135645710743E-2</v>
      </c>
      <c r="E3488" s="172">
        <v>-1.378135645710743E-2</v>
      </c>
      <c r="G3488" s="172">
        <v>3478</v>
      </c>
      <c r="H3488" s="264">
        <f t="shared" ca="1" si="116"/>
        <v>-7.4010210471606615E-3</v>
      </c>
    </row>
    <row r="3489" spans="2:8">
      <c r="B3489" s="270">
        <v>40665</v>
      </c>
      <c r="C3489" s="271">
        <v>1291.5999999999999</v>
      </c>
      <c r="D3489">
        <f t="shared" si="115"/>
        <v>-1.9770045156149343E-2</v>
      </c>
      <c r="E3489" s="172">
        <v>-1.9770045156149343E-2</v>
      </c>
      <c r="G3489" s="172">
        <v>3479</v>
      </c>
      <c r="H3489" s="264">
        <f t="shared" ca="1" si="116"/>
        <v>-2.4310061491284209E-2</v>
      </c>
    </row>
    <row r="3490" spans="2:8">
      <c r="B3490" s="270">
        <v>40662</v>
      </c>
      <c r="C3490" s="271">
        <v>1317.65</v>
      </c>
      <c r="D3490">
        <f t="shared" si="115"/>
        <v>1.2603266090297861E-2</v>
      </c>
      <c r="E3490" s="172">
        <v>1.2603266090297861E-2</v>
      </c>
      <c r="G3490" s="172">
        <v>3480</v>
      </c>
      <c r="H3490" s="264">
        <f t="shared" ca="1" si="116"/>
        <v>-4.308954261942495E-2</v>
      </c>
    </row>
    <row r="3491" spans="2:8">
      <c r="B3491" s="270">
        <v>40661</v>
      </c>
      <c r="C3491" s="271">
        <v>1301.25</v>
      </c>
      <c r="D3491">
        <f t="shared" si="115"/>
        <v>-1.1808930741190731E-2</v>
      </c>
      <c r="E3491" s="172">
        <v>-1.1808930741190731E-2</v>
      </c>
      <c r="G3491" s="172">
        <v>3481</v>
      </c>
      <c r="H3491" s="264">
        <f t="shared" ca="1" si="116"/>
        <v>-6.6851298085079357E-3</v>
      </c>
    </row>
    <row r="3492" spans="2:8">
      <c r="B3492" s="270">
        <v>40660</v>
      </c>
      <c r="C3492" s="271">
        <v>1316.8</v>
      </c>
      <c r="D3492">
        <f t="shared" si="115"/>
        <v>1.0901274374328302E-2</v>
      </c>
      <c r="E3492" s="172">
        <v>1.0901274374328302E-2</v>
      </c>
      <c r="G3492" s="172">
        <v>3482</v>
      </c>
      <c r="H3492" s="264">
        <f t="shared" ca="1" si="116"/>
        <v>3.360607372118156E-3</v>
      </c>
    </row>
    <row r="3493" spans="2:8">
      <c r="B3493" s="270">
        <v>40659</v>
      </c>
      <c r="C3493" s="271">
        <v>1302.5999999999999</v>
      </c>
      <c r="D3493">
        <f t="shared" si="115"/>
        <v>-1.7980323419654064E-2</v>
      </c>
      <c r="E3493" s="172">
        <v>-1.7980323419654064E-2</v>
      </c>
      <c r="G3493" s="172">
        <v>3483</v>
      </c>
      <c r="H3493" s="264">
        <f t="shared" ca="1" si="116"/>
        <v>-5.4376306181592258E-3</v>
      </c>
    </row>
    <row r="3494" spans="2:8">
      <c r="B3494" s="270">
        <v>40658</v>
      </c>
      <c r="C3494" s="271">
        <v>1326.45</v>
      </c>
      <c r="D3494">
        <f t="shared" si="115"/>
        <v>1.4881407804131634E-2</v>
      </c>
      <c r="E3494" s="172">
        <v>1.4881407804131634E-2</v>
      </c>
      <c r="G3494" s="172">
        <v>3484</v>
      </c>
      <c r="H3494" s="264">
        <f t="shared" ca="1" si="116"/>
        <v>-5.1913381115482292E-3</v>
      </c>
    </row>
    <row r="3495" spans="2:8">
      <c r="B3495" s="270">
        <v>40654</v>
      </c>
      <c r="C3495" s="271">
        <v>1307</v>
      </c>
      <c r="D3495">
        <f t="shared" si="115"/>
        <v>3.3201581027667987E-2</v>
      </c>
      <c r="E3495" s="172">
        <v>3.3201581027667987E-2</v>
      </c>
      <c r="G3495" s="172">
        <v>3485</v>
      </c>
      <c r="H3495" s="264">
        <f t="shared" ca="1" si="116"/>
        <v>2.3812000263740852E-2</v>
      </c>
    </row>
    <row r="3496" spans="2:8">
      <c r="B3496" s="270">
        <v>40653</v>
      </c>
      <c r="C3496" s="271">
        <v>1265</v>
      </c>
      <c r="D3496">
        <f t="shared" si="115"/>
        <v>8.2091336574479593E-3</v>
      </c>
      <c r="E3496" s="172">
        <v>8.2091336574479593E-3</v>
      </c>
      <c r="G3496" s="172">
        <v>3486</v>
      </c>
      <c r="H3496" s="264">
        <f t="shared" ca="1" si="116"/>
        <v>-6.9238410351809068E-3</v>
      </c>
    </row>
    <row r="3497" spans="2:8">
      <c r="B3497" s="270">
        <v>40652</v>
      </c>
      <c r="C3497" s="271">
        <v>1254.7</v>
      </c>
      <c r="D3497">
        <f t="shared" si="115"/>
        <v>-6.0601259555589683E-3</v>
      </c>
      <c r="E3497" s="172">
        <v>-6.0601259555589683E-3</v>
      </c>
      <c r="G3497" s="172">
        <v>3487</v>
      </c>
      <c r="H3497" s="264">
        <f t="shared" ca="1" si="116"/>
        <v>-1.888696235142194E-2</v>
      </c>
    </row>
    <row r="3498" spans="2:8">
      <c r="B3498" s="270">
        <v>40651</v>
      </c>
      <c r="C3498" s="271">
        <v>1262.3499999999999</v>
      </c>
      <c r="D3498">
        <f t="shared" si="115"/>
        <v>4.0964047088767608E-3</v>
      </c>
      <c r="E3498" s="172">
        <v>4.0964047088767608E-3</v>
      </c>
      <c r="G3498" s="172">
        <v>3488</v>
      </c>
      <c r="H3498" s="264">
        <f t="shared" ca="1" si="116"/>
        <v>-1.2025665228784498E-2</v>
      </c>
    </row>
    <row r="3499" spans="2:8">
      <c r="B3499" s="270">
        <v>40648</v>
      </c>
      <c r="C3499" s="271">
        <v>1257.2</v>
      </c>
      <c r="D3499">
        <f t="shared" si="115"/>
        <v>-1.6390877440050106E-2</v>
      </c>
      <c r="E3499" s="172">
        <v>-1.6390877440050106E-2</v>
      </c>
      <c r="G3499" s="172">
        <v>3489</v>
      </c>
      <c r="H3499" s="264">
        <f t="shared" ca="1" si="116"/>
        <v>8.6706556649684616E-3</v>
      </c>
    </row>
    <row r="3500" spans="2:8">
      <c r="B3500" s="270">
        <v>40646</v>
      </c>
      <c r="C3500" s="271">
        <v>1278.1500000000001</v>
      </c>
      <c r="D3500">
        <f t="shared" si="115"/>
        <v>3.2765029088558648E-2</v>
      </c>
      <c r="E3500" s="172">
        <v>3.2765029088558648E-2</v>
      </c>
      <c r="G3500" s="172">
        <v>3490</v>
      </c>
      <c r="H3500" s="264">
        <f t="shared" ca="1" si="116"/>
        <v>1.4061259482774226E-2</v>
      </c>
    </row>
    <row r="3501" spans="2:8">
      <c r="B3501" s="270">
        <v>40644</v>
      </c>
      <c r="C3501" s="271">
        <v>1237.5999999999999</v>
      </c>
      <c r="D3501">
        <f t="shared" si="115"/>
        <v>-1.2960082944530845E-2</v>
      </c>
      <c r="E3501" s="172">
        <v>-1.2960082944530845E-2</v>
      </c>
      <c r="G3501" s="172">
        <v>3491</v>
      </c>
      <c r="H3501" s="264">
        <f t="shared" ca="1" si="116"/>
        <v>1.1297964998384639E-2</v>
      </c>
    </row>
    <row r="3502" spans="2:8">
      <c r="B3502" s="270">
        <v>40641</v>
      </c>
      <c r="C3502" s="271">
        <v>1253.8499999999999</v>
      </c>
      <c r="D3502">
        <f t="shared" si="115"/>
        <v>-1.9088597692157316E-2</v>
      </c>
      <c r="E3502" s="172">
        <v>-1.9088597692157316E-2</v>
      </c>
      <c r="G3502" s="172">
        <v>3492</v>
      </c>
      <c r="H3502" s="264">
        <f t="shared" ca="1" si="116"/>
        <v>-2.5440991898335992E-2</v>
      </c>
    </row>
    <row r="3503" spans="2:8">
      <c r="B3503" s="270">
        <v>40640</v>
      </c>
      <c r="C3503" s="271">
        <v>1278.25</v>
      </c>
      <c r="D3503">
        <f t="shared" si="115"/>
        <v>-1.4836223506743738E-2</v>
      </c>
      <c r="E3503" s="172">
        <v>-1.4836223506743738E-2</v>
      </c>
      <c r="G3503" s="172">
        <v>3493</v>
      </c>
      <c r="H3503" s="264">
        <f t="shared" ca="1" si="116"/>
        <v>-1.0432339791373325E-2</v>
      </c>
    </row>
    <row r="3504" spans="2:8">
      <c r="B3504" s="270">
        <v>40639</v>
      </c>
      <c r="C3504" s="271">
        <v>1297.5</v>
      </c>
      <c r="D3504">
        <f t="shared" si="115"/>
        <v>-1.0184231605446778E-2</v>
      </c>
      <c r="E3504" s="172">
        <v>-1.0184231605446778E-2</v>
      </c>
      <c r="G3504" s="172">
        <v>3494</v>
      </c>
      <c r="H3504" s="264">
        <f t="shared" ca="1" si="116"/>
        <v>-3.1400543188071684E-3</v>
      </c>
    </row>
    <row r="3505" spans="2:8">
      <c r="B3505" s="270">
        <v>40638</v>
      </c>
      <c r="C3505" s="271">
        <v>1310.85</v>
      </c>
      <c r="D3505">
        <f t="shared" si="115"/>
        <v>8.0747491060099204E-3</v>
      </c>
      <c r="E3505" s="172">
        <v>8.0747491060099204E-3</v>
      </c>
      <c r="G3505" s="172">
        <v>3495</v>
      </c>
      <c r="H3505" s="264">
        <f t="shared" ca="1" si="116"/>
        <v>-7.5254961512334802E-3</v>
      </c>
    </row>
    <row r="3506" spans="2:8">
      <c r="B3506" s="270">
        <v>40637</v>
      </c>
      <c r="C3506" s="271">
        <v>1300.3499999999999</v>
      </c>
      <c r="D3506">
        <f t="shared" si="115"/>
        <v>2.3011564786405477E-2</v>
      </c>
      <c r="E3506" s="172">
        <v>2.3011564786405477E-2</v>
      </c>
      <c r="G3506" s="172">
        <v>3496</v>
      </c>
      <c r="H3506" s="264">
        <f t="shared" ca="1" si="116"/>
        <v>2.6231560069844794E-2</v>
      </c>
    </row>
    <row r="3507" spans="2:8">
      <c r="B3507" s="270">
        <v>40634</v>
      </c>
      <c r="C3507" s="271">
        <v>1271.0999999999999</v>
      </c>
      <c r="D3507">
        <f t="shared" si="115"/>
        <v>7.0910747533968364E-3</v>
      </c>
      <c r="E3507" s="172">
        <v>7.0910747533968364E-3</v>
      </c>
      <c r="G3507" s="172">
        <v>3497</v>
      </c>
      <c r="H3507" s="264">
        <f t="shared" ca="1" si="116"/>
        <v>1.9714491263661281E-2</v>
      </c>
    </row>
    <row r="3508" spans="2:8">
      <c r="B3508" s="270">
        <v>40633</v>
      </c>
      <c r="C3508" s="271">
        <v>1262.1500000000001</v>
      </c>
      <c r="D3508">
        <f t="shared" si="115"/>
        <v>-5.3979511426319217E-3</v>
      </c>
      <c r="E3508" s="172">
        <v>-5.3979511426319217E-3</v>
      </c>
      <c r="G3508" s="172">
        <v>3498</v>
      </c>
      <c r="H3508" s="264">
        <f t="shared" ca="1" si="116"/>
        <v>7.5817809252566922E-3</v>
      </c>
    </row>
    <row r="3509" spans="2:8">
      <c r="B3509" s="270">
        <v>40632</v>
      </c>
      <c r="C3509" s="271">
        <v>1269</v>
      </c>
      <c r="D3509">
        <f t="shared" si="115"/>
        <v>2.5081788440567028E-2</v>
      </c>
      <c r="E3509" s="172">
        <v>2.5081788440567028E-2</v>
      </c>
      <c r="G3509" s="172">
        <v>3499</v>
      </c>
      <c r="H3509" s="264">
        <f t="shared" ca="1" si="116"/>
        <v>3.627260502989476E-2</v>
      </c>
    </row>
    <row r="3510" spans="2:8">
      <c r="B3510" s="270">
        <v>40631</v>
      </c>
      <c r="C3510" s="271">
        <v>1237.95</v>
      </c>
      <c r="D3510">
        <f t="shared" si="115"/>
        <v>3.0165598735125237E-2</v>
      </c>
      <c r="E3510" s="172">
        <v>3.0165598735125237E-2</v>
      </c>
      <c r="G3510" s="172">
        <v>3500</v>
      </c>
      <c r="H3510" s="264">
        <f t="shared" ca="1" si="116"/>
        <v>1.9632907027798914E-2</v>
      </c>
    </row>
    <row r="3511" spans="2:8">
      <c r="B3511" s="270">
        <v>40630</v>
      </c>
      <c r="C3511" s="271">
        <v>1201.7</v>
      </c>
      <c r="D3511">
        <f t="shared" si="115"/>
        <v>1.640869491668789E-2</v>
      </c>
      <c r="E3511" s="172">
        <v>1.640869491668789E-2</v>
      </c>
      <c r="G3511" s="172">
        <v>3501</v>
      </c>
      <c r="H3511" s="264">
        <f t="shared" ca="1" si="116"/>
        <v>1.9577899529598208E-2</v>
      </c>
    </row>
    <row r="3512" spans="2:8">
      <c r="B3512" s="270">
        <v>40627</v>
      </c>
      <c r="C3512" s="271">
        <v>1182.3</v>
      </c>
      <c r="D3512">
        <f t="shared" si="115"/>
        <v>1.2980336717645429E-2</v>
      </c>
      <c r="E3512" s="172">
        <v>1.2980336717645429E-2</v>
      </c>
      <c r="G3512" s="172">
        <v>3502</v>
      </c>
      <c r="H3512" s="264">
        <f t="shared" ca="1" si="116"/>
        <v>1.6825821854064588E-2</v>
      </c>
    </row>
    <row r="3513" spans="2:8">
      <c r="B3513" s="270">
        <v>40626</v>
      </c>
      <c r="C3513" s="271">
        <v>1167.1500000000001</v>
      </c>
      <c r="D3513">
        <f t="shared" si="115"/>
        <v>-7.4833113652790972E-3</v>
      </c>
      <c r="E3513" s="172">
        <v>-7.4833113652790972E-3</v>
      </c>
      <c r="G3513" s="172">
        <v>3503</v>
      </c>
      <c r="H3513" s="264">
        <f t="shared" ca="1" si="116"/>
        <v>1.3692756590551629E-2</v>
      </c>
    </row>
    <row r="3514" spans="2:8">
      <c r="B3514" s="270">
        <v>40625</v>
      </c>
      <c r="C3514" s="271">
        <v>1175.95</v>
      </c>
      <c r="D3514">
        <f t="shared" si="115"/>
        <v>3.4131148939801183E-3</v>
      </c>
      <c r="E3514" s="172">
        <v>3.4131148939801183E-3</v>
      </c>
      <c r="G3514" s="172">
        <v>3504</v>
      </c>
      <c r="H3514" s="264">
        <f t="shared" ca="1" si="116"/>
        <v>-2.3617497130044039E-2</v>
      </c>
    </row>
    <row r="3515" spans="2:8">
      <c r="B3515" s="270">
        <v>40624</v>
      </c>
      <c r="C3515" s="271">
        <v>1171.95</v>
      </c>
      <c r="D3515">
        <f t="shared" si="115"/>
        <v>3.8778585357206165E-2</v>
      </c>
      <c r="E3515" s="172">
        <v>3.8778585357206165E-2</v>
      </c>
      <c r="G3515" s="172">
        <v>3505</v>
      </c>
      <c r="H3515" s="264">
        <f t="shared" ca="1" si="116"/>
        <v>-1.6575116052644029E-2</v>
      </c>
    </row>
    <row r="3516" spans="2:8">
      <c r="B3516" s="270">
        <v>40623</v>
      </c>
      <c r="C3516" s="271">
        <v>1128.2</v>
      </c>
      <c r="D3516">
        <f t="shared" si="115"/>
        <v>-2.4217263449230236E-2</v>
      </c>
      <c r="E3516" s="172">
        <v>-2.4217263449230236E-2</v>
      </c>
      <c r="G3516" s="172">
        <v>3506</v>
      </c>
      <c r="H3516" s="264">
        <f t="shared" ca="1" si="116"/>
        <v>4.2321630776601636E-2</v>
      </c>
    </row>
    <row r="3517" spans="2:8">
      <c r="B3517" s="270">
        <v>40620</v>
      </c>
      <c r="C3517" s="271">
        <v>1156.2</v>
      </c>
      <c r="D3517">
        <f t="shared" si="115"/>
        <v>-7.6388292850397945E-3</v>
      </c>
      <c r="E3517" s="172">
        <v>-7.6388292850397945E-3</v>
      </c>
      <c r="G3517" s="172">
        <v>3507</v>
      </c>
      <c r="H3517" s="264">
        <f t="shared" ca="1" si="116"/>
        <v>1.3601043294732662E-2</v>
      </c>
    </row>
    <row r="3518" spans="2:8">
      <c r="B3518" s="270">
        <v>40619</v>
      </c>
      <c r="C3518" s="271">
        <v>1165.0999999999999</v>
      </c>
      <c r="D3518">
        <f t="shared" si="115"/>
        <v>-4.4412548697970136E-2</v>
      </c>
      <c r="E3518" s="172">
        <v>-4.4412548697970136E-2</v>
      </c>
      <c r="G3518" s="172">
        <v>3508</v>
      </c>
      <c r="H3518" s="264">
        <f t="shared" ca="1" si="116"/>
        <v>1.7096745218354983E-2</v>
      </c>
    </row>
    <row r="3519" spans="2:8">
      <c r="B3519" s="270">
        <v>40618</v>
      </c>
      <c r="C3519" s="271">
        <v>1219.25</v>
      </c>
      <c r="D3519">
        <f t="shared" si="115"/>
        <v>4.2004694642341625E-3</v>
      </c>
      <c r="E3519" s="172">
        <v>4.2004694642341625E-3</v>
      </c>
      <c r="G3519" s="172">
        <v>3509</v>
      </c>
      <c r="H3519" s="264">
        <f t="shared" ca="1" si="116"/>
        <v>-2.2573920909236059E-2</v>
      </c>
    </row>
    <row r="3520" spans="2:8">
      <c r="B3520" s="270">
        <v>40617</v>
      </c>
      <c r="C3520" s="271">
        <v>1214.1500000000001</v>
      </c>
      <c r="D3520">
        <f t="shared" si="115"/>
        <v>-3.4089101034208362E-2</v>
      </c>
      <c r="E3520" s="172">
        <v>-3.4089101034208362E-2</v>
      </c>
      <c r="G3520" s="172">
        <v>3510</v>
      </c>
      <c r="H3520" s="264">
        <f t="shared" ca="1" si="116"/>
        <v>-3.8099469799143609E-2</v>
      </c>
    </row>
    <row r="3521" spans="2:8">
      <c r="B3521" s="270">
        <v>40616</v>
      </c>
      <c r="C3521" s="271">
        <v>1257</v>
      </c>
      <c r="D3521">
        <f t="shared" si="115"/>
        <v>4.9166566734621187E-3</v>
      </c>
      <c r="E3521" s="172">
        <v>4.9166566734621187E-3</v>
      </c>
      <c r="G3521" s="172">
        <v>3511</v>
      </c>
      <c r="H3521" s="264">
        <f t="shared" ca="1" si="116"/>
        <v>4.1176957327117275E-4</v>
      </c>
    </row>
    <row r="3522" spans="2:8">
      <c r="B3522" s="270">
        <v>40613</v>
      </c>
      <c r="C3522" s="271">
        <v>1250.8499999999999</v>
      </c>
      <c r="D3522">
        <f t="shared" si="115"/>
        <v>-1.6163284568192684E-2</v>
      </c>
      <c r="E3522" s="172">
        <v>-1.6163284568192684E-2</v>
      </c>
      <c r="G3522" s="172">
        <v>3512</v>
      </c>
      <c r="H3522" s="264">
        <f t="shared" ca="1" si="116"/>
        <v>-9.0899640860219507E-3</v>
      </c>
    </row>
    <row r="3523" spans="2:8">
      <c r="B3523" s="270">
        <v>40612</v>
      </c>
      <c r="C3523" s="271">
        <v>1271.4000000000001</v>
      </c>
      <c r="D3523">
        <f t="shared" si="115"/>
        <v>4.2654028436019675E-3</v>
      </c>
      <c r="E3523" s="172">
        <v>4.2654028436019675E-3</v>
      </c>
      <c r="G3523" s="172">
        <v>3513</v>
      </c>
      <c r="H3523" s="264">
        <f t="shared" ca="1" si="116"/>
        <v>4.1017169111734805E-3</v>
      </c>
    </row>
    <row r="3524" spans="2:8">
      <c r="B3524" s="270">
        <v>40611</v>
      </c>
      <c r="C3524" s="271">
        <v>1266</v>
      </c>
      <c r="D3524">
        <f t="shared" si="115"/>
        <v>7.84142021255416E-3</v>
      </c>
      <c r="E3524" s="172">
        <v>7.84142021255416E-3</v>
      </c>
      <c r="G3524" s="172">
        <v>3514</v>
      </c>
      <c r="H3524" s="264">
        <f t="shared" ca="1" si="116"/>
        <v>1.7540054630592914E-2</v>
      </c>
    </row>
    <row r="3525" spans="2:8">
      <c r="B3525" s="270">
        <v>40610</v>
      </c>
      <c r="C3525" s="271">
        <v>1256.1500000000001</v>
      </c>
      <c r="D3525">
        <f t="shared" si="115"/>
        <v>-3.7276440496489022E-3</v>
      </c>
      <c r="E3525" s="172">
        <v>-3.7276440496489022E-3</v>
      </c>
      <c r="G3525" s="172">
        <v>3515</v>
      </c>
      <c r="H3525" s="264">
        <f t="shared" ca="1" si="116"/>
        <v>2.9528433818914297E-2</v>
      </c>
    </row>
    <row r="3526" spans="2:8">
      <c r="B3526" s="270">
        <v>40609</v>
      </c>
      <c r="C3526" s="271">
        <v>1260.8499999999999</v>
      </c>
      <c r="D3526">
        <f t="shared" si="115"/>
        <v>-3.9022903090583476E-2</v>
      </c>
      <c r="E3526" s="172">
        <v>-3.9022903090583476E-2</v>
      </c>
      <c r="G3526" s="172">
        <v>3516</v>
      </c>
      <c r="H3526" s="264">
        <f t="shared" ca="1" si="116"/>
        <v>1.4751059803615676E-2</v>
      </c>
    </row>
    <row r="3527" spans="2:8">
      <c r="B3527" s="270">
        <v>40606</v>
      </c>
      <c r="C3527" s="271">
        <v>1312.05</v>
      </c>
      <c r="D3527">
        <f t="shared" si="115"/>
        <v>-7.7141236528644698E-3</v>
      </c>
      <c r="E3527" s="172">
        <v>-7.7141236528644698E-3</v>
      </c>
      <c r="G3527" s="172">
        <v>3517</v>
      </c>
      <c r="H3527" s="264">
        <f t="shared" ca="1" si="116"/>
        <v>-5.9110141930124212E-3</v>
      </c>
    </row>
    <row r="3528" spans="2:8">
      <c r="B3528" s="270">
        <v>40605</v>
      </c>
      <c r="C3528" s="271">
        <v>1322.25</v>
      </c>
      <c r="D3528">
        <f t="shared" si="115"/>
        <v>2.4404416037187682E-2</v>
      </c>
      <c r="E3528" s="172">
        <v>2.4404416037187682E-2</v>
      </c>
      <c r="G3528" s="172">
        <v>3518</v>
      </c>
      <c r="H3528" s="264">
        <f t="shared" ca="1" si="116"/>
        <v>-5.8638057410085268E-3</v>
      </c>
    </row>
    <row r="3529" spans="2:8">
      <c r="B3529" s="270">
        <v>40603</v>
      </c>
      <c r="C3529" s="271">
        <v>1290.75</v>
      </c>
      <c r="D3529">
        <f t="shared" si="115"/>
        <v>6.8324780665452695E-2</v>
      </c>
      <c r="E3529" s="172">
        <v>6.8324780665452695E-2</v>
      </c>
      <c r="G3529" s="172">
        <v>3519</v>
      </c>
      <c r="H3529" s="264">
        <f t="shared" ca="1" si="116"/>
        <v>1.5687723080735514E-3</v>
      </c>
    </row>
    <row r="3530" spans="2:8">
      <c r="B3530" s="270">
        <v>40602</v>
      </c>
      <c r="C3530" s="271">
        <v>1208.2</v>
      </c>
      <c r="D3530">
        <f t="shared" si="115"/>
        <v>3.3842467804731914E-2</v>
      </c>
      <c r="E3530" s="172">
        <v>3.3842467804731914E-2</v>
      </c>
      <c r="G3530" s="172">
        <v>3520</v>
      </c>
      <c r="H3530" s="264">
        <f t="shared" ca="1" si="116"/>
        <v>1.5757211465573736E-2</v>
      </c>
    </row>
    <row r="3531" spans="2:8">
      <c r="B3531" s="270">
        <v>40599</v>
      </c>
      <c r="C3531" s="271">
        <v>1168.6500000000001</v>
      </c>
      <c r="D3531">
        <f t="shared" ref="D3531:D3594" si="117">(C3531-C3532)/C3532</f>
        <v>-5.0232003746114376E-3</v>
      </c>
      <c r="E3531" s="172">
        <v>-5.0232003746114376E-3</v>
      </c>
      <c r="G3531" s="172">
        <v>3521</v>
      </c>
      <c r="H3531" s="264">
        <f t="shared" ca="1" si="116"/>
        <v>-6.2986811997469781E-3</v>
      </c>
    </row>
    <row r="3532" spans="2:8">
      <c r="B3532" s="270">
        <v>40598</v>
      </c>
      <c r="C3532" s="271">
        <v>1174.55</v>
      </c>
      <c r="D3532">
        <f t="shared" si="117"/>
        <v>-1.5052410901467543E-2</v>
      </c>
      <c r="E3532" s="172">
        <v>-1.5052410901467543E-2</v>
      </c>
      <c r="G3532" s="172">
        <v>3522</v>
      </c>
      <c r="H3532" s="264">
        <f t="shared" ref="H3532:H3595" ca="1" si="118">_xlfn.NORM.INV(RAND(),N$13,N$14)</f>
        <v>-8.9972819642791645E-3</v>
      </c>
    </row>
    <row r="3533" spans="2:8">
      <c r="B3533" s="270">
        <v>40597</v>
      </c>
      <c r="C3533" s="271">
        <v>1192.5</v>
      </c>
      <c r="D3533">
        <f t="shared" si="117"/>
        <v>9.6520193040386861E-3</v>
      </c>
      <c r="E3533" s="172">
        <v>9.6520193040386861E-3</v>
      </c>
      <c r="G3533" s="172">
        <v>3523</v>
      </c>
      <c r="H3533" s="264">
        <f t="shared" ca="1" si="118"/>
        <v>2.163670978190901E-2</v>
      </c>
    </row>
    <row r="3534" spans="2:8">
      <c r="B3534" s="270">
        <v>40596</v>
      </c>
      <c r="C3534" s="271">
        <v>1181.0999999999999</v>
      </c>
      <c r="D3534">
        <f t="shared" si="117"/>
        <v>-2.1741831283389242E-2</v>
      </c>
      <c r="E3534" s="172">
        <v>-2.1741831283389242E-2</v>
      </c>
      <c r="G3534" s="172">
        <v>3524</v>
      </c>
      <c r="H3534" s="264">
        <f t="shared" ca="1" si="118"/>
        <v>-8.9168426914451107E-3</v>
      </c>
    </row>
    <row r="3535" spans="2:8">
      <c r="B3535" s="270">
        <v>40595</v>
      </c>
      <c r="C3535" s="271">
        <v>1207.3499999999999</v>
      </c>
      <c r="D3535">
        <f t="shared" si="117"/>
        <v>-1.7376088548872903E-2</v>
      </c>
      <c r="E3535" s="172">
        <v>-1.7376088548872903E-2</v>
      </c>
      <c r="G3535" s="172">
        <v>3525</v>
      </c>
      <c r="H3535" s="264">
        <f t="shared" ca="1" si="118"/>
        <v>-3.0678820592751208E-2</v>
      </c>
    </row>
    <row r="3536" spans="2:8">
      <c r="B3536" s="270">
        <v>40592</v>
      </c>
      <c r="C3536" s="271">
        <v>1228.7</v>
      </c>
      <c r="D3536">
        <f t="shared" si="117"/>
        <v>5.292944098368071E-4</v>
      </c>
      <c r="E3536" s="172">
        <v>5.292944098368071E-4</v>
      </c>
      <c r="G3536" s="172">
        <v>3526</v>
      </c>
      <c r="H3536" s="264">
        <f t="shared" ca="1" si="118"/>
        <v>1.3066425337976514E-2</v>
      </c>
    </row>
    <row r="3537" spans="2:8">
      <c r="B3537" s="270">
        <v>40591</v>
      </c>
      <c r="C3537" s="271">
        <v>1228.05</v>
      </c>
      <c r="D3537">
        <f t="shared" si="117"/>
        <v>8.1436540575682278E-5</v>
      </c>
      <c r="E3537" s="172">
        <v>8.1436540575682278E-5</v>
      </c>
      <c r="G3537" s="172">
        <v>3527</v>
      </c>
      <c r="H3537" s="264">
        <f t="shared" ca="1" si="118"/>
        <v>-8.227400492546286E-3</v>
      </c>
    </row>
    <row r="3538" spans="2:8">
      <c r="B3538" s="270">
        <v>40590</v>
      </c>
      <c r="C3538" s="271">
        <v>1227.95</v>
      </c>
      <c r="D3538">
        <f t="shared" si="117"/>
        <v>-7.0752809897307346E-3</v>
      </c>
      <c r="E3538" s="172">
        <v>-7.0752809897307346E-3</v>
      </c>
      <c r="G3538" s="172">
        <v>3528</v>
      </c>
      <c r="H3538" s="264">
        <f t="shared" ca="1" si="118"/>
        <v>-7.6810174736919711E-3</v>
      </c>
    </row>
    <row r="3539" spans="2:8">
      <c r="B3539" s="270">
        <v>40589</v>
      </c>
      <c r="C3539" s="271">
        <v>1236.7</v>
      </c>
      <c r="D3539">
        <f t="shared" si="117"/>
        <v>1.0293276693080743E-2</v>
      </c>
      <c r="E3539" s="172">
        <v>1.0293276693080743E-2</v>
      </c>
      <c r="G3539" s="172">
        <v>3529</v>
      </c>
      <c r="H3539" s="264">
        <f t="shared" ca="1" si="118"/>
        <v>-3.5263538466982276E-2</v>
      </c>
    </row>
    <row r="3540" spans="2:8">
      <c r="B3540" s="270">
        <v>40588</v>
      </c>
      <c r="C3540" s="271">
        <v>1224.0999999999999</v>
      </c>
      <c r="D3540">
        <f t="shared" si="117"/>
        <v>3.6187412705802689E-2</v>
      </c>
      <c r="E3540" s="172">
        <v>3.6187412705802689E-2</v>
      </c>
      <c r="G3540" s="172">
        <v>3530</v>
      </c>
      <c r="H3540" s="264">
        <f t="shared" ca="1" si="118"/>
        <v>-1.0955291386716471E-3</v>
      </c>
    </row>
    <row r="3541" spans="2:8">
      <c r="B3541" s="270">
        <v>40585</v>
      </c>
      <c r="C3541" s="271">
        <v>1181.3499999999999</v>
      </c>
      <c r="D3541">
        <f t="shared" si="117"/>
        <v>1.8405172413793025E-2</v>
      </c>
      <c r="E3541" s="172">
        <v>1.8405172413793025E-2</v>
      </c>
      <c r="G3541" s="172">
        <v>3531</v>
      </c>
      <c r="H3541" s="264">
        <f t="shared" ca="1" si="118"/>
        <v>-1.1583557521162883E-2</v>
      </c>
    </row>
    <row r="3542" spans="2:8">
      <c r="B3542" s="270">
        <v>40584</v>
      </c>
      <c r="C3542" s="271">
        <v>1160</v>
      </c>
      <c r="D3542">
        <f t="shared" si="117"/>
        <v>5.1993067590987872E-3</v>
      </c>
      <c r="E3542" s="172">
        <v>5.1993067590987872E-3</v>
      </c>
      <c r="G3542" s="172">
        <v>3532</v>
      </c>
      <c r="H3542" s="264">
        <f t="shared" ca="1" si="118"/>
        <v>1.1245215103940097E-2</v>
      </c>
    </row>
    <row r="3543" spans="2:8">
      <c r="B3543" s="270">
        <v>40583</v>
      </c>
      <c r="C3543" s="271">
        <v>1154</v>
      </c>
      <c r="D3543">
        <f t="shared" si="117"/>
        <v>-1.9374575118966651E-2</v>
      </c>
      <c r="E3543" s="172">
        <v>-1.9374575118966651E-2</v>
      </c>
      <c r="G3543" s="172">
        <v>3533</v>
      </c>
      <c r="H3543" s="264">
        <f t="shared" ca="1" si="118"/>
        <v>-3.0516619697641373E-3</v>
      </c>
    </row>
    <row r="3544" spans="2:8">
      <c r="B3544" s="270">
        <v>40582</v>
      </c>
      <c r="C3544" s="271">
        <v>1176.8</v>
      </c>
      <c r="D3544">
        <f t="shared" si="117"/>
        <v>-1.0884639630174445E-2</v>
      </c>
      <c r="E3544" s="172">
        <v>-1.0884639630174445E-2</v>
      </c>
      <c r="G3544" s="172">
        <v>3534</v>
      </c>
      <c r="H3544" s="264">
        <f t="shared" ca="1" si="118"/>
        <v>-2.3347960443250916E-2</v>
      </c>
    </row>
    <row r="3545" spans="2:8">
      <c r="B3545" s="270">
        <v>40581</v>
      </c>
      <c r="C3545" s="271">
        <v>1189.75</v>
      </c>
      <c r="D3545">
        <f t="shared" si="117"/>
        <v>5.7483410118770485E-3</v>
      </c>
      <c r="E3545" s="172">
        <v>5.7483410118770485E-3</v>
      </c>
      <c r="G3545" s="172">
        <v>3535</v>
      </c>
      <c r="H3545" s="264">
        <f t="shared" ca="1" si="118"/>
        <v>1.1658770485925892E-3</v>
      </c>
    </row>
    <row r="3546" spans="2:8">
      <c r="B3546" s="270">
        <v>40578</v>
      </c>
      <c r="C3546" s="271">
        <v>1182.95</v>
      </c>
      <c r="D3546">
        <f t="shared" si="117"/>
        <v>-2.8936135281562962E-2</v>
      </c>
      <c r="E3546" s="172">
        <v>-2.8936135281562962E-2</v>
      </c>
      <c r="G3546" s="172">
        <v>3536</v>
      </c>
      <c r="H3546" s="264">
        <f t="shared" ca="1" si="118"/>
        <v>8.9929140445610591E-3</v>
      </c>
    </row>
    <row r="3547" spans="2:8">
      <c r="B3547" s="270">
        <v>40577</v>
      </c>
      <c r="C3547" s="271">
        <v>1218.2</v>
      </c>
      <c r="D3547">
        <f t="shared" si="117"/>
        <v>9.4490776878525208E-4</v>
      </c>
      <c r="E3547" s="172">
        <v>9.4490776878525208E-4</v>
      </c>
      <c r="G3547" s="172">
        <v>3537</v>
      </c>
      <c r="H3547" s="264">
        <f t="shared" ca="1" si="118"/>
        <v>1.6349516815096995E-2</v>
      </c>
    </row>
    <row r="3548" spans="2:8">
      <c r="B3548" s="270">
        <v>40576</v>
      </c>
      <c r="C3548" s="271">
        <v>1217.05</v>
      </c>
      <c r="D3548">
        <f t="shared" si="117"/>
        <v>-2.040405666452039E-2</v>
      </c>
      <c r="E3548" s="172">
        <v>-2.040405666452039E-2</v>
      </c>
      <c r="G3548" s="172">
        <v>3538</v>
      </c>
      <c r="H3548" s="264">
        <f t="shared" ca="1" si="118"/>
        <v>7.1437386729186429E-3</v>
      </c>
    </row>
    <row r="3549" spans="2:8">
      <c r="B3549" s="270">
        <v>40575</v>
      </c>
      <c r="C3549" s="271">
        <v>1242.4000000000001</v>
      </c>
      <c r="D3549">
        <f t="shared" si="117"/>
        <v>-8.3409825597635934E-3</v>
      </c>
      <c r="E3549" s="172">
        <v>-8.3409825597635934E-3</v>
      </c>
      <c r="G3549" s="172">
        <v>3539</v>
      </c>
      <c r="H3549" s="264">
        <f t="shared" ca="1" si="118"/>
        <v>2.8167103932186306E-2</v>
      </c>
    </row>
    <row r="3550" spans="2:8">
      <c r="B3550" s="270">
        <v>40574</v>
      </c>
      <c r="C3550" s="271">
        <v>1252.8499999999999</v>
      </c>
      <c r="D3550">
        <f t="shared" si="117"/>
        <v>1.9115792898686298E-2</v>
      </c>
      <c r="E3550" s="172">
        <v>1.9115792898686298E-2</v>
      </c>
      <c r="G3550" s="172">
        <v>3540</v>
      </c>
      <c r="H3550" s="264">
        <f t="shared" ca="1" si="118"/>
        <v>3.501829387360815E-2</v>
      </c>
    </row>
    <row r="3551" spans="2:8">
      <c r="B3551" s="270">
        <v>40571</v>
      </c>
      <c r="C3551" s="271">
        <v>1229.3499999999999</v>
      </c>
      <c r="D3551">
        <f t="shared" si="117"/>
        <v>-3.1779160431598119E-2</v>
      </c>
      <c r="E3551" s="172">
        <v>-3.1779160431598119E-2</v>
      </c>
      <c r="G3551" s="172">
        <v>3541</v>
      </c>
      <c r="H3551" s="264">
        <f t="shared" ca="1" si="118"/>
        <v>1.7228935390331327E-2</v>
      </c>
    </row>
    <row r="3552" spans="2:8">
      <c r="B3552" s="270">
        <v>40570</v>
      </c>
      <c r="C3552" s="271">
        <v>1269.7</v>
      </c>
      <c r="D3552">
        <f t="shared" si="117"/>
        <v>-1.4322866125839417E-2</v>
      </c>
      <c r="E3552" s="172">
        <v>-1.4322866125839417E-2</v>
      </c>
      <c r="G3552" s="172">
        <v>3542</v>
      </c>
      <c r="H3552" s="264">
        <f t="shared" ca="1" si="118"/>
        <v>-1.7228863769548308E-2</v>
      </c>
    </row>
    <row r="3553" spans="2:8">
      <c r="B3553" s="270">
        <v>40568</v>
      </c>
      <c r="C3553" s="271">
        <v>1288.1500000000001</v>
      </c>
      <c r="D3553">
        <f t="shared" si="117"/>
        <v>-3.3655705996130823E-3</v>
      </c>
      <c r="E3553" s="172">
        <v>-3.3655705996130823E-3</v>
      </c>
      <c r="G3553" s="172">
        <v>3543</v>
      </c>
      <c r="H3553" s="264">
        <f t="shared" ca="1" si="118"/>
        <v>-2.6101185308193799E-2</v>
      </c>
    </row>
    <row r="3554" spans="2:8">
      <c r="B3554" s="270">
        <v>40567</v>
      </c>
      <c r="C3554" s="271">
        <v>1292.5</v>
      </c>
      <c r="D3554">
        <f t="shared" si="117"/>
        <v>3.5117927361550401E-2</v>
      </c>
      <c r="E3554" s="172">
        <v>3.5117927361550401E-2</v>
      </c>
      <c r="G3554" s="172">
        <v>3544</v>
      </c>
      <c r="H3554" s="264">
        <f t="shared" ca="1" si="118"/>
        <v>1.8702171682595477E-2</v>
      </c>
    </row>
    <row r="3555" spans="2:8">
      <c r="B3555" s="270">
        <v>40564</v>
      </c>
      <c r="C3555" s="271">
        <v>1248.6500000000001</v>
      </c>
      <c r="D3555">
        <f t="shared" si="117"/>
        <v>-8.4177089537422339E-3</v>
      </c>
      <c r="E3555" s="172">
        <v>-8.4177089537422339E-3</v>
      </c>
      <c r="G3555" s="172">
        <v>3545</v>
      </c>
      <c r="H3555" s="264">
        <f t="shared" ca="1" si="118"/>
        <v>-2.828464217656956E-3</v>
      </c>
    </row>
    <row r="3556" spans="2:8">
      <c r="B3556" s="270">
        <v>40563</v>
      </c>
      <c r="C3556" s="271">
        <v>1259.25</v>
      </c>
      <c r="D3556">
        <f t="shared" si="117"/>
        <v>-1.0568083601791503E-2</v>
      </c>
      <c r="E3556" s="172">
        <v>-1.0568083601791503E-2</v>
      </c>
      <c r="G3556" s="172">
        <v>3546</v>
      </c>
      <c r="H3556" s="264">
        <f t="shared" ca="1" si="118"/>
        <v>-4.8692972723955036E-2</v>
      </c>
    </row>
    <row r="3557" spans="2:8">
      <c r="B3557" s="270">
        <v>40562</v>
      </c>
      <c r="C3557" s="271">
        <v>1272.7</v>
      </c>
      <c r="D3557">
        <f t="shared" si="117"/>
        <v>-3.8353162179084722E-3</v>
      </c>
      <c r="E3557" s="172">
        <v>-3.8353162179084722E-3</v>
      </c>
      <c r="G3557" s="172">
        <v>3547</v>
      </c>
      <c r="H3557" s="264">
        <f t="shared" ca="1" si="118"/>
        <v>2.3765323329699425E-2</v>
      </c>
    </row>
    <row r="3558" spans="2:8">
      <c r="B3558" s="270">
        <v>40561</v>
      </c>
      <c r="C3558" s="271">
        <v>1277.5999999999999</v>
      </c>
      <c r="D3558">
        <f t="shared" si="117"/>
        <v>6.3011972274732205E-3</v>
      </c>
      <c r="E3558" s="172">
        <v>6.3011972274732205E-3</v>
      </c>
      <c r="G3558" s="172">
        <v>3548</v>
      </c>
      <c r="H3558" s="264">
        <f t="shared" ca="1" si="118"/>
        <v>-2.8808986912586102E-2</v>
      </c>
    </row>
    <row r="3559" spans="2:8">
      <c r="B3559" s="270">
        <v>40560</v>
      </c>
      <c r="C3559" s="271">
        <v>1269.5999999999999</v>
      </c>
      <c r="D3559">
        <f t="shared" si="117"/>
        <v>-7.8758761912370184E-5</v>
      </c>
      <c r="E3559" s="172">
        <v>-7.8758761912370184E-5</v>
      </c>
      <c r="G3559" s="172">
        <v>3549</v>
      </c>
      <c r="H3559" s="264">
        <f t="shared" ca="1" si="118"/>
        <v>1.8970208380779336E-3</v>
      </c>
    </row>
    <row r="3560" spans="2:8">
      <c r="B3560" s="270">
        <v>40557</v>
      </c>
      <c r="C3560" s="271">
        <v>1269.7</v>
      </c>
      <c r="D3560">
        <f t="shared" si="117"/>
        <v>-3.4852343126448943E-2</v>
      </c>
      <c r="E3560" s="172">
        <v>-3.4852343126448943E-2</v>
      </c>
      <c r="G3560" s="172">
        <v>3550</v>
      </c>
      <c r="H3560" s="264">
        <f t="shared" ca="1" si="118"/>
        <v>-1.1183659303699843E-2</v>
      </c>
    </row>
    <row r="3561" spans="2:8">
      <c r="B3561" s="270">
        <v>40556</v>
      </c>
      <c r="C3561" s="271">
        <v>1315.55</v>
      </c>
      <c r="D3561">
        <f t="shared" si="117"/>
        <v>-1.5937464425303657E-3</v>
      </c>
      <c r="E3561" s="172">
        <v>-1.5937464425303657E-3</v>
      </c>
      <c r="G3561" s="172">
        <v>3551</v>
      </c>
      <c r="H3561" s="264">
        <f t="shared" ca="1" si="118"/>
        <v>5.4917201354912147E-4</v>
      </c>
    </row>
    <row r="3562" spans="2:8">
      <c r="B3562" s="270">
        <v>40555</v>
      </c>
      <c r="C3562" s="271">
        <v>1317.65</v>
      </c>
      <c r="D3562">
        <f t="shared" si="117"/>
        <v>-6.0677310478209599E-4</v>
      </c>
      <c r="E3562" s="172">
        <v>-6.0677310478209599E-4</v>
      </c>
      <c r="G3562" s="172">
        <v>3552</v>
      </c>
      <c r="H3562" s="264">
        <f t="shared" ca="1" si="118"/>
        <v>-6.0424131627687845E-3</v>
      </c>
    </row>
    <row r="3563" spans="2:8">
      <c r="B3563" s="270">
        <v>40554</v>
      </c>
      <c r="C3563" s="271">
        <v>1318.45</v>
      </c>
      <c r="D3563">
        <f t="shared" si="117"/>
        <v>-5.6938159879336009E-3</v>
      </c>
      <c r="E3563" s="172">
        <v>-5.6938159879336009E-3</v>
      </c>
      <c r="G3563" s="172">
        <v>3553</v>
      </c>
      <c r="H3563" s="264">
        <f t="shared" ca="1" si="118"/>
        <v>-1.8823146981785683E-2</v>
      </c>
    </row>
    <row r="3564" spans="2:8">
      <c r="B3564" s="270">
        <v>40553</v>
      </c>
      <c r="C3564" s="271">
        <v>1326</v>
      </c>
      <c r="D3564">
        <f t="shared" si="117"/>
        <v>-1.0853754056170941E-2</v>
      </c>
      <c r="E3564" s="172">
        <v>-1.0853754056170941E-2</v>
      </c>
      <c r="G3564" s="172">
        <v>3554</v>
      </c>
      <c r="H3564" s="264">
        <f t="shared" ca="1" si="118"/>
        <v>4.1685990211936478E-3</v>
      </c>
    </row>
    <row r="3565" spans="2:8">
      <c r="B3565" s="270">
        <v>40550</v>
      </c>
      <c r="C3565" s="271">
        <v>1340.55</v>
      </c>
      <c r="D3565">
        <f t="shared" si="117"/>
        <v>-2.427396462624655E-2</v>
      </c>
      <c r="E3565" s="172">
        <v>-2.427396462624655E-2</v>
      </c>
      <c r="G3565" s="172">
        <v>3555</v>
      </c>
      <c r="H3565" s="264">
        <f t="shared" ca="1" si="118"/>
        <v>1.2848794970789631E-2</v>
      </c>
    </row>
    <row r="3566" spans="2:8">
      <c r="B3566" s="270">
        <v>40549</v>
      </c>
      <c r="C3566" s="271">
        <v>1373.9</v>
      </c>
      <c r="D3566">
        <f t="shared" si="117"/>
        <v>-2.7293001522177743E-2</v>
      </c>
      <c r="E3566" s="172">
        <v>-2.7293001522177743E-2</v>
      </c>
      <c r="G3566" s="172">
        <v>3556</v>
      </c>
      <c r="H3566" s="264">
        <f t="shared" ca="1" si="118"/>
        <v>5.9758586771720872E-5</v>
      </c>
    </row>
    <row r="3567" spans="2:8">
      <c r="B3567" s="270">
        <v>40548</v>
      </c>
      <c r="C3567" s="271">
        <v>1412.45</v>
      </c>
      <c r="D3567">
        <f t="shared" si="117"/>
        <v>-1.1408573928258935E-2</v>
      </c>
      <c r="E3567" s="172">
        <v>-1.1408573928258935E-2</v>
      </c>
      <c r="G3567" s="172">
        <v>3557</v>
      </c>
      <c r="H3567" s="264">
        <f t="shared" ca="1" si="118"/>
        <v>-3.416079964254103E-3</v>
      </c>
    </row>
    <row r="3568" spans="2:8">
      <c r="B3568" s="270">
        <v>40547</v>
      </c>
      <c r="C3568" s="271">
        <v>1428.75</v>
      </c>
      <c r="D3568">
        <f t="shared" si="117"/>
        <v>1.8933417481855795E-3</v>
      </c>
      <c r="E3568" s="172">
        <v>1.8933417481855795E-3</v>
      </c>
      <c r="G3568" s="172">
        <v>3558</v>
      </c>
      <c r="H3568" s="264">
        <f t="shared" ca="1" si="118"/>
        <v>1.8608892303297864E-2</v>
      </c>
    </row>
    <row r="3569" spans="2:8">
      <c r="B3569" s="270">
        <v>40546</v>
      </c>
      <c r="C3569" s="271">
        <v>1426.05</v>
      </c>
      <c r="D3569">
        <f t="shared" si="117"/>
        <v>3.1302757456387492E-3</v>
      </c>
      <c r="E3569" s="172">
        <v>3.1302757456387492E-3</v>
      </c>
      <c r="G3569" s="172">
        <v>3559</v>
      </c>
      <c r="H3569" s="264">
        <f t="shared" ca="1" si="118"/>
        <v>-3.4714475563930769E-3</v>
      </c>
    </row>
    <row r="3570" spans="2:8">
      <c r="B3570" s="270">
        <v>40543</v>
      </c>
      <c r="C3570" s="271">
        <v>1421.6</v>
      </c>
      <c r="D3570">
        <f t="shared" si="117"/>
        <v>8.0960259072819431E-4</v>
      </c>
      <c r="E3570" s="172">
        <v>8.0960259072819431E-4</v>
      </c>
      <c r="G3570" s="172">
        <v>3560</v>
      </c>
      <c r="H3570" s="264">
        <f t="shared" ca="1" si="118"/>
        <v>-1.3879084747803801E-2</v>
      </c>
    </row>
    <row r="3571" spans="2:8">
      <c r="B3571" s="270">
        <v>40542</v>
      </c>
      <c r="C3571" s="271">
        <v>1420.45</v>
      </c>
      <c r="D3571">
        <f t="shared" si="117"/>
        <v>1.7984343042527361E-3</v>
      </c>
      <c r="E3571" s="172">
        <v>1.7984343042527361E-3</v>
      </c>
      <c r="G3571" s="172">
        <v>3561</v>
      </c>
      <c r="H3571" s="264">
        <f t="shared" ca="1" si="118"/>
        <v>-2.5179701135532417E-2</v>
      </c>
    </row>
    <row r="3572" spans="2:8">
      <c r="B3572" s="270">
        <v>40541</v>
      </c>
      <c r="C3572" s="271">
        <v>1417.9</v>
      </c>
      <c r="D3572">
        <f t="shared" si="117"/>
        <v>1.6270068807339482E-2</v>
      </c>
      <c r="E3572" s="172">
        <v>1.6270068807339482E-2</v>
      </c>
      <c r="G3572" s="172">
        <v>3562</v>
      </c>
      <c r="H3572" s="264">
        <f t="shared" ca="1" si="118"/>
        <v>-3.1683527415397476E-2</v>
      </c>
    </row>
    <row r="3573" spans="2:8">
      <c r="B3573" s="270">
        <v>40540</v>
      </c>
      <c r="C3573" s="271">
        <v>1395.2</v>
      </c>
      <c r="D3573">
        <f t="shared" si="117"/>
        <v>6.0960304084350166E-4</v>
      </c>
      <c r="E3573" s="172">
        <v>6.0960304084350166E-4</v>
      </c>
      <c r="G3573" s="172">
        <v>3563</v>
      </c>
      <c r="H3573" s="264">
        <f t="shared" ca="1" si="118"/>
        <v>4.8239131318167747E-2</v>
      </c>
    </row>
    <row r="3574" spans="2:8">
      <c r="B3574" s="270">
        <v>40539</v>
      </c>
      <c r="C3574" s="271">
        <v>1394.35</v>
      </c>
      <c r="D3574">
        <f t="shared" si="117"/>
        <v>2.0481494789794533E-3</v>
      </c>
      <c r="E3574" s="172">
        <v>2.0481494789794533E-3</v>
      </c>
      <c r="G3574" s="172">
        <v>3564</v>
      </c>
      <c r="H3574" s="264">
        <f t="shared" ca="1" si="118"/>
        <v>-1.1179892854658844E-2</v>
      </c>
    </row>
    <row r="3575" spans="2:8">
      <c r="B3575" s="270">
        <v>40536</v>
      </c>
      <c r="C3575" s="271">
        <v>1391.5</v>
      </c>
      <c r="D3575">
        <f t="shared" si="117"/>
        <v>-6.1047868711165232E-4</v>
      </c>
      <c r="E3575" s="172">
        <v>-6.1047868711165232E-4</v>
      </c>
      <c r="G3575" s="172">
        <v>3565</v>
      </c>
      <c r="H3575" s="264">
        <f t="shared" ca="1" si="118"/>
        <v>-4.4974455888445633E-2</v>
      </c>
    </row>
    <row r="3576" spans="2:8">
      <c r="B3576" s="270">
        <v>40535</v>
      </c>
      <c r="C3576" s="271">
        <v>1392.35</v>
      </c>
      <c r="D3576">
        <f t="shared" si="117"/>
        <v>-1.2552901513521268E-3</v>
      </c>
      <c r="E3576" s="172">
        <v>-1.2552901513521268E-3</v>
      </c>
      <c r="G3576" s="172">
        <v>3566</v>
      </c>
      <c r="H3576" s="264">
        <f t="shared" ca="1" si="118"/>
        <v>-3.6739181379889789E-2</v>
      </c>
    </row>
    <row r="3577" spans="2:8">
      <c r="B3577" s="270">
        <v>40534</v>
      </c>
      <c r="C3577" s="271">
        <v>1394.1</v>
      </c>
      <c r="D3577">
        <f t="shared" si="117"/>
        <v>-2.0515702943862887E-2</v>
      </c>
      <c r="E3577" s="172">
        <v>-2.0515702943862887E-2</v>
      </c>
      <c r="G3577" s="172">
        <v>3567</v>
      </c>
      <c r="H3577" s="264">
        <f t="shared" ca="1" si="118"/>
        <v>-2.1143822650058049E-2</v>
      </c>
    </row>
    <row r="3578" spans="2:8">
      <c r="B3578" s="270">
        <v>40533</v>
      </c>
      <c r="C3578" s="271">
        <v>1423.3</v>
      </c>
      <c r="D3578">
        <f t="shared" si="117"/>
        <v>5.9723645616143383E-3</v>
      </c>
      <c r="E3578" s="172">
        <v>5.9723645616143383E-3</v>
      </c>
      <c r="G3578" s="172">
        <v>3568</v>
      </c>
      <c r="H3578" s="264">
        <f t="shared" ca="1" si="118"/>
        <v>8.7583894060630097E-3</v>
      </c>
    </row>
    <row r="3579" spans="2:8">
      <c r="B3579" s="270">
        <v>40532</v>
      </c>
      <c r="C3579" s="271">
        <v>1414.85</v>
      </c>
      <c r="D3579">
        <f t="shared" si="117"/>
        <v>2.6741654571843184E-2</v>
      </c>
      <c r="E3579" s="172">
        <v>2.6741654571843184E-2</v>
      </c>
      <c r="G3579" s="172">
        <v>3569</v>
      </c>
      <c r="H3579" s="264">
        <f t="shared" ca="1" si="118"/>
        <v>4.8490528969415986E-3</v>
      </c>
    </row>
    <row r="3580" spans="2:8">
      <c r="B3580" s="270">
        <v>40528</v>
      </c>
      <c r="C3580" s="271">
        <v>1378</v>
      </c>
      <c r="D3580">
        <f t="shared" si="117"/>
        <v>-1.2186379928315413E-2</v>
      </c>
      <c r="E3580" s="172">
        <v>-1.2186379928315413E-2</v>
      </c>
      <c r="G3580" s="172">
        <v>3570</v>
      </c>
      <c r="H3580" s="264">
        <f t="shared" ca="1" si="118"/>
        <v>-1.2160379352775657E-2</v>
      </c>
    </row>
    <row r="3581" spans="2:8">
      <c r="B3581" s="270">
        <v>40527</v>
      </c>
      <c r="C3581" s="271">
        <v>1395</v>
      </c>
      <c r="D3581">
        <f t="shared" si="117"/>
        <v>-1.3332390281854447E-2</v>
      </c>
      <c r="E3581" s="172">
        <v>-1.3332390281854447E-2</v>
      </c>
      <c r="G3581" s="172">
        <v>3571</v>
      </c>
      <c r="H3581" s="264">
        <f t="shared" ca="1" si="118"/>
        <v>-1.509236224806709E-3</v>
      </c>
    </row>
    <row r="3582" spans="2:8">
      <c r="B3582" s="270">
        <v>40526</v>
      </c>
      <c r="C3582" s="271">
        <v>1413.85</v>
      </c>
      <c r="D3582">
        <f t="shared" si="117"/>
        <v>-5.6264725533635759E-3</v>
      </c>
      <c r="E3582" s="172">
        <v>-5.6264725533635759E-3</v>
      </c>
      <c r="G3582" s="172">
        <v>3572</v>
      </c>
      <c r="H3582" s="264">
        <f t="shared" ca="1" si="118"/>
        <v>3.541186477236545E-4</v>
      </c>
    </row>
    <row r="3583" spans="2:8">
      <c r="B3583" s="270">
        <v>40525</v>
      </c>
      <c r="C3583" s="271">
        <v>1421.85</v>
      </c>
      <c r="D3583">
        <f t="shared" si="117"/>
        <v>6.0852644613478921E-3</v>
      </c>
      <c r="E3583" s="172">
        <v>6.0852644613478921E-3</v>
      </c>
      <c r="G3583" s="172">
        <v>3573</v>
      </c>
      <c r="H3583" s="264">
        <f t="shared" ca="1" si="118"/>
        <v>-9.4871886624952172E-3</v>
      </c>
    </row>
    <row r="3584" spans="2:8">
      <c r="B3584" s="270">
        <v>40522</v>
      </c>
      <c r="C3584" s="271">
        <v>1413.25</v>
      </c>
      <c r="D3584">
        <f t="shared" si="117"/>
        <v>1.5886137368364237E-2</v>
      </c>
      <c r="E3584" s="172">
        <v>1.5886137368364237E-2</v>
      </c>
      <c r="G3584" s="172">
        <v>3574</v>
      </c>
      <c r="H3584" s="264">
        <f t="shared" ca="1" si="118"/>
        <v>-1.2285830455913182E-2</v>
      </c>
    </row>
    <row r="3585" spans="2:8">
      <c r="B3585" s="270">
        <v>40521</v>
      </c>
      <c r="C3585" s="271">
        <v>1391.15</v>
      </c>
      <c r="D3585">
        <f t="shared" si="117"/>
        <v>-1.8346681720354231E-2</v>
      </c>
      <c r="E3585" s="172">
        <v>-1.8346681720354231E-2</v>
      </c>
      <c r="G3585" s="172">
        <v>3575</v>
      </c>
      <c r="H3585" s="264">
        <f t="shared" ca="1" si="118"/>
        <v>-1.7523180190459398E-3</v>
      </c>
    </row>
    <row r="3586" spans="2:8">
      <c r="B3586" s="270">
        <v>40520</v>
      </c>
      <c r="C3586" s="271">
        <v>1417.15</v>
      </c>
      <c r="D3586">
        <f t="shared" si="117"/>
        <v>-8.0495572743499097E-3</v>
      </c>
      <c r="E3586" s="172">
        <v>-8.0495572743499097E-3</v>
      </c>
      <c r="G3586" s="172">
        <v>3576</v>
      </c>
      <c r="H3586" s="264">
        <f t="shared" ca="1" si="118"/>
        <v>-1.6659246944968283E-2</v>
      </c>
    </row>
    <row r="3587" spans="2:8">
      <c r="B3587" s="270">
        <v>40519</v>
      </c>
      <c r="C3587" s="271">
        <v>1428.65</v>
      </c>
      <c r="D3587">
        <f t="shared" si="117"/>
        <v>1.4594133939351028E-2</v>
      </c>
      <c r="E3587" s="172">
        <v>1.4594133939351028E-2</v>
      </c>
      <c r="G3587" s="172">
        <v>3577</v>
      </c>
      <c r="H3587" s="264">
        <f t="shared" ca="1" si="118"/>
        <v>-1.9969806870404828E-2</v>
      </c>
    </row>
    <row r="3588" spans="2:8">
      <c r="B3588" s="270">
        <v>40518</v>
      </c>
      <c r="C3588" s="271">
        <v>1408.1</v>
      </c>
      <c r="D3588">
        <f t="shared" si="117"/>
        <v>5.3548479223190061E-3</v>
      </c>
      <c r="E3588" s="172">
        <v>5.3548479223190061E-3</v>
      </c>
      <c r="G3588" s="172">
        <v>3578</v>
      </c>
      <c r="H3588" s="264">
        <f t="shared" ca="1" si="118"/>
        <v>-1.3035201983897052E-2</v>
      </c>
    </row>
    <row r="3589" spans="2:8">
      <c r="B3589" s="270">
        <v>40515</v>
      </c>
      <c r="C3589" s="271">
        <v>1400.6</v>
      </c>
      <c r="D3589">
        <f t="shared" si="117"/>
        <v>-5.8558398693970264E-3</v>
      </c>
      <c r="E3589" s="172">
        <v>-5.8558398693970264E-3</v>
      </c>
      <c r="G3589" s="172">
        <v>3579</v>
      </c>
      <c r="H3589" s="264">
        <f t="shared" ca="1" si="118"/>
        <v>-1.135880945730035E-3</v>
      </c>
    </row>
    <row r="3590" spans="2:8">
      <c r="B3590" s="270">
        <v>40514</v>
      </c>
      <c r="C3590" s="271">
        <v>1408.85</v>
      </c>
      <c r="D3590">
        <f t="shared" si="117"/>
        <v>-3.7126087263984163E-3</v>
      </c>
      <c r="E3590" s="172">
        <v>-3.7126087263984163E-3</v>
      </c>
      <c r="G3590" s="172">
        <v>3580</v>
      </c>
      <c r="H3590" s="264">
        <f t="shared" ca="1" si="118"/>
        <v>1.0708514938638357E-2</v>
      </c>
    </row>
    <row r="3591" spans="2:8">
      <c r="B3591" s="270">
        <v>40513</v>
      </c>
      <c r="C3591" s="271">
        <v>1414.1</v>
      </c>
      <c r="D3591">
        <f t="shared" si="117"/>
        <v>-5.5555555555556191E-3</v>
      </c>
      <c r="E3591" s="172">
        <v>-5.5555555555556191E-3</v>
      </c>
      <c r="G3591" s="172">
        <v>3581</v>
      </c>
      <c r="H3591" s="264">
        <f t="shared" ca="1" si="118"/>
        <v>-1.3769992076648845E-2</v>
      </c>
    </row>
    <row r="3592" spans="2:8">
      <c r="B3592" s="270">
        <v>40512</v>
      </c>
      <c r="C3592" s="271">
        <v>1422</v>
      </c>
      <c r="D3592">
        <f t="shared" si="117"/>
        <v>1.1343835567725221E-2</v>
      </c>
      <c r="E3592" s="172">
        <v>1.1343835567725221E-2</v>
      </c>
      <c r="G3592" s="172">
        <v>3582</v>
      </c>
      <c r="H3592" s="264">
        <f t="shared" ca="1" si="118"/>
        <v>1.2680037080661545E-2</v>
      </c>
    </row>
    <row r="3593" spans="2:8">
      <c r="B3593" s="270">
        <v>40511</v>
      </c>
      <c r="C3593" s="271">
        <v>1406.05</v>
      </c>
      <c r="D3593">
        <f t="shared" si="117"/>
        <v>2.8566203365032884E-2</v>
      </c>
      <c r="E3593" s="172">
        <v>2.8566203365032884E-2</v>
      </c>
      <c r="G3593" s="172">
        <v>3583</v>
      </c>
      <c r="H3593" s="264">
        <f t="shared" ca="1" si="118"/>
        <v>5.7781004833181871E-3</v>
      </c>
    </row>
    <row r="3594" spans="2:8">
      <c r="B3594" s="270">
        <v>40508</v>
      </c>
      <c r="C3594" s="271">
        <v>1367</v>
      </c>
      <c r="D3594">
        <f t="shared" si="117"/>
        <v>-9.4920657923338227E-3</v>
      </c>
      <c r="E3594" s="172">
        <v>-9.4920657923338227E-3</v>
      </c>
      <c r="G3594" s="172">
        <v>3584</v>
      </c>
      <c r="H3594" s="264">
        <f t="shared" ca="1" si="118"/>
        <v>3.1498000893223064E-3</v>
      </c>
    </row>
    <row r="3595" spans="2:8">
      <c r="B3595" s="270">
        <v>40507</v>
      </c>
      <c r="C3595" s="271">
        <v>1380.1</v>
      </c>
      <c r="D3595">
        <f t="shared" ref="D3595:D3658" si="119">(C3595-C3596)/C3596</f>
        <v>-2.5387521627061226E-2</v>
      </c>
      <c r="E3595" s="172">
        <v>-2.5387521627061226E-2</v>
      </c>
      <c r="G3595" s="172">
        <v>3585</v>
      </c>
      <c r="H3595" s="264">
        <f t="shared" ca="1" si="118"/>
        <v>-3.33596041894339E-2</v>
      </c>
    </row>
    <row r="3596" spans="2:8">
      <c r="B3596" s="270">
        <v>40506</v>
      </c>
      <c r="C3596" s="271">
        <v>1416.05</v>
      </c>
      <c r="D3596">
        <f t="shared" si="119"/>
        <v>-1.7655220256677102E-2</v>
      </c>
      <c r="E3596" s="172">
        <v>-1.7655220256677102E-2</v>
      </c>
      <c r="G3596" s="172">
        <v>3586</v>
      </c>
      <c r="H3596" s="264">
        <f t="shared" ref="H3596:H3659" ca="1" si="120">_xlfn.NORM.INV(RAND(),N$13,N$14)</f>
        <v>2.2654768653830936E-2</v>
      </c>
    </row>
    <row r="3597" spans="2:8">
      <c r="B3597" s="270">
        <v>40505</v>
      </c>
      <c r="C3597" s="271">
        <v>1441.5</v>
      </c>
      <c r="D3597">
        <f t="shared" si="119"/>
        <v>1.4462155600126644E-2</v>
      </c>
      <c r="E3597" s="172">
        <v>1.4462155600126644E-2</v>
      </c>
      <c r="G3597" s="172">
        <v>3587</v>
      </c>
      <c r="H3597" s="264">
        <f t="shared" ca="1" si="120"/>
        <v>1.7705835196491796E-3</v>
      </c>
    </row>
    <row r="3598" spans="2:8">
      <c r="B3598" s="270">
        <v>40504</v>
      </c>
      <c r="C3598" s="271">
        <v>1420.95</v>
      </c>
      <c r="D3598">
        <f t="shared" si="119"/>
        <v>1.1064465632560092E-2</v>
      </c>
      <c r="E3598" s="172">
        <v>1.1064465632560092E-2</v>
      </c>
      <c r="G3598" s="172">
        <v>3588</v>
      </c>
      <c r="H3598" s="264">
        <f t="shared" ca="1" si="120"/>
        <v>-2.7093372131016336E-3</v>
      </c>
    </row>
    <row r="3599" spans="2:8">
      <c r="B3599" s="270">
        <v>40501</v>
      </c>
      <c r="C3599" s="271">
        <v>1405.4</v>
      </c>
      <c r="D3599">
        <f t="shared" si="119"/>
        <v>-1.7443283112524782E-2</v>
      </c>
      <c r="E3599" s="172">
        <v>-1.7443283112524782E-2</v>
      </c>
      <c r="G3599" s="172">
        <v>3589</v>
      </c>
      <c r="H3599" s="264">
        <f t="shared" ca="1" si="120"/>
        <v>1.099629445227197E-2</v>
      </c>
    </row>
    <row r="3600" spans="2:8">
      <c r="B3600" s="270">
        <v>40500</v>
      </c>
      <c r="C3600" s="271">
        <v>1430.35</v>
      </c>
      <c r="D3600">
        <f t="shared" si="119"/>
        <v>2.1204440795344889E-2</v>
      </c>
      <c r="E3600" s="172">
        <v>2.1204440795344889E-2</v>
      </c>
      <c r="G3600" s="172">
        <v>3590</v>
      </c>
      <c r="H3600" s="264">
        <f t="shared" ca="1" si="120"/>
        <v>1.3318094795774118E-3</v>
      </c>
    </row>
    <row r="3601" spans="2:8">
      <c r="B3601" s="270">
        <v>40498</v>
      </c>
      <c r="C3601" s="271">
        <v>1400.65</v>
      </c>
      <c r="D3601">
        <f t="shared" si="119"/>
        <v>-2.522792121929153E-2</v>
      </c>
      <c r="E3601" s="172">
        <v>-2.522792121929153E-2</v>
      </c>
      <c r="G3601" s="172">
        <v>3591</v>
      </c>
      <c r="H3601" s="264">
        <f t="shared" ca="1" si="120"/>
        <v>1.2485890263978207E-2</v>
      </c>
    </row>
    <row r="3602" spans="2:8">
      <c r="B3602" s="270">
        <v>40497</v>
      </c>
      <c r="C3602" s="271">
        <v>1436.9</v>
      </c>
      <c r="D3602">
        <f t="shared" si="119"/>
        <v>-1.2100378136816713E-2</v>
      </c>
      <c r="E3602" s="172">
        <v>-1.2100378136816713E-2</v>
      </c>
      <c r="G3602" s="172">
        <v>3592</v>
      </c>
      <c r="H3602" s="264">
        <f t="shared" ca="1" si="120"/>
        <v>2.9532808937339824E-2</v>
      </c>
    </row>
    <row r="3603" spans="2:8">
      <c r="B3603" s="270">
        <v>40494</v>
      </c>
      <c r="C3603" s="271">
        <v>1454.5</v>
      </c>
      <c r="D3603">
        <f t="shared" si="119"/>
        <v>-1.0813384113166546E-2</v>
      </c>
      <c r="E3603" s="172">
        <v>-1.0813384113166546E-2</v>
      </c>
      <c r="G3603" s="172">
        <v>3593</v>
      </c>
      <c r="H3603" s="264">
        <f t="shared" ca="1" si="120"/>
        <v>1.6384742959294998E-2</v>
      </c>
    </row>
    <row r="3604" spans="2:8">
      <c r="B3604" s="270">
        <v>40493</v>
      </c>
      <c r="C3604" s="271">
        <v>1470.4</v>
      </c>
      <c r="D3604">
        <f t="shared" si="119"/>
        <v>-3.1862246627346069E-3</v>
      </c>
      <c r="E3604" s="172">
        <v>-3.1862246627346069E-3</v>
      </c>
      <c r="G3604" s="172">
        <v>3594</v>
      </c>
      <c r="H3604" s="264">
        <f t="shared" ca="1" si="120"/>
        <v>1.3464795121308057E-2</v>
      </c>
    </row>
    <row r="3605" spans="2:8">
      <c r="B3605" s="270">
        <v>40492</v>
      </c>
      <c r="C3605" s="271">
        <v>1475.1</v>
      </c>
      <c r="D3605">
        <f t="shared" si="119"/>
        <v>2.1400183430142759E-3</v>
      </c>
      <c r="E3605" s="172">
        <v>2.1400183430142759E-3</v>
      </c>
      <c r="G3605" s="172">
        <v>3595</v>
      </c>
      <c r="H3605" s="264">
        <f t="shared" ca="1" si="120"/>
        <v>8.9247813478516582E-4</v>
      </c>
    </row>
    <row r="3606" spans="2:8">
      <c r="B3606" s="270">
        <v>40491</v>
      </c>
      <c r="C3606" s="271">
        <v>1471.95</v>
      </c>
      <c r="D3606">
        <f t="shared" si="119"/>
        <v>-1.1185006045949124E-2</v>
      </c>
      <c r="E3606" s="172">
        <v>-1.1185006045949124E-2</v>
      </c>
      <c r="G3606" s="172">
        <v>3596</v>
      </c>
      <c r="H3606" s="264">
        <f t="shared" ca="1" si="120"/>
        <v>3.1202080070381902E-2</v>
      </c>
    </row>
    <row r="3607" spans="2:8">
      <c r="B3607" s="270">
        <v>40490</v>
      </c>
      <c r="C3607" s="271">
        <v>1488.6</v>
      </c>
      <c r="D3607">
        <f t="shared" si="119"/>
        <v>-1.5704036763976595E-2</v>
      </c>
      <c r="E3607" s="172">
        <v>-1.5704036763976595E-2</v>
      </c>
      <c r="G3607" s="172">
        <v>3597</v>
      </c>
      <c r="H3607" s="264">
        <f t="shared" ca="1" si="120"/>
        <v>4.524594212702189E-3</v>
      </c>
    </row>
    <row r="3608" spans="2:8">
      <c r="B3608" s="270">
        <v>40487</v>
      </c>
      <c r="C3608" s="271">
        <v>1512.35</v>
      </c>
      <c r="D3608">
        <f t="shared" si="119"/>
        <v>3.1507031042716902E-3</v>
      </c>
      <c r="E3608" s="172">
        <v>3.1507031042716902E-3</v>
      </c>
      <c r="G3608" s="172">
        <v>3598</v>
      </c>
      <c r="H3608" s="264">
        <f t="shared" ca="1" si="120"/>
        <v>3.9351201761333228E-2</v>
      </c>
    </row>
    <row r="3609" spans="2:8">
      <c r="B3609" s="270">
        <v>40486</v>
      </c>
      <c r="C3609" s="271">
        <v>1507.6</v>
      </c>
      <c r="D3609">
        <f t="shared" si="119"/>
        <v>7.6866519617672623E-3</v>
      </c>
      <c r="E3609" s="172">
        <v>7.6866519617672623E-3</v>
      </c>
      <c r="G3609" s="172">
        <v>3599</v>
      </c>
      <c r="H3609" s="264">
        <f t="shared" ca="1" si="120"/>
        <v>1.4331936614958986E-2</v>
      </c>
    </row>
    <row r="3610" spans="2:8">
      <c r="B3610" s="270">
        <v>40485</v>
      </c>
      <c r="C3610" s="271">
        <v>1496.1</v>
      </c>
      <c r="D3610">
        <f t="shared" si="119"/>
        <v>1.807955002008717E-3</v>
      </c>
      <c r="E3610" s="172">
        <v>1.807955002008717E-3</v>
      </c>
      <c r="G3610" s="172">
        <v>3600</v>
      </c>
      <c r="H3610" s="264">
        <f t="shared" ca="1" si="120"/>
        <v>-7.706816760511099E-4</v>
      </c>
    </row>
    <row r="3611" spans="2:8">
      <c r="B3611" s="270">
        <v>40484</v>
      </c>
      <c r="C3611" s="271">
        <v>1493.4</v>
      </c>
      <c r="D3611">
        <f t="shared" si="119"/>
        <v>-9.8786713518529898E-3</v>
      </c>
      <c r="E3611" s="172">
        <v>-9.8786713518529898E-3</v>
      </c>
      <c r="G3611" s="172">
        <v>3601</v>
      </c>
      <c r="H3611" s="264">
        <f t="shared" ca="1" si="120"/>
        <v>-7.275563014127592E-3</v>
      </c>
    </row>
    <row r="3612" spans="2:8">
      <c r="B3612" s="270">
        <v>40483</v>
      </c>
      <c r="C3612" s="271">
        <v>1508.3</v>
      </c>
      <c r="D3612">
        <f t="shared" si="119"/>
        <v>-2.7906676978602704E-2</v>
      </c>
      <c r="E3612" s="172">
        <v>-2.7906676978602704E-2</v>
      </c>
      <c r="G3612" s="172">
        <v>3602</v>
      </c>
      <c r="H3612" s="264">
        <f t="shared" ca="1" si="120"/>
        <v>9.7295164625687373E-3</v>
      </c>
    </row>
    <row r="3613" spans="2:8">
      <c r="B3613" s="270">
        <v>40480</v>
      </c>
      <c r="C3613" s="271">
        <v>1551.6</v>
      </c>
      <c r="D3613">
        <f t="shared" si="119"/>
        <v>1.094605160281467E-2</v>
      </c>
      <c r="E3613" s="172">
        <v>1.094605160281467E-2</v>
      </c>
      <c r="G3613" s="172">
        <v>3603</v>
      </c>
      <c r="H3613" s="264">
        <f t="shared" ca="1" si="120"/>
        <v>-1.8342090821694218E-2</v>
      </c>
    </row>
    <row r="3614" spans="2:8">
      <c r="B3614" s="270">
        <v>40479</v>
      </c>
      <c r="C3614" s="271">
        <v>1534.8</v>
      </c>
      <c r="D3614">
        <f t="shared" si="119"/>
        <v>6.0304142632407222E-3</v>
      </c>
      <c r="E3614" s="172">
        <v>6.0304142632407222E-3</v>
      </c>
      <c r="G3614" s="172">
        <v>3604</v>
      </c>
      <c r="H3614" s="264">
        <f t="shared" ca="1" si="120"/>
        <v>-8.6620903909382374E-3</v>
      </c>
    </row>
    <row r="3615" spans="2:8">
      <c r="B3615" s="270">
        <v>40478</v>
      </c>
      <c r="C3615" s="271">
        <v>1525.6</v>
      </c>
      <c r="D3615">
        <f t="shared" si="119"/>
        <v>-2.6295634414092446E-2</v>
      </c>
      <c r="E3615" s="172">
        <v>-2.6295634414092446E-2</v>
      </c>
      <c r="G3615" s="172">
        <v>3605</v>
      </c>
      <c r="H3615" s="264">
        <f t="shared" ca="1" si="120"/>
        <v>-1.8644397773167152E-2</v>
      </c>
    </row>
    <row r="3616" spans="2:8">
      <c r="B3616" s="270">
        <v>40477</v>
      </c>
      <c r="C3616" s="271">
        <v>1566.8</v>
      </c>
      <c r="D3616">
        <f t="shared" si="119"/>
        <v>3.9681486396814833E-2</v>
      </c>
      <c r="E3616" s="172">
        <v>3.9681486396814833E-2</v>
      </c>
      <c r="G3616" s="172">
        <v>3606</v>
      </c>
      <c r="H3616" s="264">
        <f t="shared" ca="1" si="120"/>
        <v>-1.5077694408042977E-2</v>
      </c>
    </row>
    <row r="3617" spans="2:8">
      <c r="B3617" s="270">
        <v>40476</v>
      </c>
      <c r="C3617" s="271">
        <v>1507</v>
      </c>
      <c r="D3617">
        <f t="shared" si="119"/>
        <v>2.4612519124592868E-3</v>
      </c>
      <c r="E3617" s="172">
        <v>2.4612519124592868E-3</v>
      </c>
      <c r="G3617" s="172">
        <v>3607</v>
      </c>
      <c r="H3617" s="264">
        <f t="shared" ca="1" si="120"/>
        <v>-5.587965827687294E-3</v>
      </c>
    </row>
    <row r="3618" spans="2:8">
      <c r="B3618" s="270">
        <v>40473</v>
      </c>
      <c r="C3618" s="271">
        <v>1503.3</v>
      </c>
      <c r="D3618">
        <f t="shared" si="119"/>
        <v>-6.8377762362502132E-3</v>
      </c>
      <c r="E3618" s="172">
        <v>-6.8377762362502132E-3</v>
      </c>
      <c r="G3618" s="172">
        <v>3608</v>
      </c>
      <c r="H3618" s="264">
        <f t="shared" ca="1" si="120"/>
        <v>-1.7493605290900292E-2</v>
      </c>
    </row>
    <row r="3619" spans="2:8">
      <c r="B3619" s="270">
        <v>40472</v>
      </c>
      <c r="C3619" s="271">
        <v>1513.65</v>
      </c>
      <c r="D3619">
        <f t="shared" si="119"/>
        <v>1.5395451801167267E-2</v>
      </c>
      <c r="E3619" s="172">
        <v>1.5395451801167267E-2</v>
      </c>
      <c r="G3619" s="172">
        <v>3609</v>
      </c>
      <c r="H3619" s="264">
        <f t="shared" ca="1" si="120"/>
        <v>1.8558710297478999E-2</v>
      </c>
    </row>
    <row r="3620" spans="2:8">
      <c r="B3620" s="270">
        <v>40471</v>
      </c>
      <c r="C3620" s="271">
        <v>1490.7</v>
      </c>
      <c r="D3620">
        <f t="shared" si="119"/>
        <v>-2.776198280763865E-3</v>
      </c>
      <c r="E3620" s="172">
        <v>-2.776198280763865E-3</v>
      </c>
      <c r="G3620" s="172">
        <v>3610</v>
      </c>
      <c r="H3620" s="264">
        <f t="shared" ca="1" si="120"/>
        <v>4.9290271978256445E-2</v>
      </c>
    </row>
    <row r="3621" spans="2:8">
      <c r="B3621" s="270">
        <v>40470</v>
      </c>
      <c r="C3621" s="271">
        <v>1494.85</v>
      </c>
      <c r="D3621">
        <f t="shared" si="119"/>
        <v>2.2124635446347453E-3</v>
      </c>
      <c r="E3621" s="172">
        <v>2.2124635446347453E-3</v>
      </c>
      <c r="G3621" s="172">
        <v>3611</v>
      </c>
      <c r="H3621" s="264">
        <f t="shared" ca="1" si="120"/>
        <v>-1.2445883222239988E-2</v>
      </c>
    </row>
    <row r="3622" spans="2:8">
      <c r="B3622" s="270">
        <v>40469</v>
      </c>
      <c r="C3622" s="271">
        <v>1491.55</v>
      </c>
      <c r="D3622">
        <f t="shared" si="119"/>
        <v>-1.800645203765892E-2</v>
      </c>
      <c r="E3622" s="172">
        <v>-1.800645203765892E-2</v>
      </c>
      <c r="G3622" s="172">
        <v>3612</v>
      </c>
      <c r="H3622" s="264">
        <f t="shared" ca="1" si="120"/>
        <v>4.8346683979681587E-3</v>
      </c>
    </row>
    <row r="3623" spans="2:8">
      <c r="B3623" s="270">
        <v>40466</v>
      </c>
      <c r="C3623" s="271">
        <v>1518.9</v>
      </c>
      <c r="D3623">
        <f t="shared" si="119"/>
        <v>-2.4720688326698343E-2</v>
      </c>
      <c r="E3623" s="172">
        <v>-2.4720688326698343E-2</v>
      </c>
      <c r="G3623" s="172">
        <v>3613</v>
      </c>
      <c r="H3623" s="264">
        <f t="shared" ca="1" si="120"/>
        <v>-8.7405615351433315E-3</v>
      </c>
    </row>
    <row r="3624" spans="2:8">
      <c r="B3624" s="270">
        <v>40465</v>
      </c>
      <c r="C3624" s="271">
        <v>1557.4</v>
      </c>
      <c r="D3624">
        <f t="shared" si="119"/>
        <v>-6.4168377823408621E-4</v>
      </c>
      <c r="E3624" s="172">
        <v>-6.4168377823408621E-4</v>
      </c>
      <c r="G3624" s="172">
        <v>3614</v>
      </c>
      <c r="H3624" s="264">
        <f t="shared" ca="1" si="120"/>
        <v>-2.1392712146172044E-2</v>
      </c>
    </row>
    <row r="3625" spans="2:8">
      <c r="B3625" s="270">
        <v>40464</v>
      </c>
      <c r="C3625" s="271">
        <v>1558.4</v>
      </c>
      <c r="D3625">
        <f t="shared" si="119"/>
        <v>2.5229433242327647E-2</v>
      </c>
      <c r="E3625" s="172">
        <v>2.5229433242327647E-2</v>
      </c>
      <c r="G3625" s="172">
        <v>3615</v>
      </c>
      <c r="H3625" s="264">
        <f t="shared" ca="1" si="120"/>
        <v>-4.7283394815496559E-3</v>
      </c>
    </row>
    <row r="3626" spans="2:8">
      <c r="B3626" s="270">
        <v>40463</v>
      </c>
      <c r="C3626" s="271">
        <v>1520.05</v>
      </c>
      <c r="D3626">
        <f t="shared" si="119"/>
        <v>1.845444059976902E-3</v>
      </c>
      <c r="E3626" s="172">
        <v>1.845444059976902E-3</v>
      </c>
      <c r="G3626" s="172">
        <v>3616</v>
      </c>
      <c r="H3626" s="264">
        <f t="shared" ca="1" si="120"/>
        <v>-9.061651705046565E-3</v>
      </c>
    </row>
    <row r="3627" spans="2:8">
      <c r="B3627" s="270">
        <v>40462</v>
      </c>
      <c r="C3627" s="271">
        <v>1517.25</v>
      </c>
      <c r="D3627">
        <f t="shared" si="119"/>
        <v>1.3391664440288508E-2</v>
      </c>
      <c r="E3627" s="172">
        <v>1.3391664440288508E-2</v>
      </c>
      <c r="G3627" s="172">
        <v>3617</v>
      </c>
      <c r="H3627" s="264">
        <f t="shared" ca="1" si="120"/>
        <v>-1.1264814830066718E-2</v>
      </c>
    </row>
    <row r="3628" spans="2:8">
      <c r="B3628" s="270">
        <v>40459</v>
      </c>
      <c r="C3628" s="271">
        <v>1497.2</v>
      </c>
      <c r="D3628">
        <f t="shared" si="119"/>
        <v>4.7647808871888707E-3</v>
      </c>
      <c r="E3628" s="172">
        <v>4.7647808871888707E-3</v>
      </c>
      <c r="G3628" s="172">
        <v>3618</v>
      </c>
      <c r="H3628" s="264">
        <f t="shared" ca="1" si="120"/>
        <v>-4.0634753466624887E-2</v>
      </c>
    </row>
    <row r="3629" spans="2:8">
      <c r="B3629" s="270">
        <v>40458</v>
      </c>
      <c r="C3629" s="271">
        <v>1490.1</v>
      </c>
      <c r="D3629">
        <f t="shared" si="119"/>
        <v>-1.7538076086239952E-2</v>
      </c>
      <c r="E3629" s="172">
        <v>-1.7538076086239952E-2</v>
      </c>
      <c r="G3629" s="172">
        <v>3619</v>
      </c>
      <c r="H3629" s="264">
        <f t="shared" ca="1" si="120"/>
        <v>4.4519406235035575E-3</v>
      </c>
    </row>
    <row r="3630" spans="2:8">
      <c r="B3630" s="270">
        <v>40457</v>
      </c>
      <c r="C3630" s="271">
        <v>1516.7</v>
      </c>
      <c r="D3630">
        <f t="shared" si="119"/>
        <v>8.8801676256361709E-3</v>
      </c>
      <c r="E3630" s="172">
        <v>8.8801676256361709E-3</v>
      </c>
      <c r="G3630" s="172">
        <v>3620</v>
      </c>
      <c r="H3630" s="264">
        <f t="shared" ca="1" si="120"/>
        <v>4.0256479197155387E-2</v>
      </c>
    </row>
    <row r="3631" spans="2:8">
      <c r="B3631" s="270">
        <v>40456</v>
      </c>
      <c r="C3631" s="271">
        <v>1503.35</v>
      </c>
      <c r="D3631">
        <f t="shared" si="119"/>
        <v>1.5674087085768212E-2</v>
      </c>
      <c r="E3631" s="172">
        <v>1.5674087085768212E-2</v>
      </c>
      <c r="G3631" s="172">
        <v>3621</v>
      </c>
      <c r="H3631" s="264">
        <f t="shared" ca="1" si="120"/>
        <v>2.3890453100821586E-2</v>
      </c>
    </row>
    <row r="3632" spans="2:8">
      <c r="B3632" s="270">
        <v>40455</v>
      </c>
      <c r="C3632" s="271">
        <v>1480.15</v>
      </c>
      <c r="D3632">
        <f t="shared" si="119"/>
        <v>1.3513970066559374E-4</v>
      </c>
      <c r="E3632" s="172">
        <v>1.3513970066559374E-4</v>
      </c>
      <c r="G3632" s="172">
        <v>3622</v>
      </c>
      <c r="H3632" s="264">
        <f t="shared" ca="1" si="120"/>
        <v>-3.3621348710090372E-3</v>
      </c>
    </row>
    <row r="3633" spans="2:8">
      <c r="B3633" s="270">
        <v>40452</v>
      </c>
      <c r="C3633" s="271">
        <v>1479.95</v>
      </c>
      <c r="D3633">
        <f t="shared" si="119"/>
        <v>2.7101117357207268E-2</v>
      </c>
      <c r="E3633" s="172">
        <v>2.7101117357207268E-2</v>
      </c>
      <c r="G3633" s="172">
        <v>3623</v>
      </c>
      <c r="H3633" s="264">
        <f t="shared" ca="1" si="120"/>
        <v>6.6378276216909424E-3</v>
      </c>
    </row>
    <row r="3634" spans="2:8">
      <c r="B3634" s="270">
        <v>40451</v>
      </c>
      <c r="C3634" s="271">
        <v>1440.9</v>
      </c>
      <c r="D3634">
        <f t="shared" si="119"/>
        <v>7.5871473025419644E-3</v>
      </c>
      <c r="E3634" s="172">
        <v>7.5871473025419644E-3</v>
      </c>
      <c r="G3634" s="172">
        <v>3624</v>
      </c>
      <c r="H3634" s="264">
        <f t="shared" ca="1" si="120"/>
        <v>1.8274126910256306E-2</v>
      </c>
    </row>
    <row r="3635" spans="2:8">
      <c r="B3635" s="270">
        <v>40450</v>
      </c>
      <c r="C3635" s="271">
        <v>1430.05</v>
      </c>
      <c r="D3635">
        <f t="shared" si="119"/>
        <v>-2.5917853007288303E-2</v>
      </c>
      <c r="E3635" s="172">
        <v>-2.5917853007288303E-2</v>
      </c>
      <c r="G3635" s="172">
        <v>3625</v>
      </c>
      <c r="H3635" s="264">
        <f t="shared" ca="1" si="120"/>
        <v>-5.1220582893031826E-3</v>
      </c>
    </row>
    <row r="3636" spans="2:8">
      <c r="B3636" s="270">
        <v>40449</v>
      </c>
      <c r="C3636" s="271">
        <v>1468.1</v>
      </c>
      <c r="D3636">
        <f t="shared" si="119"/>
        <v>-7.436954905009804E-3</v>
      </c>
      <c r="E3636" s="172">
        <v>-7.436954905009804E-3</v>
      </c>
      <c r="G3636" s="172">
        <v>3626</v>
      </c>
      <c r="H3636" s="264">
        <f t="shared" ca="1" si="120"/>
        <v>-1.3778672849593129E-2</v>
      </c>
    </row>
    <row r="3637" spans="2:8">
      <c r="B3637" s="270">
        <v>40448</v>
      </c>
      <c r="C3637" s="271">
        <v>1479.1</v>
      </c>
      <c r="D3637">
        <f t="shared" si="119"/>
        <v>-1.7884258478151449E-3</v>
      </c>
      <c r="E3637" s="172">
        <v>-1.7884258478151449E-3</v>
      </c>
      <c r="G3637" s="172">
        <v>3627</v>
      </c>
      <c r="H3637" s="264">
        <f t="shared" ca="1" si="120"/>
        <v>1.9001708437236685E-3</v>
      </c>
    </row>
    <row r="3638" spans="2:8">
      <c r="B3638" s="270">
        <v>40445</v>
      </c>
      <c r="C3638" s="271">
        <v>1481.75</v>
      </c>
      <c r="D3638">
        <f t="shared" si="119"/>
        <v>1.5871383518442406E-2</v>
      </c>
      <c r="E3638" s="172">
        <v>1.5871383518442406E-2</v>
      </c>
      <c r="G3638" s="172">
        <v>3628</v>
      </c>
      <c r="H3638" s="264">
        <f t="shared" ca="1" si="120"/>
        <v>2.0409936973324206E-2</v>
      </c>
    </row>
    <row r="3639" spans="2:8">
      <c r="B3639" s="270">
        <v>40444</v>
      </c>
      <c r="C3639" s="271">
        <v>1458.6</v>
      </c>
      <c r="D3639">
        <f t="shared" si="119"/>
        <v>-3.5864330361717392E-3</v>
      </c>
      <c r="E3639" s="172">
        <v>-3.5864330361717392E-3</v>
      </c>
      <c r="G3639" s="172">
        <v>3629</v>
      </c>
      <c r="H3639" s="264">
        <f t="shared" ca="1" si="120"/>
        <v>9.3510664385540194E-3</v>
      </c>
    </row>
    <row r="3640" spans="2:8">
      <c r="B3640" s="270">
        <v>40443</v>
      </c>
      <c r="C3640" s="271">
        <v>1463.85</v>
      </c>
      <c r="D3640">
        <f t="shared" si="119"/>
        <v>3.5913948057462321E-2</v>
      </c>
      <c r="E3640" s="172">
        <v>3.5913948057462321E-2</v>
      </c>
      <c r="G3640" s="172">
        <v>3630</v>
      </c>
      <c r="H3640" s="264">
        <f t="shared" ca="1" si="120"/>
        <v>-1.1867099975487421E-2</v>
      </c>
    </row>
    <row r="3641" spans="2:8">
      <c r="B3641" s="270">
        <v>40442</v>
      </c>
      <c r="C3641" s="271">
        <v>1413.1</v>
      </c>
      <c r="D3641">
        <f t="shared" si="119"/>
        <v>1.0150832797197668E-2</v>
      </c>
      <c r="E3641" s="172">
        <v>1.0150832797197668E-2</v>
      </c>
      <c r="G3641" s="172">
        <v>3631</v>
      </c>
      <c r="H3641" s="264">
        <f t="shared" ca="1" si="120"/>
        <v>-2.2797194488419006E-2</v>
      </c>
    </row>
    <row r="3642" spans="2:8">
      <c r="B3642" s="270">
        <v>40441</v>
      </c>
      <c r="C3642" s="271">
        <v>1398.9</v>
      </c>
      <c r="D3642">
        <f t="shared" si="119"/>
        <v>7.5989483919762183E-3</v>
      </c>
      <c r="E3642" s="172">
        <v>7.5989483919762183E-3</v>
      </c>
      <c r="G3642" s="172">
        <v>3632</v>
      </c>
      <c r="H3642" s="264">
        <f t="shared" ca="1" si="120"/>
        <v>9.2370792386006987E-3</v>
      </c>
    </row>
    <row r="3643" spans="2:8">
      <c r="B3643" s="270">
        <v>40438</v>
      </c>
      <c r="C3643" s="271">
        <v>1388.35</v>
      </c>
      <c r="D3643">
        <f t="shared" si="119"/>
        <v>-6.40521004794965E-3</v>
      </c>
      <c r="E3643" s="172">
        <v>-6.40521004794965E-3</v>
      </c>
      <c r="G3643" s="172">
        <v>3633</v>
      </c>
      <c r="H3643" s="264">
        <f t="shared" ca="1" si="120"/>
        <v>-2.4208163258484509E-2</v>
      </c>
    </row>
    <row r="3644" spans="2:8">
      <c r="B3644" s="270">
        <v>40437</v>
      </c>
      <c r="C3644" s="271">
        <v>1397.3</v>
      </c>
      <c r="D3644">
        <f t="shared" si="119"/>
        <v>2.0933036203558148E-2</v>
      </c>
      <c r="E3644" s="172">
        <v>2.0933036203558148E-2</v>
      </c>
      <c r="G3644" s="172">
        <v>3634</v>
      </c>
      <c r="H3644" s="264">
        <f t="shared" ca="1" si="120"/>
        <v>6.5265970792700283E-3</v>
      </c>
    </row>
    <row r="3645" spans="2:8">
      <c r="B3645" s="270">
        <v>40436</v>
      </c>
      <c r="C3645" s="271">
        <v>1368.65</v>
      </c>
      <c r="D3645">
        <f t="shared" si="119"/>
        <v>1.6450055699962933E-2</v>
      </c>
      <c r="E3645" s="172">
        <v>1.6450055699962933E-2</v>
      </c>
      <c r="G3645" s="172">
        <v>3635</v>
      </c>
      <c r="H3645" s="264">
        <f t="shared" ca="1" si="120"/>
        <v>-2.7288703187988818E-3</v>
      </c>
    </row>
    <row r="3646" spans="2:8">
      <c r="B3646" s="270">
        <v>40435</v>
      </c>
      <c r="C3646" s="271">
        <v>1346.5</v>
      </c>
      <c r="D3646">
        <f t="shared" si="119"/>
        <v>1.3816210518390173E-2</v>
      </c>
      <c r="E3646" s="172">
        <v>1.3816210518390173E-2</v>
      </c>
      <c r="G3646" s="172">
        <v>3636</v>
      </c>
      <c r="H3646" s="264">
        <f t="shared" ca="1" si="120"/>
        <v>-3.5227343652487523E-3</v>
      </c>
    </row>
    <row r="3647" spans="2:8">
      <c r="B3647" s="270">
        <v>40434</v>
      </c>
      <c r="C3647" s="271">
        <v>1328.15</v>
      </c>
      <c r="D3647">
        <f t="shared" si="119"/>
        <v>1.0153635533921613E-2</v>
      </c>
      <c r="E3647" s="172">
        <v>1.0153635533921613E-2</v>
      </c>
      <c r="G3647" s="172">
        <v>3637</v>
      </c>
      <c r="H3647" s="264">
        <f t="shared" ca="1" si="120"/>
        <v>8.3673123300043346E-3</v>
      </c>
    </row>
    <row r="3648" spans="2:8">
      <c r="B3648" s="270">
        <v>40430</v>
      </c>
      <c r="C3648" s="271">
        <v>1314.8</v>
      </c>
      <c r="D3648">
        <f t="shared" si="119"/>
        <v>5.5831739961758739E-3</v>
      </c>
      <c r="E3648" s="172">
        <v>5.5831739961758739E-3</v>
      </c>
      <c r="G3648" s="172">
        <v>3638</v>
      </c>
      <c r="H3648" s="264">
        <f t="shared" ca="1" si="120"/>
        <v>-3.876178460380767E-3</v>
      </c>
    </row>
    <row r="3649" spans="2:8">
      <c r="B3649" s="270">
        <v>40429</v>
      </c>
      <c r="C3649" s="271">
        <v>1307.5</v>
      </c>
      <c r="D3649">
        <f t="shared" si="119"/>
        <v>-6.0057777102022888E-3</v>
      </c>
      <c r="E3649" s="172">
        <v>-6.0057777102022888E-3</v>
      </c>
      <c r="G3649" s="172">
        <v>3639</v>
      </c>
      <c r="H3649" s="264">
        <f t="shared" ca="1" si="120"/>
        <v>9.5047252219754661E-3</v>
      </c>
    </row>
    <row r="3650" spans="2:8">
      <c r="B3650" s="270">
        <v>40428</v>
      </c>
      <c r="C3650" s="271">
        <v>1315.4</v>
      </c>
      <c r="D3650">
        <f t="shared" si="119"/>
        <v>9.8652642892788269E-3</v>
      </c>
      <c r="E3650" s="172">
        <v>9.8652642892788269E-3</v>
      </c>
      <c r="G3650" s="172">
        <v>3640</v>
      </c>
      <c r="H3650" s="264">
        <f t="shared" ca="1" si="120"/>
        <v>-1.0358685365682171E-2</v>
      </c>
    </row>
    <row r="3651" spans="2:8">
      <c r="B3651" s="270">
        <v>40427</v>
      </c>
      <c r="C3651" s="271">
        <v>1302.55</v>
      </c>
      <c r="D3651">
        <f t="shared" si="119"/>
        <v>2.393679742158639E-2</v>
      </c>
      <c r="E3651" s="172">
        <v>2.393679742158639E-2</v>
      </c>
      <c r="G3651" s="172">
        <v>3641</v>
      </c>
      <c r="H3651" s="264">
        <f t="shared" ca="1" si="120"/>
        <v>1.0862443866048012E-2</v>
      </c>
    </row>
    <row r="3652" spans="2:8">
      <c r="B3652" s="270">
        <v>40424</v>
      </c>
      <c r="C3652" s="271">
        <v>1272.0999999999999</v>
      </c>
      <c r="D3652">
        <f t="shared" si="119"/>
        <v>-3.6030390851414869E-3</v>
      </c>
      <c r="E3652" s="172">
        <v>-3.6030390851414869E-3</v>
      </c>
      <c r="G3652" s="172">
        <v>3642</v>
      </c>
      <c r="H3652" s="264">
        <f t="shared" ca="1" si="120"/>
        <v>1.9654362914214154E-2</v>
      </c>
    </row>
    <row r="3653" spans="2:8">
      <c r="B3653" s="270">
        <v>40423</v>
      </c>
      <c r="C3653" s="271">
        <v>1276.7</v>
      </c>
      <c r="D3653">
        <f t="shared" si="119"/>
        <v>3.1035160086427386E-3</v>
      </c>
      <c r="E3653" s="172">
        <v>3.1035160086427386E-3</v>
      </c>
      <c r="G3653" s="172">
        <v>3643</v>
      </c>
      <c r="H3653" s="264">
        <f t="shared" ca="1" si="120"/>
        <v>-9.2402174933348194E-3</v>
      </c>
    </row>
    <row r="3654" spans="2:8">
      <c r="B3654" s="270">
        <v>40422</v>
      </c>
      <c r="C3654" s="271">
        <v>1272.75</v>
      </c>
      <c r="D3654">
        <f t="shared" si="119"/>
        <v>1.2127236580516898E-2</v>
      </c>
      <c r="E3654" s="172">
        <v>1.2127236580516898E-2</v>
      </c>
      <c r="G3654" s="172">
        <v>3644</v>
      </c>
      <c r="H3654" s="264">
        <f t="shared" ca="1" si="120"/>
        <v>-3.3588742010612238E-2</v>
      </c>
    </row>
    <row r="3655" spans="2:8">
      <c r="B3655" s="270">
        <v>40421</v>
      </c>
      <c r="C3655" s="271">
        <v>1257.5</v>
      </c>
      <c r="D3655">
        <f t="shared" si="119"/>
        <v>1.7930141255514707E-2</v>
      </c>
      <c r="E3655" s="172">
        <v>1.7930141255514707E-2</v>
      </c>
      <c r="G3655" s="172">
        <v>3645</v>
      </c>
      <c r="H3655" s="264">
        <f t="shared" ca="1" si="120"/>
        <v>1.3029441055771693E-3</v>
      </c>
    </row>
    <row r="3656" spans="2:8">
      <c r="B3656" s="270">
        <v>40420</v>
      </c>
      <c r="C3656" s="271">
        <v>1235.3499999999999</v>
      </c>
      <c r="D3656">
        <f t="shared" si="119"/>
        <v>1.3662098957905853E-2</v>
      </c>
      <c r="E3656" s="172">
        <v>1.3662098957905853E-2</v>
      </c>
      <c r="G3656" s="172">
        <v>3646</v>
      </c>
      <c r="H3656" s="264">
        <f t="shared" ca="1" si="120"/>
        <v>1.8392324674188318E-3</v>
      </c>
    </row>
    <row r="3657" spans="2:8">
      <c r="B3657" s="270">
        <v>40417</v>
      </c>
      <c r="C3657" s="271">
        <v>1218.7</v>
      </c>
      <c r="D3657">
        <f t="shared" si="119"/>
        <v>-6.9263363754889177E-3</v>
      </c>
      <c r="E3657" s="172">
        <v>-6.9263363754889177E-3</v>
      </c>
      <c r="G3657" s="172">
        <v>3647</v>
      </c>
      <c r="H3657" s="264">
        <f t="shared" ca="1" si="120"/>
        <v>-5.0068572492185749E-2</v>
      </c>
    </row>
    <row r="3658" spans="2:8">
      <c r="B3658" s="270">
        <v>40416</v>
      </c>
      <c r="C3658" s="271">
        <v>1227.2</v>
      </c>
      <c r="D3658">
        <f t="shared" si="119"/>
        <v>5.8604155567395528E-3</v>
      </c>
      <c r="E3658" s="172">
        <v>5.8604155567395528E-3</v>
      </c>
      <c r="G3658" s="172">
        <v>3648</v>
      </c>
      <c r="H3658" s="264">
        <f t="shared" ca="1" si="120"/>
        <v>-1.3916247954930534E-2</v>
      </c>
    </row>
    <row r="3659" spans="2:8">
      <c r="B3659" s="270">
        <v>40415</v>
      </c>
      <c r="C3659" s="271">
        <v>1220.05</v>
      </c>
      <c r="D3659">
        <f t="shared" ref="D3659:D3722" si="121">(C3659-C3660)/C3660</f>
        <v>-1.0542962572482868E-2</v>
      </c>
      <c r="E3659" s="172">
        <v>-1.0542962572482868E-2</v>
      </c>
      <c r="G3659" s="172">
        <v>3649</v>
      </c>
      <c r="H3659" s="264">
        <f t="shared" ca="1" si="120"/>
        <v>6.1813320151394586E-3</v>
      </c>
    </row>
    <row r="3660" spans="2:8">
      <c r="B3660" s="270">
        <v>40414</v>
      </c>
      <c r="C3660" s="271">
        <v>1233.05</v>
      </c>
      <c r="D3660">
        <f t="shared" si="121"/>
        <v>-9.6779375150589948E-3</v>
      </c>
      <c r="E3660" s="172">
        <v>-9.6779375150589948E-3</v>
      </c>
      <c r="G3660" s="172">
        <v>3650</v>
      </c>
      <c r="H3660" s="264">
        <f t="shared" ref="H3660:H3723" ca="1" si="122">_xlfn.NORM.INV(RAND(),N$13,N$14)</f>
        <v>3.9524484449103343E-2</v>
      </c>
    </row>
    <row r="3661" spans="2:8">
      <c r="B3661" s="270">
        <v>40413</v>
      </c>
      <c r="C3661" s="271">
        <v>1245.0999999999999</v>
      </c>
      <c r="D3661">
        <f t="shared" si="121"/>
        <v>4.3558925546502087E-3</v>
      </c>
      <c r="E3661" s="172">
        <v>4.3558925546502087E-3</v>
      </c>
      <c r="G3661" s="172">
        <v>3651</v>
      </c>
      <c r="H3661" s="264">
        <f t="shared" ca="1" si="122"/>
        <v>-3.2790403692542123E-3</v>
      </c>
    </row>
    <row r="3662" spans="2:8">
      <c r="B3662" s="270">
        <v>40410</v>
      </c>
      <c r="C3662" s="271">
        <v>1239.7</v>
      </c>
      <c r="D3662">
        <f t="shared" si="121"/>
        <v>-9.5473974353853276E-3</v>
      </c>
      <c r="E3662" s="172">
        <v>-9.5473974353853276E-3</v>
      </c>
      <c r="G3662" s="172">
        <v>3652</v>
      </c>
      <c r="H3662" s="264">
        <f t="shared" ca="1" si="122"/>
        <v>2.3661310151862399E-2</v>
      </c>
    </row>
    <row r="3663" spans="2:8">
      <c r="B3663" s="270">
        <v>40409</v>
      </c>
      <c r="C3663" s="271">
        <v>1251.6500000000001</v>
      </c>
      <c r="D3663">
        <f t="shared" si="121"/>
        <v>-2.1525092677480914E-3</v>
      </c>
      <c r="E3663" s="172">
        <v>-2.1525092677480914E-3</v>
      </c>
      <c r="G3663" s="172">
        <v>3653</v>
      </c>
      <c r="H3663" s="264">
        <f t="shared" ca="1" si="122"/>
        <v>-5.5921482115889043E-3</v>
      </c>
    </row>
    <row r="3664" spans="2:8">
      <c r="B3664" s="270">
        <v>40408</v>
      </c>
      <c r="C3664" s="271">
        <v>1254.3499999999999</v>
      </c>
      <c r="D3664">
        <f t="shared" si="121"/>
        <v>6.3818754736544574E-4</v>
      </c>
      <c r="E3664" s="172">
        <v>6.3818754736544574E-4</v>
      </c>
      <c r="G3664" s="172">
        <v>3654</v>
      </c>
      <c r="H3664" s="264">
        <f t="shared" ca="1" si="122"/>
        <v>-7.1350161218421103E-3</v>
      </c>
    </row>
    <row r="3665" spans="2:8">
      <c r="B3665" s="270">
        <v>40407</v>
      </c>
      <c r="C3665" s="271">
        <v>1253.55</v>
      </c>
      <c r="D3665">
        <f t="shared" si="121"/>
        <v>-2.3874895547331982E-3</v>
      </c>
      <c r="E3665" s="172">
        <v>-2.3874895547331982E-3</v>
      </c>
      <c r="G3665" s="172">
        <v>3655</v>
      </c>
      <c r="H3665" s="264">
        <f t="shared" ca="1" si="122"/>
        <v>-3.3854858594316924E-2</v>
      </c>
    </row>
    <row r="3666" spans="2:8">
      <c r="B3666" s="270">
        <v>40406</v>
      </c>
      <c r="C3666" s="271">
        <v>1256.55</v>
      </c>
      <c r="D3666">
        <f t="shared" si="121"/>
        <v>5.9240283392705947E-3</v>
      </c>
      <c r="E3666" s="172">
        <v>5.9240283392705947E-3</v>
      </c>
      <c r="G3666" s="172">
        <v>3656</v>
      </c>
      <c r="H3666" s="264">
        <f t="shared" ca="1" si="122"/>
        <v>-2.4006731961967825E-2</v>
      </c>
    </row>
    <row r="3667" spans="2:8">
      <c r="B3667" s="270">
        <v>40403</v>
      </c>
      <c r="C3667" s="271">
        <v>1249.1500000000001</v>
      </c>
      <c r="D3667">
        <f t="shared" si="121"/>
        <v>1.8882544861337759E-2</v>
      </c>
      <c r="E3667" s="172">
        <v>1.8882544861337759E-2</v>
      </c>
      <c r="G3667" s="172">
        <v>3657</v>
      </c>
      <c r="H3667" s="264">
        <f t="shared" ca="1" si="122"/>
        <v>7.2237984087652196E-3</v>
      </c>
    </row>
    <row r="3668" spans="2:8">
      <c r="B3668" s="270">
        <v>40402</v>
      </c>
      <c r="C3668" s="271">
        <v>1226</v>
      </c>
      <c r="D3668">
        <f t="shared" si="121"/>
        <v>8.8874259381171439E-3</v>
      </c>
      <c r="E3668" s="172">
        <v>8.8874259381171439E-3</v>
      </c>
      <c r="G3668" s="172">
        <v>3658</v>
      </c>
      <c r="H3668" s="264">
        <f t="shared" ca="1" si="122"/>
        <v>1.7815868881760296E-3</v>
      </c>
    </row>
    <row r="3669" spans="2:8">
      <c r="B3669" s="270">
        <v>40401</v>
      </c>
      <c r="C3669" s="271">
        <v>1215.2</v>
      </c>
      <c r="D3669">
        <f t="shared" si="121"/>
        <v>-9.818700346302672E-3</v>
      </c>
      <c r="E3669" s="172">
        <v>-9.818700346302672E-3</v>
      </c>
      <c r="G3669" s="172">
        <v>3659</v>
      </c>
      <c r="H3669" s="264">
        <f t="shared" ca="1" si="122"/>
        <v>-2.4895379801029446E-2</v>
      </c>
    </row>
    <row r="3670" spans="2:8">
      <c r="B3670" s="270">
        <v>40400</v>
      </c>
      <c r="C3670" s="271">
        <v>1227.25</v>
      </c>
      <c r="D3670">
        <f t="shared" si="121"/>
        <v>-3.9363688012335925E-3</v>
      </c>
      <c r="E3670" s="172">
        <v>-3.9363688012335925E-3</v>
      </c>
      <c r="G3670" s="172">
        <v>3660</v>
      </c>
      <c r="H3670" s="264">
        <f t="shared" ca="1" si="122"/>
        <v>2.7010245950332889E-3</v>
      </c>
    </row>
    <row r="3671" spans="2:8">
      <c r="B3671" s="270">
        <v>40399</v>
      </c>
      <c r="C3671" s="271">
        <v>1232.0999999999999</v>
      </c>
      <c r="D3671">
        <f t="shared" si="121"/>
        <v>8.7604388406744855E-3</v>
      </c>
      <c r="E3671" s="172">
        <v>8.7604388406744855E-3</v>
      </c>
      <c r="G3671" s="172">
        <v>3661</v>
      </c>
      <c r="H3671" s="264">
        <f t="shared" ca="1" si="122"/>
        <v>-4.5503272576519684E-2</v>
      </c>
    </row>
    <row r="3672" spans="2:8">
      <c r="B3672" s="270">
        <v>40396</v>
      </c>
      <c r="C3672" s="271">
        <v>1221.4000000000001</v>
      </c>
      <c r="D3672">
        <f t="shared" si="121"/>
        <v>-3.5488476442993343E-3</v>
      </c>
      <c r="E3672" s="172">
        <v>-3.5488476442993343E-3</v>
      </c>
      <c r="G3672" s="172">
        <v>3662</v>
      </c>
      <c r="H3672" s="264">
        <f t="shared" ca="1" si="122"/>
        <v>-2.8229519200523016E-2</v>
      </c>
    </row>
    <row r="3673" spans="2:8">
      <c r="B3673" s="270">
        <v>40395</v>
      </c>
      <c r="C3673" s="271">
        <v>1225.75</v>
      </c>
      <c r="D3673">
        <f t="shared" si="121"/>
        <v>1.0011535926170148E-2</v>
      </c>
      <c r="E3673" s="172">
        <v>1.0011535926170148E-2</v>
      </c>
      <c r="G3673" s="172">
        <v>3663</v>
      </c>
      <c r="H3673" s="264">
        <f t="shared" ca="1" si="122"/>
        <v>-1.1056253546088149E-2</v>
      </c>
    </row>
    <row r="3674" spans="2:8">
      <c r="B3674" s="270">
        <v>40394</v>
      </c>
      <c r="C3674" s="271">
        <v>1213.5999999999999</v>
      </c>
      <c r="D3674">
        <f t="shared" si="121"/>
        <v>3.2970656116045462E-4</v>
      </c>
      <c r="E3674" s="172">
        <v>3.2970656116045462E-4</v>
      </c>
      <c r="G3674" s="172">
        <v>3664</v>
      </c>
      <c r="H3674" s="264">
        <f t="shared" ca="1" si="122"/>
        <v>1.3617703260395089E-2</v>
      </c>
    </row>
    <row r="3675" spans="2:8">
      <c r="B3675" s="270">
        <v>40393</v>
      </c>
      <c r="C3675" s="271">
        <v>1213.2</v>
      </c>
      <c r="D3675">
        <f t="shared" si="121"/>
        <v>2.7274981403421395E-3</v>
      </c>
      <c r="E3675" s="172">
        <v>2.7274981403421395E-3</v>
      </c>
      <c r="G3675" s="172">
        <v>3665</v>
      </c>
      <c r="H3675" s="264">
        <f t="shared" ca="1" si="122"/>
        <v>1.6324537884408109E-2</v>
      </c>
    </row>
    <row r="3676" spans="2:8">
      <c r="B3676" s="270">
        <v>40392</v>
      </c>
      <c r="C3676" s="271">
        <v>1209.9000000000001</v>
      </c>
      <c r="D3676">
        <f t="shared" si="121"/>
        <v>9.427665609878344E-3</v>
      </c>
      <c r="E3676" s="172">
        <v>9.427665609878344E-3</v>
      </c>
      <c r="G3676" s="172">
        <v>3666</v>
      </c>
      <c r="H3676" s="264">
        <f t="shared" ca="1" si="122"/>
        <v>1.5482037233011132E-2</v>
      </c>
    </row>
    <row r="3677" spans="2:8">
      <c r="B3677" s="270">
        <v>40389</v>
      </c>
      <c r="C3677" s="271">
        <v>1198.5999999999999</v>
      </c>
      <c r="D3677">
        <f t="shared" si="121"/>
        <v>7.0966395324559305E-4</v>
      </c>
      <c r="E3677" s="172">
        <v>7.0966395324559305E-4</v>
      </c>
      <c r="G3677" s="172">
        <v>3667</v>
      </c>
      <c r="H3677" s="264">
        <f t="shared" ca="1" si="122"/>
        <v>9.9455142469320277E-3</v>
      </c>
    </row>
    <row r="3678" spans="2:8">
      <c r="B3678" s="270">
        <v>40388</v>
      </c>
      <c r="C3678" s="271">
        <v>1197.75</v>
      </c>
      <c r="D3678">
        <f t="shared" si="121"/>
        <v>-4.0329286545816639E-3</v>
      </c>
      <c r="E3678" s="172">
        <v>-4.0329286545816639E-3</v>
      </c>
      <c r="G3678" s="172">
        <v>3668</v>
      </c>
      <c r="H3678" s="264">
        <f t="shared" ca="1" si="122"/>
        <v>6.6678338182899598E-3</v>
      </c>
    </row>
    <row r="3679" spans="2:8">
      <c r="B3679" s="270">
        <v>40387</v>
      </c>
      <c r="C3679" s="271">
        <v>1202.5999999999999</v>
      </c>
      <c r="D3679">
        <f t="shared" si="121"/>
        <v>-4.0579710144928293E-3</v>
      </c>
      <c r="E3679" s="172">
        <v>-4.0579710144928293E-3</v>
      </c>
      <c r="G3679" s="172">
        <v>3669</v>
      </c>
      <c r="H3679" s="264">
        <f t="shared" ca="1" si="122"/>
        <v>1.1300667589332028E-2</v>
      </c>
    </row>
    <row r="3680" spans="2:8">
      <c r="B3680" s="270">
        <v>40386</v>
      </c>
      <c r="C3680" s="271">
        <v>1207.5</v>
      </c>
      <c r="D3680">
        <f t="shared" si="121"/>
        <v>1.3470980737756476E-2</v>
      </c>
      <c r="E3680" s="172">
        <v>1.3470980737756476E-2</v>
      </c>
      <c r="G3680" s="172">
        <v>3670</v>
      </c>
      <c r="H3680" s="264">
        <f t="shared" ca="1" si="122"/>
        <v>1.2226388417357873E-2</v>
      </c>
    </row>
    <row r="3681" spans="2:8">
      <c r="B3681" s="270">
        <v>40385</v>
      </c>
      <c r="C3681" s="271">
        <v>1191.45</v>
      </c>
      <c r="D3681">
        <f t="shared" si="121"/>
        <v>-0.1227727875128847</v>
      </c>
      <c r="E3681" s="172">
        <v>-0.1227727875128847</v>
      </c>
      <c r="G3681" s="172">
        <v>3671</v>
      </c>
      <c r="H3681" s="264">
        <f t="shared" ca="1" si="122"/>
        <v>-1.7222481935429024E-2</v>
      </c>
    </row>
    <row r="3682" spans="2:8">
      <c r="B3682" s="270">
        <v>40382</v>
      </c>
      <c r="C3682" s="271">
        <v>1358.2</v>
      </c>
      <c r="D3682">
        <f t="shared" si="121"/>
        <v>2.9908060406896976E-3</v>
      </c>
      <c r="E3682" s="172">
        <v>2.9908060406896976E-3</v>
      </c>
      <c r="G3682" s="172">
        <v>3672</v>
      </c>
      <c r="H3682" s="264">
        <f t="shared" ca="1" si="122"/>
        <v>-1.5650618236071893E-2</v>
      </c>
    </row>
    <row r="3683" spans="2:8">
      <c r="B3683" s="270">
        <v>40381</v>
      </c>
      <c r="C3683" s="271">
        <v>1354.15</v>
      </c>
      <c r="D3683">
        <f t="shared" si="121"/>
        <v>-6.0554903112155015E-3</v>
      </c>
      <c r="E3683" s="172">
        <v>-6.0554903112155015E-3</v>
      </c>
      <c r="G3683" s="172">
        <v>3673</v>
      </c>
      <c r="H3683" s="264">
        <f t="shared" ca="1" si="122"/>
        <v>-2.071823037566433E-2</v>
      </c>
    </row>
    <row r="3684" spans="2:8">
      <c r="B3684" s="270">
        <v>40380</v>
      </c>
      <c r="C3684" s="271">
        <v>1362.4</v>
      </c>
      <c r="D3684">
        <f t="shared" si="121"/>
        <v>2.8708133971292534E-3</v>
      </c>
      <c r="E3684" s="172">
        <v>2.8708133971292534E-3</v>
      </c>
      <c r="G3684" s="172">
        <v>3674</v>
      </c>
      <c r="H3684" s="264">
        <f t="shared" ca="1" si="122"/>
        <v>1.3702444130604776E-2</v>
      </c>
    </row>
    <row r="3685" spans="2:8">
      <c r="B3685" s="270">
        <v>40379</v>
      </c>
      <c r="C3685" s="271">
        <v>1358.5</v>
      </c>
      <c r="D3685">
        <f t="shared" si="121"/>
        <v>-3.5208684808919199E-3</v>
      </c>
      <c r="E3685" s="172">
        <v>-3.5208684808919199E-3</v>
      </c>
      <c r="G3685" s="172">
        <v>3675</v>
      </c>
      <c r="H3685" s="264">
        <f t="shared" ca="1" si="122"/>
        <v>-1.1449605031292446E-2</v>
      </c>
    </row>
    <row r="3686" spans="2:8">
      <c r="B3686" s="270">
        <v>40378</v>
      </c>
      <c r="C3686" s="271">
        <v>1363.3</v>
      </c>
      <c r="D3686">
        <f t="shared" si="121"/>
        <v>-7.8596899788952439E-3</v>
      </c>
      <c r="E3686" s="172">
        <v>-7.8596899788952439E-3</v>
      </c>
      <c r="G3686" s="172">
        <v>3676</v>
      </c>
      <c r="H3686" s="264">
        <f t="shared" ca="1" si="122"/>
        <v>-1.2445194555301751E-3</v>
      </c>
    </row>
    <row r="3687" spans="2:8">
      <c r="B3687" s="270">
        <v>40375</v>
      </c>
      <c r="C3687" s="271">
        <v>1374.1</v>
      </c>
      <c r="D3687">
        <f t="shared" si="121"/>
        <v>-8.3621159789135861E-4</v>
      </c>
      <c r="E3687" s="172">
        <v>-8.3621159789135861E-4</v>
      </c>
      <c r="G3687" s="172">
        <v>3677</v>
      </c>
      <c r="H3687" s="264">
        <f t="shared" ca="1" si="122"/>
        <v>2.9051957958949069E-2</v>
      </c>
    </row>
    <row r="3688" spans="2:8">
      <c r="B3688" s="270">
        <v>40374</v>
      </c>
      <c r="C3688" s="271">
        <v>1375.25</v>
      </c>
      <c r="D3688">
        <f t="shared" si="121"/>
        <v>-1.316733639494827E-2</v>
      </c>
      <c r="E3688" s="172">
        <v>-1.316733639494827E-2</v>
      </c>
      <c r="G3688" s="172">
        <v>3678</v>
      </c>
      <c r="H3688" s="264">
        <f t="shared" ca="1" si="122"/>
        <v>4.9041711443573166E-3</v>
      </c>
    </row>
    <row r="3689" spans="2:8">
      <c r="B3689" s="270">
        <v>40373</v>
      </c>
      <c r="C3689" s="271">
        <v>1393.6</v>
      </c>
      <c r="D3689">
        <f t="shared" si="121"/>
        <v>-1.0999929032715919E-2</v>
      </c>
      <c r="E3689" s="172">
        <v>-1.0999929032715919E-2</v>
      </c>
      <c r="G3689" s="172">
        <v>3679</v>
      </c>
      <c r="H3689" s="264">
        <f t="shared" ca="1" si="122"/>
        <v>-2.199103006786287E-2</v>
      </c>
    </row>
    <row r="3690" spans="2:8">
      <c r="B3690" s="270">
        <v>40372</v>
      </c>
      <c r="C3690" s="271">
        <v>1409.1</v>
      </c>
      <c r="D3690">
        <f t="shared" si="121"/>
        <v>-1.7738673856742472E-4</v>
      </c>
      <c r="E3690" s="172">
        <v>-1.7738673856742472E-4</v>
      </c>
      <c r="G3690" s="172">
        <v>3680</v>
      </c>
      <c r="H3690" s="264">
        <f t="shared" ca="1" si="122"/>
        <v>1.103009483988277E-2</v>
      </c>
    </row>
    <row r="3691" spans="2:8">
      <c r="B3691" s="270">
        <v>40371</v>
      </c>
      <c r="C3691" s="271">
        <v>1409.35</v>
      </c>
      <c r="D3691">
        <f t="shared" si="121"/>
        <v>-1.046164648060389E-2</v>
      </c>
      <c r="E3691" s="172">
        <v>-1.046164648060389E-2</v>
      </c>
      <c r="G3691" s="172">
        <v>3681</v>
      </c>
      <c r="H3691" s="264">
        <f t="shared" ca="1" si="122"/>
        <v>2.1298183624091593E-2</v>
      </c>
    </row>
    <row r="3692" spans="2:8">
      <c r="B3692" s="270">
        <v>40368</v>
      </c>
      <c r="C3692" s="271">
        <v>1424.25</v>
      </c>
      <c r="D3692">
        <f t="shared" si="121"/>
        <v>1.4856776400170947E-2</v>
      </c>
      <c r="E3692" s="172">
        <v>1.4856776400170947E-2</v>
      </c>
      <c r="G3692" s="172">
        <v>3682</v>
      </c>
      <c r="H3692" s="264">
        <f t="shared" ca="1" si="122"/>
        <v>-1.3626672248188434E-2</v>
      </c>
    </row>
    <row r="3693" spans="2:8">
      <c r="B3693" s="270">
        <v>40367</v>
      </c>
      <c r="C3693" s="271">
        <v>1403.4</v>
      </c>
      <c r="D3693">
        <f t="shared" si="121"/>
        <v>1.6956521739130502E-2</v>
      </c>
      <c r="E3693" s="172">
        <v>1.6956521739130502E-2</v>
      </c>
      <c r="G3693" s="172">
        <v>3683</v>
      </c>
      <c r="H3693" s="264">
        <f t="shared" ca="1" si="122"/>
        <v>-2.4195556699242626E-2</v>
      </c>
    </row>
    <row r="3694" spans="2:8">
      <c r="B3694" s="270">
        <v>40366</v>
      </c>
      <c r="C3694" s="271">
        <v>1380</v>
      </c>
      <c r="D3694">
        <f t="shared" si="121"/>
        <v>-8.8698962186231269E-3</v>
      </c>
      <c r="E3694" s="172">
        <v>-8.8698962186231269E-3</v>
      </c>
      <c r="G3694" s="172">
        <v>3684</v>
      </c>
      <c r="H3694" s="264">
        <f t="shared" ca="1" si="122"/>
        <v>-2.4015357265329516E-2</v>
      </c>
    </row>
    <row r="3695" spans="2:8">
      <c r="B3695" s="270">
        <v>40365</v>
      </c>
      <c r="C3695" s="271">
        <v>1392.35</v>
      </c>
      <c r="D3695">
        <f t="shared" si="121"/>
        <v>-2.6860540075925796E-3</v>
      </c>
      <c r="E3695" s="172">
        <v>-2.6860540075925796E-3</v>
      </c>
      <c r="G3695" s="172">
        <v>3685</v>
      </c>
      <c r="H3695" s="264">
        <f t="shared" ca="1" si="122"/>
        <v>-2.3422138138099121E-2</v>
      </c>
    </row>
    <row r="3696" spans="2:8">
      <c r="B3696" s="270">
        <v>40364</v>
      </c>
      <c r="C3696" s="271">
        <v>1396.1</v>
      </c>
      <c r="D3696">
        <f t="shared" si="121"/>
        <v>-1.3984038420792556E-2</v>
      </c>
      <c r="E3696" s="172">
        <v>-1.3984038420792556E-2</v>
      </c>
      <c r="G3696" s="172">
        <v>3686</v>
      </c>
      <c r="H3696" s="264">
        <f t="shared" ca="1" si="122"/>
        <v>-9.955293058025616E-3</v>
      </c>
    </row>
    <row r="3697" spans="2:8">
      <c r="B3697" s="270">
        <v>40361</v>
      </c>
      <c r="C3697" s="271">
        <v>1415.9</v>
      </c>
      <c r="D3697">
        <f t="shared" si="121"/>
        <v>1.0707402384181598E-2</v>
      </c>
      <c r="E3697" s="172">
        <v>1.0707402384181598E-2</v>
      </c>
      <c r="G3697" s="172">
        <v>3687</v>
      </c>
      <c r="H3697" s="264">
        <f t="shared" ca="1" si="122"/>
        <v>3.2322340866462788E-2</v>
      </c>
    </row>
    <row r="3698" spans="2:8">
      <c r="B3698" s="270">
        <v>40360</v>
      </c>
      <c r="C3698" s="271">
        <v>1400.9</v>
      </c>
      <c r="D3698">
        <f t="shared" si="121"/>
        <v>-1.6049165935030665E-2</v>
      </c>
      <c r="E3698" s="172">
        <v>-1.6049165935030665E-2</v>
      </c>
      <c r="G3698" s="172">
        <v>3688</v>
      </c>
      <c r="H3698" s="264">
        <f t="shared" ca="1" si="122"/>
        <v>-2.0041645732187818E-2</v>
      </c>
    </row>
    <row r="3699" spans="2:8">
      <c r="B3699" s="270">
        <v>40359</v>
      </c>
      <c r="C3699" s="271">
        <v>1423.75</v>
      </c>
      <c r="D3699">
        <f t="shared" si="121"/>
        <v>2.5054897584506249E-2</v>
      </c>
      <c r="E3699" s="172">
        <v>2.5054897584506249E-2</v>
      </c>
      <c r="G3699" s="172">
        <v>3689</v>
      </c>
      <c r="H3699" s="264">
        <f t="shared" ca="1" si="122"/>
        <v>9.8361651360934169E-3</v>
      </c>
    </row>
    <row r="3700" spans="2:8">
      <c r="B3700" s="270">
        <v>40358</v>
      </c>
      <c r="C3700" s="271">
        <v>1388.95</v>
      </c>
      <c r="D3700">
        <f t="shared" si="121"/>
        <v>-4.1584513353647278E-3</v>
      </c>
      <c r="E3700" s="172">
        <v>-4.1584513353647278E-3</v>
      </c>
      <c r="G3700" s="172">
        <v>3690</v>
      </c>
      <c r="H3700" s="264">
        <f t="shared" ca="1" si="122"/>
        <v>1.0889284361250084E-2</v>
      </c>
    </row>
    <row r="3701" spans="2:8">
      <c r="B3701" s="270">
        <v>40357</v>
      </c>
      <c r="C3701" s="271">
        <v>1394.75</v>
      </c>
      <c r="D3701">
        <f t="shared" si="121"/>
        <v>-1.4676403207330717E-3</v>
      </c>
      <c r="E3701" s="172">
        <v>-1.4676403207330717E-3</v>
      </c>
      <c r="G3701" s="172">
        <v>3691</v>
      </c>
      <c r="H3701" s="264">
        <f t="shared" ca="1" si="122"/>
        <v>2.3386888091578233E-2</v>
      </c>
    </row>
    <row r="3702" spans="2:8">
      <c r="B3702" s="270">
        <v>40354</v>
      </c>
      <c r="C3702" s="271">
        <v>1396.8</v>
      </c>
      <c r="D3702">
        <f t="shared" si="121"/>
        <v>7.101914272324099E-3</v>
      </c>
      <c r="E3702" s="172">
        <v>7.101914272324099E-3</v>
      </c>
      <c r="G3702" s="172">
        <v>3692</v>
      </c>
      <c r="H3702" s="264">
        <f t="shared" ca="1" si="122"/>
        <v>3.0298604699798885E-2</v>
      </c>
    </row>
    <row r="3703" spans="2:8">
      <c r="B3703" s="270">
        <v>40353</v>
      </c>
      <c r="C3703" s="271">
        <v>1386.95</v>
      </c>
      <c r="D3703">
        <f t="shared" si="121"/>
        <v>-1.4495328098909202E-2</v>
      </c>
      <c r="E3703" s="172">
        <v>-1.4495328098909202E-2</v>
      </c>
      <c r="G3703" s="172">
        <v>3693</v>
      </c>
      <c r="H3703" s="264">
        <f t="shared" ca="1" si="122"/>
        <v>9.4302306851608078E-3</v>
      </c>
    </row>
    <row r="3704" spans="2:8">
      <c r="B3704" s="270">
        <v>40352</v>
      </c>
      <c r="C3704" s="271">
        <v>1407.35</v>
      </c>
      <c r="D3704">
        <f t="shared" si="121"/>
        <v>2.7975603520689497E-2</v>
      </c>
      <c r="E3704" s="172">
        <v>2.7975603520689497E-2</v>
      </c>
      <c r="G3704" s="172">
        <v>3694</v>
      </c>
      <c r="H3704" s="264">
        <f t="shared" ca="1" si="122"/>
        <v>1.8788977766269817E-2</v>
      </c>
    </row>
    <row r="3705" spans="2:8">
      <c r="B3705" s="270">
        <v>40351</v>
      </c>
      <c r="C3705" s="271">
        <v>1369.05</v>
      </c>
      <c r="D3705">
        <f t="shared" si="121"/>
        <v>-5.2316076294278259E-3</v>
      </c>
      <c r="E3705" s="172">
        <v>-5.2316076294278259E-3</v>
      </c>
      <c r="G3705" s="172">
        <v>3695</v>
      </c>
      <c r="H3705" s="264">
        <f t="shared" ca="1" si="122"/>
        <v>-3.6459141786918301E-3</v>
      </c>
    </row>
    <row r="3706" spans="2:8">
      <c r="B3706" s="270">
        <v>40350</v>
      </c>
      <c r="C3706" s="271">
        <v>1376.25</v>
      </c>
      <c r="D3706">
        <f t="shared" si="121"/>
        <v>1.8576767938422757E-2</v>
      </c>
      <c r="E3706" s="172">
        <v>1.8576767938422757E-2</v>
      </c>
      <c r="G3706" s="172">
        <v>3696</v>
      </c>
      <c r="H3706" s="264">
        <f t="shared" ca="1" si="122"/>
        <v>1.1422320962717262E-2</v>
      </c>
    </row>
    <row r="3707" spans="2:8">
      <c r="B3707" s="270">
        <v>40347</v>
      </c>
      <c r="C3707" s="271">
        <v>1351.15</v>
      </c>
      <c r="D3707">
        <f t="shared" si="121"/>
        <v>-2.0728392824787032E-2</v>
      </c>
      <c r="E3707" s="172">
        <v>-2.0728392824787032E-2</v>
      </c>
      <c r="G3707" s="172">
        <v>3697</v>
      </c>
      <c r="H3707" s="264">
        <f t="shared" ca="1" si="122"/>
        <v>-2.2854109070761888E-3</v>
      </c>
    </row>
    <row r="3708" spans="2:8">
      <c r="B3708" s="270">
        <v>40346</v>
      </c>
      <c r="C3708" s="271">
        <v>1379.75</v>
      </c>
      <c r="D3708">
        <f t="shared" si="121"/>
        <v>1.1213309392062703E-2</v>
      </c>
      <c r="E3708" s="172">
        <v>1.1213309392062703E-2</v>
      </c>
      <c r="G3708" s="172">
        <v>3698</v>
      </c>
      <c r="H3708" s="264">
        <f t="shared" ca="1" si="122"/>
        <v>-6.0968891761407344E-2</v>
      </c>
    </row>
    <row r="3709" spans="2:8">
      <c r="B3709" s="270">
        <v>40345</v>
      </c>
      <c r="C3709" s="271">
        <v>1364.45</v>
      </c>
      <c r="D3709">
        <f t="shared" si="121"/>
        <v>1.604736019063218E-2</v>
      </c>
      <c r="E3709" s="172">
        <v>1.604736019063218E-2</v>
      </c>
      <c r="G3709" s="172">
        <v>3699</v>
      </c>
      <c r="H3709" s="264">
        <f t="shared" ca="1" si="122"/>
        <v>1.6324882289668163E-4</v>
      </c>
    </row>
    <row r="3710" spans="2:8">
      <c r="B3710" s="270">
        <v>40344</v>
      </c>
      <c r="C3710" s="271">
        <v>1342.9</v>
      </c>
      <c r="D3710">
        <f t="shared" si="121"/>
        <v>-9.2589177026079564E-3</v>
      </c>
      <c r="E3710" s="172">
        <v>-9.2589177026079564E-3</v>
      </c>
      <c r="G3710" s="172">
        <v>3700</v>
      </c>
      <c r="H3710" s="264">
        <f t="shared" ca="1" si="122"/>
        <v>2.3984845399242165E-2</v>
      </c>
    </row>
    <row r="3711" spans="2:8">
      <c r="B3711" s="270">
        <v>40343</v>
      </c>
      <c r="C3711" s="271">
        <v>1355.45</v>
      </c>
      <c r="D3711">
        <f t="shared" si="121"/>
        <v>-8.8453175100434555E-4</v>
      </c>
      <c r="E3711" s="172">
        <v>-8.8453175100434555E-4</v>
      </c>
      <c r="G3711" s="172">
        <v>3701</v>
      </c>
      <c r="H3711" s="264">
        <f t="shared" ca="1" si="122"/>
        <v>-2.6758089855518946E-2</v>
      </c>
    </row>
    <row r="3712" spans="2:8">
      <c r="B3712" s="270">
        <v>40340</v>
      </c>
      <c r="C3712" s="271">
        <v>1356.65</v>
      </c>
      <c r="D3712">
        <f t="shared" si="121"/>
        <v>7.8000222857779588E-3</v>
      </c>
      <c r="E3712" s="172">
        <v>7.8000222857779588E-3</v>
      </c>
      <c r="G3712" s="172">
        <v>3702</v>
      </c>
      <c r="H3712" s="264">
        <f t="shared" ca="1" si="122"/>
        <v>-2.1449945169596821E-2</v>
      </c>
    </row>
    <row r="3713" spans="2:8">
      <c r="B3713" s="270">
        <v>40339</v>
      </c>
      <c r="C3713" s="271">
        <v>1346.15</v>
      </c>
      <c r="D3713">
        <f t="shared" si="121"/>
        <v>3.3115886415963233E-2</v>
      </c>
      <c r="E3713" s="172">
        <v>3.3115886415963233E-2</v>
      </c>
      <c r="G3713" s="172">
        <v>3703</v>
      </c>
      <c r="H3713" s="264">
        <f t="shared" ca="1" si="122"/>
        <v>-2.9993317375958373E-3</v>
      </c>
    </row>
    <row r="3714" spans="2:8">
      <c r="B3714" s="270">
        <v>40338</v>
      </c>
      <c r="C3714" s="271">
        <v>1303</v>
      </c>
      <c r="D3714">
        <f t="shared" si="121"/>
        <v>6.6828910263839704E-3</v>
      </c>
      <c r="E3714" s="172">
        <v>6.6828910263839704E-3</v>
      </c>
      <c r="G3714" s="172">
        <v>3704</v>
      </c>
      <c r="H3714" s="264">
        <f t="shared" ca="1" si="122"/>
        <v>1.7172311524746898E-2</v>
      </c>
    </row>
    <row r="3715" spans="2:8">
      <c r="B3715" s="270">
        <v>40337</v>
      </c>
      <c r="C3715" s="271">
        <v>1294.3499999999999</v>
      </c>
      <c r="D3715">
        <f t="shared" si="121"/>
        <v>-1.6040138355695871E-2</v>
      </c>
      <c r="E3715" s="172">
        <v>-1.6040138355695871E-2</v>
      </c>
      <c r="G3715" s="172">
        <v>3705</v>
      </c>
      <c r="H3715" s="264">
        <f t="shared" ca="1" si="122"/>
        <v>-3.7185338898773602E-2</v>
      </c>
    </row>
    <row r="3716" spans="2:8">
      <c r="B3716" s="270">
        <v>40336</v>
      </c>
      <c r="C3716" s="271">
        <v>1315.45</v>
      </c>
      <c r="D3716">
        <f t="shared" si="121"/>
        <v>-1.0977030938686447E-2</v>
      </c>
      <c r="E3716" s="172">
        <v>-1.0977030938686447E-2</v>
      </c>
      <c r="G3716" s="172">
        <v>3706</v>
      </c>
      <c r="H3716" s="264">
        <f t="shared" ca="1" si="122"/>
        <v>-1.4891531341206504E-2</v>
      </c>
    </row>
    <row r="3717" spans="2:8">
      <c r="B3717" s="270">
        <v>40333</v>
      </c>
      <c r="C3717" s="271">
        <v>1330.05</v>
      </c>
      <c r="D3717">
        <f t="shared" si="121"/>
        <v>2.5640037014188773E-2</v>
      </c>
      <c r="E3717" s="172">
        <v>2.5640037014188773E-2</v>
      </c>
      <c r="G3717" s="172">
        <v>3707</v>
      </c>
      <c r="H3717" s="264">
        <f t="shared" ca="1" si="122"/>
        <v>-1.0275916355572821E-2</v>
      </c>
    </row>
    <row r="3718" spans="2:8">
      <c r="B3718" s="270">
        <v>40332</v>
      </c>
      <c r="C3718" s="271">
        <v>1296.8</v>
      </c>
      <c r="D3718">
        <f t="shared" si="121"/>
        <v>1.4512028163504756E-2</v>
      </c>
      <c r="E3718" s="172">
        <v>1.4512028163504756E-2</v>
      </c>
      <c r="G3718" s="172">
        <v>3708</v>
      </c>
      <c r="H3718" s="264">
        <f t="shared" ca="1" si="122"/>
        <v>-1.6147175924985654E-2</v>
      </c>
    </row>
    <row r="3719" spans="2:8">
      <c r="B3719" s="270">
        <v>40331</v>
      </c>
      <c r="C3719" s="271">
        <v>1278.25</v>
      </c>
      <c r="D3719">
        <f t="shared" si="121"/>
        <v>1.6905330151153541E-2</v>
      </c>
      <c r="E3719" s="172">
        <v>1.6905330151153541E-2</v>
      </c>
      <c r="G3719" s="172">
        <v>3709</v>
      </c>
      <c r="H3719" s="264">
        <f t="shared" ca="1" si="122"/>
        <v>2.8925827597864148E-2</v>
      </c>
    </row>
    <row r="3720" spans="2:8">
      <c r="B3720" s="270">
        <v>40330</v>
      </c>
      <c r="C3720" s="271">
        <v>1257</v>
      </c>
      <c r="D3720">
        <f t="shared" si="121"/>
        <v>1.6291385374135985E-2</v>
      </c>
      <c r="E3720" s="172">
        <v>1.6291385374135985E-2</v>
      </c>
      <c r="G3720" s="172">
        <v>3710</v>
      </c>
      <c r="H3720" s="264">
        <f t="shared" ca="1" si="122"/>
        <v>2.4556254543247107E-2</v>
      </c>
    </row>
    <row r="3721" spans="2:8">
      <c r="B3721" s="270">
        <v>40329</v>
      </c>
      <c r="C3721" s="271">
        <v>1236.8499999999999</v>
      </c>
      <c r="D3721">
        <f t="shared" si="121"/>
        <v>9.5086516487103024E-3</v>
      </c>
      <c r="E3721" s="172">
        <v>9.5086516487103024E-3</v>
      </c>
      <c r="G3721" s="172">
        <v>3711</v>
      </c>
      <c r="H3721" s="264">
        <f t="shared" ca="1" si="122"/>
        <v>-4.7610335516469066E-3</v>
      </c>
    </row>
    <row r="3722" spans="2:8">
      <c r="B3722" s="270">
        <v>40326</v>
      </c>
      <c r="C3722" s="271">
        <v>1225.2</v>
      </c>
      <c r="D3722">
        <f t="shared" si="121"/>
        <v>-1.0459152768242979E-2</v>
      </c>
      <c r="E3722" s="172">
        <v>-1.0459152768242979E-2</v>
      </c>
      <c r="G3722" s="172">
        <v>3712</v>
      </c>
      <c r="H3722" s="264">
        <f t="shared" ca="1" si="122"/>
        <v>3.6740341858534559E-2</v>
      </c>
    </row>
    <row r="3723" spans="2:8">
      <c r="B3723" s="270">
        <v>40325</v>
      </c>
      <c r="C3723" s="271">
        <v>1238.1500000000001</v>
      </c>
      <c r="D3723">
        <f t="shared" ref="D3723:D3786" si="123">(C3723-C3724)/C3724</f>
        <v>3.1190139085533475E-2</v>
      </c>
      <c r="E3723" s="172">
        <v>3.1190139085533475E-2</v>
      </c>
      <c r="G3723" s="172">
        <v>3713</v>
      </c>
      <c r="H3723" s="264">
        <f t="shared" ca="1" si="122"/>
        <v>1.1538368789644544E-2</v>
      </c>
    </row>
    <row r="3724" spans="2:8">
      <c r="B3724" s="270">
        <v>40324</v>
      </c>
      <c r="C3724" s="271">
        <v>1200.7</v>
      </c>
      <c r="D3724">
        <f t="shared" si="123"/>
        <v>1.6266944734098399E-3</v>
      </c>
      <c r="E3724" s="172">
        <v>1.6266944734098399E-3</v>
      </c>
      <c r="G3724" s="172">
        <v>3714</v>
      </c>
      <c r="H3724" s="264">
        <f t="shared" ref="H3724:H3787" ca="1" si="124">_xlfn.NORM.INV(RAND(),N$13,N$14)</f>
        <v>-2.4181213494862644E-2</v>
      </c>
    </row>
    <row r="3725" spans="2:8">
      <c r="B3725" s="270">
        <v>40323</v>
      </c>
      <c r="C3725" s="271">
        <v>1198.75</v>
      </c>
      <c r="D3725">
        <f t="shared" si="123"/>
        <v>-1.3902027721794998E-2</v>
      </c>
      <c r="E3725" s="172">
        <v>-1.3902027721794998E-2</v>
      </c>
      <c r="G3725" s="172">
        <v>3715</v>
      </c>
      <c r="H3725" s="264">
        <f t="shared" ca="1" si="124"/>
        <v>1.0895020174363263E-2</v>
      </c>
    </row>
    <row r="3726" spans="2:8">
      <c r="B3726" s="270">
        <v>40322</v>
      </c>
      <c r="C3726" s="271">
        <v>1215.6500000000001</v>
      </c>
      <c r="D3726">
        <f t="shared" si="123"/>
        <v>-1.8489362561059194E-2</v>
      </c>
      <c r="E3726" s="172">
        <v>-1.8489362561059194E-2</v>
      </c>
      <c r="G3726" s="172">
        <v>3716</v>
      </c>
      <c r="H3726" s="264">
        <f t="shared" ca="1" si="124"/>
        <v>-1.7040690627807196E-2</v>
      </c>
    </row>
    <row r="3727" spans="2:8">
      <c r="B3727" s="270">
        <v>40319</v>
      </c>
      <c r="C3727" s="271">
        <v>1238.55</v>
      </c>
      <c r="D3727">
        <f t="shared" si="123"/>
        <v>2.499275872056941E-2</v>
      </c>
      <c r="E3727" s="172">
        <v>2.499275872056941E-2</v>
      </c>
      <c r="G3727" s="172">
        <v>3717</v>
      </c>
      <c r="H3727" s="264">
        <f t="shared" ca="1" si="124"/>
        <v>-6.6406921958026364E-3</v>
      </c>
    </row>
    <row r="3728" spans="2:8">
      <c r="B3728" s="270">
        <v>40318</v>
      </c>
      <c r="C3728" s="271">
        <v>1208.3499999999999</v>
      </c>
      <c r="D3728">
        <f t="shared" si="123"/>
        <v>-1.5039126181936783E-2</v>
      </c>
      <c r="E3728" s="172">
        <v>-1.5039126181936783E-2</v>
      </c>
      <c r="G3728" s="172">
        <v>3718</v>
      </c>
      <c r="H3728" s="264">
        <f t="shared" ca="1" si="124"/>
        <v>3.1636248819598535E-3</v>
      </c>
    </row>
    <row r="3729" spans="2:8">
      <c r="B3729" s="270">
        <v>40317</v>
      </c>
      <c r="C3729" s="271">
        <v>1226.8</v>
      </c>
      <c r="D3729">
        <f t="shared" si="123"/>
        <v>-1.2596080325164063E-2</v>
      </c>
      <c r="E3729" s="172">
        <v>-1.2596080325164063E-2</v>
      </c>
      <c r="G3729" s="172">
        <v>3719</v>
      </c>
      <c r="H3729" s="264">
        <f t="shared" ca="1" si="124"/>
        <v>-1.544951796150246E-2</v>
      </c>
    </row>
    <row r="3730" spans="2:8">
      <c r="B3730" s="270">
        <v>40316</v>
      </c>
      <c r="C3730" s="271">
        <v>1242.45</v>
      </c>
      <c r="D3730">
        <f t="shared" si="123"/>
        <v>7.6520338300446679E-4</v>
      </c>
      <c r="E3730" s="172">
        <v>7.6520338300446679E-4</v>
      </c>
      <c r="G3730" s="172">
        <v>3720</v>
      </c>
      <c r="H3730" s="264">
        <f t="shared" ca="1" si="124"/>
        <v>-1.5769855088845888E-2</v>
      </c>
    </row>
    <row r="3731" spans="2:8">
      <c r="B3731" s="270">
        <v>40315</v>
      </c>
      <c r="C3731" s="271">
        <v>1241.5</v>
      </c>
      <c r="D3731">
        <f t="shared" si="123"/>
        <v>-1.4291385470424772E-2</v>
      </c>
      <c r="E3731" s="172">
        <v>-1.4291385470424772E-2</v>
      </c>
      <c r="G3731" s="172">
        <v>3721</v>
      </c>
      <c r="H3731" s="264">
        <f t="shared" ca="1" si="124"/>
        <v>2.0026465836229988E-2</v>
      </c>
    </row>
    <row r="3732" spans="2:8">
      <c r="B3732" s="270">
        <v>40312</v>
      </c>
      <c r="C3732" s="271">
        <v>1259.5</v>
      </c>
      <c r="D3732">
        <f t="shared" si="123"/>
        <v>-1.2776297225270383E-2</v>
      </c>
      <c r="E3732" s="172">
        <v>-1.2776297225270383E-2</v>
      </c>
      <c r="G3732" s="172">
        <v>3722</v>
      </c>
      <c r="H3732" s="264">
        <f t="shared" ca="1" si="124"/>
        <v>-2.3497376454049066E-2</v>
      </c>
    </row>
    <row r="3733" spans="2:8">
      <c r="B3733" s="270">
        <v>40311</v>
      </c>
      <c r="C3733" s="271">
        <v>1275.8</v>
      </c>
      <c r="D3733">
        <f t="shared" si="123"/>
        <v>8.3382730685634884E-3</v>
      </c>
      <c r="E3733" s="172">
        <v>8.3382730685634884E-3</v>
      </c>
      <c r="G3733" s="172">
        <v>3723</v>
      </c>
      <c r="H3733" s="264">
        <f t="shared" ca="1" si="124"/>
        <v>-1.5479408295749749E-3</v>
      </c>
    </row>
    <row r="3734" spans="2:8">
      <c r="B3734" s="270">
        <v>40310</v>
      </c>
      <c r="C3734" s="271">
        <v>1265.25</v>
      </c>
      <c r="D3734">
        <f t="shared" si="123"/>
        <v>-2.2474568251714447E-3</v>
      </c>
      <c r="E3734" s="172">
        <v>-2.2474568251714447E-3</v>
      </c>
      <c r="G3734" s="172">
        <v>3724</v>
      </c>
      <c r="H3734" s="264">
        <f t="shared" ca="1" si="124"/>
        <v>-1.1467078456108622E-2</v>
      </c>
    </row>
    <row r="3735" spans="2:8">
      <c r="B3735" s="270">
        <v>40309</v>
      </c>
      <c r="C3735" s="271">
        <v>1268.0999999999999</v>
      </c>
      <c r="D3735">
        <f t="shared" si="123"/>
        <v>-2.1112354780192317E-2</v>
      </c>
      <c r="E3735" s="172">
        <v>-2.1112354780192317E-2</v>
      </c>
      <c r="G3735" s="172">
        <v>3725</v>
      </c>
      <c r="H3735" s="264">
        <f t="shared" ca="1" si="124"/>
        <v>3.2559949151017703E-2</v>
      </c>
    </row>
    <row r="3736" spans="2:8">
      <c r="B3736" s="270">
        <v>40308</v>
      </c>
      <c r="C3736" s="271">
        <v>1295.45</v>
      </c>
      <c r="D3736">
        <f t="shared" si="123"/>
        <v>1.2861610633307307E-2</v>
      </c>
      <c r="E3736" s="172">
        <v>1.2861610633307307E-2</v>
      </c>
      <c r="G3736" s="172">
        <v>3726</v>
      </c>
      <c r="H3736" s="264">
        <f t="shared" ca="1" si="124"/>
        <v>2.1923150611048197E-2</v>
      </c>
    </row>
    <row r="3737" spans="2:8">
      <c r="B3737" s="270">
        <v>40305</v>
      </c>
      <c r="C3737" s="271">
        <v>1279</v>
      </c>
      <c r="D3737">
        <f t="shared" si="123"/>
        <v>3.9108330074305825E-4</v>
      </c>
      <c r="E3737" s="172">
        <v>3.9108330074305825E-4</v>
      </c>
      <c r="G3737" s="172">
        <v>3727</v>
      </c>
      <c r="H3737" s="264">
        <f t="shared" ca="1" si="124"/>
        <v>-3.1014112148933636E-3</v>
      </c>
    </row>
    <row r="3738" spans="2:8">
      <c r="B3738" s="270">
        <v>40304</v>
      </c>
      <c r="C3738" s="271">
        <v>1278.5</v>
      </c>
      <c r="D3738">
        <f t="shared" si="123"/>
        <v>-3.1577716268371249E-3</v>
      </c>
      <c r="E3738" s="172">
        <v>-3.1577716268371249E-3</v>
      </c>
      <c r="G3738" s="172">
        <v>3728</v>
      </c>
      <c r="H3738" s="264">
        <f t="shared" ca="1" si="124"/>
        <v>-2.0587520059588134E-3</v>
      </c>
    </row>
    <row r="3739" spans="2:8">
      <c r="B3739" s="270">
        <v>40303</v>
      </c>
      <c r="C3739" s="271">
        <v>1282.55</v>
      </c>
      <c r="D3739">
        <f t="shared" si="123"/>
        <v>1.3593077014264866E-2</v>
      </c>
      <c r="E3739" s="172">
        <v>1.3593077014264866E-2</v>
      </c>
      <c r="G3739" s="172">
        <v>3729</v>
      </c>
      <c r="H3739" s="264">
        <f t="shared" ca="1" si="124"/>
        <v>-7.2197599273452987E-3</v>
      </c>
    </row>
    <row r="3740" spans="2:8">
      <c r="B3740" s="270">
        <v>40302</v>
      </c>
      <c r="C3740" s="271">
        <v>1265.3499999999999</v>
      </c>
      <c r="D3740">
        <f t="shared" si="123"/>
        <v>-1.2563892465566457E-2</v>
      </c>
      <c r="E3740" s="172">
        <v>-1.2563892465566457E-2</v>
      </c>
      <c r="G3740" s="172">
        <v>3730</v>
      </c>
      <c r="H3740" s="264">
        <f t="shared" ca="1" si="124"/>
        <v>-6.4731154425948425E-3</v>
      </c>
    </row>
    <row r="3741" spans="2:8">
      <c r="B3741" s="270">
        <v>40301</v>
      </c>
      <c r="C3741" s="271">
        <v>1281.45</v>
      </c>
      <c r="D3741">
        <f t="shared" si="123"/>
        <v>1.367508009689771E-3</v>
      </c>
      <c r="E3741" s="172">
        <v>1.367508009689771E-3</v>
      </c>
      <c r="G3741" s="172">
        <v>3731</v>
      </c>
      <c r="H3741" s="264">
        <f t="shared" ca="1" si="124"/>
        <v>1.9851997976086569E-2</v>
      </c>
    </row>
    <row r="3742" spans="2:8">
      <c r="B3742" s="270">
        <v>40298</v>
      </c>
      <c r="C3742" s="271">
        <v>1279.7</v>
      </c>
      <c r="D3742">
        <f t="shared" si="123"/>
        <v>-7.5228788583837792E-3</v>
      </c>
      <c r="E3742" s="172">
        <v>-7.5228788583837792E-3</v>
      </c>
      <c r="G3742" s="172">
        <v>3732</v>
      </c>
      <c r="H3742" s="264">
        <f t="shared" ca="1" si="124"/>
        <v>1.946079985754235E-2</v>
      </c>
    </row>
    <row r="3743" spans="2:8">
      <c r="B3743" s="270">
        <v>40297</v>
      </c>
      <c r="C3743" s="271">
        <v>1289.4000000000001</v>
      </c>
      <c r="D3743">
        <f t="shared" si="123"/>
        <v>1.4995867280670826E-2</v>
      </c>
      <c r="E3743" s="172">
        <v>1.4995867280670826E-2</v>
      </c>
      <c r="G3743" s="172">
        <v>3733</v>
      </c>
      <c r="H3743" s="264">
        <f t="shared" ca="1" si="124"/>
        <v>-9.8591648667617597E-3</v>
      </c>
    </row>
    <row r="3744" spans="2:8">
      <c r="B3744" s="270">
        <v>40296</v>
      </c>
      <c r="C3744" s="271">
        <v>1270.3499999999999</v>
      </c>
      <c r="D3744">
        <f t="shared" si="123"/>
        <v>-1.0091171199251965E-2</v>
      </c>
      <c r="E3744" s="172">
        <v>-1.0091171199251965E-2</v>
      </c>
      <c r="G3744" s="172">
        <v>3734</v>
      </c>
      <c r="H3744" s="264">
        <f t="shared" ca="1" si="124"/>
        <v>1.6741060191946253E-2</v>
      </c>
    </row>
    <row r="3745" spans="2:8">
      <c r="B3745" s="270">
        <v>40295</v>
      </c>
      <c r="C3745" s="271">
        <v>1283.3</v>
      </c>
      <c r="D3745">
        <f t="shared" si="123"/>
        <v>-3.7789607857839164E-2</v>
      </c>
      <c r="E3745" s="172">
        <v>-3.7789607857839164E-2</v>
      </c>
      <c r="G3745" s="172">
        <v>3735</v>
      </c>
      <c r="H3745" s="264">
        <f t="shared" ca="1" si="124"/>
        <v>7.8119359070814888E-3</v>
      </c>
    </row>
    <row r="3746" spans="2:8">
      <c r="B3746" s="270">
        <v>40294</v>
      </c>
      <c r="C3746" s="271">
        <v>1333.7</v>
      </c>
      <c r="D3746">
        <f t="shared" si="123"/>
        <v>-2.0310720975502159E-2</v>
      </c>
      <c r="E3746" s="172">
        <v>-2.0310720975502159E-2</v>
      </c>
      <c r="G3746" s="172">
        <v>3736</v>
      </c>
      <c r="H3746" s="264">
        <f t="shared" ca="1" si="124"/>
        <v>-2.6409404678914856E-2</v>
      </c>
    </row>
    <row r="3747" spans="2:8">
      <c r="B3747" s="270">
        <v>40291</v>
      </c>
      <c r="C3747" s="271">
        <v>1361.35</v>
      </c>
      <c r="D3747">
        <f t="shared" si="123"/>
        <v>-1.3049624823286331E-2</v>
      </c>
      <c r="E3747" s="172">
        <v>-1.3049624823286331E-2</v>
      </c>
      <c r="G3747" s="172">
        <v>3737</v>
      </c>
      <c r="H3747" s="264">
        <f t="shared" ca="1" si="124"/>
        <v>-1.3799171264066986E-2</v>
      </c>
    </row>
    <row r="3748" spans="2:8">
      <c r="B3748" s="270">
        <v>40290</v>
      </c>
      <c r="C3748" s="271">
        <v>1379.35</v>
      </c>
      <c r="D3748">
        <f t="shared" si="123"/>
        <v>1.3793604123560662E-3</v>
      </c>
      <c r="E3748" s="172">
        <v>1.3793604123560662E-3</v>
      </c>
      <c r="G3748" s="172">
        <v>3738</v>
      </c>
      <c r="H3748" s="264">
        <f t="shared" ca="1" si="124"/>
        <v>-5.9848227681664964E-3</v>
      </c>
    </row>
    <row r="3749" spans="2:8">
      <c r="B3749" s="270">
        <v>40289</v>
      </c>
      <c r="C3749" s="271">
        <v>1377.45</v>
      </c>
      <c r="D3749">
        <f t="shared" si="123"/>
        <v>1.8560283950160933E-2</v>
      </c>
      <c r="E3749" s="172">
        <v>1.8560283950160933E-2</v>
      </c>
      <c r="G3749" s="172">
        <v>3739</v>
      </c>
      <c r="H3749" s="264">
        <f t="shared" ca="1" si="124"/>
        <v>1.3935079158439582E-2</v>
      </c>
    </row>
    <row r="3750" spans="2:8">
      <c r="B3750" s="270">
        <v>40288</v>
      </c>
      <c r="C3750" s="271">
        <v>1352.35</v>
      </c>
      <c r="D3750">
        <f t="shared" si="123"/>
        <v>1.5049163101403555E-2</v>
      </c>
      <c r="E3750" s="172">
        <v>1.5049163101403555E-2</v>
      </c>
      <c r="G3750" s="172">
        <v>3740</v>
      </c>
      <c r="H3750" s="264">
        <f t="shared" ca="1" si="124"/>
        <v>9.0348528499715184E-4</v>
      </c>
    </row>
    <row r="3751" spans="2:8">
      <c r="B3751" s="270">
        <v>40287</v>
      </c>
      <c r="C3751" s="271">
        <v>1332.3</v>
      </c>
      <c r="D3751">
        <f t="shared" si="123"/>
        <v>-1.3951078710727998E-2</v>
      </c>
      <c r="E3751" s="172">
        <v>-1.3951078710727998E-2</v>
      </c>
      <c r="G3751" s="172">
        <v>3741</v>
      </c>
      <c r="H3751" s="264">
        <f t="shared" ca="1" si="124"/>
        <v>-1.5669542486874039E-2</v>
      </c>
    </row>
    <row r="3752" spans="2:8">
      <c r="B3752" s="270">
        <v>40284</v>
      </c>
      <c r="C3752" s="271">
        <v>1351.15</v>
      </c>
      <c r="D3752">
        <f t="shared" si="123"/>
        <v>-2.730929623205387E-3</v>
      </c>
      <c r="E3752" s="172">
        <v>-2.730929623205387E-3</v>
      </c>
      <c r="G3752" s="172">
        <v>3742</v>
      </c>
      <c r="H3752" s="264">
        <f t="shared" ca="1" si="124"/>
        <v>2.5413350932161306E-3</v>
      </c>
    </row>
    <row r="3753" spans="2:8">
      <c r="B3753" s="270">
        <v>40283</v>
      </c>
      <c r="C3753" s="271">
        <v>1354.85</v>
      </c>
      <c r="D3753">
        <f t="shared" si="123"/>
        <v>-6.1981955549035763E-3</v>
      </c>
      <c r="E3753" s="172">
        <v>-6.1981955549035763E-3</v>
      </c>
      <c r="G3753" s="172">
        <v>3743</v>
      </c>
      <c r="H3753" s="264">
        <f t="shared" ca="1" si="124"/>
        <v>-2.3766621266039987E-2</v>
      </c>
    </row>
    <row r="3754" spans="2:8">
      <c r="B3754" s="270">
        <v>40281</v>
      </c>
      <c r="C3754" s="271">
        <v>1363.3</v>
      </c>
      <c r="D3754">
        <f t="shared" si="123"/>
        <v>-6.0150924136925382E-3</v>
      </c>
      <c r="E3754" s="172">
        <v>-6.0150924136925382E-3</v>
      </c>
      <c r="G3754" s="172">
        <v>3744</v>
      </c>
      <c r="H3754" s="264">
        <f t="shared" ca="1" si="124"/>
        <v>-6.1499246164377938E-4</v>
      </c>
    </row>
    <row r="3755" spans="2:8">
      <c r="B3755" s="270">
        <v>40280</v>
      </c>
      <c r="C3755" s="271">
        <v>1371.55</v>
      </c>
      <c r="D3755">
        <f t="shared" si="123"/>
        <v>-4.4278300003630358E-3</v>
      </c>
      <c r="E3755" s="172">
        <v>-4.4278300003630358E-3</v>
      </c>
      <c r="G3755" s="172">
        <v>3745</v>
      </c>
      <c r="H3755" s="264">
        <f t="shared" ca="1" si="124"/>
        <v>-3.8736582460831537E-3</v>
      </c>
    </row>
    <row r="3756" spans="2:8">
      <c r="B3756" s="270">
        <v>40277</v>
      </c>
      <c r="C3756" s="271">
        <v>1377.65</v>
      </c>
      <c r="D3756">
        <f t="shared" si="123"/>
        <v>-4.6600679141679206E-3</v>
      </c>
      <c r="E3756" s="172">
        <v>-4.6600679141679206E-3</v>
      </c>
      <c r="G3756" s="172">
        <v>3746</v>
      </c>
      <c r="H3756" s="264">
        <f t="shared" ca="1" si="124"/>
        <v>2.4404150498326664E-2</v>
      </c>
    </row>
    <row r="3757" spans="2:8">
      <c r="B3757" s="270">
        <v>40276</v>
      </c>
      <c r="C3757" s="271">
        <v>1384.1</v>
      </c>
      <c r="D3757">
        <f t="shared" si="123"/>
        <v>-1.3400812602466448E-2</v>
      </c>
      <c r="E3757" s="172">
        <v>-1.3400812602466448E-2</v>
      </c>
      <c r="G3757" s="172">
        <v>3747</v>
      </c>
      <c r="H3757" s="264">
        <f t="shared" ca="1" si="124"/>
        <v>-2.6935032664984461E-2</v>
      </c>
    </row>
    <row r="3758" spans="2:8">
      <c r="B3758" s="270">
        <v>40275</v>
      </c>
      <c r="C3758" s="271">
        <v>1402.9</v>
      </c>
      <c r="D3758">
        <f t="shared" si="123"/>
        <v>1.906802745795954E-2</v>
      </c>
      <c r="E3758" s="172">
        <v>1.906802745795954E-2</v>
      </c>
      <c r="G3758" s="172">
        <v>3748</v>
      </c>
      <c r="H3758" s="264">
        <f t="shared" ca="1" si="124"/>
        <v>1.2031449092844903E-2</v>
      </c>
    </row>
    <row r="3759" spans="2:8">
      <c r="B3759" s="270">
        <v>40274</v>
      </c>
      <c r="C3759" s="271">
        <v>1376.65</v>
      </c>
      <c r="D3759">
        <f t="shared" si="123"/>
        <v>-1.4813754606934425E-2</v>
      </c>
      <c r="E3759" s="172">
        <v>-1.4813754606934425E-2</v>
      </c>
      <c r="G3759" s="172">
        <v>3749</v>
      </c>
      <c r="H3759" s="264">
        <f t="shared" ca="1" si="124"/>
        <v>-1.0292400542963888E-2</v>
      </c>
    </row>
    <row r="3760" spans="2:8">
      <c r="B3760" s="270">
        <v>40273</v>
      </c>
      <c r="C3760" s="271">
        <v>1397.35</v>
      </c>
      <c r="D3760">
        <f t="shared" si="123"/>
        <v>3.0147507447150831E-3</v>
      </c>
      <c r="E3760" s="172">
        <v>3.0147507447150831E-3</v>
      </c>
      <c r="G3760" s="172">
        <v>3750</v>
      </c>
      <c r="H3760" s="264">
        <f t="shared" ca="1" si="124"/>
        <v>8.1115581333091463E-3</v>
      </c>
    </row>
    <row r="3761" spans="2:8">
      <c r="B3761" s="270">
        <v>40269</v>
      </c>
      <c r="C3761" s="271">
        <v>1393.15</v>
      </c>
      <c r="D3761">
        <f t="shared" si="123"/>
        <v>-1.7490038435769916E-2</v>
      </c>
      <c r="E3761" s="172">
        <v>-1.7490038435769916E-2</v>
      </c>
      <c r="G3761" s="172">
        <v>3751</v>
      </c>
      <c r="H3761" s="264">
        <f t="shared" ca="1" si="124"/>
        <v>-6.5121659004017968E-3</v>
      </c>
    </row>
    <row r="3762" spans="2:8">
      <c r="B3762" s="270">
        <v>40268</v>
      </c>
      <c r="C3762" s="271">
        <v>1417.95</v>
      </c>
      <c r="D3762">
        <f t="shared" si="123"/>
        <v>7.3171598053493082E-3</v>
      </c>
      <c r="E3762" s="172">
        <v>7.3171598053493082E-3</v>
      </c>
      <c r="G3762" s="172">
        <v>3752</v>
      </c>
      <c r="H3762" s="264">
        <f t="shared" ca="1" si="124"/>
        <v>-2.0607774319061422E-2</v>
      </c>
    </row>
    <row r="3763" spans="2:8">
      <c r="B3763" s="270">
        <v>40267</v>
      </c>
      <c r="C3763" s="271">
        <v>1407.65</v>
      </c>
      <c r="D3763">
        <f t="shared" si="123"/>
        <v>-1.3870888647588325E-2</v>
      </c>
      <c r="E3763" s="172">
        <v>-1.3870888647588325E-2</v>
      </c>
      <c r="G3763" s="172">
        <v>3753</v>
      </c>
      <c r="H3763" s="264">
        <f t="shared" ca="1" si="124"/>
        <v>2.6152487963982431E-3</v>
      </c>
    </row>
    <row r="3764" spans="2:8">
      <c r="B3764" s="270">
        <v>40266</v>
      </c>
      <c r="C3764" s="271">
        <v>1427.45</v>
      </c>
      <c r="D3764">
        <f t="shared" si="123"/>
        <v>2.1906432329885199E-2</v>
      </c>
      <c r="E3764" s="172">
        <v>2.1906432329885199E-2</v>
      </c>
      <c r="G3764" s="172">
        <v>3754</v>
      </c>
      <c r="H3764" s="264">
        <f t="shared" ca="1" si="124"/>
        <v>9.9017172275387665E-3</v>
      </c>
    </row>
    <row r="3765" spans="2:8">
      <c r="B3765" s="270">
        <v>40263</v>
      </c>
      <c r="C3765" s="271">
        <v>1396.85</v>
      </c>
      <c r="D3765">
        <f t="shared" si="123"/>
        <v>1.9486917490785547E-2</v>
      </c>
      <c r="E3765" s="172">
        <v>1.9486917490785547E-2</v>
      </c>
      <c r="G3765" s="172">
        <v>3755</v>
      </c>
      <c r="H3765" s="264">
        <f t="shared" ca="1" si="124"/>
        <v>3.2242098274291253E-2</v>
      </c>
    </row>
    <row r="3766" spans="2:8">
      <c r="B3766" s="270">
        <v>40262</v>
      </c>
      <c r="C3766" s="271">
        <v>1370.15</v>
      </c>
      <c r="D3766">
        <f t="shared" si="123"/>
        <v>-1.6685804506961388E-2</v>
      </c>
      <c r="E3766" s="172">
        <v>-1.6685804506961388E-2</v>
      </c>
      <c r="G3766" s="172">
        <v>3756</v>
      </c>
      <c r="H3766" s="264">
        <f t="shared" ca="1" si="124"/>
        <v>1.1104800809640632E-2</v>
      </c>
    </row>
    <row r="3767" spans="2:8">
      <c r="B3767" s="270">
        <v>40260</v>
      </c>
      <c r="C3767" s="271">
        <v>1393.4</v>
      </c>
      <c r="D3767">
        <f t="shared" si="123"/>
        <v>-2.8981358903717161E-3</v>
      </c>
      <c r="E3767" s="172">
        <v>-2.8981358903717161E-3</v>
      </c>
      <c r="G3767" s="172">
        <v>3757</v>
      </c>
      <c r="H3767" s="264">
        <f t="shared" ca="1" si="124"/>
        <v>-1.711633626697168E-2</v>
      </c>
    </row>
    <row r="3768" spans="2:8">
      <c r="B3768" s="270">
        <v>40259</v>
      </c>
      <c r="C3768" s="271">
        <v>1397.45</v>
      </c>
      <c r="D3768">
        <f t="shared" si="123"/>
        <v>-2.2283635345973489E-2</v>
      </c>
      <c r="E3768" s="172">
        <v>-2.2283635345973489E-2</v>
      </c>
      <c r="G3768" s="172">
        <v>3758</v>
      </c>
      <c r="H3768" s="264">
        <f t="shared" ca="1" si="124"/>
        <v>-6.4020255352179624E-3</v>
      </c>
    </row>
    <row r="3769" spans="2:8">
      <c r="B3769" s="270">
        <v>40256</v>
      </c>
      <c r="C3769" s="271">
        <v>1429.3</v>
      </c>
      <c r="D3769">
        <f t="shared" si="123"/>
        <v>5.3457128789476741E-3</v>
      </c>
      <c r="E3769" s="172">
        <v>5.3457128789476741E-3</v>
      </c>
      <c r="G3769" s="172">
        <v>3759</v>
      </c>
      <c r="H3769" s="264">
        <f t="shared" ca="1" si="124"/>
        <v>3.9191710375230053E-2</v>
      </c>
    </row>
    <row r="3770" spans="2:8">
      <c r="B3770" s="270">
        <v>40255</v>
      </c>
      <c r="C3770" s="271">
        <v>1421.7</v>
      </c>
      <c r="D3770">
        <f t="shared" si="123"/>
        <v>-8.2316009766305927E-3</v>
      </c>
      <c r="E3770" s="172">
        <v>-8.2316009766305927E-3</v>
      </c>
      <c r="G3770" s="172">
        <v>3760</v>
      </c>
      <c r="H3770" s="264">
        <f t="shared" ca="1" si="124"/>
        <v>3.788084624816599E-2</v>
      </c>
    </row>
    <row r="3771" spans="2:8">
      <c r="B3771" s="270">
        <v>40254</v>
      </c>
      <c r="C3771" s="271">
        <v>1433.5</v>
      </c>
      <c r="D3771">
        <f t="shared" si="123"/>
        <v>-1.7343021661639674E-2</v>
      </c>
      <c r="E3771" s="172">
        <v>-1.7343021661639674E-2</v>
      </c>
      <c r="G3771" s="172">
        <v>3761</v>
      </c>
      <c r="H3771" s="264">
        <f t="shared" ca="1" si="124"/>
        <v>1.4113950604050437E-2</v>
      </c>
    </row>
    <row r="3772" spans="2:8">
      <c r="B3772" s="270">
        <v>40253</v>
      </c>
      <c r="C3772" s="271">
        <v>1458.8</v>
      </c>
      <c r="D3772">
        <f t="shared" si="123"/>
        <v>8.7822418919853724E-3</v>
      </c>
      <c r="E3772" s="172">
        <v>8.7822418919853724E-3</v>
      </c>
      <c r="G3772" s="172">
        <v>3762</v>
      </c>
      <c r="H3772" s="264">
        <f t="shared" ca="1" si="124"/>
        <v>-1.3741726713858557E-2</v>
      </c>
    </row>
    <row r="3773" spans="2:8">
      <c r="B3773" s="270">
        <v>40252</v>
      </c>
      <c r="C3773" s="271">
        <v>1446.1</v>
      </c>
      <c r="D3773">
        <f t="shared" si="123"/>
        <v>-1.1956818802951626E-2</v>
      </c>
      <c r="E3773" s="172">
        <v>-1.1956818802951626E-2</v>
      </c>
      <c r="G3773" s="172">
        <v>3763</v>
      </c>
      <c r="H3773" s="264">
        <f t="shared" ca="1" si="124"/>
        <v>2.5860678383623398E-2</v>
      </c>
    </row>
    <row r="3774" spans="2:8">
      <c r="B3774" s="270">
        <v>40249</v>
      </c>
      <c r="C3774" s="271">
        <v>1463.6</v>
      </c>
      <c r="D3774">
        <f t="shared" si="123"/>
        <v>-4.0978008468797733E-4</v>
      </c>
      <c r="E3774" s="172">
        <v>-4.0978008468797733E-4</v>
      </c>
      <c r="G3774" s="172">
        <v>3764</v>
      </c>
      <c r="H3774" s="264">
        <f t="shared" ca="1" si="124"/>
        <v>-1.2389208022651019E-2</v>
      </c>
    </row>
    <row r="3775" spans="2:8">
      <c r="B3775" s="270">
        <v>40248</v>
      </c>
      <c r="C3775" s="271">
        <v>1464.2</v>
      </c>
      <c r="D3775">
        <f t="shared" si="123"/>
        <v>-1.0575396155015619E-2</v>
      </c>
      <c r="E3775" s="172">
        <v>-1.0575396155015619E-2</v>
      </c>
      <c r="G3775" s="172">
        <v>3765</v>
      </c>
      <c r="H3775" s="264">
        <f t="shared" ca="1" si="124"/>
        <v>3.2308680146325229E-2</v>
      </c>
    </row>
    <row r="3776" spans="2:8">
      <c r="B3776" s="270">
        <v>40247</v>
      </c>
      <c r="C3776" s="271">
        <v>1479.85</v>
      </c>
      <c r="D3776">
        <f t="shared" si="123"/>
        <v>-1.310436812270763E-2</v>
      </c>
      <c r="E3776" s="172">
        <v>-1.310436812270763E-2</v>
      </c>
      <c r="G3776" s="172">
        <v>3766</v>
      </c>
      <c r="H3776" s="264">
        <f t="shared" ca="1" si="124"/>
        <v>-3.9004093986331075E-3</v>
      </c>
    </row>
    <row r="3777" spans="2:8">
      <c r="B3777" s="270">
        <v>40246</v>
      </c>
      <c r="C3777" s="271">
        <v>1499.5</v>
      </c>
      <c r="D3777">
        <f t="shared" si="123"/>
        <v>1.4443730338598863E-2</v>
      </c>
      <c r="E3777" s="172">
        <v>1.4443730338598863E-2</v>
      </c>
      <c r="G3777" s="172">
        <v>3767</v>
      </c>
      <c r="H3777" s="264">
        <f t="shared" ca="1" si="124"/>
        <v>5.5416638939142643E-3</v>
      </c>
    </row>
    <row r="3778" spans="2:8">
      <c r="B3778" s="270">
        <v>40245</v>
      </c>
      <c r="C3778" s="271">
        <v>1478.15</v>
      </c>
      <c r="D3778">
        <f t="shared" si="123"/>
        <v>1.448131498575899E-2</v>
      </c>
      <c r="E3778" s="172">
        <v>1.448131498575899E-2</v>
      </c>
      <c r="G3778" s="172">
        <v>3768</v>
      </c>
      <c r="H3778" s="264">
        <f t="shared" ca="1" si="124"/>
        <v>9.7485403725298021E-3</v>
      </c>
    </row>
    <row r="3779" spans="2:8">
      <c r="B3779" s="270">
        <v>40242</v>
      </c>
      <c r="C3779" s="271">
        <v>1457.05</v>
      </c>
      <c r="D3779">
        <f t="shared" si="123"/>
        <v>-6.8627114573061398E-5</v>
      </c>
      <c r="E3779" s="172">
        <v>-6.8627114573061398E-5</v>
      </c>
      <c r="G3779" s="172">
        <v>3769</v>
      </c>
      <c r="H3779" s="264">
        <f t="shared" ca="1" si="124"/>
        <v>2.5501902057231369E-2</v>
      </c>
    </row>
    <row r="3780" spans="2:8">
      <c r="B3780" s="270">
        <v>40241</v>
      </c>
      <c r="C3780" s="271">
        <v>1457.15</v>
      </c>
      <c r="D3780">
        <f t="shared" si="123"/>
        <v>-1.3105316627158759E-2</v>
      </c>
      <c r="E3780" s="172">
        <v>-1.3105316627158759E-2</v>
      </c>
      <c r="G3780" s="172">
        <v>3770</v>
      </c>
      <c r="H3780" s="264">
        <f t="shared" ca="1" si="124"/>
        <v>1.4627526270096686E-2</v>
      </c>
    </row>
    <row r="3781" spans="2:8">
      <c r="B3781" s="270">
        <v>40240</v>
      </c>
      <c r="C3781" s="271">
        <v>1476.5</v>
      </c>
      <c r="D3781">
        <f t="shared" si="123"/>
        <v>-9.7914291462677955E-3</v>
      </c>
      <c r="E3781" s="172">
        <v>-9.7914291462677955E-3</v>
      </c>
      <c r="G3781" s="172">
        <v>3771</v>
      </c>
      <c r="H3781" s="264">
        <f t="shared" ca="1" si="124"/>
        <v>9.7061041680059548E-3</v>
      </c>
    </row>
    <row r="3782" spans="2:8">
      <c r="B3782" s="270">
        <v>40239</v>
      </c>
      <c r="C3782" s="271">
        <v>1491.1</v>
      </c>
      <c r="D3782">
        <f t="shared" si="123"/>
        <v>2.1336347135175768E-2</v>
      </c>
      <c r="E3782" s="172">
        <v>2.1336347135175768E-2</v>
      </c>
      <c r="G3782" s="172">
        <v>3772</v>
      </c>
      <c r="H3782" s="264">
        <f t="shared" ca="1" si="124"/>
        <v>3.0453746711485232E-2</v>
      </c>
    </row>
    <row r="3783" spans="2:8">
      <c r="B3783" s="270">
        <v>40235</v>
      </c>
      <c r="C3783" s="271">
        <v>1459.95</v>
      </c>
      <c r="D3783">
        <f t="shared" si="123"/>
        <v>4.2895921137224055E-2</v>
      </c>
      <c r="E3783" s="172">
        <v>4.2895921137224055E-2</v>
      </c>
      <c r="G3783" s="172">
        <v>3773</v>
      </c>
      <c r="H3783" s="264">
        <f t="shared" ca="1" si="124"/>
        <v>-7.6200457814942562E-4</v>
      </c>
    </row>
    <row r="3784" spans="2:8">
      <c r="B3784" s="270">
        <v>40234</v>
      </c>
      <c r="C3784" s="271">
        <v>1399.9</v>
      </c>
      <c r="D3784">
        <f t="shared" si="123"/>
        <v>2.5267320931595134E-2</v>
      </c>
      <c r="E3784" s="172">
        <v>2.5267320931595134E-2</v>
      </c>
      <c r="G3784" s="172">
        <v>3774</v>
      </c>
      <c r="H3784" s="264">
        <f t="shared" ca="1" si="124"/>
        <v>2.6252435578410487E-3</v>
      </c>
    </row>
    <row r="3785" spans="2:8">
      <c r="B3785" s="270">
        <v>40233</v>
      </c>
      <c r="C3785" s="271">
        <v>1365.4</v>
      </c>
      <c r="D3785">
        <f t="shared" si="123"/>
        <v>2.2197267452741972E-2</v>
      </c>
      <c r="E3785" s="172">
        <v>2.2197267452741972E-2</v>
      </c>
      <c r="G3785" s="172">
        <v>3775</v>
      </c>
      <c r="H3785" s="264">
        <f t="shared" ca="1" si="124"/>
        <v>-2.4593976533114063E-2</v>
      </c>
    </row>
    <row r="3786" spans="2:8">
      <c r="B3786" s="270">
        <v>40232</v>
      </c>
      <c r="C3786" s="271">
        <v>1335.75</v>
      </c>
      <c r="D3786">
        <f t="shared" si="123"/>
        <v>-3.642921550946799E-2</v>
      </c>
      <c r="E3786" s="172">
        <v>-3.642921550946799E-2</v>
      </c>
      <c r="G3786" s="172">
        <v>3776</v>
      </c>
      <c r="H3786" s="264">
        <f t="shared" ca="1" si="124"/>
        <v>-1.1187104183604303E-3</v>
      </c>
    </row>
    <row r="3787" spans="2:8">
      <c r="B3787" s="270">
        <v>40231</v>
      </c>
      <c r="C3787" s="271">
        <v>1386.25</v>
      </c>
      <c r="D3787">
        <f t="shared" ref="D3787:D3850" si="125">(C3787-C3788)/C3788</f>
        <v>1.112326768781911E-2</v>
      </c>
      <c r="E3787" s="172">
        <v>1.112326768781911E-2</v>
      </c>
      <c r="G3787" s="172">
        <v>3777</v>
      </c>
      <c r="H3787" s="264">
        <f t="shared" ca="1" si="124"/>
        <v>-5.1593274454914771E-3</v>
      </c>
    </row>
    <row r="3788" spans="2:8">
      <c r="B3788" s="270">
        <v>40228</v>
      </c>
      <c r="C3788" s="271">
        <v>1371</v>
      </c>
      <c r="D3788">
        <f t="shared" si="125"/>
        <v>8.3477365498473202E-3</v>
      </c>
      <c r="E3788" s="172">
        <v>8.3477365498473202E-3</v>
      </c>
      <c r="G3788" s="172">
        <v>3778</v>
      </c>
      <c r="H3788" s="264">
        <f t="shared" ref="H3788:H3851" ca="1" si="126">_xlfn.NORM.INV(RAND(),N$13,N$14)</f>
        <v>2.252906468798737E-2</v>
      </c>
    </row>
    <row r="3789" spans="2:8">
      <c r="B3789" s="270">
        <v>40227</v>
      </c>
      <c r="C3789" s="271">
        <v>1359.65</v>
      </c>
      <c r="D3789">
        <f t="shared" si="125"/>
        <v>-1.4924832457887997E-2</v>
      </c>
      <c r="E3789" s="172">
        <v>-1.4924832457887997E-2</v>
      </c>
      <c r="G3789" s="172">
        <v>3779</v>
      </c>
      <c r="H3789" s="264">
        <f t="shared" ca="1" si="126"/>
        <v>-9.6007323508957056E-3</v>
      </c>
    </row>
    <row r="3790" spans="2:8">
      <c r="B3790" s="270">
        <v>40226</v>
      </c>
      <c r="C3790" s="271">
        <v>1380.25</v>
      </c>
      <c r="D3790">
        <f t="shared" si="125"/>
        <v>1.687110914649876E-2</v>
      </c>
      <c r="E3790" s="172">
        <v>1.687110914649876E-2</v>
      </c>
      <c r="G3790" s="172">
        <v>3780</v>
      </c>
      <c r="H3790" s="264">
        <f t="shared" ca="1" si="126"/>
        <v>3.5015422459717907E-2</v>
      </c>
    </row>
    <row r="3791" spans="2:8">
      <c r="B3791" s="270">
        <v>40225</v>
      </c>
      <c r="C3791" s="271">
        <v>1357.35</v>
      </c>
      <c r="D3791">
        <f t="shared" si="125"/>
        <v>1.5980538922155622E-2</v>
      </c>
      <c r="E3791" s="172">
        <v>1.5980538922155622E-2</v>
      </c>
      <c r="G3791" s="172">
        <v>3781</v>
      </c>
      <c r="H3791" s="264">
        <f t="shared" ca="1" si="126"/>
        <v>-1.4750402369209258E-2</v>
      </c>
    </row>
    <row r="3792" spans="2:8">
      <c r="B3792" s="270">
        <v>40224</v>
      </c>
      <c r="C3792" s="271">
        <v>1336</v>
      </c>
      <c r="D3792">
        <f t="shared" si="125"/>
        <v>-1.5003502045932031E-2</v>
      </c>
      <c r="E3792" s="172">
        <v>-1.5003502045932031E-2</v>
      </c>
      <c r="G3792" s="172">
        <v>3782</v>
      </c>
      <c r="H3792" s="264">
        <f t="shared" ca="1" si="126"/>
        <v>1.9701437762500322E-2</v>
      </c>
    </row>
    <row r="3793" spans="2:8">
      <c r="B3793" s="270">
        <v>40220</v>
      </c>
      <c r="C3793" s="271">
        <v>1356.35</v>
      </c>
      <c r="D3793">
        <f t="shared" si="125"/>
        <v>1.6830347102481307E-2</v>
      </c>
      <c r="E3793" s="172">
        <v>1.6830347102481307E-2</v>
      </c>
      <c r="G3793" s="172">
        <v>3783</v>
      </c>
      <c r="H3793" s="264">
        <f t="shared" ca="1" si="126"/>
        <v>3.234995079821467E-2</v>
      </c>
    </row>
    <row r="3794" spans="2:8">
      <c r="B3794" s="270">
        <v>40219</v>
      </c>
      <c r="C3794" s="271">
        <v>1333.9</v>
      </c>
      <c r="D3794">
        <f t="shared" si="125"/>
        <v>-1.3934577712067943E-2</v>
      </c>
      <c r="E3794" s="172">
        <v>-1.3934577712067943E-2</v>
      </c>
      <c r="G3794" s="172">
        <v>3784</v>
      </c>
      <c r="H3794" s="264">
        <f t="shared" ca="1" si="126"/>
        <v>-8.0649904534213605E-3</v>
      </c>
    </row>
    <row r="3795" spans="2:8">
      <c r="B3795" s="270">
        <v>40218</v>
      </c>
      <c r="C3795" s="271">
        <v>1352.75</v>
      </c>
      <c r="D3795">
        <f t="shared" si="125"/>
        <v>-6.8279431738922612E-3</v>
      </c>
      <c r="E3795" s="172">
        <v>-6.8279431738922612E-3</v>
      </c>
      <c r="G3795" s="172">
        <v>3785</v>
      </c>
      <c r="H3795" s="264">
        <f t="shared" ca="1" si="126"/>
        <v>1.3546417379411702E-2</v>
      </c>
    </row>
    <row r="3796" spans="2:8">
      <c r="B3796" s="270">
        <v>40217</v>
      </c>
      <c r="C3796" s="271">
        <v>1362.05</v>
      </c>
      <c r="D3796">
        <f t="shared" si="125"/>
        <v>-8.3363669457590436E-3</v>
      </c>
      <c r="E3796" s="172">
        <v>-8.3363669457590436E-3</v>
      </c>
      <c r="G3796" s="172">
        <v>3786</v>
      </c>
      <c r="H3796" s="264">
        <f t="shared" ca="1" si="126"/>
        <v>7.6389745343993856E-3</v>
      </c>
    </row>
    <row r="3797" spans="2:8">
      <c r="B3797" s="270">
        <v>40215</v>
      </c>
      <c r="C3797" s="271">
        <v>1373.5</v>
      </c>
      <c r="D3797">
        <f t="shared" si="125"/>
        <v>1.0743984104790572E-2</v>
      </c>
      <c r="E3797" s="172">
        <v>1.0743984104790572E-2</v>
      </c>
      <c r="G3797" s="172">
        <v>3787</v>
      </c>
      <c r="H3797" s="264">
        <f t="shared" ca="1" si="126"/>
        <v>1.1688146296666866E-2</v>
      </c>
    </row>
    <row r="3798" spans="2:8">
      <c r="B3798" s="270">
        <v>40214</v>
      </c>
      <c r="C3798" s="271">
        <v>1358.9</v>
      </c>
      <c r="D3798">
        <f t="shared" si="125"/>
        <v>-4.5782514741969744E-3</v>
      </c>
      <c r="E3798" s="172">
        <v>-4.5782514741969744E-3</v>
      </c>
      <c r="G3798" s="172">
        <v>3788</v>
      </c>
      <c r="H3798" s="264">
        <f t="shared" ca="1" si="126"/>
        <v>-1.985166997941077E-2</v>
      </c>
    </row>
    <row r="3799" spans="2:8">
      <c r="B3799" s="270">
        <v>40213</v>
      </c>
      <c r="C3799" s="271">
        <v>1365.15</v>
      </c>
      <c r="D3799">
        <f t="shared" si="125"/>
        <v>-8.7856235251406126E-3</v>
      </c>
      <c r="E3799" s="172">
        <v>-8.7856235251406126E-3</v>
      </c>
      <c r="G3799" s="172">
        <v>3789</v>
      </c>
      <c r="H3799" s="264">
        <f t="shared" ca="1" si="126"/>
        <v>-1.7392871808826857E-2</v>
      </c>
    </row>
    <row r="3800" spans="2:8">
      <c r="B3800" s="270">
        <v>40212</v>
      </c>
      <c r="C3800" s="271">
        <v>1377.25</v>
      </c>
      <c r="D3800">
        <f t="shared" si="125"/>
        <v>2.6937497724873836E-3</v>
      </c>
      <c r="E3800" s="172">
        <v>2.6937497724873836E-3</v>
      </c>
      <c r="G3800" s="172">
        <v>3790</v>
      </c>
      <c r="H3800" s="264">
        <f t="shared" ca="1" si="126"/>
        <v>-1.3890130063761521E-2</v>
      </c>
    </row>
    <row r="3801" spans="2:8">
      <c r="B3801" s="270">
        <v>40211</v>
      </c>
      <c r="C3801" s="271">
        <v>1373.55</v>
      </c>
      <c r="D3801">
        <f t="shared" si="125"/>
        <v>-1.8156474498731257E-2</v>
      </c>
      <c r="E3801" s="172">
        <v>-1.8156474498731257E-2</v>
      </c>
      <c r="G3801" s="172">
        <v>3791</v>
      </c>
      <c r="H3801" s="264">
        <f t="shared" ca="1" si="126"/>
        <v>-1.4144281395961982E-2</v>
      </c>
    </row>
    <row r="3802" spans="2:8">
      <c r="B3802" s="270">
        <v>40210</v>
      </c>
      <c r="C3802" s="271">
        <v>1398.95</v>
      </c>
      <c r="D3802">
        <f t="shared" si="125"/>
        <v>6.8372377559465973E-3</v>
      </c>
      <c r="E3802" s="172">
        <v>6.8372377559465973E-3</v>
      </c>
      <c r="G3802" s="172">
        <v>3792</v>
      </c>
      <c r="H3802" s="264">
        <f t="shared" ca="1" si="126"/>
        <v>-5.7138018027320034E-3</v>
      </c>
    </row>
    <row r="3803" spans="2:8">
      <c r="B3803" s="270">
        <v>40207</v>
      </c>
      <c r="C3803" s="271">
        <v>1389.45</v>
      </c>
      <c r="D3803">
        <f t="shared" si="125"/>
        <v>8.0896756874411172E-3</v>
      </c>
      <c r="E3803" s="172">
        <v>8.0896756874411172E-3</v>
      </c>
      <c r="G3803" s="172">
        <v>3793</v>
      </c>
      <c r="H3803" s="264">
        <f t="shared" ca="1" si="126"/>
        <v>4.8683412509866582E-2</v>
      </c>
    </row>
    <row r="3804" spans="2:8">
      <c r="B3804" s="270">
        <v>40206</v>
      </c>
      <c r="C3804" s="271">
        <v>1378.3</v>
      </c>
      <c r="D3804">
        <f t="shared" si="125"/>
        <v>6.2052854431303844E-3</v>
      </c>
      <c r="E3804" s="172">
        <v>6.2052854431303844E-3</v>
      </c>
      <c r="G3804" s="172">
        <v>3794</v>
      </c>
      <c r="H3804" s="264">
        <f t="shared" ca="1" si="126"/>
        <v>2.3104106401968378E-2</v>
      </c>
    </row>
    <row r="3805" spans="2:8">
      <c r="B3805" s="270">
        <v>40205</v>
      </c>
      <c r="C3805" s="271">
        <v>1369.8</v>
      </c>
      <c r="D3805">
        <f t="shared" si="125"/>
        <v>-5.2828101230811844E-2</v>
      </c>
      <c r="E3805" s="172">
        <v>-5.2828101230811844E-2</v>
      </c>
      <c r="G3805" s="172">
        <v>3795</v>
      </c>
      <c r="H3805" s="264">
        <f t="shared" ca="1" si="126"/>
        <v>1.7686735883526875E-2</v>
      </c>
    </row>
    <row r="3806" spans="2:8">
      <c r="B3806" s="270">
        <v>40203</v>
      </c>
      <c r="C3806" s="271">
        <v>1446.2</v>
      </c>
      <c r="D3806">
        <f t="shared" si="125"/>
        <v>1.21153380179307E-3</v>
      </c>
      <c r="E3806" s="172">
        <v>1.21153380179307E-3</v>
      </c>
      <c r="G3806" s="172">
        <v>3796</v>
      </c>
      <c r="H3806" s="264">
        <f t="shared" ca="1" si="126"/>
        <v>2.2226410500486866E-3</v>
      </c>
    </row>
    <row r="3807" spans="2:8">
      <c r="B3807" s="270">
        <v>40200</v>
      </c>
      <c r="C3807" s="271">
        <v>1444.45</v>
      </c>
      <c r="D3807">
        <f t="shared" si="125"/>
        <v>-5.7133023575976286E-3</v>
      </c>
      <c r="E3807" s="172">
        <v>-5.7133023575976286E-3</v>
      </c>
      <c r="G3807" s="172">
        <v>3797</v>
      </c>
      <c r="H3807" s="264">
        <f t="shared" ca="1" si="126"/>
        <v>-3.324351509876942E-3</v>
      </c>
    </row>
    <row r="3808" spans="2:8">
      <c r="B3808" s="270">
        <v>40199</v>
      </c>
      <c r="C3808" s="271">
        <v>1452.75</v>
      </c>
      <c r="D3808">
        <f t="shared" si="125"/>
        <v>-3.8399561147871974E-3</v>
      </c>
      <c r="E3808" s="172">
        <v>-3.8399561147871974E-3</v>
      </c>
      <c r="G3808" s="172">
        <v>3798</v>
      </c>
      <c r="H3808" s="264">
        <f t="shared" ca="1" si="126"/>
        <v>-7.3406593339459692E-3</v>
      </c>
    </row>
    <row r="3809" spans="2:8">
      <c r="B3809" s="270">
        <v>40198</v>
      </c>
      <c r="C3809" s="271">
        <v>1458.35</v>
      </c>
      <c r="D3809">
        <f t="shared" si="125"/>
        <v>2.7513563024025897E-2</v>
      </c>
      <c r="E3809" s="172">
        <v>2.7513563024025897E-2</v>
      </c>
      <c r="G3809" s="172">
        <v>3799</v>
      </c>
      <c r="H3809" s="264">
        <f t="shared" ca="1" si="126"/>
        <v>-2.417566755303981E-2</v>
      </c>
    </row>
    <row r="3810" spans="2:8">
      <c r="B3810" s="270">
        <v>40197</v>
      </c>
      <c r="C3810" s="271">
        <v>1419.3</v>
      </c>
      <c r="D3810">
        <f t="shared" si="125"/>
        <v>-7.0311680134326482E-3</v>
      </c>
      <c r="E3810" s="172">
        <v>-7.0311680134326482E-3</v>
      </c>
      <c r="G3810" s="172">
        <v>3800</v>
      </c>
      <c r="H3810" s="264">
        <f t="shared" ca="1" si="126"/>
        <v>-3.9665080768633565E-2</v>
      </c>
    </row>
    <row r="3811" spans="2:8">
      <c r="B3811" s="270">
        <v>40196</v>
      </c>
      <c r="C3811" s="271">
        <v>1429.35</v>
      </c>
      <c r="D3811">
        <f t="shared" si="125"/>
        <v>1.1249071420991096E-2</v>
      </c>
      <c r="E3811" s="172">
        <v>1.1249071420991096E-2</v>
      </c>
      <c r="G3811" s="172">
        <v>3801</v>
      </c>
      <c r="H3811" s="264">
        <f t="shared" ca="1" si="126"/>
        <v>1.3415535436718041E-3</v>
      </c>
    </row>
    <row r="3812" spans="2:8">
      <c r="B3812" s="270">
        <v>40193</v>
      </c>
      <c r="C3812" s="271">
        <v>1413.45</v>
      </c>
      <c r="D3812">
        <f t="shared" si="125"/>
        <v>-9.8950418772298385E-4</v>
      </c>
      <c r="E3812" s="172">
        <v>-9.8950418772298385E-4</v>
      </c>
      <c r="G3812" s="172">
        <v>3802</v>
      </c>
      <c r="H3812" s="264">
        <f t="shared" ca="1" si="126"/>
        <v>-6.7593708076768323E-3</v>
      </c>
    </row>
    <row r="3813" spans="2:8">
      <c r="B3813" s="270">
        <v>40192</v>
      </c>
      <c r="C3813" s="271">
        <v>1414.85</v>
      </c>
      <c r="D3813">
        <f t="shared" si="125"/>
        <v>-9.7287839020123116E-3</v>
      </c>
      <c r="E3813" s="172">
        <v>-9.7287839020123116E-3</v>
      </c>
      <c r="G3813" s="172">
        <v>3803</v>
      </c>
      <c r="H3813" s="264">
        <f t="shared" ca="1" si="126"/>
        <v>2.2370538647209087E-2</v>
      </c>
    </row>
    <row r="3814" spans="2:8">
      <c r="B3814" s="270">
        <v>40191</v>
      </c>
      <c r="C3814" s="271">
        <v>1428.75</v>
      </c>
      <c r="D3814">
        <f t="shared" si="125"/>
        <v>-8.5010409437890361E-3</v>
      </c>
      <c r="E3814" s="172">
        <v>-8.5010409437890361E-3</v>
      </c>
      <c r="G3814" s="172">
        <v>3804</v>
      </c>
      <c r="H3814" s="264">
        <f t="shared" ca="1" si="126"/>
        <v>5.9654808918802725E-2</v>
      </c>
    </row>
    <row r="3815" spans="2:8">
      <c r="B3815" s="270">
        <v>40190</v>
      </c>
      <c r="C3815" s="271">
        <v>1441</v>
      </c>
      <c r="D3815">
        <f t="shared" si="125"/>
        <v>-9.4517958412098299E-3</v>
      </c>
      <c r="E3815" s="172">
        <v>-9.4517958412098299E-3</v>
      </c>
      <c r="G3815" s="172">
        <v>3805</v>
      </c>
      <c r="H3815" s="264">
        <f t="shared" ca="1" si="126"/>
        <v>-8.9105401737379977E-3</v>
      </c>
    </row>
    <row r="3816" spans="2:8">
      <c r="B3816" s="270">
        <v>40189</v>
      </c>
      <c r="C3816" s="271">
        <v>1454.75</v>
      </c>
      <c r="D3816">
        <f t="shared" si="125"/>
        <v>1.5071695216829994E-2</v>
      </c>
      <c r="E3816" s="172">
        <v>1.5071695216829994E-2</v>
      </c>
      <c r="G3816" s="172">
        <v>3806</v>
      </c>
      <c r="H3816" s="264">
        <f t="shared" ca="1" si="126"/>
        <v>1.6738630251468159E-3</v>
      </c>
    </row>
    <row r="3817" spans="2:8">
      <c r="B3817" s="270">
        <v>40186</v>
      </c>
      <c r="C3817" s="271">
        <v>1433.15</v>
      </c>
      <c r="D3817">
        <f t="shared" si="125"/>
        <v>-1.3864996903598614E-2</v>
      </c>
      <c r="E3817" s="172">
        <v>-1.3864996903598614E-2</v>
      </c>
      <c r="G3817" s="172">
        <v>3807</v>
      </c>
      <c r="H3817" s="264">
        <f t="shared" ca="1" si="126"/>
        <v>4.3201055990421781E-3</v>
      </c>
    </row>
    <row r="3818" spans="2:8">
      <c r="B3818" s="270">
        <v>40185</v>
      </c>
      <c r="C3818" s="271">
        <v>1453.3</v>
      </c>
      <c r="D3818">
        <f t="shared" si="125"/>
        <v>-5.712721923853273E-3</v>
      </c>
      <c r="E3818" s="172">
        <v>-5.712721923853273E-3</v>
      </c>
      <c r="G3818" s="172">
        <v>3808</v>
      </c>
      <c r="H3818" s="264">
        <f t="shared" ca="1" si="126"/>
        <v>3.4996001944719107E-2</v>
      </c>
    </row>
    <row r="3819" spans="2:8">
      <c r="B3819" s="270">
        <v>40184</v>
      </c>
      <c r="C3819" s="271">
        <v>1461.65</v>
      </c>
      <c r="D3819">
        <f t="shared" si="125"/>
        <v>-3.5755516706798045E-2</v>
      </c>
      <c r="E3819" s="172">
        <v>-3.5755516706798045E-2</v>
      </c>
      <c r="G3819" s="172">
        <v>3809</v>
      </c>
      <c r="H3819" s="264">
        <f t="shared" ca="1" si="126"/>
        <v>3.3977687386333409E-2</v>
      </c>
    </row>
    <row r="3820" spans="2:8">
      <c r="B3820" s="270">
        <v>40183</v>
      </c>
      <c r="C3820" s="271">
        <v>1515.85</v>
      </c>
      <c r="D3820">
        <f t="shared" si="125"/>
        <v>-2.2946276064327007E-2</v>
      </c>
      <c r="E3820" s="172">
        <v>-2.2946276064327007E-2</v>
      </c>
      <c r="G3820" s="172">
        <v>3810</v>
      </c>
      <c r="H3820" s="264">
        <f t="shared" ca="1" si="126"/>
        <v>-3.8797227366143043E-2</v>
      </c>
    </row>
    <row r="3821" spans="2:8">
      <c r="B3821" s="270">
        <v>40182</v>
      </c>
      <c r="C3821" s="271">
        <v>1551.45</v>
      </c>
      <c r="D3821">
        <f t="shared" si="125"/>
        <v>-5.5445163771552231E-3</v>
      </c>
      <c r="E3821" s="172">
        <v>-5.5445163771552231E-3</v>
      </c>
      <c r="G3821" s="172">
        <v>3811</v>
      </c>
      <c r="H3821" s="264">
        <f t="shared" ca="1" si="126"/>
        <v>5.0539147847690046E-3</v>
      </c>
    </row>
    <row r="3822" spans="2:8">
      <c r="B3822" s="270">
        <v>40178</v>
      </c>
      <c r="C3822" s="271">
        <v>1560.1</v>
      </c>
      <c r="D3822">
        <f t="shared" si="125"/>
        <v>-6.5588385124810116E-3</v>
      </c>
      <c r="E3822" s="172">
        <v>-6.5588385124810116E-3</v>
      </c>
      <c r="G3822" s="172">
        <v>3812</v>
      </c>
      <c r="H3822" s="264">
        <f t="shared" ca="1" si="126"/>
        <v>-2.9095011063939344E-2</v>
      </c>
    </row>
    <row r="3823" spans="2:8">
      <c r="B3823" s="270">
        <v>40177</v>
      </c>
      <c r="C3823" s="271">
        <v>1570.4</v>
      </c>
      <c r="D3823">
        <f t="shared" si="125"/>
        <v>2.0738282870178346E-3</v>
      </c>
      <c r="E3823" s="172">
        <v>2.0738282870178346E-3</v>
      </c>
      <c r="G3823" s="172">
        <v>3813</v>
      </c>
      <c r="H3823" s="264">
        <f t="shared" ca="1" si="126"/>
        <v>3.4903641377161711E-2</v>
      </c>
    </row>
    <row r="3824" spans="2:8">
      <c r="B3824" s="270">
        <v>40176</v>
      </c>
      <c r="C3824" s="271">
        <v>1567.15</v>
      </c>
      <c r="D3824">
        <f t="shared" si="125"/>
        <v>7.6630799195379507E-4</v>
      </c>
      <c r="E3824" s="172">
        <v>7.6630799195379507E-4</v>
      </c>
      <c r="G3824" s="172">
        <v>3814</v>
      </c>
      <c r="H3824" s="264">
        <f t="shared" ca="1" si="126"/>
        <v>3.2227924138853371E-2</v>
      </c>
    </row>
    <row r="3825" spans="2:8">
      <c r="B3825" s="270">
        <v>40171</v>
      </c>
      <c r="C3825" s="271">
        <v>1565.95</v>
      </c>
      <c r="D3825">
        <f t="shared" si="125"/>
        <v>4.8769531876665297E-3</v>
      </c>
      <c r="E3825" s="172">
        <v>4.8769531876665297E-3</v>
      </c>
      <c r="G3825" s="172">
        <v>3815</v>
      </c>
      <c r="H3825" s="264">
        <f t="shared" ca="1" si="126"/>
        <v>1.3875575581451222E-2</v>
      </c>
    </row>
    <row r="3826" spans="2:8">
      <c r="B3826" s="270">
        <v>40170</v>
      </c>
      <c r="C3826" s="271">
        <v>1558.35</v>
      </c>
      <c r="D3826">
        <f t="shared" si="125"/>
        <v>1.7697959183673409E-2</v>
      </c>
      <c r="E3826" s="172">
        <v>1.7697959183673409E-2</v>
      </c>
      <c r="G3826" s="172">
        <v>3816</v>
      </c>
      <c r="H3826" s="264">
        <f t="shared" ca="1" si="126"/>
        <v>-1.3752883823290625E-2</v>
      </c>
    </row>
    <row r="3827" spans="2:8">
      <c r="B3827" s="270">
        <v>40169</v>
      </c>
      <c r="C3827" s="271">
        <v>1531.25</v>
      </c>
      <c r="D3827">
        <f t="shared" si="125"/>
        <v>6.5735414954806899E-3</v>
      </c>
      <c r="E3827" s="172">
        <v>6.5735414954806899E-3</v>
      </c>
      <c r="G3827" s="172">
        <v>3817</v>
      </c>
      <c r="H3827" s="264">
        <f t="shared" ca="1" si="126"/>
        <v>-6.2789211215447307E-3</v>
      </c>
    </row>
    <row r="3828" spans="2:8">
      <c r="B3828" s="270">
        <v>40168</v>
      </c>
      <c r="C3828" s="271">
        <v>1521.25</v>
      </c>
      <c r="D3828">
        <f t="shared" si="125"/>
        <v>-1.7787964876033031E-2</v>
      </c>
      <c r="E3828" s="172">
        <v>-1.7787964876033031E-2</v>
      </c>
      <c r="G3828" s="172">
        <v>3818</v>
      </c>
      <c r="H3828" s="264">
        <f t="shared" ca="1" si="126"/>
        <v>2.5650727889099532E-2</v>
      </c>
    </row>
    <row r="3829" spans="2:8">
      <c r="B3829" s="270">
        <v>40165</v>
      </c>
      <c r="C3829" s="271">
        <v>1548.8</v>
      </c>
      <c r="D3829">
        <f t="shared" si="125"/>
        <v>-3.6347261089131788E-3</v>
      </c>
      <c r="E3829" s="172">
        <v>-3.6347261089131788E-3</v>
      </c>
      <c r="G3829" s="172">
        <v>3819</v>
      </c>
      <c r="H3829" s="264">
        <f t="shared" ca="1" si="126"/>
        <v>-2.2606666685587051E-3</v>
      </c>
    </row>
    <row r="3830" spans="2:8">
      <c r="B3830" s="270">
        <v>40164</v>
      </c>
      <c r="C3830" s="271">
        <v>1554.45</v>
      </c>
      <c r="D3830">
        <f t="shared" si="125"/>
        <v>-9.8729258893595333E-3</v>
      </c>
      <c r="E3830" s="172">
        <v>-9.8729258893595333E-3</v>
      </c>
      <c r="G3830" s="172">
        <v>3820</v>
      </c>
      <c r="H3830" s="264">
        <f t="shared" ca="1" si="126"/>
        <v>2.5768102328359965E-2</v>
      </c>
    </row>
    <row r="3831" spans="2:8">
      <c r="B3831" s="270">
        <v>40163</v>
      </c>
      <c r="C3831" s="271">
        <v>1569.95</v>
      </c>
      <c r="D3831">
        <f t="shared" si="125"/>
        <v>-5.637014282547338E-3</v>
      </c>
      <c r="E3831" s="172">
        <v>-5.637014282547338E-3</v>
      </c>
      <c r="G3831" s="172">
        <v>3821</v>
      </c>
      <c r="H3831" s="264">
        <f t="shared" ca="1" si="126"/>
        <v>1.2447152869017684E-2</v>
      </c>
    </row>
    <row r="3832" spans="2:8">
      <c r="B3832" s="270">
        <v>40162</v>
      </c>
      <c r="C3832" s="271">
        <v>1578.85</v>
      </c>
      <c r="D3832">
        <f t="shared" si="125"/>
        <v>-1.9012706203982811E-2</v>
      </c>
      <c r="E3832" s="172">
        <v>-1.9012706203982811E-2</v>
      </c>
      <c r="G3832" s="172">
        <v>3822</v>
      </c>
      <c r="H3832" s="264">
        <f t="shared" ca="1" si="126"/>
        <v>-3.0365591161745389E-2</v>
      </c>
    </row>
    <row r="3833" spans="2:8">
      <c r="B3833" s="270">
        <v>40161</v>
      </c>
      <c r="C3833" s="271">
        <v>1609.45</v>
      </c>
      <c r="D3833">
        <f t="shared" si="125"/>
        <v>1.1119836657766637E-2</v>
      </c>
      <c r="E3833" s="172">
        <v>1.1119836657766637E-2</v>
      </c>
      <c r="G3833" s="172">
        <v>3823</v>
      </c>
      <c r="H3833" s="264">
        <f t="shared" ca="1" si="126"/>
        <v>4.457607803117595E-4</v>
      </c>
    </row>
    <row r="3834" spans="2:8">
      <c r="B3834" s="270">
        <v>40158</v>
      </c>
      <c r="C3834" s="271">
        <v>1591.75</v>
      </c>
      <c r="D3834">
        <f t="shared" si="125"/>
        <v>1.1321110726752127E-3</v>
      </c>
      <c r="E3834" s="172">
        <v>1.1321110726752127E-3</v>
      </c>
      <c r="G3834" s="172">
        <v>3824</v>
      </c>
      <c r="H3834" s="264">
        <f t="shared" ca="1" si="126"/>
        <v>-3.7181157264690422E-2</v>
      </c>
    </row>
    <row r="3835" spans="2:8">
      <c r="B3835" s="270">
        <v>40157</v>
      </c>
      <c r="C3835" s="271">
        <v>1589.95</v>
      </c>
      <c r="D3835">
        <f t="shared" si="125"/>
        <v>-1.3127676742598141E-2</v>
      </c>
      <c r="E3835" s="172">
        <v>-1.3127676742598141E-2</v>
      </c>
      <c r="G3835" s="172">
        <v>3825</v>
      </c>
      <c r="H3835" s="264">
        <f t="shared" ca="1" si="126"/>
        <v>1.6932647874025306E-2</v>
      </c>
    </row>
    <row r="3836" spans="2:8">
      <c r="B3836" s="270">
        <v>40156</v>
      </c>
      <c r="C3836" s="271">
        <v>1611.1</v>
      </c>
      <c r="D3836">
        <f t="shared" si="125"/>
        <v>2.7192451146035808E-2</v>
      </c>
      <c r="E3836" s="172">
        <v>2.7192451146035808E-2</v>
      </c>
      <c r="G3836" s="172">
        <v>3826</v>
      </c>
      <c r="H3836" s="264">
        <f t="shared" ca="1" si="126"/>
        <v>-4.3602913724200758E-4</v>
      </c>
    </row>
    <row r="3837" spans="2:8">
      <c r="B3837" s="270">
        <v>40155</v>
      </c>
      <c r="C3837" s="271">
        <v>1568.45</v>
      </c>
      <c r="D3837">
        <f t="shared" si="125"/>
        <v>-5.7369255150554388E-3</v>
      </c>
      <c r="E3837" s="172">
        <v>-5.7369255150554388E-3</v>
      </c>
      <c r="G3837" s="172">
        <v>3827</v>
      </c>
      <c r="H3837" s="264">
        <f t="shared" ca="1" si="126"/>
        <v>-2.4146392023059751E-2</v>
      </c>
    </row>
    <row r="3838" spans="2:8">
      <c r="B3838" s="270">
        <v>40154</v>
      </c>
      <c r="C3838" s="271">
        <v>1577.5</v>
      </c>
      <c r="D3838">
        <f t="shared" si="125"/>
        <v>-9.0769182449197804E-3</v>
      </c>
      <c r="E3838" s="172">
        <v>-9.0769182449197804E-3</v>
      </c>
      <c r="G3838" s="172">
        <v>3828</v>
      </c>
      <c r="H3838" s="264">
        <f t="shared" ca="1" si="126"/>
        <v>-3.0469995197926814E-3</v>
      </c>
    </row>
    <row r="3839" spans="2:8">
      <c r="B3839" s="270">
        <v>40151</v>
      </c>
      <c r="C3839" s="271">
        <v>1591.95</v>
      </c>
      <c r="D3839">
        <f t="shared" si="125"/>
        <v>-3.1071211199026144E-2</v>
      </c>
      <c r="E3839" s="172">
        <v>-3.1071211199026144E-2</v>
      </c>
      <c r="G3839" s="172">
        <v>3829</v>
      </c>
      <c r="H3839" s="264">
        <f t="shared" ca="1" si="126"/>
        <v>-1.6177262187031576E-2</v>
      </c>
    </row>
    <row r="3840" spans="2:8">
      <c r="B3840" s="270">
        <v>40150</v>
      </c>
      <c r="C3840" s="271">
        <v>1643</v>
      </c>
      <c r="D3840">
        <f t="shared" si="125"/>
        <v>1.8630459716668189E-2</v>
      </c>
      <c r="E3840" s="172">
        <v>1.8630459716668189E-2</v>
      </c>
      <c r="G3840" s="172">
        <v>3830</v>
      </c>
      <c r="H3840" s="264">
        <f t="shared" ca="1" si="126"/>
        <v>3.2831733113229539E-2</v>
      </c>
    </row>
    <row r="3841" spans="2:8">
      <c r="B3841" s="270">
        <v>40149</v>
      </c>
      <c r="C3841" s="271">
        <v>1612.95</v>
      </c>
      <c r="D3841">
        <f t="shared" si="125"/>
        <v>1.6223538306451613E-2</v>
      </c>
      <c r="E3841" s="172">
        <v>1.6223538306451613E-2</v>
      </c>
      <c r="G3841" s="172">
        <v>3831</v>
      </c>
      <c r="H3841" s="264">
        <f t="shared" ca="1" si="126"/>
        <v>1.5844437591688198E-2</v>
      </c>
    </row>
    <row r="3842" spans="2:8">
      <c r="B3842" s="270">
        <v>40148</v>
      </c>
      <c r="C3842" s="271">
        <v>1587.2</v>
      </c>
      <c r="D3842">
        <f t="shared" si="125"/>
        <v>1.9167175008829189E-2</v>
      </c>
      <c r="E3842" s="172">
        <v>1.9167175008829189E-2</v>
      </c>
      <c r="G3842" s="172">
        <v>3832</v>
      </c>
      <c r="H3842" s="264">
        <f t="shared" ca="1" si="126"/>
        <v>-1.9114458356806863E-2</v>
      </c>
    </row>
    <row r="3843" spans="2:8">
      <c r="B3843" s="270">
        <v>40147</v>
      </c>
      <c r="C3843" s="271">
        <v>1557.35</v>
      </c>
      <c r="D3843">
        <f t="shared" si="125"/>
        <v>-6.285094435936789E-3</v>
      </c>
      <c r="E3843" s="172">
        <v>-6.285094435936789E-3</v>
      </c>
      <c r="G3843" s="172">
        <v>3833</v>
      </c>
      <c r="H3843" s="264">
        <f t="shared" ca="1" si="126"/>
        <v>9.4111235552038941E-4</v>
      </c>
    </row>
    <row r="3844" spans="2:8">
      <c r="B3844" s="270">
        <v>40144</v>
      </c>
      <c r="C3844" s="271">
        <v>1567.2</v>
      </c>
      <c r="D3844">
        <f t="shared" si="125"/>
        <v>-7.7244523236672438E-3</v>
      </c>
      <c r="E3844" s="172">
        <v>-7.7244523236672438E-3</v>
      </c>
      <c r="G3844" s="172">
        <v>3834</v>
      </c>
      <c r="H3844" s="264">
        <f t="shared" ca="1" si="126"/>
        <v>6.3853472245869475E-3</v>
      </c>
    </row>
    <row r="3845" spans="2:8">
      <c r="B3845" s="270">
        <v>40143</v>
      </c>
      <c r="C3845" s="271">
        <v>1579.4</v>
      </c>
      <c r="D3845">
        <f t="shared" si="125"/>
        <v>-2.6233854311168626E-2</v>
      </c>
      <c r="E3845" s="172">
        <v>-2.6233854311168626E-2</v>
      </c>
      <c r="G3845" s="172">
        <v>3835</v>
      </c>
      <c r="H3845" s="264">
        <f t="shared" ca="1" si="126"/>
        <v>-1.0022800207766518E-2</v>
      </c>
    </row>
    <row r="3846" spans="2:8">
      <c r="B3846" s="270">
        <v>40142</v>
      </c>
      <c r="C3846" s="271">
        <v>1621.95</v>
      </c>
      <c r="D3846">
        <f t="shared" si="125"/>
        <v>1.3940549495202046E-2</v>
      </c>
      <c r="E3846" s="172">
        <v>1.3940549495202046E-2</v>
      </c>
      <c r="G3846" s="172">
        <v>3836</v>
      </c>
      <c r="H3846" s="264">
        <f t="shared" ca="1" si="126"/>
        <v>-1.409979989884522E-2</v>
      </c>
    </row>
    <row r="3847" spans="2:8">
      <c r="B3847" s="270">
        <v>40141</v>
      </c>
      <c r="C3847" s="271">
        <v>1599.65</v>
      </c>
      <c r="D3847">
        <f t="shared" si="125"/>
        <v>2.5252363403300813E-2</v>
      </c>
      <c r="E3847" s="172">
        <v>2.5252363403300813E-2</v>
      </c>
      <c r="G3847" s="172">
        <v>3837</v>
      </c>
      <c r="H3847" s="264">
        <f t="shared" ca="1" si="126"/>
        <v>-9.4757721867383335E-3</v>
      </c>
    </row>
    <row r="3848" spans="2:8">
      <c r="B3848" s="270">
        <v>40140</v>
      </c>
      <c r="C3848" s="271">
        <v>1560.25</v>
      </c>
      <c r="D3848">
        <f t="shared" si="125"/>
        <v>1.1310604096448046E-2</v>
      </c>
      <c r="E3848" s="172">
        <v>1.1310604096448046E-2</v>
      </c>
      <c r="G3848" s="172">
        <v>3838</v>
      </c>
      <c r="H3848" s="264">
        <f t="shared" ca="1" si="126"/>
        <v>2.7678280244085675E-2</v>
      </c>
    </row>
    <row r="3849" spans="2:8">
      <c r="B3849" s="270">
        <v>40137</v>
      </c>
      <c r="C3849" s="271">
        <v>1542.8</v>
      </c>
      <c r="D3849">
        <f t="shared" si="125"/>
        <v>-4.9982264357808521E-3</v>
      </c>
      <c r="E3849" s="172">
        <v>-4.9982264357808521E-3</v>
      </c>
      <c r="G3849" s="172">
        <v>3839</v>
      </c>
      <c r="H3849" s="264">
        <f t="shared" ca="1" si="126"/>
        <v>4.9236661623428248E-2</v>
      </c>
    </row>
    <row r="3850" spans="2:8">
      <c r="B3850" s="270">
        <v>40136</v>
      </c>
      <c r="C3850" s="271">
        <v>1550.55</v>
      </c>
      <c r="D3850">
        <f t="shared" si="125"/>
        <v>-5.5796055796056088E-3</v>
      </c>
      <c r="E3850" s="172">
        <v>-5.5796055796056088E-3</v>
      </c>
      <c r="G3850" s="172">
        <v>3840</v>
      </c>
      <c r="H3850" s="264">
        <f t="shared" ca="1" si="126"/>
        <v>-9.640291631225947E-3</v>
      </c>
    </row>
    <row r="3851" spans="2:8">
      <c r="B3851" s="270">
        <v>40135</v>
      </c>
      <c r="C3851" s="271">
        <v>1559.25</v>
      </c>
      <c r="D3851">
        <f t="shared" ref="D3851:D3914" si="127">(C3851-C3852)/C3852</f>
        <v>1.8633340829505517E-3</v>
      </c>
      <c r="E3851" s="172">
        <v>1.8633340829505517E-3</v>
      </c>
      <c r="G3851" s="172">
        <v>3841</v>
      </c>
      <c r="H3851" s="264">
        <f t="shared" ca="1" si="126"/>
        <v>1.7850266545449162E-2</v>
      </c>
    </row>
    <row r="3852" spans="2:8">
      <c r="B3852" s="270">
        <v>40134</v>
      </c>
      <c r="C3852" s="271">
        <v>1556.35</v>
      </c>
      <c r="D3852">
        <f t="shared" si="127"/>
        <v>-1.2834087335964323E-3</v>
      </c>
      <c r="E3852" s="172">
        <v>-1.2834087335964323E-3</v>
      </c>
      <c r="G3852" s="172">
        <v>3842</v>
      </c>
      <c r="H3852" s="264">
        <f t="shared" ref="H3852:H3915" ca="1" si="128">_xlfn.NORM.INV(RAND(),N$13,N$14)</f>
        <v>1.0363774648499637E-2</v>
      </c>
    </row>
    <row r="3853" spans="2:8">
      <c r="B3853" s="270">
        <v>40133</v>
      </c>
      <c r="C3853" s="271">
        <v>1558.35</v>
      </c>
      <c r="D3853">
        <f t="shared" si="127"/>
        <v>5.4114384279771367E-2</v>
      </c>
      <c r="E3853" s="172">
        <v>5.4114384279771367E-2</v>
      </c>
      <c r="G3853" s="172">
        <v>3843</v>
      </c>
      <c r="H3853" s="264">
        <f t="shared" ca="1" si="128"/>
        <v>-4.2908112957064821E-3</v>
      </c>
    </row>
    <row r="3854" spans="2:8">
      <c r="B3854" s="270">
        <v>40130</v>
      </c>
      <c r="C3854" s="271">
        <v>1478.35</v>
      </c>
      <c r="D3854">
        <f t="shared" si="127"/>
        <v>3.8823694750895935E-2</v>
      </c>
      <c r="E3854" s="172">
        <v>3.8823694750895935E-2</v>
      </c>
      <c r="G3854" s="172">
        <v>3844</v>
      </c>
      <c r="H3854" s="264">
        <f t="shared" ca="1" si="128"/>
        <v>1.3705277428684425E-2</v>
      </c>
    </row>
    <row r="3855" spans="2:8">
      <c r="B3855" s="270">
        <v>40129</v>
      </c>
      <c r="C3855" s="271">
        <v>1423.1</v>
      </c>
      <c r="D3855">
        <f t="shared" si="127"/>
        <v>-1.9532191945985142E-2</v>
      </c>
      <c r="E3855" s="172">
        <v>-1.9532191945985142E-2</v>
      </c>
      <c r="G3855" s="172">
        <v>3845</v>
      </c>
      <c r="H3855" s="264">
        <f t="shared" ca="1" si="128"/>
        <v>-4.0110726967469909E-3</v>
      </c>
    </row>
    <row r="3856" spans="2:8">
      <c r="B3856" s="270">
        <v>40128</v>
      </c>
      <c r="C3856" s="271">
        <v>1451.45</v>
      </c>
      <c r="D3856">
        <f t="shared" si="127"/>
        <v>4.0814914738335518E-3</v>
      </c>
      <c r="E3856" s="172">
        <v>4.0814914738335518E-3</v>
      </c>
      <c r="G3856" s="172">
        <v>3846</v>
      </c>
      <c r="H3856" s="264">
        <f t="shared" ca="1" si="128"/>
        <v>-1.3419853538235242E-2</v>
      </c>
    </row>
    <row r="3857" spans="2:8">
      <c r="B3857" s="270">
        <v>40127</v>
      </c>
      <c r="C3857" s="271">
        <v>1445.55</v>
      </c>
      <c r="D3857">
        <f t="shared" si="127"/>
        <v>-2.6073774633653391E-2</v>
      </c>
      <c r="E3857" s="172">
        <v>-2.6073774633653391E-2</v>
      </c>
      <c r="G3857" s="172">
        <v>3847</v>
      </c>
      <c r="H3857" s="264">
        <f t="shared" ca="1" si="128"/>
        <v>-1.6895053222924974E-2</v>
      </c>
    </row>
    <row r="3858" spans="2:8">
      <c r="B3858" s="270">
        <v>40126</v>
      </c>
      <c r="C3858" s="271">
        <v>1484.25</v>
      </c>
      <c r="D3858">
        <f t="shared" si="127"/>
        <v>8.8360237892948171E-3</v>
      </c>
      <c r="E3858" s="172">
        <v>8.8360237892948171E-3</v>
      </c>
      <c r="G3858" s="172">
        <v>3848</v>
      </c>
      <c r="H3858" s="264">
        <f t="shared" ca="1" si="128"/>
        <v>-1.4561160454371001E-2</v>
      </c>
    </row>
    <row r="3859" spans="2:8">
      <c r="B3859" s="270">
        <v>40123</v>
      </c>
      <c r="C3859" s="271">
        <v>1471.25</v>
      </c>
      <c r="D3859">
        <f t="shared" si="127"/>
        <v>-9.7260550582217442E-3</v>
      </c>
      <c r="E3859" s="172">
        <v>-9.7260550582217442E-3</v>
      </c>
      <c r="G3859" s="172">
        <v>3849</v>
      </c>
      <c r="H3859" s="264">
        <f t="shared" ca="1" si="128"/>
        <v>-8.58301379549355E-3</v>
      </c>
    </row>
    <row r="3860" spans="2:8">
      <c r="B3860" s="270">
        <v>40122</v>
      </c>
      <c r="C3860" s="271">
        <v>1485.7</v>
      </c>
      <c r="D3860">
        <f t="shared" si="127"/>
        <v>1.6002188333447371E-2</v>
      </c>
      <c r="E3860" s="172">
        <v>1.6002188333447371E-2</v>
      </c>
      <c r="G3860" s="172">
        <v>3850</v>
      </c>
      <c r="H3860" s="264">
        <f t="shared" ca="1" si="128"/>
        <v>-1.6523099778468577E-2</v>
      </c>
    </row>
    <row r="3861" spans="2:8">
      <c r="B3861" s="270">
        <v>40121</v>
      </c>
      <c r="C3861" s="271">
        <v>1462.3</v>
      </c>
      <c r="D3861">
        <f t="shared" si="127"/>
        <v>2.416304804594481E-2</v>
      </c>
      <c r="E3861" s="172">
        <v>2.416304804594481E-2</v>
      </c>
      <c r="G3861" s="172">
        <v>3851</v>
      </c>
      <c r="H3861" s="264">
        <f t="shared" ca="1" si="128"/>
        <v>5.8843935533337902E-3</v>
      </c>
    </row>
    <row r="3862" spans="2:8">
      <c r="B3862" s="270">
        <v>40120</v>
      </c>
      <c r="C3862" s="271">
        <v>1427.8</v>
      </c>
      <c r="D3862">
        <f t="shared" si="127"/>
        <v>1.7458847003491769E-2</v>
      </c>
      <c r="E3862" s="172">
        <v>1.7458847003491769E-2</v>
      </c>
      <c r="G3862" s="172">
        <v>3852</v>
      </c>
      <c r="H3862" s="264">
        <f t="shared" ca="1" si="128"/>
        <v>-2.5444474558371764E-2</v>
      </c>
    </row>
    <row r="3863" spans="2:8">
      <c r="B3863" s="270">
        <v>40116</v>
      </c>
      <c r="C3863" s="271">
        <v>1403.3</v>
      </c>
      <c r="D3863">
        <f t="shared" si="127"/>
        <v>1.751078562882925E-2</v>
      </c>
      <c r="E3863" s="172">
        <v>1.751078562882925E-2</v>
      </c>
      <c r="G3863" s="172">
        <v>3853</v>
      </c>
      <c r="H3863" s="264">
        <f t="shared" ca="1" si="128"/>
        <v>1.0301848456593007E-2</v>
      </c>
    </row>
    <row r="3864" spans="2:8">
      <c r="B3864" s="270">
        <v>40115</v>
      </c>
      <c r="C3864" s="271">
        <v>1379.15</v>
      </c>
      <c r="D3864">
        <f t="shared" si="127"/>
        <v>-2.5611134661579764E-2</v>
      </c>
      <c r="E3864" s="172">
        <v>-2.5611134661579764E-2</v>
      </c>
      <c r="G3864" s="172">
        <v>3854</v>
      </c>
      <c r="H3864" s="264">
        <f t="shared" ca="1" si="128"/>
        <v>3.2633153971619547E-2</v>
      </c>
    </row>
    <row r="3865" spans="2:8">
      <c r="B3865" s="270">
        <v>40114</v>
      </c>
      <c r="C3865" s="271">
        <v>1415.4</v>
      </c>
      <c r="D3865">
        <f t="shared" si="127"/>
        <v>-4.3034380176464535E-2</v>
      </c>
      <c r="E3865" s="172">
        <v>-4.3034380176464535E-2</v>
      </c>
      <c r="G3865" s="172">
        <v>3855</v>
      </c>
      <c r="H3865" s="264">
        <f t="shared" ca="1" si="128"/>
        <v>1.9541272357614943E-2</v>
      </c>
    </row>
    <row r="3866" spans="2:8">
      <c r="B3866" s="270">
        <v>40113</v>
      </c>
      <c r="C3866" s="271">
        <v>1479.05</v>
      </c>
      <c r="D3866">
        <f t="shared" si="127"/>
        <v>-2.5369839544001845E-2</v>
      </c>
      <c r="E3866" s="172">
        <v>-2.5369839544001845E-2</v>
      </c>
      <c r="G3866" s="172">
        <v>3856</v>
      </c>
      <c r="H3866" s="264">
        <f t="shared" ca="1" si="128"/>
        <v>3.331962495134063E-2</v>
      </c>
    </row>
    <row r="3867" spans="2:8">
      <c r="B3867" s="270">
        <v>40112</v>
      </c>
      <c r="C3867" s="271">
        <v>1517.55</v>
      </c>
      <c r="D3867">
        <f t="shared" si="127"/>
        <v>-8.2301817224124309E-4</v>
      </c>
      <c r="E3867" s="172">
        <v>-8.2301817224124309E-4</v>
      </c>
      <c r="G3867" s="172">
        <v>3857</v>
      </c>
      <c r="H3867" s="264">
        <f t="shared" ca="1" si="128"/>
        <v>-1.8557291997365718E-2</v>
      </c>
    </row>
    <row r="3868" spans="2:8">
      <c r="B3868" s="270">
        <v>40109</v>
      </c>
      <c r="C3868" s="271">
        <v>1518.8</v>
      </c>
      <c r="D3868">
        <f t="shared" si="127"/>
        <v>1.8576889544631513E-2</v>
      </c>
      <c r="E3868" s="172">
        <v>1.8576889544631513E-2</v>
      </c>
      <c r="G3868" s="172">
        <v>3858</v>
      </c>
      <c r="H3868" s="264">
        <f t="shared" ca="1" si="128"/>
        <v>2.0105384011696488E-2</v>
      </c>
    </row>
    <row r="3869" spans="2:8">
      <c r="B3869" s="270">
        <v>40108</v>
      </c>
      <c r="C3869" s="271">
        <v>1491.1</v>
      </c>
      <c r="D3869">
        <f t="shared" si="127"/>
        <v>-1.0682059447983104E-2</v>
      </c>
      <c r="E3869" s="172">
        <v>-1.0682059447983104E-2</v>
      </c>
      <c r="G3869" s="172">
        <v>3859</v>
      </c>
      <c r="H3869" s="264">
        <f t="shared" ca="1" si="128"/>
        <v>-3.7696866129421545E-4</v>
      </c>
    </row>
    <row r="3870" spans="2:8">
      <c r="B3870" s="270">
        <v>40107</v>
      </c>
      <c r="C3870" s="271">
        <v>1507.2</v>
      </c>
      <c r="D3870">
        <f t="shared" si="127"/>
        <v>-2.6828087167070188E-2</v>
      </c>
      <c r="E3870" s="172">
        <v>-2.6828087167070188E-2</v>
      </c>
      <c r="G3870" s="172">
        <v>3860</v>
      </c>
      <c r="H3870" s="264">
        <f t="shared" ca="1" si="128"/>
        <v>-3.2378139555323941E-3</v>
      </c>
    </row>
    <row r="3871" spans="2:8">
      <c r="B3871" s="270">
        <v>40106</v>
      </c>
      <c r="C3871" s="271">
        <v>1548.75</v>
      </c>
      <c r="D3871">
        <f t="shared" si="127"/>
        <v>1.7408441451798325E-2</v>
      </c>
      <c r="E3871" s="172">
        <v>1.7408441451798325E-2</v>
      </c>
      <c r="G3871" s="172">
        <v>3861</v>
      </c>
      <c r="H3871" s="264">
        <f t="shared" ca="1" si="128"/>
        <v>-1.9621387647476635E-2</v>
      </c>
    </row>
    <row r="3872" spans="2:8">
      <c r="B3872" s="270">
        <v>40103</v>
      </c>
      <c r="C3872" s="271">
        <v>1522.25</v>
      </c>
      <c r="D3872">
        <f t="shared" si="127"/>
        <v>4.6860046860046261E-3</v>
      </c>
      <c r="E3872" s="172">
        <v>4.6860046860046261E-3</v>
      </c>
      <c r="G3872" s="172">
        <v>3862</v>
      </c>
      <c r="H3872" s="264">
        <f t="shared" ca="1" si="128"/>
        <v>-1.9352321027424745E-2</v>
      </c>
    </row>
    <row r="3873" spans="2:8">
      <c r="B3873" s="270">
        <v>40102</v>
      </c>
      <c r="C3873" s="271">
        <v>1515.15</v>
      </c>
      <c r="D3873">
        <f t="shared" si="127"/>
        <v>-7.142623111955613E-3</v>
      </c>
      <c r="E3873" s="172">
        <v>-7.142623111955613E-3</v>
      </c>
      <c r="G3873" s="172">
        <v>3863</v>
      </c>
      <c r="H3873" s="264">
        <f t="shared" ca="1" si="128"/>
        <v>2.7913512318787012E-3</v>
      </c>
    </row>
    <row r="3874" spans="2:8">
      <c r="B3874" s="270">
        <v>40101</v>
      </c>
      <c r="C3874" s="271">
        <v>1526.05</v>
      </c>
      <c r="D3874">
        <f t="shared" si="127"/>
        <v>4.2445380363253793E-3</v>
      </c>
      <c r="E3874" s="172">
        <v>4.2445380363253793E-3</v>
      </c>
      <c r="G3874" s="172">
        <v>3864</v>
      </c>
      <c r="H3874" s="264">
        <f t="shared" ca="1" si="128"/>
        <v>5.2592978221858485E-3</v>
      </c>
    </row>
    <row r="3875" spans="2:8">
      <c r="B3875" s="270">
        <v>40100</v>
      </c>
      <c r="C3875" s="271">
        <v>1519.6</v>
      </c>
      <c r="D3875">
        <f t="shared" si="127"/>
        <v>2.6061425790913587E-3</v>
      </c>
      <c r="E3875" s="172">
        <v>2.6061425790913587E-3</v>
      </c>
      <c r="G3875" s="172">
        <v>3865</v>
      </c>
      <c r="H3875" s="264">
        <f t="shared" ca="1" si="128"/>
        <v>-7.5017982932809053E-3</v>
      </c>
    </row>
    <row r="3876" spans="2:8">
      <c r="B3876" s="270">
        <v>40098</v>
      </c>
      <c r="C3876" s="271">
        <v>1515.65</v>
      </c>
      <c r="D3876">
        <f t="shared" si="127"/>
        <v>2.3880294534891669E-2</v>
      </c>
      <c r="E3876" s="172">
        <v>2.3880294534891669E-2</v>
      </c>
      <c r="G3876" s="172">
        <v>3866</v>
      </c>
      <c r="H3876" s="264">
        <f t="shared" ca="1" si="128"/>
        <v>4.0253982122142269E-2</v>
      </c>
    </row>
    <row r="3877" spans="2:8">
      <c r="B3877" s="270">
        <v>40095</v>
      </c>
      <c r="C3877" s="271">
        <v>1480.3</v>
      </c>
      <c r="D3877">
        <f t="shared" si="127"/>
        <v>-2.015555187820622E-2</v>
      </c>
      <c r="E3877" s="172">
        <v>-2.015555187820622E-2</v>
      </c>
      <c r="G3877" s="172">
        <v>3867</v>
      </c>
      <c r="H3877" s="264">
        <f t="shared" ca="1" si="128"/>
        <v>-3.9618401341553425E-3</v>
      </c>
    </row>
    <row r="3878" spans="2:8">
      <c r="B3878" s="270">
        <v>40094</v>
      </c>
      <c r="C3878" s="271">
        <v>1510.75</v>
      </c>
      <c r="D3878">
        <f t="shared" si="127"/>
        <v>-1.9375567960534797E-2</v>
      </c>
      <c r="E3878" s="172">
        <v>-1.9375567960534797E-2</v>
      </c>
      <c r="G3878" s="172">
        <v>3868</v>
      </c>
      <c r="H3878" s="264">
        <f t="shared" ca="1" si="128"/>
        <v>2.1354750964224553E-2</v>
      </c>
    </row>
    <row r="3879" spans="2:8">
      <c r="B3879" s="270">
        <v>40093</v>
      </c>
      <c r="C3879" s="271">
        <v>1540.6</v>
      </c>
      <c r="D3879">
        <f t="shared" si="127"/>
        <v>-3.667344067531661E-2</v>
      </c>
      <c r="E3879" s="172">
        <v>-3.667344067531661E-2</v>
      </c>
      <c r="G3879" s="172">
        <v>3869</v>
      </c>
      <c r="H3879" s="264">
        <f t="shared" ca="1" si="128"/>
        <v>-2.1194278152306664E-2</v>
      </c>
    </row>
    <row r="3880" spans="2:8">
      <c r="B3880" s="270">
        <v>40092</v>
      </c>
      <c r="C3880" s="271">
        <v>1599.25</v>
      </c>
      <c r="D3880">
        <f t="shared" si="127"/>
        <v>1.3775398390783291E-3</v>
      </c>
      <c r="E3880" s="172">
        <v>1.3775398390783291E-3</v>
      </c>
      <c r="G3880" s="172">
        <v>3870</v>
      </c>
      <c r="H3880" s="264">
        <f t="shared" ca="1" si="128"/>
        <v>1.7092057431640029E-4</v>
      </c>
    </row>
    <row r="3881" spans="2:8">
      <c r="B3881" s="270">
        <v>40091</v>
      </c>
      <c r="C3881" s="271">
        <v>1597.05</v>
      </c>
      <c r="D3881">
        <f t="shared" si="127"/>
        <v>-3.5568706784625197E-2</v>
      </c>
      <c r="E3881" s="172">
        <v>-3.5568706784625197E-2</v>
      </c>
      <c r="G3881" s="172">
        <v>3871</v>
      </c>
      <c r="H3881" s="264">
        <f t="shared" ca="1" si="128"/>
        <v>-2.2551853153421078E-2</v>
      </c>
    </row>
    <row r="3882" spans="2:8">
      <c r="B3882" s="270">
        <v>40087</v>
      </c>
      <c r="C3882" s="271">
        <v>1655.95</v>
      </c>
      <c r="D3882">
        <f t="shared" si="127"/>
        <v>-2.6713294933584132E-2</v>
      </c>
      <c r="E3882" s="172">
        <v>-2.6713294933584132E-2</v>
      </c>
      <c r="G3882" s="172">
        <v>3872</v>
      </c>
      <c r="H3882" s="264">
        <f t="shared" ca="1" si="128"/>
        <v>-2.1507465549799681E-2</v>
      </c>
    </row>
    <row r="3883" spans="2:8">
      <c r="B3883" s="270">
        <v>40086</v>
      </c>
      <c r="C3883" s="271">
        <v>1701.4</v>
      </c>
      <c r="D3883">
        <f t="shared" si="127"/>
        <v>3.84521484375E-2</v>
      </c>
      <c r="E3883" s="172">
        <v>3.84521484375E-2</v>
      </c>
      <c r="G3883" s="172">
        <v>3873</v>
      </c>
      <c r="H3883" s="264">
        <f t="shared" ca="1" si="128"/>
        <v>2.2501275550044556E-2</v>
      </c>
    </row>
    <row r="3884" spans="2:8">
      <c r="B3884" s="270">
        <v>40085</v>
      </c>
      <c r="C3884" s="271">
        <v>1638.4</v>
      </c>
      <c r="D3884">
        <f t="shared" si="127"/>
        <v>3.0526894193784725E-4</v>
      </c>
      <c r="E3884" s="172">
        <v>3.0526894193784725E-4</v>
      </c>
      <c r="G3884" s="172">
        <v>3874</v>
      </c>
      <c r="H3884" s="264">
        <f t="shared" ca="1" si="128"/>
        <v>2.8471784581750956E-2</v>
      </c>
    </row>
    <row r="3885" spans="2:8">
      <c r="B3885" s="270">
        <v>40081</v>
      </c>
      <c r="C3885" s="271">
        <v>1637.9</v>
      </c>
      <c r="D3885">
        <f t="shared" si="127"/>
        <v>1.6511741682974836E-3</v>
      </c>
      <c r="E3885" s="172">
        <v>1.6511741682974836E-3</v>
      </c>
      <c r="G3885" s="172">
        <v>3875</v>
      </c>
      <c r="H3885" s="264">
        <f t="shared" ca="1" si="128"/>
        <v>-3.8583662347153755E-2</v>
      </c>
    </row>
    <row r="3886" spans="2:8">
      <c r="B3886" s="270">
        <v>40080</v>
      </c>
      <c r="C3886" s="271">
        <v>1635.2</v>
      </c>
      <c r="D3886">
        <f t="shared" si="127"/>
        <v>-1.1485914641518559E-2</v>
      </c>
      <c r="E3886" s="172">
        <v>-1.1485914641518559E-2</v>
      </c>
      <c r="G3886" s="172">
        <v>3876</v>
      </c>
      <c r="H3886" s="264">
        <f t="shared" ca="1" si="128"/>
        <v>3.4307967238130524E-2</v>
      </c>
    </row>
    <row r="3887" spans="2:8">
      <c r="B3887" s="270">
        <v>40079</v>
      </c>
      <c r="C3887" s="271">
        <v>1654.2</v>
      </c>
      <c r="D3887">
        <f t="shared" si="127"/>
        <v>-2.2016467111016461E-3</v>
      </c>
      <c r="E3887" s="172">
        <v>-2.2016467111016461E-3</v>
      </c>
      <c r="G3887" s="172">
        <v>3877</v>
      </c>
      <c r="H3887" s="264">
        <f t="shared" ca="1" si="128"/>
        <v>2.2182982963753439E-2</v>
      </c>
    </row>
    <row r="3888" spans="2:8">
      <c r="B3888" s="270">
        <v>40078</v>
      </c>
      <c r="C3888" s="271">
        <v>1657.85</v>
      </c>
      <c r="D3888">
        <f t="shared" si="127"/>
        <v>1.1315805526749195E-2</v>
      </c>
      <c r="E3888" s="172">
        <v>1.1315805526749195E-2</v>
      </c>
      <c r="G3888" s="172">
        <v>3878</v>
      </c>
      <c r="H3888" s="264">
        <f t="shared" ca="1" si="128"/>
        <v>-3.741739211352259E-3</v>
      </c>
    </row>
    <row r="3889" spans="2:8">
      <c r="B3889" s="270">
        <v>40074</v>
      </c>
      <c r="C3889" s="271">
        <v>1639.3</v>
      </c>
      <c r="D3889">
        <f t="shared" si="127"/>
        <v>5.0867014968428416E-2</v>
      </c>
      <c r="E3889" s="172">
        <v>5.0867014968428416E-2</v>
      </c>
      <c r="G3889" s="172">
        <v>3879</v>
      </c>
      <c r="H3889" s="264">
        <f t="shared" ca="1" si="128"/>
        <v>-4.6766251690788761E-3</v>
      </c>
    </row>
    <row r="3890" spans="2:8">
      <c r="B3890" s="270">
        <v>40073</v>
      </c>
      <c r="C3890" s="271">
        <v>1559.95</v>
      </c>
      <c r="D3890">
        <f t="shared" si="127"/>
        <v>2.8109141237724965E-2</v>
      </c>
      <c r="E3890" s="172">
        <v>2.8109141237724965E-2</v>
      </c>
      <c r="G3890" s="172">
        <v>3880</v>
      </c>
      <c r="H3890" s="264">
        <f t="shared" ca="1" si="128"/>
        <v>-2.1745394429134365E-2</v>
      </c>
    </row>
    <row r="3891" spans="2:8">
      <c r="B3891" s="270">
        <v>40072</v>
      </c>
      <c r="C3891" s="271">
        <v>1517.3</v>
      </c>
      <c r="D3891">
        <f t="shared" si="127"/>
        <v>1.1533333333333303E-2</v>
      </c>
      <c r="E3891" s="172">
        <v>1.1533333333333303E-2</v>
      </c>
      <c r="G3891" s="172">
        <v>3881</v>
      </c>
      <c r="H3891" s="264">
        <f t="shared" ca="1" si="128"/>
        <v>-1.6006449257586707E-3</v>
      </c>
    </row>
    <row r="3892" spans="2:8">
      <c r="B3892" s="270">
        <v>40071</v>
      </c>
      <c r="C3892" s="271">
        <v>1500</v>
      </c>
      <c r="D3892">
        <f t="shared" si="127"/>
        <v>1.7362995116657561E-2</v>
      </c>
      <c r="E3892" s="172">
        <v>1.7362995116657561E-2</v>
      </c>
      <c r="G3892" s="172">
        <v>3882</v>
      </c>
      <c r="H3892" s="264">
        <f t="shared" ca="1" si="128"/>
        <v>6.5371621195011824E-3</v>
      </c>
    </row>
    <row r="3893" spans="2:8">
      <c r="B3893" s="270">
        <v>40070</v>
      </c>
      <c r="C3893" s="271">
        <v>1474.4</v>
      </c>
      <c r="D3893">
        <f t="shared" si="127"/>
        <v>3.9493395070136061E-3</v>
      </c>
      <c r="E3893" s="172">
        <v>3.9493395070136061E-3</v>
      </c>
      <c r="G3893" s="172">
        <v>3883</v>
      </c>
      <c r="H3893" s="264">
        <f t="shared" ca="1" si="128"/>
        <v>8.5922574673612095E-3</v>
      </c>
    </row>
    <row r="3894" spans="2:8">
      <c r="B3894" s="270">
        <v>40067</v>
      </c>
      <c r="C3894" s="271">
        <v>1468.6</v>
      </c>
      <c r="D3894">
        <f t="shared" si="127"/>
        <v>-1.3766704720972401E-2</v>
      </c>
      <c r="E3894" s="172">
        <v>-1.3766704720972401E-2</v>
      </c>
      <c r="G3894" s="172">
        <v>3884</v>
      </c>
      <c r="H3894" s="264">
        <f t="shared" ca="1" si="128"/>
        <v>1.4161790777096329E-2</v>
      </c>
    </row>
    <row r="3895" spans="2:8">
      <c r="B3895" s="270">
        <v>40066</v>
      </c>
      <c r="C3895" s="271">
        <v>1489.1</v>
      </c>
      <c r="D3895">
        <f t="shared" si="127"/>
        <v>-1.5828954760252499E-2</v>
      </c>
      <c r="E3895" s="172">
        <v>-1.5828954760252499E-2</v>
      </c>
      <c r="G3895" s="172">
        <v>3885</v>
      </c>
      <c r="H3895" s="264">
        <f t="shared" ca="1" si="128"/>
        <v>1.0634051765144982E-2</v>
      </c>
    </row>
    <row r="3896" spans="2:8">
      <c r="B3896" s="270">
        <v>40065</v>
      </c>
      <c r="C3896" s="271">
        <v>1513.05</v>
      </c>
      <c r="D3896">
        <f t="shared" si="127"/>
        <v>-3.0966891780596579E-3</v>
      </c>
      <c r="E3896" s="172">
        <v>-3.0966891780596579E-3</v>
      </c>
      <c r="G3896" s="172">
        <v>3886</v>
      </c>
      <c r="H3896" s="264">
        <f t="shared" ca="1" si="128"/>
        <v>-3.7046441514948761E-3</v>
      </c>
    </row>
    <row r="3897" spans="2:8">
      <c r="B3897" s="270">
        <v>40064</v>
      </c>
      <c r="C3897" s="271">
        <v>1517.75</v>
      </c>
      <c r="D3897">
        <f t="shared" si="127"/>
        <v>-2.3703846648655547E-2</v>
      </c>
      <c r="E3897" s="172">
        <v>-2.3703846648655547E-2</v>
      </c>
      <c r="G3897" s="172">
        <v>3887</v>
      </c>
      <c r="H3897" s="264">
        <f t="shared" ca="1" si="128"/>
        <v>4.1458231207764978E-4</v>
      </c>
    </row>
    <row r="3898" spans="2:8">
      <c r="B3898" s="270">
        <v>40063</v>
      </c>
      <c r="C3898" s="271">
        <v>1554.6</v>
      </c>
      <c r="D3898">
        <f t="shared" si="127"/>
        <v>5.17263675158412E-3</v>
      </c>
      <c r="E3898" s="172">
        <v>5.17263675158412E-3</v>
      </c>
      <c r="G3898" s="172">
        <v>3888</v>
      </c>
      <c r="H3898" s="264">
        <f t="shared" ca="1" si="128"/>
        <v>-5.7791083212917142E-2</v>
      </c>
    </row>
    <row r="3899" spans="2:8">
      <c r="B3899" s="270">
        <v>40060</v>
      </c>
      <c r="C3899" s="271">
        <v>1546.6</v>
      </c>
      <c r="D3899">
        <f t="shared" si="127"/>
        <v>2.6005041793817046E-2</v>
      </c>
      <c r="E3899" s="172">
        <v>2.6005041793817046E-2</v>
      </c>
      <c r="G3899" s="172">
        <v>3889</v>
      </c>
      <c r="H3899" s="264">
        <f t="shared" ca="1" si="128"/>
        <v>-1.3385302878410606E-2</v>
      </c>
    </row>
    <row r="3900" spans="2:8">
      <c r="B3900" s="270">
        <v>40059</v>
      </c>
      <c r="C3900" s="271">
        <v>1507.4</v>
      </c>
      <c r="D3900">
        <f t="shared" si="127"/>
        <v>-1.2588617239779128E-3</v>
      </c>
      <c r="E3900" s="172">
        <v>-1.2588617239779128E-3</v>
      </c>
      <c r="G3900" s="172">
        <v>3890</v>
      </c>
      <c r="H3900" s="264">
        <f t="shared" ca="1" si="128"/>
        <v>-7.8593962632075749E-3</v>
      </c>
    </row>
    <row r="3901" spans="2:8">
      <c r="B3901" s="270">
        <v>40058</v>
      </c>
      <c r="C3901" s="271">
        <v>1509.3</v>
      </c>
      <c r="D3901">
        <f t="shared" si="127"/>
        <v>-2.0221363887175884E-2</v>
      </c>
      <c r="E3901" s="172">
        <v>-2.0221363887175884E-2</v>
      </c>
      <c r="G3901" s="172">
        <v>3891</v>
      </c>
      <c r="H3901" s="264">
        <f t="shared" ca="1" si="128"/>
        <v>1.0540699846517025E-2</v>
      </c>
    </row>
    <row r="3902" spans="2:8">
      <c r="B3902" s="270">
        <v>40057</v>
      </c>
      <c r="C3902" s="271">
        <v>1540.45</v>
      </c>
      <c r="D3902">
        <f t="shared" si="127"/>
        <v>7.1431055468614182E-2</v>
      </c>
      <c r="E3902" s="172">
        <v>7.1431055468614182E-2</v>
      </c>
      <c r="G3902" s="172">
        <v>3892</v>
      </c>
      <c r="H3902" s="264">
        <f t="shared" ca="1" si="128"/>
        <v>-8.6159049551055768E-3</v>
      </c>
    </row>
    <row r="3903" spans="2:8">
      <c r="B3903" s="270">
        <v>40056</v>
      </c>
      <c r="C3903" s="271">
        <v>1437.75</v>
      </c>
      <c r="D3903">
        <f t="shared" si="127"/>
        <v>1.1502743773744131E-2</v>
      </c>
      <c r="E3903" s="172">
        <v>1.1502743773744131E-2</v>
      </c>
      <c r="G3903" s="172">
        <v>3893</v>
      </c>
      <c r="H3903" s="264">
        <f t="shared" ca="1" si="128"/>
        <v>1.2586233992580759E-2</v>
      </c>
    </row>
    <row r="3904" spans="2:8">
      <c r="B3904" s="270">
        <v>40053</v>
      </c>
      <c r="C3904" s="271">
        <v>1421.4</v>
      </c>
      <c r="D3904">
        <f t="shared" si="127"/>
        <v>3.8844551168867856E-3</v>
      </c>
      <c r="E3904" s="172">
        <v>3.8844551168867856E-3</v>
      </c>
      <c r="G3904" s="172">
        <v>3894</v>
      </c>
      <c r="H3904" s="264">
        <f t="shared" ca="1" si="128"/>
        <v>9.2738024298684527E-3</v>
      </c>
    </row>
    <row r="3905" spans="2:8">
      <c r="B3905" s="270">
        <v>40052</v>
      </c>
      <c r="C3905" s="271">
        <v>1415.9</v>
      </c>
      <c r="D3905">
        <f t="shared" si="127"/>
        <v>7.5787226472158629E-3</v>
      </c>
      <c r="E3905" s="172">
        <v>7.5787226472158629E-3</v>
      </c>
      <c r="G3905" s="172">
        <v>3895</v>
      </c>
      <c r="H3905" s="264">
        <f t="shared" ca="1" si="128"/>
        <v>2.7429713513119909E-2</v>
      </c>
    </row>
    <row r="3906" spans="2:8">
      <c r="B3906" s="270">
        <v>40051</v>
      </c>
      <c r="C3906" s="271">
        <v>1405.25</v>
      </c>
      <c r="D3906">
        <f t="shared" si="127"/>
        <v>-8.8167871627578918E-3</v>
      </c>
      <c r="E3906" s="172">
        <v>-8.8167871627578918E-3</v>
      </c>
      <c r="G3906" s="172">
        <v>3896</v>
      </c>
      <c r="H3906" s="264">
        <f t="shared" ca="1" si="128"/>
        <v>-5.3491805162174291E-2</v>
      </c>
    </row>
    <row r="3907" spans="2:8">
      <c r="B3907" s="270">
        <v>40050</v>
      </c>
      <c r="C3907" s="271">
        <v>1417.75</v>
      </c>
      <c r="D3907">
        <f t="shared" si="127"/>
        <v>-9.7436613815743839E-3</v>
      </c>
      <c r="E3907" s="172">
        <v>-9.7436613815743839E-3</v>
      </c>
      <c r="G3907" s="172">
        <v>3897</v>
      </c>
      <c r="H3907" s="264">
        <f t="shared" ca="1" si="128"/>
        <v>5.1686957453059863E-3</v>
      </c>
    </row>
    <row r="3908" spans="2:8">
      <c r="B3908" s="270">
        <v>40049</v>
      </c>
      <c r="C3908" s="271">
        <v>1431.7</v>
      </c>
      <c r="D3908">
        <f t="shared" si="127"/>
        <v>3.1335542429044808E-2</v>
      </c>
      <c r="E3908" s="172">
        <v>3.1335542429044808E-2</v>
      </c>
      <c r="G3908" s="172">
        <v>3898</v>
      </c>
      <c r="H3908" s="264">
        <f t="shared" ca="1" si="128"/>
        <v>5.1243077965894369E-2</v>
      </c>
    </row>
    <row r="3909" spans="2:8">
      <c r="B3909" s="270">
        <v>40046</v>
      </c>
      <c r="C3909" s="271">
        <v>1388.2</v>
      </c>
      <c r="D3909">
        <f t="shared" si="127"/>
        <v>1.2914994527544726E-2</v>
      </c>
      <c r="E3909" s="172">
        <v>1.2914994527544726E-2</v>
      </c>
      <c r="G3909" s="172">
        <v>3899</v>
      </c>
      <c r="H3909" s="264">
        <f t="shared" ca="1" si="128"/>
        <v>7.5560374717899975E-3</v>
      </c>
    </row>
    <row r="3910" spans="2:8">
      <c r="B3910" s="270">
        <v>40045</v>
      </c>
      <c r="C3910" s="271">
        <v>1370.5</v>
      </c>
      <c r="D3910">
        <f t="shared" si="127"/>
        <v>5.2732649690824668E-2</v>
      </c>
      <c r="E3910" s="172">
        <v>5.2732649690824668E-2</v>
      </c>
      <c r="G3910" s="172">
        <v>3900</v>
      </c>
      <c r="H3910" s="264">
        <f t="shared" ca="1" si="128"/>
        <v>-3.4848227404905298E-4</v>
      </c>
    </row>
    <row r="3911" spans="2:8">
      <c r="B3911" s="270">
        <v>40044</v>
      </c>
      <c r="C3911" s="271">
        <v>1301.8499999999999</v>
      </c>
      <c r="D3911">
        <f t="shared" si="127"/>
        <v>1.1150415256842648E-3</v>
      </c>
      <c r="E3911" s="172">
        <v>1.1150415256842648E-3</v>
      </c>
      <c r="G3911" s="172">
        <v>3901</v>
      </c>
      <c r="H3911" s="264">
        <f t="shared" ca="1" si="128"/>
        <v>-1.3797376698813944E-2</v>
      </c>
    </row>
    <row r="3912" spans="2:8">
      <c r="B3912" s="270">
        <v>40043</v>
      </c>
      <c r="C3912" s="271">
        <v>1300.4000000000001</v>
      </c>
      <c r="D3912">
        <f t="shared" si="127"/>
        <v>1.9441831295076969E-2</v>
      </c>
      <c r="E3912" s="172">
        <v>1.9441831295076969E-2</v>
      </c>
      <c r="G3912" s="172">
        <v>3902</v>
      </c>
      <c r="H3912" s="264">
        <f t="shared" ca="1" si="128"/>
        <v>5.4660975398444691E-3</v>
      </c>
    </row>
    <row r="3913" spans="2:8">
      <c r="B3913" s="270">
        <v>40042</v>
      </c>
      <c r="C3913" s="271">
        <v>1275.5999999999999</v>
      </c>
      <c r="D3913">
        <f t="shared" si="127"/>
        <v>-5.4585881045025084E-2</v>
      </c>
      <c r="E3913" s="172">
        <v>-5.4585881045025084E-2</v>
      </c>
      <c r="G3913" s="172">
        <v>3903</v>
      </c>
      <c r="H3913" s="264">
        <f t="shared" ca="1" si="128"/>
        <v>3.7141260211930892E-2</v>
      </c>
    </row>
    <row r="3914" spans="2:8">
      <c r="B3914" s="270">
        <v>40039</v>
      </c>
      <c r="C3914" s="271">
        <v>1349.25</v>
      </c>
      <c r="D3914">
        <f t="shared" si="127"/>
        <v>-1.7369455975529757E-2</v>
      </c>
      <c r="E3914" s="172">
        <v>-1.7369455975529757E-2</v>
      </c>
      <c r="G3914" s="172">
        <v>3904</v>
      </c>
      <c r="H3914" s="264">
        <f t="shared" ca="1" si="128"/>
        <v>-2.6867251849672227E-2</v>
      </c>
    </row>
    <row r="3915" spans="2:8">
      <c r="B3915" s="270">
        <v>40038</v>
      </c>
      <c r="C3915" s="271">
        <v>1373.1</v>
      </c>
      <c r="D3915">
        <f t="shared" ref="D3915:D3978" si="129">(C3915-C3916)/C3916</f>
        <v>6.4336097976901013E-2</v>
      </c>
      <c r="E3915" s="172">
        <v>6.4336097976901013E-2</v>
      </c>
      <c r="G3915" s="172">
        <v>3905</v>
      </c>
      <c r="H3915" s="264">
        <f t="shared" ca="1" si="128"/>
        <v>-2.4152591474157246E-2</v>
      </c>
    </row>
    <row r="3916" spans="2:8">
      <c r="B3916" s="270">
        <v>40037</v>
      </c>
      <c r="C3916" s="271">
        <v>1290.0999999999999</v>
      </c>
      <c r="D3916">
        <f t="shared" si="129"/>
        <v>-4.7828434775900996E-3</v>
      </c>
      <c r="E3916" s="172">
        <v>-4.7828434775900996E-3</v>
      </c>
      <c r="G3916" s="172">
        <v>3906</v>
      </c>
      <c r="H3916" s="264">
        <f t="shared" ref="H3916:H3979" ca="1" si="130">_xlfn.NORM.INV(RAND(),N$13,N$14)</f>
        <v>-3.0414647433295752E-3</v>
      </c>
    </row>
    <row r="3917" spans="2:8">
      <c r="B3917" s="270">
        <v>40036</v>
      </c>
      <c r="C3917" s="271">
        <v>1296.3</v>
      </c>
      <c r="D3917">
        <f t="shared" si="129"/>
        <v>3.8244363461615478E-2</v>
      </c>
      <c r="E3917" s="172">
        <v>3.8244363461615478E-2</v>
      </c>
      <c r="G3917" s="172">
        <v>3907</v>
      </c>
      <c r="H3917" s="264">
        <f t="shared" ca="1" si="130"/>
        <v>1.3767484287916239E-2</v>
      </c>
    </row>
    <row r="3918" spans="2:8">
      <c r="B3918" s="270">
        <v>40035</v>
      </c>
      <c r="C3918" s="271">
        <v>1248.55</v>
      </c>
      <c r="D3918">
        <f t="shared" si="129"/>
        <v>-3.4676047626411112E-2</v>
      </c>
      <c r="E3918" s="172">
        <v>-3.4676047626411112E-2</v>
      </c>
      <c r="G3918" s="172">
        <v>3908</v>
      </c>
      <c r="H3918" s="264">
        <f t="shared" ca="1" si="130"/>
        <v>2.980595635085051E-2</v>
      </c>
    </row>
    <row r="3919" spans="2:8">
      <c r="B3919" s="270">
        <v>40032</v>
      </c>
      <c r="C3919" s="271">
        <v>1293.4000000000001</v>
      </c>
      <c r="D3919">
        <f t="shared" si="129"/>
        <v>-5.2245914853081228E-2</v>
      </c>
      <c r="E3919" s="172">
        <v>-5.2245914853081228E-2</v>
      </c>
      <c r="G3919" s="172">
        <v>3909</v>
      </c>
      <c r="H3919" s="264">
        <f t="shared" ca="1" si="130"/>
        <v>1.7469942484682126E-2</v>
      </c>
    </row>
    <row r="3920" spans="2:8">
      <c r="B3920" s="270">
        <v>40031</v>
      </c>
      <c r="C3920" s="271">
        <v>1364.7</v>
      </c>
      <c r="D3920">
        <f t="shared" si="129"/>
        <v>-5.3409169730179645E-2</v>
      </c>
      <c r="E3920" s="172">
        <v>-5.3409169730179645E-2</v>
      </c>
      <c r="G3920" s="172">
        <v>3910</v>
      </c>
      <c r="H3920" s="264">
        <f t="shared" ca="1" si="130"/>
        <v>1.9741285491934182E-2</v>
      </c>
    </row>
    <row r="3921" spans="2:8">
      <c r="B3921" s="270">
        <v>40030</v>
      </c>
      <c r="C3921" s="271">
        <v>1441.7</v>
      </c>
      <c r="D3921">
        <f t="shared" si="129"/>
        <v>-3.4069210411711438E-2</v>
      </c>
      <c r="E3921" s="172">
        <v>-3.4069210411711438E-2</v>
      </c>
      <c r="G3921" s="172">
        <v>3911</v>
      </c>
      <c r="H3921" s="264">
        <f t="shared" ca="1" si="130"/>
        <v>-1.1279793161814204E-2</v>
      </c>
    </row>
    <row r="3922" spans="2:8">
      <c r="B3922" s="270">
        <v>40029</v>
      </c>
      <c r="C3922" s="271">
        <v>1492.55</v>
      </c>
      <c r="D3922">
        <f t="shared" si="129"/>
        <v>1.4029485698756616E-2</v>
      </c>
      <c r="E3922" s="172">
        <v>1.4029485698756616E-2</v>
      </c>
      <c r="G3922" s="172">
        <v>3912</v>
      </c>
      <c r="H3922" s="264">
        <f t="shared" ca="1" si="130"/>
        <v>3.1701644777869978E-2</v>
      </c>
    </row>
    <row r="3923" spans="2:8">
      <c r="B3923" s="270">
        <v>40028</v>
      </c>
      <c r="C3923" s="271">
        <v>1471.9</v>
      </c>
      <c r="D3923">
        <f t="shared" si="129"/>
        <v>4.0616494043621228E-2</v>
      </c>
      <c r="E3923" s="172">
        <v>4.0616494043621228E-2</v>
      </c>
      <c r="G3923" s="172">
        <v>3913</v>
      </c>
      <c r="H3923" s="264">
        <f t="shared" ca="1" si="130"/>
        <v>1.3101894382340827E-2</v>
      </c>
    </row>
    <row r="3924" spans="2:8">
      <c r="B3924" s="270">
        <v>40025</v>
      </c>
      <c r="C3924" s="271">
        <v>1414.45</v>
      </c>
      <c r="D3924">
        <f t="shared" si="129"/>
        <v>1.2454815504097987E-2</v>
      </c>
      <c r="E3924" s="172">
        <v>1.2454815504097987E-2</v>
      </c>
      <c r="G3924" s="172">
        <v>3914</v>
      </c>
      <c r="H3924" s="264">
        <f t="shared" ca="1" si="130"/>
        <v>2.0984343693379297E-2</v>
      </c>
    </row>
    <row r="3925" spans="2:8">
      <c r="B3925" s="270">
        <v>40024</v>
      </c>
      <c r="C3925" s="271">
        <v>1397.05</v>
      </c>
      <c r="D3925">
        <f t="shared" si="129"/>
        <v>-7.1528199992847185E-4</v>
      </c>
      <c r="E3925" s="172">
        <v>-7.1528199992847185E-4</v>
      </c>
      <c r="G3925" s="172">
        <v>3915</v>
      </c>
      <c r="H3925" s="264">
        <f t="shared" ca="1" si="130"/>
        <v>-5.3978729166916772E-3</v>
      </c>
    </row>
    <row r="3926" spans="2:8">
      <c r="B3926" s="270">
        <v>40023</v>
      </c>
      <c r="C3926" s="271">
        <v>1398.05</v>
      </c>
      <c r="D3926">
        <f t="shared" si="129"/>
        <v>6.4792484071847668E-3</v>
      </c>
      <c r="E3926" s="172">
        <v>6.4792484071847668E-3</v>
      </c>
      <c r="G3926" s="172">
        <v>3916</v>
      </c>
      <c r="H3926" s="264">
        <f t="shared" ca="1" si="130"/>
        <v>2.4715827487056471E-2</v>
      </c>
    </row>
    <row r="3927" spans="2:8">
      <c r="B3927" s="270">
        <v>40022</v>
      </c>
      <c r="C3927" s="271">
        <v>1389.05</v>
      </c>
      <c r="D3927">
        <f t="shared" si="129"/>
        <v>1.3979122563690679E-2</v>
      </c>
      <c r="E3927" s="172">
        <v>1.3979122563690679E-2</v>
      </c>
      <c r="G3927" s="172">
        <v>3917</v>
      </c>
      <c r="H3927" s="264">
        <f t="shared" ca="1" si="130"/>
        <v>-2.1715684851242985E-2</v>
      </c>
    </row>
    <row r="3928" spans="2:8">
      <c r="B3928" s="270">
        <v>40021</v>
      </c>
      <c r="C3928" s="271">
        <v>1369.9</v>
      </c>
      <c r="D3928">
        <f t="shared" si="129"/>
        <v>-6.0584074006892136E-3</v>
      </c>
      <c r="E3928" s="172">
        <v>-6.0584074006892136E-3</v>
      </c>
      <c r="G3928" s="172">
        <v>3918</v>
      </c>
      <c r="H3928" s="264">
        <f t="shared" ca="1" si="130"/>
        <v>2.1022479653397558E-3</v>
      </c>
    </row>
    <row r="3929" spans="2:8">
      <c r="B3929" s="270">
        <v>40018</v>
      </c>
      <c r="C3929" s="271">
        <v>1378.25</v>
      </c>
      <c r="D3929">
        <f t="shared" si="129"/>
        <v>6.3628646396048816E-2</v>
      </c>
      <c r="E3929" s="172">
        <v>6.3628646396048816E-2</v>
      </c>
      <c r="G3929" s="172">
        <v>3919</v>
      </c>
      <c r="H3929" s="264">
        <f t="shared" ca="1" si="130"/>
        <v>4.283755153060019E-2</v>
      </c>
    </row>
    <row r="3930" spans="2:8">
      <c r="B3930" s="270">
        <v>40017</v>
      </c>
      <c r="C3930" s="271">
        <v>1295.8</v>
      </c>
      <c r="D3930">
        <f t="shared" si="129"/>
        <v>6.7116857448735898E-2</v>
      </c>
      <c r="E3930" s="172">
        <v>6.7116857448735898E-2</v>
      </c>
      <c r="G3930" s="172">
        <v>3920</v>
      </c>
      <c r="H3930" s="264">
        <f t="shared" ca="1" si="130"/>
        <v>1.8796725831791539E-2</v>
      </c>
    </row>
    <row r="3931" spans="2:8">
      <c r="B3931" s="270">
        <v>40016</v>
      </c>
      <c r="C3931" s="271">
        <v>1214.3</v>
      </c>
      <c r="D3931">
        <f t="shared" si="129"/>
        <v>-2.0765291722107979E-2</v>
      </c>
      <c r="E3931" s="172">
        <v>-2.0765291722107979E-2</v>
      </c>
      <c r="G3931" s="172">
        <v>3921</v>
      </c>
      <c r="H3931" s="264">
        <f t="shared" ca="1" si="130"/>
        <v>-3.3166030873775019E-3</v>
      </c>
    </row>
    <row r="3932" spans="2:8">
      <c r="B3932" s="270">
        <v>40015</v>
      </c>
      <c r="C3932" s="271">
        <v>1240.05</v>
      </c>
      <c r="D3932">
        <f t="shared" si="129"/>
        <v>2.5046497210167353E-2</v>
      </c>
      <c r="E3932" s="172">
        <v>2.5046497210167353E-2</v>
      </c>
      <c r="G3932" s="172">
        <v>3922</v>
      </c>
      <c r="H3932" s="264">
        <f t="shared" ca="1" si="130"/>
        <v>-4.8438692421783135E-2</v>
      </c>
    </row>
    <row r="3933" spans="2:8">
      <c r="B3933" s="270">
        <v>40014</v>
      </c>
      <c r="C3933" s="271">
        <v>1209.75</v>
      </c>
      <c r="D3933">
        <f t="shared" si="129"/>
        <v>2.3953616318930088E-2</v>
      </c>
      <c r="E3933" s="172">
        <v>2.3953616318930088E-2</v>
      </c>
      <c r="G3933" s="172">
        <v>3923</v>
      </c>
      <c r="H3933" s="264">
        <f t="shared" ca="1" si="130"/>
        <v>-2.2243225896067965E-2</v>
      </c>
    </row>
    <row r="3934" spans="2:8">
      <c r="B3934" s="270">
        <v>40011</v>
      </c>
      <c r="C3934" s="271">
        <v>1181.45</v>
      </c>
      <c r="D3934">
        <f t="shared" si="129"/>
        <v>3.4544658493870443E-2</v>
      </c>
      <c r="E3934" s="172">
        <v>3.4544658493870443E-2</v>
      </c>
      <c r="G3934" s="172">
        <v>3924</v>
      </c>
      <c r="H3934" s="264">
        <f t="shared" ca="1" si="130"/>
        <v>-2.5747261143211832E-2</v>
      </c>
    </row>
    <row r="3935" spans="2:8">
      <c r="B3935" s="270">
        <v>40010</v>
      </c>
      <c r="C3935" s="271">
        <v>1142</v>
      </c>
      <c r="D3935">
        <f t="shared" si="129"/>
        <v>2.93388615980891E-2</v>
      </c>
      <c r="E3935" s="172">
        <v>2.93388615980891E-2</v>
      </c>
      <c r="G3935" s="172">
        <v>3925</v>
      </c>
      <c r="H3935" s="264">
        <f t="shared" ca="1" si="130"/>
        <v>2.0264502051549522E-2</v>
      </c>
    </row>
    <row r="3936" spans="2:8">
      <c r="B3936" s="270">
        <v>40009</v>
      </c>
      <c r="C3936" s="271">
        <v>1109.45</v>
      </c>
      <c r="D3936">
        <f t="shared" si="129"/>
        <v>2.1828229334561404E-2</v>
      </c>
      <c r="E3936" s="172">
        <v>2.1828229334561404E-2</v>
      </c>
      <c r="G3936" s="172">
        <v>3926</v>
      </c>
      <c r="H3936" s="264">
        <f t="shared" ca="1" si="130"/>
        <v>-1.5736223883011369E-2</v>
      </c>
    </row>
    <row r="3937" spans="2:8">
      <c r="B3937" s="270">
        <v>40008</v>
      </c>
      <c r="C3937" s="271">
        <v>1085.75</v>
      </c>
      <c r="D3937">
        <f t="shared" si="129"/>
        <v>1.7572633552014997E-2</v>
      </c>
      <c r="E3937" s="172">
        <v>1.7572633552014997E-2</v>
      </c>
      <c r="G3937" s="172">
        <v>3927</v>
      </c>
      <c r="H3937" s="264">
        <f t="shared" ca="1" si="130"/>
        <v>6.9254338156783061E-3</v>
      </c>
    </row>
    <row r="3938" spans="2:8">
      <c r="B3938" s="270">
        <v>40007</v>
      </c>
      <c r="C3938" s="271">
        <v>1067</v>
      </c>
      <c r="D3938">
        <f t="shared" si="129"/>
        <v>-3.3164189923885389E-2</v>
      </c>
      <c r="E3938" s="172">
        <v>-3.3164189923885389E-2</v>
      </c>
      <c r="G3938" s="172">
        <v>3928</v>
      </c>
      <c r="H3938" s="264">
        <f t="shared" ca="1" si="130"/>
        <v>-1.5430439606292128E-2</v>
      </c>
    </row>
    <row r="3939" spans="2:8">
      <c r="B3939" s="270">
        <v>40004</v>
      </c>
      <c r="C3939" s="271">
        <v>1103.5999999999999</v>
      </c>
      <c r="D3939">
        <f t="shared" si="129"/>
        <v>4.0485829959512514E-3</v>
      </c>
      <c r="E3939" s="172">
        <v>4.0485829959512514E-3</v>
      </c>
      <c r="G3939" s="172">
        <v>3929</v>
      </c>
      <c r="H3939" s="264">
        <f t="shared" ca="1" si="130"/>
        <v>-5.6279964040326785E-3</v>
      </c>
    </row>
    <row r="3940" spans="2:8">
      <c r="B3940" s="270">
        <v>40003</v>
      </c>
      <c r="C3940" s="271">
        <v>1099.1500000000001</v>
      </c>
      <c r="D3940">
        <f t="shared" si="129"/>
        <v>-2.8124291222498608E-3</v>
      </c>
      <c r="E3940" s="172">
        <v>-2.8124291222498608E-3</v>
      </c>
      <c r="G3940" s="172">
        <v>3930</v>
      </c>
      <c r="H3940" s="264">
        <f t="shared" ca="1" si="130"/>
        <v>1.0974348159198826E-2</v>
      </c>
    </row>
    <row r="3941" spans="2:8">
      <c r="B3941" s="270">
        <v>40002</v>
      </c>
      <c r="C3941" s="271">
        <v>1102.25</v>
      </c>
      <c r="D3941">
        <f t="shared" si="129"/>
        <v>2.0460121279451841E-2</v>
      </c>
      <c r="E3941" s="172">
        <v>2.0460121279451841E-2</v>
      </c>
      <c r="G3941" s="172">
        <v>3931</v>
      </c>
      <c r="H3941" s="264">
        <f t="shared" ca="1" si="130"/>
        <v>-1.5475988966286238E-2</v>
      </c>
    </row>
    <row r="3942" spans="2:8">
      <c r="B3942" s="270">
        <v>40001</v>
      </c>
      <c r="C3942" s="271">
        <v>1080.1500000000001</v>
      </c>
      <c r="D3942">
        <f t="shared" si="129"/>
        <v>4.1008095605243045E-2</v>
      </c>
      <c r="E3942" s="172">
        <v>4.1008095605243045E-2</v>
      </c>
      <c r="G3942" s="172">
        <v>3932</v>
      </c>
      <c r="H3942" s="264">
        <f t="shared" ca="1" si="130"/>
        <v>-2.5294071644319609E-2</v>
      </c>
    </row>
    <row r="3943" spans="2:8">
      <c r="B3943" s="270">
        <v>40000</v>
      </c>
      <c r="C3943" s="271">
        <v>1037.5999999999999</v>
      </c>
      <c r="D3943">
        <f t="shared" si="129"/>
        <v>-1.9976387249114609E-2</v>
      </c>
      <c r="E3943" s="172">
        <v>-1.9976387249114609E-2</v>
      </c>
      <c r="G3943" s="172">
        <v>3933</v>
      </c>
      <c r="H3943" s="264">
        <f t="shared" ca="1" si="130"/>
        <v>9.7918337633816754E-3</v>
      </c>
    </row>
    <row r="3944" spans="2:8">
      <c r="B3944" s="270">
        <v>39997</v>
      </c>
      <c r="C3944" s="271">
        <v>1058.75</v>
      </c>
      <c r="D3944">
        <f t="shared" si="129"/>
        <v>6.0338274420371615E-3</v>
      </c>
      <c r="E3944" s="172">
        <v>6.0338274420371615E-3</v>
      </c>
      <c r="G3944" s="172">
        <v>3934</v>
      </c>
      <c r="H3944" s="264">
        <f t="shared" ca="1" si="130"/>
        <v>-1.7379490754743709E-2</v>
      </c>
    </row>
    <row r="3945" spans="2:8">
      <c r="B3945" s="270">
        <v>39996</v>
      </c>
      <c r="C3945" s="271">
        <v>1052.4000000000001</v>
      </c>
      <c r="D3945">
        <f t="shared" si="129"/>
        <v>-1.8512473770109499E-2</v>
      </c>
      <c r="E3945" s="172">
        <v>-1.8512473770109499E-2</v>
      </c>
      <c r="G3945" s="172">
        <v>3935</v>
      </c>
      <c r="H3945" s="264">
        <f t="shared" ca="1" si="130"/>
        <v>-1.8126693119741915E-3</v>
      </c>
    </row>
    <row r="3946" spans="2:8">
      <c r="B3946" s="270">
        <v>39995</v>
      </c>
      <c r="C3946" s="271">
        <v>1072.25</v>
      </c>
      <c r="D3946">
        <f t="shared" si="129"/>
        <v>3.0871415875391313E-3</v>
      </c>
      <c r="E3946" s="172">
        <v>3.0871415875391313E-3</v>
      </c>
      <c r="G3946" s="172">
        <v>3936</v>
      </c>
      <c r="H3946" s="264">
        <f t="shared" ca="1" si="130"/>
        <v>-6.95653084474121E-3</v>
      </c>
    </row>
    <row r="3947" spans="2:8">
      <c r="B3947" s="270">
        <v>39994</v>
      </c>
      <c r="C3947" s="271">
        <v>1068.95</v>
      </c>
      <c r="D3947">
        <f t="shared" si="129"/>
        <v>9.8323813091109142E-4</v>
      </c>
      <c r="E3947" s="172">
        <v>9.8323813091109142E-4</v>
      </c>
      <c r="G3947" s="172">
        <v>3937</v>
      </c>
      <c r="H3947" s="264">
        <f t="shared" ca="1" si="130"/>
        <v>8.4039918732178691E-3</v>
      </c>
    </row>
    <row r="3948" spans="2:8">
      <c r="B3948" s="270">
        <v>39993</v>
      </c>
      <c r="C3948" s="271">
        <v>1067.9000000000001</v>
      </c>
      <c r="D3948">
        <f t="shared" si="129"/>
        <v>8.1661552985603878E-3</v>
      </c>
      <c r="E3948" s="172">
        <v>8.1661552985603878E-3</v>
      </c>
      <c r="G3948" s="172">
        <v>3938</v>
      </c>
      <c r="H3948" s="264">
        <f t="shared" ca="1" si="130"/>
        <v>2.5472218432618474E-2</v>
      </c>
    </row>
    <row r="3949" spans="2:8">
      <c r="B3949" s="270">
        <v>39990</v>
      </c>
      <c r="C3949" s="271">
        <v>1059.25</v>
      </c>
      <c r="D3949">
        <f t="shared" si="129"/>
        <v>3.2608695652173961E-2</v>
      </c>
      <c r="E3949" s="172">
        <v>3.2608695652173961E-2</v>
      </c>
      <c r="G3949" s="172">
        <v>3939</v>
      </c>
      <c r="H3949" s="264">
        <f t="shared" ca="1" si="130"/>
        <v>2.708017119045171E-2</v>
      </c>
    </row>
    <row r="3950" spans="2:8">
      <c r="B3950" s="270">
        <v>39989</v>
      </c>
      <c r="C3950" s="271">
        <v>1025.8</v>
      </c>
      <c r="D3950">
        <f t="shared" si="129"/>
        <v>-3.217284649495248E-2</v>
      </c>
      <c r="E3950" s="172">
        <v>-3.217284649495248E-2</v>
      </c>
      <c r="G3950" s="172">
        <v>3940</v>
      </c>
      <c r="H3950" s="264">
        <f t="shared" ca="1" si="130"/>
        <v>3.0282927613044412E-2</v>
      </c>
    </row>
    <row r="3951" spans="2:8">
      <c r="B3951" s="270">
        <v>39988</v>
      </c>
      <c r="C3951" s="271">
        <v>1059.9000000000001</v>
      </c>
      <c r="D3951">
        <f t="shared" si="129"/>
        <v>6.2182560402527006E-3</v>
      </c>
      <c r="E3951" s="172">
        <v>6.2182560402527006E-3</v>
      </c>
      <c r="G3951" s="172">
        <v>3941</v>
      </c>
      <c r="H3951" s="264">
        <f t="shared" ca="1" si="130"/>
        <v>-7.6102320471902896E-3</v>
      </c>
    </row>
    <row r="3952" spans="2:8">
      <c r="B3952" s="270">
        <v>39987</v>
      </c>
      <c r="C3952" s="271">
        <v>1053.3499999999999</v>
      </c>
      <c r="D3952">
        <f t="shared" si="129"/>
        <v>-1.2052147814669045E-2</v>
      </c>
      <c r="E3952" s="172">
        <v>-1.2052147814669045E-2</v>
      </c>
      <c r="G3952" s="172">
        <v>3942</v>
      </c>
      <c r="H3952" s="264">
        <f t="shared" ca="1" si="130"/>
        <v>4.5301923887348765E-3</v>
      </c>
    </row>
    <row r="3953" spans="2:8">
      <c r="B3953" s="270">
        <v>39986</v>
      </c>
      <c r="C3953" s="271">
        <v>1066.2</v>
      </c>
      <c r="D3953">
        <f t="shared" si="129"/>
        <v>1.5525288122678305E-2</v>
      </c>
      <c r="E3953" s="172">
        <v>1.5525288122678305E-2</v>
      </c>
      <c r="G3953" s="172">
        <v>3943</v>
      </c>
      <c r="H3953" s="264">
        <f t="shared" ca="1" si="130"/>
        <v>-2.4827444313853578E-3</v>
      </c>
    </row>
    <row r="3954" spans="2:8">
      <c r="B3954" s="270">
        <v>39983</v>
      </c>
      <c r="C3954" s="271">
        <v>1049.9000000000001</v>
      </c>
      <c r="D3954">
        <f t="shared" si="129"/>
        <v>1.7591470802035464E-2</v>
      </c>
      <c r="E3954" s="172">
        <v>1.7591470802035464E-2</v>
      </c>
      <c r="G3954" s="172">
        <v>3944</v>
      </c>
      <c r="H3954" s="264">
        <f t="shared" ca="1" si="130"/>
        <v>-8.9784968281001343E-3</v>
      </c>
    </row>
    <row r="3955" spans="2:8">
      <c r="B3955" s="270">
        <v>39982</v>
      </c>
      <c r="C3955" s="271">
        <v>1031.75</v>
      </c>
      <c r="D3955">
        <f t="shared" si="129"/>
        <v>-2.7614155789076816E-2</v>
      </c>
      <c r="E3955" s="172">
        <v>-2.7614155789076816E-2</v>
      </c>
      <c r="G3955" s="172">
        <v>3945</v>
      </c>
      <c r="H3955" s="264">
        <f t="shared" ca="1" si="130"/>
        <v>-3.6525397792372592E-2</v>
      </c>
    </row>
    <row r="3956" spans="2:8">
      <c r="B3956" s="270">
        <v>39981</v>
      </c>
      <c r="C3956" s="271">
        <v>1061.05</v>
      </c>
      <c r="D3956">
        <f t="shared" si="129"/>
        <v>-1.3481474594393566E-2</v>
      </c>
      <c r="E3956" s="172">
        <v>-1.3481474594393566E-2</v>
      </c>
      <c r="G3956" s="172">
        <v>3946</v>
      </c>
      <c r="H3956" s="264">
        <f t="shared" ca="1" si="130"/>
        <v>-2.1304024767711316E-2</v>
      </c>
    </row>
    <row r="3957" spans="2:8">
      <c r="B3957" s="270">
        <v>39980</v>
      </c>
      <c r="C3957" s="271">
        <v>1075.55</v>
      </c>
      <c r="D3957">
        <f t="shared" si="129"/>
        <v>9.4795626261203331E-3</v>
      </c>
      <c r="E3957" s="172">
        <v>9.4795626261203331E-3</v>
      </c>
      <c r="G3957" s="172">
        <v>3947</v>
      </c>
      <c r="H3957" s="264">
        <f t="shared" ca="1" si="130"/>
        <v>-2.2764452305293476E-2</v>
      </c>
    </row>
    <row r="3958" spans="2:8">
      <c r="B3958" s="270">
        <v>39979</v>
      </c>
      <c r="C3958" s="271">
        <v>1065.45</v>
      </c>
      <c r="D3958">
        <f t="shared" si="129"/>
        <v>-1.8108930052529598E-2</v>
      </c>
      <c r="E3958" s="172">
        <v>-1.8108930052529598E-2</v>
      </c>
      <c r="G3958" s="172">
        <v>3948</v>
      </c>
      <c r="H3958" s="264">
        <f t="shared" ca="1" si="130"/>
        <v>5.8250130121873175E-3</v>
      </c>
    </row>
    <row r="3959" spans="2:8">
      <c r="B3959" s="270">
        <v>39976</v>
      </c>
      <c r="C3959" s="271">
        <v>1085.0999999999999</v>
      </c>
      <c r="D3959">
        <f t="shared" si="129"/>
        <v>-1.1253360061961945E-2</v>
      </c>
      <c r="E3959" s="172">
        <v>-1.1253360061961945E-2</v>
      </c>
      <c r="G3959" s="172">
        <v>3949</v>
      </c>
      <c r="H3959" s="264">
        <f t="shared" ca="1" si="130"/>
        <v>3.3501645249899852E-3</v>
      </c>
    </row>
    <row r="3960" spans="2:8">
      <c r="B3960" s="270">
        <v>39975</v>
      </c>
      <c r="C3960" s="271">
        <v>1097.45</v>
      </c>
      <c r="D3960">
        <f t="shared" si="129"/>
        <v>-1.0727002298643228E-2</v>
      </c>
      <c r="E3960" s="172">
        <v>-1.0727002298643228E-2</v>
      </c>
      <c r="G3960" s="172">
        <v>3950</v>
      </c>
      <c r="H3960" s="264">
        <f t="shared" ca="1" si="130"/>
        <v>2.7722941744159835E-2</v>
      </c>
    </row>
    <row r="3961" spans="2:8">
      <c r="B3961" s="270">
        <v>39974</v>
      </c>
      <c r="C3961" s="271">
        <v>1109.3499999999999</v>
      </c>
      <c r="D3961">
        <f t="shared" si="129"/>
        <v>1.7798981604660639E-2</v>
      </c>
      <c r="E3961" s="172">
        <v>1.7798981604660639E-2</v>
      </c>
      <c r="G3961" s="172">
        <v>3951</v>
      </c>
      <c r="H3961" s="264">
        <f t="shared" ca="1" si="130"/>
        <v>2.6856092830570777E-2</v>
      </c>
    </row>
    <row r="3962" spans="2:8">
      <c r="B3962" s="270">
        <v>39973</v>
      </c>
      <c r="C3962" s="271">
        <v>1089.95</v>
      </c>
      <c r="D3962">
        <f t="shared" si="129"/>
        <v>3.6221894756857102E-2</v>
      </c>
      <c r="E3962" s="172">
        <v>3.6221894756857102E-2</v>
      </c>
      <c r="G3962" s="172">
        <v>3952</v>
      </c>
      <c r="H3962" s="264">
        <f t="shared" ca="1" si="130"/>
        <v>-1.9153455480456959E-2</v>
      </c>
    </row>
    <row r="3963" spans="2:8">
      <c r="B3963" s="270">
        <v>39972</v>
      </c>
      <c r="C3963" s="271">
        <v>1051.8499999999999</v>
      </c>
      <c r="D3963">
        <f t="shared" si="129"/>
        <v>-3.2425719804985743E-2</v>
      </c>
      <c r="E3963" s="172">
        <v>-3.2425719804985743E-2</v>
      </c>
      <c r="G3963" s="172">
        <v>3953</v>
      </c>
      <c r="H3963" s="264">
        <f t="shared" ca="1" si="130"/>
        <v>1.9317586538584473E-2</v>
      </c>
    </row>
    <row r="3964" spans="2:8">
      <c r="B3964" s="270">
        <v>39969</v>
      </c>
      <c r="C3964" s="271">
        <v>1087.0999999999999</v>
      </c>
      <c r="D3964">
        <f t="shared" si="129"/>
        <v>7.600333673185483E-3</v>
      </c>
      <c r="E3964" s="172">
        <v>7.600333673185483E-3</v>
      </c>
      <c r="G3964" s="172">
        <v>3954</v>
      </c>
      <c r="H3964" s="264">
        <f t="shared" ca="1" si="130"/>
        <v>1.9886462918888601E-2</v>
      </c>
    </row>
    <row r="3965" spans="2:8">
      <c r="B3965" s="270">
        <v>39968</v>
      </c>
      <c r="C3965" s="271">
        <v>1078.9000000000001</v>
      </c>
      <c r="D3965">
        <f t="shared" si="129"/>
        <v>3.253899894726768E-2</v>
      </c>
      <c r="E3965" s="172">
        <v>3.253899894726768E-2</v>
      </c>
      <c r="G3965" s="172">
        <v>3955</v>
      </c>
      <c r="H3965" s="264">
        <f t="shared" ca="1" si="130"/>
        <v>-4.1557137011376054E-2</v>
      </c>
    </row>
    <row r="3966" spans="2:8">
      <c r="B3966" s="270">
        <v>39967</v>
      </c>
      <c r="C3966" s="271">
        <v>1044.9000000000001</v>
      </c>
      <c r="D3966">
        <f t="shared" si="129"/>
        <v>8.542058780946998E-3</v>
      </c>
      <c r="E3966" s="172">
        <v>8.542058780946998E-3</v>
      </c>
      <c r="G3966" s="172">
        <v>3956</v>
      </c>
      <c r="H3966" s="264">
        <f t="shared" ca="1" si="130"/>
        <v>2.1842724880338404E-2</v>
      </c>
    </row>
    <row r="3967" spans="2:8">
      <c r="B3967" s="270">
        <v>39966</v>
      </c>
      <c r="C3967" s="271">
        <v>1036.05</v>
      </c>
      <c r="D3967">
        <f t="shared" si="129"/>
        <v>-6.0917114351497848E-3</v>
      </c>
      <c r="E3967" s="172">
        <v>-6.0917114351497848E-3</v>
      </c>
      <c r="G3967" s="172">
        <v>3957</v>
      </c>
      <c r="H3967" s="264">
        <f t="shared" ca="1" si="130"/>
        <v>5.4966666636233601E-3</v>
      </c>
    </row>
    <row r="3968" spans="2:8">
      <c r="B3968" s="270">
        <v>39965</v>
      </c>
      <c r="C3968" s="271">
        <v>1042.4000000000001</v>
      </c>
      <c r="D3968">
        <f t="shared" si="129"/>
        <v>1.4896309999026563E-2</v>
      </c>
      <c r="E3968" s="172">
        <v>1.4896309999026563E-2</v>
      </c>
      <c r="G3968" s="172">
        <v>3958</v>
      </c>
      <c r="H3968" s="264">
        <f t="shared" ca="1" si="130"/>
        <v>3.5237890437372964E-4</v>
      </c>
    </row>
    <row r="3969" spans="2:8">
      <c r="B3969" s="270">
        <v>39962</v>
      </c>
      <c r="C3969" s="271">
        <v>1027.0999999999999</v>
      </c>
      <c r="D3969">
        <f t="shared" si="129"/>
        <v>2.3160830801414439E-2</v>
      </c>
      <c r="E3969" s="172">
        <v>2.3160830801414439E-2</v>
      </c>
      <c r="G3969" s="172">
        <v>3959</v>
      </c>
      <c r="H3969" s="264">
        <f t="shared" ca="1" si="130"/>
        <v>4.3655767665524398E-2</v>
      </c>
    </row>
    <row r="3970" spans="2:8">
      <c r="B3970" s="270">
        <v>39961</v>
      </c>
      <c r="C3970" s="271">
        <v>1003.85</v>
      </c>
      <c r="D3970">
        <f t="shared" si="129"/>
        <v>3.0118009235505411E-2</v>
      </c>
      <c r="E3970" s="172">
        <v>3.0118009235505411E-2</v>
      </c>
      <c r="G3970" s="172">
        <v>3960</v>
      </c>
      <c r="H3970" s="264">
        <f t="shared" ca="1" si="130"/>
        <v>-1.6173403930084481E-2</v>
      </c>
    </row>
    <row r="3971" spans="2:8">
      <c r="B3971" s="270">
        <v>39960</v>
      </c>
      <c r="C3971" s="271">
        <v>974.5</v>
      </c>
      <c r="D3971">
        <f t="shared" si="129"/>
        <v>1.7329575112224681E-2</v>
      </c>
      <c r="E3971" s="172">
        <v>1.7329575112224681E-2</v>
      </c>
      <c r="G3971" s="172">
        <v>3961</v>
      </c>
      <c r="H3971" s="264">
        <f t="shared" ca="1" si="130"/>
        <v>-1.0310717625623612E-2</v>
      </c>
    </row>
    <row r="3972" spans="2:8">
      <c r="B3972" s="270">
        <v>39959</v>
      </c>
      <c r="C3972" s="271">
        <v>957.9</v>
      </c>
      <c r="D3972">
        <f t="shared" si="129"/>
        <v>-1.5873015873015921E-2</v>
      </c>
      <c r="E3972" s="172">
        <v>-1.5873015873015921E-2</v>
      </c>
      <c r="G3972" s="172">
        <v>3962</v>
      </c>
      <c r="H3972" s="264">
        <f t="shared" ca="1" si="130"/>
        <v>-1.494839014368261E-2</v>
      </c>
    </row>
    <row r="3973" spans="2:8">
      <c r="B3973" s="270">
        <v>39958</v>
      </c>
      <c r="C3973" s="271">
        <v>973.35</v>
      </c>
      <c r="D3973">
        <f t="shared" si="129"/>
        <v>1.1850927802900334E-2</v>
      </c>
      <c r="E3973" s="172">
        <v>1.1850927802900334E-2</v>
      </c>
      <c r="G3973" s="172">
        <v>3963</v>
      </c>
      <c r="H3973" s="264">
        <f t="shared" ca="1" si="130"/>
        <v>-3.1575830297489144E-2</v>
      </c>
    </row>
    <row r="3974" spans="2:8">
      <c r="B3974" s="270">
        <v>39955</v>
      </c>
      <c r="C3974" s="271">
        <v>961.95</v>
      </c>
      <c r="D3974">
        <f t="shared" si="129"/>
        <v>-7.5315965953056015E-3</v>
      </c>
      <c r="E3974" s="172">
        <v>-7.5315965953056015E-3</v>
      </c>
      <c r="G3974" s="172">
        <v>3964</v>
      </c>
      <c r="H3974" s="264">
        <f t="shared" ca="1" si="130"/>
        <v>2.3933752294871949E-2</v>
      </c>
    </row>
    <row r="3975" spans="2:8">
      <c r="B3975" s="270">
        <v>39954</v>
      </c>
      <c r="C3975" s="271">
        <v>969.25</v>
      </c>
      <c r="D3975">
        <f t="shared" si="129"/>
        <v>-6.9683735662523311E-2</v>
      </c>
      <c r="E3975" s="172">
        <v>-6.9683735662523311E-2</v>
      </c>
      <c r="G3975" s="172">
        <v>3965</v>
      </c>
      <c r="H3975" s="264">
        <f t="shared" ca="1" si="130"/>
        <v>1.3774200497114791E-2</v>
      </c>
    </row>
    <row r="3976" spans="2:8">
      <c r="B3976" s="270">
        <v>39953</v>
      </c>
      <c r="C3976" s="271">
        <v>1041.8499999999999</v>
      </c>
      <c r="D3976">
        <f t="shared" si="129"/>
        <v>4.1954195419541887E-2</v>
      </c>
      <c r="E3976" s="172">
        <v>4.1954195419541887E-2</v>
      </c>
      <c r="G3976" s="172">
        <v>3966</v>
      </c>
      <c r="H3976" s="264">
        <f t="shared" ca="1" si="130"/>
        <v>-1.0742769415702867E-3</v>
      </c>
    </row>
    <row r="3977" spans="2:8">
      <c r="B3977" s="270">
        <v>39952</v>
      </c>
      <c r="C3977" s="271">
        <v>999.9</v>
      </c>
      <c r="D3977">
        <f t="shared" si="129"/>
        <v>6.5764229375399622E-2</v>
      </c>
      <c r="E3977" s="172">
        <v>6.5764229375399622E-2</v>
      </c>
      <c r="G3977" s="172">
        <v>3967</v>
      </c>
      <c r="H3977" s="264">
        <f t="shared" ca="1" si="130"/>
        <v>-8.6291218916461233E-4</v>
      </c>
    </row>
    <row r="3978" spans="2:8">
      <c r="B3978" s="270">
        <v>39951</v>
      </c>
      <c r="C3978" s="271">
        <v>938.2</v>
      </c>
      <c r="D3978">
        <f t="shared" si="129"/>
        <v>0.10610705022400377</v>
      </c>
      <c r="E3978" s="172">
        <v>0.10610705022400377</v>
      </c>
      <c r="G3978" s="172">
        <v>3968</v>
      </c>
      <c r="H3978" s="264">
        <f t="shared" ca="1" si="130"/>
        <v>-3.2720462651977172E-2</v>
      </c>
    </row>
    <row r="3979" spans="2:8">
      <c r="B3979" s="270">
        <v>39948</v>
      </c>
      <c r="C3979" s="271">
        <v>848.2</v>
      </c>
      <c r="D3979">
        <f t="shared" ref="D3979:D4042" si="131">(C3979-C3980)/C3980</f>
        <v>1.8614146751531162E-2</v>
      </c>
      <c r="E3979" s="172">
        <v>1.8614146751531162E-2</v>
      </c>
      <c r="G3979" s="172">
        <v>3969</v>
      </c>
      <c r="H3979" s="264">
        <f t="shared" ca="1" si="130"/>
        <v>-2.3181255185930677E-3</v>
      </c>
    </row>
    <row r="3980" spans="2:8">
      <c r="B3980" s="270">
        <v>39947</v>
      </c>
      <c r="C3980" s="271">
        <v>832.7</v>
      </c>
      <c r="D3980">
        <f t="shared" si="131"/>
        <v>-7.5680829509563305E-3</v>
      </c>
      <c r="E3980" s="172">
        <v>-7.5680829509563305E-3</v>
      </c>
      <c r="G3980" s="172">
        <v>3970</v>
      </c>
      <c r="H3980" s="264">
        <f t="shared" ref="H3980:H4043" ca="1" si="132">_xlfn.NORM.INV(RAND(),N$13,N$14)</f>
        <v>-4.2802130729761197E-2</v>
      </c>
    </row>
    <row r="3981" spans="2:8">
      <c r="B3981" s="270">
        <v>39946</v>
      </c>
      <c r="C3981" s="271">
        <v>839.05</v>
      </c>
      <c r="D3981">
        <f t="shared" si="131"/>
        <v>-2.8764903345294621E-2</v>
      </c>
      <c r="E3981" s="172">
        <v>-2.8764903345294621E-2</v>
      </c>
      <c r="G3981" s="172">
        <v>3971</v>
      </c>
      <c r="H3981" s="264">
        <f t="shared" ca="1" si="132"/>
        <v>-2.533879332320355E-3</v>
      </c>
    </row>
    <row r="3982" spans="2:8">
      <c r="B3982" s="270">
        <v>39945</v>
      </c>
      <c r="C3982" s="271">
        <v>863.9</v>
      </c>
      <c r="D3982">
        <f t="shared" si="131"/>
        <v>3.5727131039443659E-2</v>
      </c>
      <c r="E3982" s="172">
        <v>3.5727131039443659E-2</v>
      </c>
      <c r="G3982" s="172">
        <v>3972</v>
      </c>
      <c r="H3982" s="264">
        <f t="shared" ca="1" si="132"/>
        <v>2.7800434967957359E-2</v>
      </c>
    </row>
    <row r="3983" spans="2:8">
      <c r="B3983" s="270">
        <v>39944</v>
      </c>
      <c r="C3983" s="271">
        <v>834.1</v>
      </c>
      <c r="D3983">
        <f t="shared" si="131"/>
        <v>7.0022938548835794E-3</v>
      </c>
      <c r="E3983" s="172">
        <v>7.0022938548835794E-3</v>
      </c>
      <c r="G3983" s="172">
        <v>3973</v>
      </c>
      <c r="H3983" s="264">
        <f t="shared" ca="1" si="132"/>
        <v>2.6193200503151128E-2</v>
      </c>
    </row>
    <row r="3984" spans="2:8">
      <c r="B3984" s="270">
        <v>39941</v>
      </c>
      <c r="C3984" s="271">
        <v>828.3</v>
      </c>
      <c r="D3984">
        <f t="shared" si="131"/>
        <v>-1.3223731236597596E-2</v>
      </c>
      <c r="E3984" s="172">
        <v>-1.3223731236597596E-2</v>
      </c>
      <c r="G3984" s="172">
        <v>3974</v>
      </c>
      <c r="H3984" s="264">
        <f t="shared" ca="1" si="132"/>
        <v>-1.310169331643673E-2</v>
      </c>
    </row>
    <row r="3985" spans="2:8">
      <c r="B3985" s="270">
        <v>39940</v>
      </c>
      <c r="C3985" s="271">
        <v>839.4</v>
      </c>
      <c r="D3985">
        <f t="shared" si="131"/>
        <v>3.8154721414878516E-2</v>
      </c>
      <c r="E3985" s="172">
        <v>3.8154721414878516E-2</v>
      </c>
      <c r="G3985" s="172">
        <v>3975</v>
      </c>
      <c r="H3985" s="264">
        <f t="shared" ca="1" si="132"/>
        <v>1.7493423497731947E-2</v>
      </c>
    </row>
    <row r="3986" spans="2:8">
      <c r="B3986" s="270">
        <v>39939</v>
      </c>
      <c r="C3986" s="271">
        <v>808.55</v>
      </c>
      <c r="D3986">
        <f t="shared" si="131"/>
        <v>-2.7776107737630042E-2</v>
      </c>
      <c r="E3986" s="172">
        <v>-2.7776107737630042E-2</v>
      </c>
      <c r="G3986" s="172">
        <v>3976</v>
      </c>
      <c r="H3986" s="264">
        <f t="shared" ca="1" si="132"/>
        <v>-6.6411983578109086E-3</v>
      </c>
    </row>
    <row r="3987" spans="2:8">
      <c r="B3987" s="270">
        <v>39938</v>
      </c>
      <c r="C3987" s="271">
        <v>831.65</v>
      </c>
      <c r="D3987">
        <f t="shared" si="131"/>
        <v>-9.1737654137130469E-3</v>
      </c>
      <c r="E3987" s="172">
        <v>-9.1737654137130469E-3</v>
      </c>
      <c r="G3987" s="172">
        <v>3977</v>
      </c>
      <c r="H3987" s="264">
        <f t="shared" ca="1" si="132"/>
        <v>-8.082932488754975E-3</v>
      </c>
    </row>
    <row r="3988" spans="2:8">
      <c r="B3988" s="270">
        <v>39937</v>
      </c>
      <c r="C3988" s="271">
        <v>839.35</v>
      </c>
      <c r="D3988">
        <f t="shared" si="131"/>
        <v>3.114250614250617E-2</v>
      </c>
      <c r="E3988" s="172">
        <v>3.114250614250617E-2</v>
      </c>
      <c r="G3988" s="172">
        <v>3978</v>
      </c>
      <c r="H3988" s="264">
        <f t="shared" ca="1" si="132"/>
        <v>5.5064301310714985E-2</v>
      </c>
    </row>
    <row r="3989" spans="2:8">
      <c r="B3989" s="270">
        <v>39932</v>
      </c>
      <c r="C3989" s="271">
        <v>814</v>
      </c>
      <c r="D3989">
        <f t="shared" si="131"/>
        <v>1.3509307103280861E-2</v>
      </c>
      <c r="E3989" s="172">
        <v>1.3509307103280861E-2</v>
      </c>
      <c r="G3989" s="172">
        <v>3979</v>
      </c>
      <c r="H3989" s="264">
        <f t="shared" ca="1" si="132"/>
        <v>-1.0027209759843086E-2</v>
      </c>
    </row>
    <row r="3990" spans="2:8">
      <c r="B3990" s="270">
        <v>39931</v>
      </c>
      <c r="C3990" s="271">
        <v>803.15</v>
      </c>
      <c r="D3990">
        <f t="shared" si="131"/>
        <v>-7.660468277012473E-3</v>
      </c>
      <c r="E3990" s="172">
        <v>-7.660468277012473E-3</v>
      </c>
      <c r="G3990" s="172">
        <v>3980</v>
      </c>
      <c r="H3990" s="264">
        <f t="shared" ca="1" si="132"/>
        <v>1.9665134146445691E-3</v>
      </c>
    </row>
    <row r="3991" spans="2:8">
      <c r="B3991" s="270">
        <v>39930</v>
      </c>
      <c r="C3991" s="271">
        <v>809.35</v>
      </c>
      <c r="D3991">
        <f t="shared" si="131"/>
        <v>7.907845579078485E-3</v>
      </c>
      <c r="E3991" s="172">
        <v>7.907845579078485E-3</v>
      </c>
      <c r="G3991" s="172">
        <v>3981</v>
      </c>
      <c r="H3991" s="264">
        <f t="shared" ca="1" si="132"/>
        <v>-1.499033944539192E-2</v>
      </c>
    </row>
    <row r="3992" spans="2:8">
      <c r="B3992" s="270">
        <v>39927</v>
      </c>
      <c r="C3992" s="271">
        <v>803</v>
      </c>
      <c r="D3992">
        <f t="shared" si="131"/>
        <v>5.5096418732782084E-3</v>
      </c>
      <c r="E3992" s="172">
        <v>5.5096418732782084E-3</v>
      </c>
      <c r="G3992" s="172">
        <v>3982</v>
      </c>
      <c r="H3992" s="264">
        <f t="shared" ca="1" si="132"/>
        <v>1.8304696490430698E-2</v>
      </c>
    </row>
    <row r="3993" spans="2:8">
      <c r="B3993" s="270">
        <v>39926</v>
      </c>
      <c r="C3993" s="271">
        <v>798.6</v>
      </c>
      <c r="D3993">
        <f t="shared" si="131"/>
        <v>5.8940529072465754E-2</v>
      </c>
      <c r="E3993" s="172">
        <v>5.8940529072465754E-2</v>
      </c>
      <c r="G3993" s="172">
        <v>3983</v>
      </c>
      <c r="H3993" s="264">
        <f t="shared" ca="1" si="132"/>
        <v>3.7437623003633957E-2</v>
      </c>
    </row>
    <row r="3994" spans="2:8">
      <c r="B3994" s="270">
        <v>39925</v>
      </c>
      <c r="C3994" s="271">
        <v>754.15</v>
      </c>
      <c r="D3994">
        <f t="shared" si="131"/>
        <v>-4.3866877971473879E-2</v>
      </c>
      <c r="E3994" s="172">
        <v>-4.3866877971473879E-2</v>
      </c>
      <c r="G3994" s="172">
        <v>3984</v>
      </c>
      <c r="H3994" s="264">
        <f t="shared" ca="1" si="132"/>
        <v>-3.416217966735257E-2</v>
      </c>
    </row>
    <row r="3995" spans="2:8">
      <c r="B3995" s="270">
        <v>39924</v>
      </c>
      <c r="C3995" s="271">
        <v>788.75</v>
      </c>
      <c r="D3995">
        <f t="shared" si="131"/>
        <v>-5.6913971423447146E-2</v>
      </c>
      <c r="E3995" s="172">
        <v>-5.6913971423447146E-2</v>
      </c>
      <c r="G3995" s="172">
        <v>3985</v>
      </c>
      <c r="H3995" s="264">
        <f t="shared" ca="1" si="132"/>
        <v>-3.3328963961744219E-3</v>
      </c>
    </row>
    <row r="3996" spans="2:8">
      <c r="B3996" s="270">
        <v>39923</v>
      </c>
      <c r="C3996" s="271">
        <v>836.35</v>
      </c>
      <c r="D3996">
        <f t="shared" si="131"/>
        <v>1.7938292274572741E-4</v>
      </c>
      <c r="E3996" s="172">
        <v>1.7938292274572741E-4</v>
      </c>
      <c r="G3996" s="172">
        <v>3986</v>
      </c>
      <c r="H3996" s="264">
        <f t="shared" ca="1" si="132"/>
        <v>3.5545030666667178E-2</v>
      </c>
    </row>
    <row r="3997" spans="2:8">
      <c r="B3997" s="270">
        <v>39920</v>
      </c>
      <c r="C3997" s="271">
        <v>836.2</v>
      </c>
      <c r="D3997">
        <f t="shared" si="131"/>
        <v>-2.2159854996199418E-2</v>
      </c>
      <c r="E3997" s="172">
        <v>-2.2159854996199418E-2</v>
      </c>
      <c r="G3997" s="172">
        <v>3987</v>
      </c>
      <c r="H3997" s="264">
        <f t="shared" ca="1" si="132"/>
        <v>2.5665338887816084E-3</v>
      </c>
    </row>
    <row r="3998" spans="2:8">
      <c r="B3998" s="270">
        <v>39919</v>
      </c>
      <c r="C3998" s="271">
        <v>855.15</v>
      </c>
      <c r="D3998">
        <f t="shared" si="131"/>
        <v>1.0099220411055935E-2</v>
      </c>
      <c r="E3998" s="172">
        <v>1.0099220411055935E-2</v>
      </c>
      <c r="G3998" s="172">
        <v>3988</v>
      </c>
      <c r="H3998" s="264">
        <f t="shared" ca="1" si="132"/>
        <v>3.4909019615051197E-3</v>
      </c>
    </row>
    <row r="3999" spans="2:8">
      <c r="B3999" s="270">
        <v>39918</v>
      </c>
      <c r="C3999" s="271">
        <v>846.6</v>
      </c>
      <c r="D3999">
        <f t="shared" si="131"/>
        <v>2.8925619834710828E-2</v>
      </c>
      <c r="E3999" s="172">
        <v>2.8925619834710828E-2</v>
      </c>
      <c r="G3999" s="172">
        <v>3989</v>
      </c>
      <c r="H3999" s="264">
        <f t="shared" ca="1" si="132"/>
        <v>-5.7884867454290382E-5</v>
      </c>
    </row>
    <row r="4000" spans="2:8">
      <c r="B4000" s="270">
        <v>39916</v>
      </c>
      <c r="C4000" s="271">
        <v>822.8</v>
      </c>
      <c r="D4000">
        <f t="shared" si="131"/>
        <v>1.6932394018044656E-2</v>
      </c>
      <c r="E4000" s="172">
        <v>1.6932394018044656E-2</v>
      </c>
      <c r="G4000" s="172">
        <v>3990</v>
      </c>
      <c r="H4000" s="264">
        <f t="shared" ca="1" si="132"/>
        <v>5.3498363530519767E-3</v>
      </c>
    </row>
    <row r="4001" spans="2:8">
      <c r="B4001" s="270">
        <v>39912</v>
      </c>
      <c r="C4001" s="271">
        <v>809.1</v>
      </c>
      <c r="D4001">
        <f t="shared" si="131"/>
        <v>-1.0033035605040905E-2</v>
      </c>
      <c r="E4001" s="172">
        <v>-1.0033035605040905E-2</v>
      </c>
      <c r="G4001" s="172">
        <v>3991</v>
      </c>
      <c r="H4001" s="264">
        <f t="shared" ca="1" si="132"/>
        <v>1.3372999155367323E-2</v>
      </c>
    </row>
    <row r="4002" spans="2:8">
      <c r="B4002" s="270">
        <v>39911</v>
      </c>
      <c r="C4002" s="271">
        <v>817.3</v>
      </c>
      <c r="D4002">
        <f t="shared" si="131"/>
        <v>2.2775622575397236E-2</v>
      </c>
      <c r="E4002" s="172">
        <v>2.2775622575397236E-2</v>
      </c>
      <c r="G4002" s="172">
        <v>3992</v>
      </c>
      <c r="H4002" s="264">
        <f t="shared" ca="1" si="132"/>
        <v>-1.6099920733661545E-2</v>
      </c>
    </row>
    <row r="4003" spans="2:8">
      <c r="B4003" s="270">
        <v>39909</v>
      </c>
      <c r="C4003" s="271">
        <v>799.1</v>
      </c>
      <c r="D4003">
        <f t="shared" si="131"/>
        <v>5.726511862060372E-3</v>
      </c>
      <c r="E4003" s="172">
        <v>5.726511862060372E-3</v>
      </c>
      <c r="G4003" s="172">
        <v>3993</v>
      </c>
      <c r="H4003" s="264">
        <f t="shared" ca="1" si="132"/>
        <v>-1.6019709728196411E-4</v>
      </c>
    </row>
    <row r="4004" spans="2:8">
      <c r="B4004" s="270">
        <v>39905</v>
      </c>
      <c r="C4004" s="271">
        <v>794.55</v>
      </c>
      <c r="D4004">
        <f t="shared" si="131"/>
        <v>2.5867507886434757E-3</v>
      </c>
      <c r="E4004" s="172">
        <v>2.5867507886434757E-3</v>
      </c>
      <c r="G4004" s="172">
        <v>3994</v>
      </c>
      <c r="H4004" s="264">
        <f t="shared" ca="1" si="132"/>
        <v>1.3101281155776396E-2</v>
      </c>
    </row>
    <row r="4005" spans="2:8">
      <c r="B4005" s="270">
        <v>39904</v>
      </c>
      <c r="C4005" s="271">
        <v>792.5</v>
      </c>
      <c r="D4005">
        <f t="shared" si="131"/>
        <v>1.6221068154132174E-2</v>
      </c>
      <c r="E4005" s="172">
        <v>1.6221068154132174E-2</v>
      </c>
      <c r="G4005" s="172">
        <v>3995</v>
      </c>
      <c r="H4005" s="264">
        <f t="shared" ca="1" si="132"/>
        <v>-1.2490724881345177E-2</v>
      </c>
    </row>
    <row r="4006" spans="2:8">
      <c r="B4006" s="270">
        <v>39903</v>
      </c>
      <c r="C4006" s="271">
        <v>779.85</v>
      </c>
      <c r="D4006">
        <f t="shared" si="131"/>
        <v>2.8554471115800548E-2</v>
      </c>
      <c r="E4006" s="172">
        <v>2.8554471115800548E-2</v>
      </c>
      <c r="G4006" s="172">
        <v>3996</v>
      </c>
      <c r="H4006" s="264">
        <f t="shared" ca="1" si="132"/>
        <v>-4.3862850522078116E-4</v>
      </c>
    </row>
    <row r="4007" spans="2:8">
      <c r="B4007" s="270">
        <v>39902</v>
      </c>
      <c r="C4007" s="271">
        <v>758.2</v>
      </c>
      <c r="D4007">
        <f t="shared" si="131"/>
        <v>-1.3402732595966109E-2</v>
      </c>
      <c r="E4007" s="172">
        <v>-1.3402732595966109E-2</v>
      </c>
      <c r="G4007" s="172">
        <v>3997</v>
      </c>
      <c r="H4007" s="264">
        <f t="shared" ca="1" si="132"/>
        <v>-1.3930836883854431E-2</v>
      </c>
    </row>
    <row r="4008" spans="2:8">
      <c r="B4008" s="270">
        <v>39899</v>
      </c>
      <c r="C4008" s="271">
        <v>768.5</v>
      </c>
      <c r="D4008">
        <f t="shared" si="131"/>
        <v>-2.142439784457544E-3</v>
      </c>
      <c r="E4008" s="172">
        <v>-2.142439784457544E-3</v>
      </c>
      <c r="G4008" s="172">
        <v>3998</v>
      </c>
      <c r="H4008" s="264">
        <f t="shared" ca="1" si="132"/>
        <v>2.0824223251192986E-2</v>
      </c>
    </row>
    <row r="4009" spans="2:8">
      <c r="B4009" s="270">
        <v>39898</v>
      </c>
      <c r="C4009" s="271">
        <v>770.15</v>
      </c>
      <c r="D4009">
        <f t="shared" si="131"/>
        <v>4.9393650361084618E-2</v>
      </c>
      <c r="E4009" s="172">
        <v>4.9393650361084618E-2</v>
      </c>
      <c r="G4009" s="172">
        <v>3999</v>
      </c>
      <c r="H4009" s="264">
        <f t="shared" ca="1" si="132"/>
        <v>1.0515499611496381E-2</v>
      </c>
    </row>
    <row r="4010" spans="2:8">
      <c r="B4010" s="270">
        <v>39897</v>
      </c>
      <c r="C4010" s="271">
        <v>733.9</v>
      </c>
      <c r="D4010">
        <f t="shared" si="131"/>
        <v>-2.0434575301406889E-4</v>
      </c>
      <c r="E4010" s="172">
        <v>-2.0434575301406889E-4</v>
      </c>
      <c r="G4010" s="172">
        <v>4000</v>
      </c>
      <c r="H4010" s="264">
        <f t="shared" ca="1" si="132"/>
        <v>-1.1380387305868586E-2</v>
      </c>
    </row>
    <row r="4011" spans="2:8">
      <c r="B4011" s="270">
        <v>39896</v>
      </c>
      <c r="C4011" s="271">
        <v>734.05</v>
      </c>
      <c r="D4011">
        <f t="shared" si="131"/>
        <v>1.2958668667302302E-3</v>
      </c>
      <c r="E4011" s="172">
        <v>1.2958668667302302E-3</v>
      </c>
      <c r="G4011" s="172">
        <v>4001</v>
      </c>
      <c r="H4011" s="264">
        <f t="shared" ca="1" si="132"/>
        <v>1.5631294339205772E-2</v>
      </c>
    </row>
    <row r="4012" spans="2:8">
      <c r="B4012" s="270">
        <v>39895</v>
      </c>
      <c r="C4012" s="271">
        <v>733.1</v>
      </c>
      <c r="D4012">
        <f t="shared" si="131"/>
        <v>3.1155496167100324E-2</v>
      </c>
      <c r="E4012" s="172">
        <v>3.1155496167100324E-2</v>
      </c>
      <c r="G4012" s="172">
        <v>4002</v>
      </c>
      <c r="H4012" s="264">
        <f t="shared" ca="1" si="132"/>
        <v>3.4793613678924619E-2</v>
      </c>
    </row>
    <row r="4013" spans="2:8">
      <c r="B4013" s="270">
        <v>39892</v>
      </c>
      <c r="C4013" s="271">
        <v>710.95</v>
      </c>
      <c r="D4013">
        <f t="shared" si="131"/>
        <v>-2.729511561089059E-2</v>
      </c>
      <c r="E4013" s="172">
        <v>-2.729511561089059E-2</v>
      </c>
      <c r="G4013" s="172">
        <v>4003</v>
      </c>
      <c r="H4013" s="264">
        <f t="shared" ca="1" si="132"/>
        <v>-5.2866303007139456E-3</v>
      </c>
    </row>
    <row r="4014" spans="2:8">
      <c r="B4014" s="270">
        <v>39891</v>
      </c>
      <c r="C4014" s="271">
        <v>730.9</v>
      </c>
      <c r="D4014">
        <f t="shared" si="131"/>
        <v>1.8534002229654338E-2</v>
      </c>
      <c r="E4014" s="172">
        <v>1.8534002229654338E-2</v>
      </c>
      <c r="G4014" s="172">
        <v>4004</v>
      </c>
      <c r="H4014" s="264">
        <f t="shared" ca="1" si="132"/>
        <v>1.6140157549975345E-2</v>
      </c>
    </row>
    <row r="4015" spans="2:8">
      <c r="B4015" s="270">
        <v>39890</v>
      </c>
      <c r="C4015" s="271">
        <v>717.6</v>
      </c>
      <c r="D4015">
        <f t="shared" si="131"/>
        <v>1.1060232476224055E-2</v>
      </c>
      <c r="E4015" s="172">
        <v>1.1060232476224055E-2</v>
      </c>
      <c r="G4015" s="172">
        <v>4005</v>
      </c>
      <c r="H4015" s="264">
        <f t="shared" ca="1" si="132"/>
        <v>2.8841207157693491E-2</v>
      </c>
    </row>
    <row r="4016" spans="2:8">
      <c r="B4016" s="270">
        <v>39889</v>
      </c>
      <c r="C4016" s="271">
        <v>709.75</v>
      </c>
      <c r="D4016">
        <f t="shared" si="131"/>
        <v>1.5742397137745976E-2</v>
      </c>
      <c r="E4016" s="172">
        <v>1.5742397137745976E-2</v>
      </c>
      <c r="G4016" s="172">
        <v>4006</v>
      </c>
      <c r="H4016" s="264">
        <f t="shared" ca="1" si="132"/>
        <v>-2.5543225007652126E-3</v>
      </c>
    </row>
    <row r="4017" spans="2:8">
      <c r="B4017" s="270">
        <v>39888</v>
      </c>
      <c r="C4017" s="271">
        <v>698.75</v>
      </c>
      <c r="D4017">
        <f t="shared" si="131"/>
        <v>-2.019210544766175E-2</v>
      </c>
      <c r="E4017" s="172">
        <v>-2.019210544766175E-2</v>
      </c>
      <c r="G4017" s="172">
        <v>4007</v>
      </c>
      <c r="H4017" s="264">
        <f t="shared" ca="1" si="132"/>
        <v>-1.286819026248974E-2</v>
      </c>
    </row>
    <row r="4018" spans="2:8">
      <c r="B4018" s="270">
        <v>39885</v>
      </c>
      <c r="C4018" s="271">
        <v>713.15</v>
      </c>
      <c r="D4018">
        <f t="shared" si="131"/>
        <v>3.392533526640084E-2</v>
      </c>
      <c r="E4018" s="172">
        <v>3.392533526640084E-2</v>
      </c>
      <c r="G4018" s="172">
        <v>4008</v>
      </c>
      <c r="H4018" s="264">
        <f t="shared" ca="1" si="132"/>
        <v>-7.6495041864997511E-3</v>
      </c>
    </row>
    <row r="4019" spans="2:8">
      <c r="B4019" s="270">
        <v>39884</v>
      </c>
      <c r="C4019" s="271">
        <v>689.75</v>
      </c>
      <c r="D4019">
        <f t="shared" si="131"/>
        <v>5.8061052308636334E-2</v>
      </c>
      <c r="E4019" s="172">
        <v>5.8061052308636334E-2</v>
      </c>
      <c r="G4019" s="172">
        <v>4009</v>
      </c>
      <c r="H4019" s="264">
        <f t="shared" ca="1" si="132"/>
        <v>-2.3441298707986002E-2</v>
      </c>
    </row>
    <row r="4020" spans="2:8">
      <c r="B4020" s="270">
        <v>39881</v>
      </c>
      <c r="C4020" s="271">
        <v>651.9</v>
      </c>
      <c r="D4020">
        <f t="shared" si="131"/>
        <v>3.4634033710459478E-3</v>
      </c>
      <c r="E4020" s="172">
        <v>3.4634033710459478E-3</v>
      </c>
      <c r="G4020" s="172">
        <v>4010</v>
      </c>
      <c r="H4020" s="264">
        <f t="shared" ca="1" si="132"/>
        <v>-2.7442646429700636E-4</v>
      </c>
    </row>
    <row r="4021" spans="2:8">
      <c r="B4021" s="270">
        <v>39878</v>
      </c>
      <c r="C4021" s="271">
        <v>649.65</v>
      </c>
      <c r="D4021">
        <f t="shared" si="131"/>
        <v>-2.7833894500561202E-2</v>
      </c>
      <c r="E4021" s="172">
        <v>-2.7833894500561202E-2</v>
      </c>
      <c r="G4021" s="172">
        <v>4011</v>
      </c>
      <c r="H4021" s="264">
        <f t="shared" ca="1" si="132"/>
        <v>-4.4285216775440568E-3</v>
      </c>
    </row>
    <row r="4022" spans="2:8">
      <c r="B4022" s="270">
        <v>39877</v>
      </c>
      <c r="C4022" s="271">
        <v>668.25</v>
      </c>
      <c r="D4022">
        <f t="shared" si="131"/>
        <v>-2.2025464656812464E-2</v>
      </c>
      <c r="E4022" s="172">
        <v>-2.2025464656812464E-2</v>
      </c>
      <c r="G4022" s="172">
        <v>4012</v>
      </c>
      <c r="H4022" s="264">
        <f t="shared" ca="1" si="132"/>
        <v>2.1374942831866334E-2</v>
      </c>
    </row>
    <row r="4023" spans="2:8">
      <c r="B4023" s="270">
        <v>39876</v>
      </c>
      <c r="C4023" s="271">
        <v>683.3</v>
      </c>
      <c r="D4023">
        <f t="shared" si="131"/>
        <v>1.7951582867783918E-2</v>
      </c>
      <c r="E4023" s="172">
        <v>1.7951582867783918E-2</v>
      </c>
      <c r="G4023" s="172">
        <v>4013</v>
      </c>
      <c r="H4023" s="264">
        <f t="shared" ca="1" si="132"/>
        <v>-3.6347965956721351E-2</v>
      </c>
    </row>
    <row r="4024" spans="2:8">
      <c r="B4024" s="270">
        <v>39875</v>
      </c>
      <c r="C4024" s="271">
        <v>671.25</v>
      </c>
      <c r="D4024">
        <f t="shared" si="131"/>
        <v>-4.9659057219093132E-3</v>
      </c>
      <c r="E4024" s="172">
        <v>-4.9659057219093132E-3</v>
      </c>
      <c r="G4024" s="172">
        <v>4014</v>
      </c>
      <c r="H4024" s="264">
        <f t="shared" ca="1" si="132"/>
        <v>-2.3635544611612736E-3</v>
      </c>
    </row>
    <row r="4025" spans="2:8">
      <c r="B4025" s="270">
        <v>39874</v>
      </c>
      <c r="C4025" s="271">
        <v>674.6</v>
      </c>
      <c r="D4025">
        <f t="shared" si="131"/>
        <v>-3.9864166543628109E-3</v>
      </c>
      <c r="E4025" s="172">
        <v>-3.9864166543628109E-3</v>
      </c>
      <c r="G4025" s="172">
        <v>4015</v>
      </c>
      <c r="H4025" s="264">
        <f t="shared" ca="1" si="132"/>
        <v>-2.2490835639571421E-3</v>
      </c>
    </row>
    <row r="4026" spans="2:8">
      <c r="B4026" s="270">
        <v>39871</v>
      </c>
      <c r="C4026" s="271">
        <v>677.3</v>
      </c>
      <c r="D4026">
        <f t="shared" si="131"/>
        <v>-1.9471588852696411E-2</v>
      </c>
      <c r="E4026" s="172">
        <v>-1.9471588852696411E-2</v>
      </c>
      <c r="G4026" s="172">
        <v>4016</v>
      </c>
      <c r="H4026" s="264">
        <f t="shared" ca="1" si="132"/>
        <v>3.5917828212092997E-3</v>
      </c>
    </row>
    <row r="4027" spans="2:8">
      <c r="B4027" s="270">
        <v>39870</v>
      </c>
      <c r="C4027" s="271">
        <v>690.75</v>
      </c>
      <c r="D4027">
        <f t="shared" si="131"/>
        <v>4.0442837776773648E-2</v>
      </c>
      <c r="E4027" s="172">
        <v>4.0442837776773648E-2</v>
      </c>
      <c r="G4027" s="172">
        <v>4017</v>
      </c>
      <c r="H4027" s="264">
        <f t="shared" ca="1" si="132"/>
        <v>-1.2425664267691304E-2</v>
      </c>
    </row>
    <row r="4028" spans="2:8">
      <c r="B4028" s="270">
        <v>39869</v>
      </c>
      <c r="C4028" s="271">
        <v>663.9</v>
      </c>
      <c r="D4028">
        <f t="shared" si="131"/>
        <v>3.5402370555208874E-2</v>
      </c>
      <c r="E4028" s="172">
        <v>3.5402370555208874E-2</v>
      </c>
      <c r="G4028" s="172">
        <v>4018</v>
      </c>
      <c r="H4028" s="264">
        <f t="shared" ca="1" si="132"/>
        <v>-2.8149838651421608E-2</v>
      </c>
    </row>
    <row r="4029" spans="2:8">
      <c r="B4029" s="270">
        <v>39868</v>
      </c>
      <c r="C4029" s="271">
        <v>641.20000000000005</v>
      </c>
      <c r="D4029">
        <f t="shared" si="131"/>
        <v>1.8586179507545743E-2</v>
      </c>
      <c r="E4029" s="172">
        <v>1.8586179507545743E-2</v>
      </c>
      <c r="G4029" s="172">
        <v>4019</v>
      </c>
      <c r="H4029" s="264">
        <f t="shared" ca="1" si="132"/>
        <v>1.1121023983031705E-2</v>
      </c>
    </row>
    <row r="4030" spans="2:8">
      <c r="B4030" s="270">
        <v>39864</v>
      </c>
      <c r="C4030" s="271">
        <v>629.5</v>
      </c>
      <c r="D4030">
        <f t="shared" si="131"/>
        <v>-3.6403925292813463E-3</v>
      </c>
      <c r="E4030" s="172">
        <v>-3.6403925292813463E-3</v>
      </c>
      <c r="G4030" s="172">
        <v>4020</v>
      </c>
      <c r="H4030" s="264">
        <f t="shared" ca="1" si="132"/>
        <v>-1.6530504181926121E-2</v>
      </c>
    </row>
    <row r="4031" spans="2:8">
      <c r="B4031" s="270">
        <v>39863</v>
      </c>
      <c r="C4031" s="271">
        <v>631.79999999999995</v>
      </c>
      <c r="D4031">
        <f t="shared" si="131"/>
        <v>2.4153023180418183E-2</v>
      </c>
      <c r="E4031" s="172">
        <v>2.4153023180418183E-2</v>
      </c>
      <c r="G4031" s="172">
        <v>4021</v>
      </c>
      <c r="H4031" s="264">
        <f t="shared" ca="1" si="132"/>
        <v>2.4997199285800836E-2</v>
      </c>
    </row>
    <row r="4032" spans="2:8">
      <c r="B4032" s="270">
        <v>39862</v>
      </c>
      <c r="C4032" s="271">
        <v>616.9</v>
      </c>
      <c r="D4032">
        <f t="shared" si="131"/>
        <v>2.3730501161632847E-2</v>
      </c>
      <c r="E4032" s="172">
        <v>2.3730501161632847E-2</v>
      </c>
      <c r="G4032" s="172">
        <v>4022</v>
      </c>
      <c r="H4032" s="264">
        <f t="shared" ca="1" si="132"/>
        <v>5.5577642343843919E-3</v>
      </c>
    </row>
    <row r="4033" spans="2:8">
      <c r="B4033" s="270">
        <v>39861</v>
      </c>
      <c r="C4033" s="271">
        <v>602.6</v>
      </c>
      <c r="D4033">
        <f t="shared" si="131"/>
        <v>-3.1345442854846486E-2</v>
      </c>
      <c r="E4033" s="172">
        <v>-3.1345442854846486E-2</v>
      </c>
      <c r="G4033" s="172">
        <v>4023</v>
      </c>
      <c r="H4033" s="264">
        <f t="shared" ca="1" si="132"/>
        <v>-1.4886355681085279E-2</v>
      </c>
    </row>
    <row r="4034" spans="2:8">
      <c r="B4034" s="270">
        <v>39860</v>
      </c>
      <c r="C4034" s="271">
        <v>622.1</v>
      </c>
      <c r="D4034">
        <f t="shared" si="131"/>
        <v>-1.065521628498717E-2</v>
      </c>
      <c r="E4034" s="172">
        <v>-1.065521628498717E-2</v>
      </c>
      <c r="G4034" s="172">
        <v>4024</v>
      </c>
      <c r="H4034" s="264">
        <f t="shared" ca="1" si="132"/>
        <v>-2.5466163415009256E-2</v>
      </c>
    </row>
    <row r="4035" spans="2:8">
      <c r="B4035" s="270">
        <v>39857</v>
      </c>
      <c r="C4035" s="271">
        <v>628.79999999999995</v>
      </c>
      <c r="D4035">
        <f t="shared" si="131"/>
        <v>2.4354483994461076E-2</v>
      </c>
      <c r="E4035" s="172">
        <v>2.4354483994461076E-2</v>
      </c>
      <c r="G4035" s="172">
        <v>4025</v>
      </c>
      <c r="H4035" s="264">
        <f t="shared" ca="1" si="132"/>
        <v>-3.4143539224566065E-3</v>
      </c>
    </row>
    <row r="4036" spans="2:8">
      <c r="B4036" s="270">
        <v>39856</v>
      </c>
      <c r="C4036" s="271">
        <v>613.85</v>
      </c>
      <c r="D4036">
        <f t="shared" si="131"/>
        <v>-2.9179187094733407E-2</v>
      </c>
      <c r="E4036" s="172">
        <v>-2.9179187094733407E-2</v>
      </c>
      <c r="G4036" s="172">
        <v>4026</v>
      </c>
      <c r="H4036" s="264">
        <f t="shared" ca="1" si="132"/>
        <v>-2.9949286619134201E-2</v>
      </c>
    </row>
    <row r="4037" spans="2:8">
      <c r="B4037" s="270">
        <v>39855</v>
      </c>
      <c r="C4037" s="271">
        <v>632.29999999999995</v>
      </c>
      <c r="D4037">
        <f t="shared" si="131"/>
        <v>3.9283366206443092E-2</v>
      </c>
      <c r="E4037" s="172">
        <v>3.9283366206443092E-2</v>
      </c>
      <c r="G4037" s="172">
        <v>4027</v>
      </c>
      <c r="H4037" s="264">
        <f t="shared" ca="1" si="132"/>
        <v>1.5092721731141661E-2</v>
      </c>
    </row>
    <row r="4038" spans="2:8">
      <c r="B4038" s="270">
        <v>39854</v>
      </c>
      <c r="C4038" s="271">
        <v>608.4</v>
      </c>
      <c r="D4038">
        <f t="shared" si="131"/>
        <v>2.2177419354838593E-2</v>
      </c>
      <c r="E4038" s="172">
        <v>2.2177419354838593E-2</v>
      </c>
      <c r="G4038" s="172">
        <v>4028</v>
      </c>
      <c r="H4038" s="264">
        <f t="shared" ca="1" si="132"/>
        <v>-5.3414377967681989E-2</v>
      </c>
    </row>
    <row r="4039" spans="2:8">
      <c r="B4039" s="270">
        <v>39853</v>
      </c>
      <c r="C4039" s="271">
        <v>595.20000000000005</v>
      </c>
      <c r="D4039">
        <f t="shared" si="131"/>
        <v>3.0292539380301194E-2</v>
      </c>
      <c r="E4039" s="172">
        <v>3.0292539380301194E-2</v>
      </c>
      <c r="G4039" s="172">
        <v>4029</v>
      </c>
      <c r="H4039" s="264">
        <f t="shared" ca="1" si="132"/>
        <v>-2.2893684280256833E-2</v>
      </c>
    </row>
    <row r="4040" spans="2:8">
      <c r="B4040" s="270">
        <v>39850</v>
      </c>
      <c r="C4040" s="271">
        <v>577.70000000000005</v>
      </c>
      <c r="D4040">
        <f t="shared" si="131"/>
        <v>1.1264188545188302E-3</v>
      </c>
      <c r="E4040" s="172">
        <v>1.1264188545188302E-3</v>
      </c>
      <c r="G4040" s="172">
        <v>4030</v>
      </c>
      <c r="H4040" s="264">
        <f t="shared" ca="1" si="132"/>
        <v>-3.6212103876760444E-2</v>
      </c>
    </row>
    <row r="4041" spans="2:8">
      <c r="B4041" s="270">
        <v>39849</v>
      </c>
      <c r="C4041" s="271">
        <v>577.04999999999995</v>
      </c>
      <c r="D4041">
        <f t="shared" si="131"/>
        <v>-4.1445182724252565E-2</v>
      </c>
      <c r="E4041" s="172">
        <v>-4.1445182724252565E-2</v>
      </c>
      <c r="G4041" s="172">
        <v>4031</v>
      </c>
      <c r="H4041" s="264">
        <f t="shared" ca="1" si="132"/>
        <v>2.2021424343728523E-2</v>
      </c>
    </row>
    <row r="4042" spans="2:8">
      <c r="B4042" s="270">
        <v>39848</v>
      </c>
      <c r="C4042" s="271">
        <v>602</v>
      </c>
      <c r="D4042">
        <f t="shared" si="131"/>
        <v>3.126338329764454E-2</v>
      </c>
      <c r="E4042" s="172">
        <v>3.126338329764454E-2</v>
      </c>
      <c r="G4042" s="172">
        <v>4032</v>
      </c>
      <c r="H4042" s="264">
        <f t="shared" ca="1" si="132"/>
        <v>1.3605162774135487E-2</v>
      </c>
    </row>
    <row r="4043" spans="2:8">
      <c r="B4043" s="270">
        <v>39847</v>
      </c>
      <c r="C4043" s="271">
        <v>583.75</v>
      </c>
      <c r="D4043">
        <f t="shared" ref="D4043:D4106" si="133">(C4043-C4044)/C4044</f>
        <v>2.9541446208112873E-2</v>
      </c>
      <c r="E4043" s="172">
        <v>2.9541446208112873E-2</v>
      </c>
      <c r="G4043" s="172">
        <v>4033</v>
      </c>
      <c r="H4043" s="264">
        <f t="shared" ca="1" si="132"/>
        <v>1.6283377617333492E-2</v>
      </c>
    </row>
    <row r="4044" spans="2:8">
      <c r="B4044" s="270">
        <v>39846</v>
      </c>
      <c r="C4044" s="271">
        <v>567</v>
      </c>
      <c r="D4044">
        <f t="shared" si="133"/>
        <v>-2.2875241949673669E-3</v>
      </c>
      <c r="E4044" s="172">
        <v>-2.2875241949673669E-3</v>
      </c>
      <c r="G4044" s="172">
        <v>4034</v>
      </c>
      <c r="H4044" s="264">
        <f t="shared" ref="H4044:H4107" ca="1" si="134">_xlfn.NORM.INV(RAND(),N$13,N$14)</f>
        <v>-2.8388004422508273E-2</v>
      </c>
    </row>
    <row r="4045" spans="2:8">
      <c r="B4045" s="270">
        <v>39843</v>
      </c>
      <c r="C4045" s="271">
        <v>568.29999999999995</v>
      </c>
      <c r="D4045">
        <f t="shared" si="133"/>
        <v>4.380567545229113E-2</v>
      </c>
      <c r="E4045" s="172">
        <v>4.380567545229113E-2</v>
      </c>
      <c r="G4045" s="172">
        <v>4035</v>
      </c>
      <c r="H4045" s="264">
        <f t="shared" ca="1" si="134"/>
        <v>-4.011143296012723E-3</v>
      </c>
    </row>
    <row r="4046" spans="2:8">
      <c r="B4046" s="270">
        <v>39842</v>
      </c>
      <c r="C4046" s="271">
        <v>544.45000000000005</v>
      </c>
      <c r="D4046">
        <f t="shared" si="133"/>
        <v>4.5912976659302843E-2</v>
      </c>
      <c r="E4046" s="172">
        <v>4.5912976659302843E-2</v>
      </c>
      <c r="G4046" s="172">
        <v>4036</v>
      </c>
      <c r="H4046" s="264">
        <f t="shared" ca="1" si="134"/>
        <v>-2.3958070773007427E-2</v>
      </c>
    </row>
    <row r="4047" spans="2:8">
      <c r="B4047" s="270">
        <v>39841</v>
      </c>
      <c r="C4047" s="271">
        <v>520.54999999999995</v>
      </c>
      <c r="D4047">
        <f t="shared" si="133"/>
        <v>-3.1805077652748114E-2</v>
      </c>
      <c r="E4047" s="172">
        <v>-3.1805077652748114E-2</v>
      </c>
      <c r="G4047" s="172">
        <v>4037</v>
      </c>
      <c r="H4047" s="264">
        <f t="shared" ca="1" si="134"/>
        <v>1.51346125131106E-2</v>
      </c>
    </row>
    <row r="4048" spans="2:8">
      <c r="B4048" s="270">
        <v>39840</v>
      </c>
      <c r="C4048" s="271">
        <v>537.65</v>
      </c>
      <c r="D4048">
        <f t="shared" si="133"/>
        <v>4.3575310559006077E-2</v>
      </c>
      <c r="E4048" s="172">
        <v>4.3575310559006077E-2</v>
      </c>
      <c r="G4048" s="172">
        <v>4038</v>
      </c>
      <c r="H4048" s="264">
        <f t="shared" ca="1" si="134"/>
        <v>8.8180005431899335E-3</v>
      </c>
    </row>
    <row r="4049" spans="2:8">
      <c r="B4049" s="270">
        <v>39836</v>
      </c>
      <c r="C4049" s="271">
        <v>515.20000000000005</v>
      </c>
      <c r="D4049">
        <f t="shared" si="133"/>
        <v>-8.0862533692721058E-3</v>
      </c>
      <c r="E4049" s="172">
        <v>-8.0862533692721058E-3</v>
      </c>
      <c r="G4049" s="172">
        <v>4039</v>
      </c>
      <c r="H4049" s="264">
        <f t="shared" ca="1" si="134"/>
        <v>1.2393456263571776E-2</v>
      </c>
    </row>
    <row r="4050" spans="2:8">
      <c r="B4050" s="270">
        <v>39835</v>
      </c>
      <c r="C4050" s="271">
        <v>519.4</v>
      </c>
      <c r="D4050">
        <f t="shared" si="133"/>
        <v>-3.7702640111162616E-2</v>
      </c>
      <c r="E4050" s="172">
        <v>-3.7702640111162616E-2</v>
      </c>
      <c r="G4050" s="172">
        <v>4040</v>
      </c>
      <c r="H4050" s="264">
        <f t="shared" ca="1" si="134"/>
        <v>4.9786237021953849E-3</v>
      </c>
    </row>
    <row r="4051" spans="2:8">
      <c r="B4051" s="270">
        <v>39834</v>
      </c>
      <c r="C4051" s="271">
        <v>539.75</v>
      </c>
      <c r="D4051">
        <f t="shared" si="133"/>
        <v>-3.5471765546819196E-2</v>
      </c>
      <c r="E4051" s="172">
        <v>-3.5471765546819196E-2</v>
      </c>
      <c r="G4051" s="172">
        <v>4041</v>
      </c>
      <c r="H4051" s="264">
        <f t="shared" ca="1" si="134"/>
        <v>-2.9571126789081164E-3</v>
      </c>
    </row>
    <row r="4052" spans="2:8">
      <c r="B4052" s="270">
        <v>39833</v>
      </c>
      <c r="C4052" s="271">
        <v>559.6</v>
      </c>
      <c r="D4052">
        <f t="shared" si="133"/>
        <v>-2.4917232967415846E-2</v>
      </c>
      <c r="E4052" s="172">
        <v>-2.4917232967415846E-2</v>
      </c>
      <c r="G4052" s="172">
        <v>4042</v>
      </c>
      <c r="H4052" s="264">
        <f t="shared" ca="1" si="134"/>
        <v>-2.8036188158139047E-2</v>
      </c>
    </row>
    <row r="4053" spans="2:8">
      <c r="B4053" s="270">
        <v>39832</v>
      </c>
      <c r="C4053" s="271">
        <v>573.9</v>
      </c>
      <c r="D4053">
        <f t="shared" si="133"/>
        <v>-2.6710760620707201E-2</v>
      </c>
      <c r="E4053" s="172">
        <v>-2.6710760620707201E-2</v>
      </c>
      <c r="G4053" s="172">
        <v>4043</v>
      </c>
      <c r="H4053" s="264">
        <f t="shared" ca="1" si="134"/>
        <v>1.0604667845114648E-3</v>
      </c>
    </row>
    <row r="4054" spans="2:8">
      <c r="B4054" s="270">
        <v>39829</v>
      </c>
      <c r="C4054" s="271">
        <v>589.65</v>
      </c>
      <c r="D4054">
        <f t="shared" si="133"/>
        <v>-5.0851767098918251E-4</v>
      </c>
      <c r="E4054" s="172">
        <v>-5.0851767098918251E-4</v>
      </c>
      <c r="G4054" s="172">
        <v>4044</v>
      </c>
      <c r="H4054" s="264">
        <f t="shared" ca="1" si="134"/>
        <v>2.3862963975794946E-2</v>
      </c>
    </row>
    <row r="4055" spans="2:8">
      <c r="B4055" s="270">
        <v>39828</v>
      </c>
      <c r="C4055" s="271">
        <v>589.95000000000005</v>
      </c>
      <c r="D4055">
        <f t="shared" si="133"/>
        <v>-9.7356273604699197E-3</v>
      </c>
      <c r="E4055" s="172">
        <v>-9.7356273604699197E-3</v>
      </c>
      <c r="G4055" s="172">
        <v>4045</v>
      </c>
      <c r="H4055" s="264">
        <f t="shared" ca="1" si="134"/>
        <v>1.6207889637332284E-3</v>
      </c>
    </row>
    <row r="4056" spans="2:8">
      <c r="B4056" s="270">
        <v>39827</v>
      </c>
      <c r="C4056" s="271">
        <v>595.75</v>
      </c>
      <c r="D4056">
        <f t="shared" si="133"/>
        <v>1.4042553191489362E-2</v>
      </c>
      <c r="E4056" s="172">
        <v>1.4042553191489362E-2</v>
      </c>
      <c r="G4056" s="172">
        <v>4046</v>
      </c>
      <c r="H4056" s="264">
        <f t="shared" ca="1" si="134"/>
        <v>1.9517380221832381E-3</v>
      </c>
    </row>
    <row r="4057" spans="2:8">
      <c r="B4057" s="270">
        <v>39826</v>
      </c>
      <c r="C4057" s="271">
        <v>587.5</v>
      </c>
      <c r="D4057">
        <f t="shared" si="133"/>
        <v>1.4067489427806985E-2</v>
      </c>
      <c r="E4057" s="172">
        <v>1.4067489427806985E-2</v>
      </c>
      <c r="G4057" s="172">
        <v>4047</v>
      </c>
      <c r="H4057" s="264">
        <f t="shared" ca="1" si="134"/>
        <v>-5.5546390568251831E-4</v>
      </c>
    </row>
    <row r="4058" spans="2:8">
      <c r="B4058" s="270">
        <v>39825</v>
      </c>
      <c r="C4058" s="271">
        <v>579.35</v>
      </c>
      <c r="D4058">
        <f t="shared" si="133"/>
        <v>-1.1094990185200989E-2</v>
      </c>
      <c r="E4058" s="172">
        <v>-1.1094990185200989E-2</v>
      </c>
      <c r="G4058" s="172">
        <v>4048</v>
      </c>
      <c r="H4058" s="264">
        <f t="shared" ca="1" si="134"/>
        <v>4.2219002063330841E-3</v>
      </c>
    </row>
    <row r="4059" spans="2:8">
      <c r="B4059" s="270">
        <v>39822</v>
      </c>
      <c r="C4059" s="271">
        <v>585.85</v>
      </c>
      <c r="D4059">
        <f t="shared" si="133"/>
        <v>3.662744404140502E-2</v>
      </c>
      <c r="E4059" s="172">
        <v>3.662744404140502E-2</v>
      </c>
      <c r="G4059" s="172">
        <v>4049</v>
      </c>
      <c r="H4059" s="264">
        <f t="shared" ca="1" si="134"/>
        <v>1.8312137844777109E-2</v>
      </c>
    </row>
    <row r="4060" spans="2:8">
      <c r="B4060" s="270">
        <v>39820</v>
      </c>
      <c r="C4060" s="271">
        <v>565.15</v>
      </c>
      <c r="D4060">
        <f t="shared" si="133"/>
        <v>6.679729248307802E-3</v>
      </c>
      <c r="E4060" s="172">
        <v>6.679729248307802E-3</v>
      </c>
      <c r="G4060" s="172">
        <v>4050</v>
      </c>
      <c r="H4060" s="264">
        <f t="shared" ca="1" si="134"/>
        <v>1.6523033349472367E-2</v>
      </c>
    </row>
    <row r="4061" spans="2:8">
      <c r="B4061" s="270">
        <v>39819</v>
      </c>
      <c r="C4061" s="271">
        <v>561.4</v>
      </c>
      <c r="D4061">
        <f t="shared" si="133"/>
        <v>7.808993806660126E-3</v>
      </c>
      <c r="E4061" s="172">
        <v>7.808993806660126E-3</v>
      </c>
      <c r="G4061" s="172">
        <v>4051</v>
      </c>
      <c r="H4061" s="264">
        <f t="shared" ca="1" si="134"/>
        <v>2.2928284857088123E-2</v>
      </c>
    </row>
    <row r="4062" spans="2:8">
      <c r="B4062" s="270">
        <v>39818</v>
      </c>
      <c r="C4062" s="271">
        <v>557.04999999999995</v>
      </c>
      <c r="D4062">
        <f t="shared" si="133"/>
        <v>2.3236590742101354E-2</v>
      </c>
      <c r="E4062" s="172">
        <v>2.3236590742101354E-2</v>
      </c>
      <c r="G4062" s="172">
        <v>4052</v>
      </c>
      <c r="H4062" s="264">
        <f t="shared" ca="1" si="134"/>
        <v>5.9404032188287007E-4</v>
      </c>
    </row>
    <row r="4063" spans="2:8">
      <c r="B4063" s="270">
        <v>39815</v>
      </c>
      <c r="C4063" s="271">
        <v>544.4</v>
      </c>
      <c r="D4063">
        <f t="shared" si="133"/>
        <v>-1.000181851245681E-2</v>
      </c>
      <c r="E4063" s="172">
        <v>-1.000181851245681E-2</v>
      </c>
      <c r="G4063" s="172">
        <v>4053</v>
      </c>
      <c r="H4063" s="264">
        <f t="shared" ca="1" si="134"/>
        <v>-1.1982745158066023E-3</v>
      </c>
    </row>
    <row r="4064" spans="2:8">
      <c r="B4064" s="270">
        <v>39814</v>
      </c>
      <c r="C4064" s="271">
        <v>549.9</v>
      </c>
      <c r="D4064">
        <f t="shared" si="133"/>
        <v>5.7093425605536194E-2</v>
      </c>
      <c r="E4064" s="172">
        <v>5.7093425605536194E-2</v>
      </c>
      <c r="G4064" s="172">
        <v>4054</v>
      </c>
      <c r="H4064" s="264">
        <f t="shared" ca="1" si="134"/>
        <v>-3.805047797084482E-2</v>
      </c>
    </row>
    <row r="4065" spans="2:8">
      <c r="B4065" s="270">
        <v>39813</v>
      </c>
      <c r="C4065" s="271">
        <v>520.20000000000005</v>
      </c>
      <c r="D4065">
        <f t="shared" si="133"/>
        <v>3.3754460410840002E-3</v>
      </c>
      <c r="E4065" s="172">
        <v>3.3754460410840002E-3</v>
      </c>
      <c r="G4065" s="172">
        <v>4055</v>
      </c>
      <c r="H4065" s="264">
        <f t="shared" ca="1" si="134"/>
        <v>-2.4566020736699827E-2</v>
      </c>
    </row>
    <row r="4066" spans="2:8">
      <c r="B4066" s="270">
        <v>39812</v>
      </c>
      <c r="C4066" s="271">
        <v>518.45000000000005</v>
      </c>
      <c r="D4066">
        <f t="shared" si="133"/>
        <v>3.8457686529794782E-2</v>
      </c>
      <c r="E4066" s="172">
        <v>3.8457686529794782E-2</v>
      </c>
      <c r="G4066" s="172">
        <v>4056</v>
      </c>
      <c r="H4066" s="264">
        <f t="shared" ca="1" si="134"/>
        <v>7.0493396346553907E-3</v>
      </c>
    </row>
    <row r="4067" spans="2:8">
      <c r="B4067" s="270">
        <v>39811</v>
      </c>
      <c r="C4067" s="271">
        <v>499.25</v>
      </c>
      <c r="D4067">
        <f t="shared" si="133"/>
        <v>-2.1462171697373557E-2</v>
      </c>
      <c r="E4067" s="172">
        <v>-2.1462171697373557E-2</v>
      </c>
      <c r="G4067" s="172">
        <v>4057</v>
      </c>
      <c r="H4067" s="264">
        <f t="shared" ca="1" si="134"/>
        <v>3.4316910595658064E-3</v>
      </c>
    </row>
    <row r="4068" spans="2:8">
      <c r="B4068" s="270">
        <v>39808</v>
      </c>
      <c r="C4068" s="271">
        <v>510.2</v>
      </c>
      <c r="D4068">
        <f t="shared" si="133"/>
        <v>1.5222365933737891E-2</v>
      </c>
      <c r="E4068" s="172">
        <v>1.5222365933737891E-2</v>
      </c>
      <c r="G4068" s="172">
        <v>4058</v>
      </c>
      <c r="H4068" s="264">
        <f t="shared" ca="1" si="134"/>
        <v>-5.2086504429252223E-2</v>
      </c>
    </row>
    <row r="4069" spans="2:8">
      <c r="B4069" s="270">
        <v>39806</v>
      </c>
      <c r="C4069" s="271">
        <v>502.55</v>
      </c>
      <c r="D4069">
        <f t="shared" si="133"/>
        <v>-2.046584153591257E-2</v>
      </c>
      <c r="E4069" s="172">
        <v>-2.046584153591257E-2</v>
      </c>
      <c r="G4069" s="172">
        <v>4059</v>
      </c>
      <c r="H4069" s="264">
        <f t="shared" ca="1" si="134"/>
        <v>-6.5499097159475005E-3</v>
      </c>
    </row>
    <row r="4070" spans="2:8">
      <c r="B4070" s="270">
        <v>39805</v>
      </c>
      <c r="C4070" s="271">
        <v>513.04999999999995</v>
      </c>
      <c r="D4070">
        <f t="shared" si="133"/>
        <v>-2.8866174522051868E-2</v>
      </c>
      <c r="E4070" s="172">
        <v>-2.8866174522051868E-2</v>
      </c>
      <c r="G4070" s="172">
        <v>4060</v>
      </c>
      <c r="H4070" s="264">
        <f t="shared" ca="1" si="134"/>
        <v>1.6439545138858059E-3</v>
      </c>
    </row>
    <row r="4071" spans="2:8">
      <c r="B4071" s="270">
        <v>39804</v>
      </c>
      <c r="C4071" s="271">
        <v>528.29999999999995</v>
      </c>
      <c r="D4071">
        <f t="shared" si="133"/>
        <v>-3.8405533309064474E-2</v>
      </c>
      <c r="E4071" s="172">
        <v>-3.8405533309064474E-2</v>
      </c>
      <c r="G4071" s="172">
        <v>4061</v>
      </c>
      <c r="H4071" s="264">
        <f t="shared" ca="1" si="134"/>
        <v>-3.3883922736663089E-2</v>
      </c>
    </row>
    <row r="4072" spans="2:8">
      <c r="B4072" s="270">
        <v>39801</v>
      </c>
      <c r="C4072" s="271">
        <v>549.4</v>
      </c>
      <c r="D4072">
        <f t="shared" si="133"/>
        <v>2.4713233236967266E-2</v>
      </c>
      <c r="E4072" s="172">
        <v>2.4713233236967266E-2</v>
      </c>
      <c r="G4072" s="172">
        <v>4062</v>
      </c>
      <c r="H4072" s="264">
        <f t="shared" ca="1" si="134"/>
        <v>-5.3640437499909224E-3</v>
      </c>
    </row>
    <row r="4073" spans="2:8">
      <c r="B4073" s="270">
        <v>39800</v>
      </c>
      <c r="C4073" s="271">
        <v>536.15</v>
      </c>
      <c r="D4073">
        <f t="shared" si="133"/>
        <v>5.1790093182932768E-2</v>
      </c>
      <c r="E4073" s="172">
        <v>5.1790093182932768E-2</v>
      </c>
      <c r="G4073" s="172">
        <v>4063</v>
      </c>
      <c r="H4073" s="264">
        <f t="shared" ca="1" si="134"/>
        <v>-5.1757251076478966E-3</v>
      </c>
    </row>
    <row r="4074" spans="2:8">
      <c r="B4074" s="270">
        <v>39799</v>
      </c>
      <c r="C4074" s="271">
        <v>509.75</v>
      </c>
      <c r="D4074">
        <f t="shared" si="133"/>
        <v>9.8183603338242512E-4</v>
      </c>
      <c r="E4074" s="172">
        <v>9.8183603338242512E-4</v>
      </c>
      <c r="G4074" s="172">
        <v>4064</v>
      </c>
      <c r="H4074" s="264">
        <f t="shared" ca="1" si="134"/>
        <v>-1.4568124860153424E-2</v>
      </c>
    </row>
    <row r="4075" spans="2:8">
      <c r="B4075" s="270">
        <v>39798</v>
      </c>
      <c r="C4075" s="271">
        <v>509.25</v>
      </c>
      <c r="D4075">
        <f t="shared" si="133"/>
        <v>9.8280098280098278E-4</v>
      </c>
      <c r="E4075" s="172">
        <v>9.8280098280098278E-4</v>
      </c>
      <c r="G4075" s="172">
        <v>4065</v>
      </c>
      <c r="H4075" s="264">
        <f t="shared" ca="1" si="134"/>
        <v>-1.4369790563160111E-2</v>
      </c>
    </row>
    <row r="4076" spans="2:8">
      <c r="B4076" s="270">
        <v>39797</v>
      </c>
      <c r="C4076" s="271">
        <v>508.75</v>
      </c>
      <c r="D4076">
        <f t="shared" si="133"/>
        <v>3.3527265555664898E-3</v>
      </c>
      <c r="E4076" s="172">
        <v>3.3527265555664898E-3</v>
      </c>
      <c r="G4076" s="172">
        <v>4066</v>
      </c>
      <c r="H4076" s="264">
        <f t="shared" ca="1" si="134"/>
        <v>1.3854972298181358E-2</v>
      </c>
    </row>
    <row r="4077" spans="2:8">
      <c r="B4077" s="270">
        <v>39794</v>
      </c>
      <c r="C4077" s="271">
        <v>507.05</v>
      </c>
      <c r="D4077">
        <f t="shared" si="133"/>
        <v>-7.1470530644213376E-3</v>
      </c>
      <c r="E4077" s="172">
        <v>-7.1470530644213376E-3</v>
      </c>
      <c r="G4077" s="172">
        <v>4067</v>
      </c>
      <c r="H4077" s="264">
        <f t="shared" ca="1" si="134"/>
        <v>-2.1966138597797471E-2</v>
      </c>
    </row>
    <row r="4078" spans="2:8">
      <c r="B4078" s="270">
        <v>39793</v>
      </c>
      <c r="C4078" s="271">
        <v>510.7</v>
      </c>
      <c r="D4078">
        <f t="shared" si="133"/>
        <v>-9.8875533152383999E-3</v>
      </c>
      <c r="E4078" s="172">
        <v>-9.8875533152383999E-3</v>
      </c>
      <c r="G4078" s="172">
        <v>4068</v>
      </c>
      <c r="H4078" s="264">
        <f t="shared" ca="1" si="134"/>
        <v>-1.3861339946567625E-2</v>
      </c>
    </row>
    <row r="4079" spans="2:8">
      <c r="B4079" s="270">
        <v>39792</v>
      </c>
      <c r="C4079" s="271">
        <v>515.79999999999995</v>
      </c>
      <c r="D4079">
        <f t="shared" si="133"/>
        <v>3.3460228411139915E-2</v>
      </c>
      <c r="E4079" s="172">
        <v>3.3460228411139915E-2</v>
      </c>
      <c r="G4079" s="172">
        <v>4069</v>
      </c>
      <c r="H4079" s="264">
        <f t="shared" ca="1" si="134"/>
        <v>6.7560023821304632E-3</v>
      </c>
    </row>
    <row r="4080" spans="2:8">
      <c r="B4080" s="270">
        <v>39790</v>
      </c>
      <c r="C4080" s="271">
        <v>499.1</v>
      </c>
      <c r="D4080">
        <f t="shared" si="133"/>
        <v>1.7222052379496679E-2</v>
      </c>
      <c r="E4080" s="172">
        <v>1.7222052379496679E-2</v>
      </c>
      <c r="G4080" s="172">
        <v>4070</v>
      </c>
      <c r="H4080" s="264">
        <f t="shared" ca="1" si="134"/>
        <v>2.55354562106999E-2</v>
      </c>
    </row>
    <row r="4081" spans="2:8">
      <c r="B4081" s="270">
        <v>39787</v>
      </c>
      <c r="C4081" s="271">
        <v>490.65</v>
      </c>
      <c r="D4081">
        <f t="shared" si="133"/>
        <v>5.7394690991082386E-3</v>
      </c>
      <c r="E4081" s="172">
        <v>5.7394690991082386E-3</v>
      </c>
      <c r="G4081" s="172">
        <v>4071</v>
      </c>
      <c r="H4081" s="264">
        <f t="shared" ca="1" si="134"/>
        <v>8.1921990497490528E-3</v>
      </c>
    </row>
    <row r="4082" spans="2:8">
      <c r="B4082" s="270">
        <v>39786</v>
      </c>
      <c r="C4082" s="271">
        <v>487.85</v>
      </c>
      <c r="D4082">
        <f t="shared" si="133"/>
        <v>6.0837286038359362E-3</v>
      </c>
      <c r="E4082" s="172">
        <v>6.0837286038359362E-3</v>
      </c>
      <c r="G4082" s="172">
        <v>4072</v>
      </c>
      <c r="H4082" s="264">
        <f t="shared" ca="1" si="134"/>
        <v>-1.2900486726642032E-2</v>
      </c>
    </row>
    <row r="4083" spans="2:8">
      <c r="B4083" s="270">
        <v>39785</v>
      </c>
      <c r="C4083" s="271">
        <v>484.9</v>
      </c>
      <c r="D4083">
        <f t="shared" si="133"/>
        <v>5.413043478260865E-2</v>
      </c>
      <c r="E4083" s="172">
        <v>5.413043478260865E-2</v>
      </c>
      <c r="G4083" s="172">
        <v>4073</v>
      </c>
      <c r="H4083" s="264">
        <f t="shared" ca="1" si="134"/>
        <v>6.3114310845548086E-3</v>
      </c>
    </row>
    <row r="4084" spans="2:8">
      <c r="B4084" s="270">
        <v>39784</v>
      </c>
      <c r="C4084" s="271">
        <v>460</v>
      </c>
      <c r="D4084">
        <f t="shared" si="133"/>
        <v>-5.5635393143091814E-2</v>
      </c>
      <c r="E4084" s="172">
        <v>-5.5635393143091814E-2</v>
      </c>
      <c r="G4084" s="172">
        <v>4074</v>
      </c>
      <c r="H4084" s="264">
        <f t="shared" ca="1" si="134"/>
        <v>1.5050257116161187E-2</v>
      </c>
    </row>
    <row r="4085" spans="2:8">
      <c r="B4085" s="270">
        <v>39783</v>
      </c>
      <c r="C4085" s="271">
        <v>487.1</v>
      </c>
      <c r="D4085">
        <f t="shared" si="133"/>
        <v>-8.7058382532096218E-2</v>
      </c>
      <c r="E4085" s="172">
        <v>-8.7058382532096218E-2</v>
      </c>
      <c r="G4085" s="172">
        <v>4075</v>
      </c>
      <c r="H4085" s="264">
        <f t="shared" ca="1" si="134"/>
        <v>-1.03094745273665E-2</v>
      </c>
    </row>
    <row r="4086" spans="2:8">
      <c r="B4086" s="270">
        <v>39780</v>
      </c>
      <c r="C4086" s="271">
        <v>533.54999999999995</v>
      </c>
      <c r="D4086">
        <f t="shared" si="133"/>
        <v>3.5737797423116284E-3</v>
      </c>
      <c r="E4086" s="172">
        <v>3.5737797423116284E-3</v>
      </c>
      <c r="G4086" s="172">
        <v>4076</v>
      </c>
      <c r="H4086" s="264">
        <f t="shared" ca="1" si="134"/>
        <v>-6.3578817168537614E-3</v>
      </c>
    </row>
    <row r="4087" spans="2:8">
      <c r="B4087" s="270">
        <v>39778</v>
      </c>
      <c r="C4087" s="271">
        <v>531.65</v>
      </c>
      <c r="D4087">
        <f t="shared" si="133"/>
        <v>-6.5402223675604977E-3</v>
      </c>
      <c r="E4087" s="172">
        <v>-6.5402223675604977E-3</v>
      </c>
      <c r="G4087" s="172">
        <v>4077</v>
      </c>
      <c r="H4087" s="264">
        <f t="shared" ca="1" si="134"/>
        <v>1.4935900390331616E-2</v>
      </c>
    </row>
    <row r="4088" spans="2:8">
      <c r="B4088" s="270">
        <v>39777</v>
      </c>
      <c r="C4088" s="271">
        <v>535.15</v>
      </c>
      <c r="D4088">
        <f t="shared" si="133"/>
        <v>9.050626944470546E-3</v>
      </c>
      <c r="E4088" s="172">
        <v>9.050626944470546E-3</v>
      </c>
      <c r="G4088" s="172">
        <v>4078</v>
      </c>
      <c r="H4088" s="264">
        <f t="shared" ca="1" si="134"/>
        <v>1.8324399348664596E-4</v>
      </c>
    </row>
    <row r="4089" spans="2:8">
      <c r="B4089" s="270">
        <v>39776</v>
      </c>
      <c r="C4089" s="271">
        <v>530.35</v>
      </c>
      <c r="D4089">
        <f t="shared" si="133"/>
        <v>4.000392195313273E-2</v>
      </c>
      <c r="E4089" s="172">
        <v>4.000392195313273E-2</v>
      </c>
      <c r="G4089" s="172">
        <v>4079</v>
      </c>
      <c r="H4089" s="264">
        <f t="shared" ca="1" si="134"/>
        <v>-1.8144617005242447E-2</v>
      </c>
    </row>
    <row r="4090" spans="2:8">
      <c r="B4090" s="270">
        <v>39773</v>
      </c>
      <c r="C4090" s="271">
        <v>509.95</v>
      </c>
      <c r="D4090">
        <f t="shared" si="133"/>
        <v>5.7000725463778629E-2</v>
      </c>
      <c r="E4090" s="172">
        <v>5.7000725463778629E-2</v>
      </c>
      <c r="G4090" s="172">
        <v>4080</v>
      </c>
      <c r="H4090" s="264">
        <f t="shared" ca="1" si="134"/>
        <v>1.4286226265825208E-2</v>
      </c>
    </row>
    <row r="4091" spans="2:8">
      <c r="B4091" s="270">
        <v>39772</v>
      </c>
      <c r="C4091" s="271">
        <v>482.45</v>
      </c>
      <c r="D4091">
        <f t="shared" si="133"/>
        <v>-6.5472154963680404E-2</v>
      </c>
      <c r="E4091" s="172">
        <v>-6.5472154963680404E-2</v>
      </c>
      <c r="G4091" s="172">
        <v>4081</v>
      </c>
      <c r="H4091" s="264">
        <f t="shared" ca="1" si="134"/>
        <v>2.6997526472921213E-2</v>
      </c>
    </row>
    <row r="4092" spans="2:8">
      <c r="B4092" s="270">
        <v>39771</v>
      </c>
      <c r="C4092" s="271">
        <v>516.25</v>
      </c>
      <c r="D4092">
        <f t="shared" si="133"/>
        <v>5.8451047247929854E-3</v>
      </c>
      <c r="E4092" s="172">
        <v>5.8451047247929854E-3</v>
      </c>
      <c r="G4092" s="172">
        <v>4082</v>
      </c>
      <c r="H4092" s="264">
        <f t="shared" ca="1" si="134"/>
        <v>8.2143159670223769E-3</v>
      </c>
    </row>
    <row r="4093" spans="2:8">
      <c r="B4093" s="270">
        <v>39770</v>
      </c>
      <c r="C4093" s="271">
        <v>513.25</v>
      </c>
      <c r="D4093">
        <f t="shared" si="133"/>
        <v>-6.3155973350369668E-2</v>
      </c>
      <c r="E4093" s="172">
        <v>-6.3155973350369668E-2</v>
      </c>
      <c r="G4093" s="172">
        <v>4083</v>
      </c>
      <c r="H4093" s="264">
        <f t="shared" ca="1" si="134"/>
        <v>-1.4815345532301523E-2</v>
      </c>
    </row>
    <row r="4094" spans="2:8">
      <c r="B4094" s="270">
        <v>39769</v>
      </c>
      <c r="C4094" s="271">
        <v>547.85</v>
      </c>
      <c r="D4094">
        <f t="shared" si="133"/>
        <v>2.1822251235661748E-2</v>
      </c>
      <c r="E4094" s="172">
        <v>2.1822251235661748E-2</v>
      </c>
      <c r="G4094" s="172">
        <v>4084</v>
      </c>
      <c r="H4094" s="264">
        <f t="shared" ca="1" si="134"/>
        <v>-1.5967296492208842E-2</v>
      </c>
    </row>
    <row r="4095" spans="2:8">
      <c r="B4095" s="270">
        <v>39766</v>
      </c>
      <c r="C4095" s="271">
        <v>536.15</v>
      </c>
      <c r="D4095">
        <f t="shared" si="133"/>
        <v>-4.1305319624497135E-2</v>
      </c>
      <c r="E4095" s="172">
        <v>-4.1305319624497135E-2</v>
      </c>
      <c r="G4095" s="172">
        <v>4085</v>
      </c>
      <c r="H4095" s="264">
        <f t="shared" ca="1" si="134"/>
        <v>2.5220945380588181E-2</v>
      </c>
    </row>
    <row r="4096" spans="2:8">
      <c r="B4096" s="270">
        <v>39764</v>
      </c>
      <c r="C4096" s="271">
        <v>559.25</v>
      </c>
      <c r="D4096">
        <f t="shared" si="133"/>
        <v>-2.4677363097314227E-2</v>
      </c>
      <c r="E4096" s="172">
        <v>-2.4677363097314227E-2</v>
      </c>
      <c r="G4096" s="172">
        <v>4086</v>
      </c>
      <c r="H4096" s="264">
        <f t="shared" ca="1" si="134"/>
        <v>-3.9663068131527084E-2</v>
      </c>
    </row>
    <row r="4097" spans="2:8">
      <c r="B4097" s="270">
        <v>39763</v>
      </c>
      <c r="C4097" s="271">
        <v>573.4</v>
      </c>
      <c r="D4097">
        <f t="shared" si="133"/>
        <v>-3.6707265854682945E-2</v>
      </c>
      <c r="E4097" s="172">
        <v>-3.6707265854682945E-2</v>
      </c>
      <c r="G4097" s="172">
        <v>4087</v>
      </c>
      <c r="H4097" s="264">
        <f t="shared" ca="1" si="134"/>
        <v>1.1456072820670347E-2</v>
      </c>
    </row>
    <row r="4098" spans="2:8">
      <c r="B4098" s="270">
        <v>39762</v>
      </c>
      <c r="C4098" s="271">
        <v>595.25</v>
      </c>
      <c r="D4098">
        <f t="shared" si="133"/>
        <v>-7.0064225540079159E-3</v>
      </c>
      <c r="E4098" s="172">
        <v>-7.0064225540079159E-3</v>
      </c>
      <c r="G4098" s="172">
        <v>4088</v>
      </c>
      <c r="H4098" s="264">
        <f t="shared" ca="1" si="134"/>
        <v>-2.32492672019841E-2</v>
      </c>
    </row>
    <row r="4099" spans="2:8">
      <c r="B4099" s="270">
        <v>39759</v>
      </c>
      <c r="C4099" s="271">
        <v>599.45000000000005</v>
      </c>
      <c r="D4099">
        <f t="shared" si="133"/>
        <v>-2.3300324540234288E-3</v>
      </c>
      <c r="E4099" s="172">
        <v>-2.3300324540234288E-3</v>
      </c>
      <c r="G4099" s="172">
        <v>4089</v>
      </c>
      <c r="H4099" s="264">
        <f t="shared" ca="1" si="134"/>
        <v>9.0712349678656271E-3</v>
      </c>
    </row>
    <row r="4100" spans="2:8">
      <c r="B4100" s="270">
        <v>39758</v>
      </c>
      <c r="C4100" s="271">
        <v>600.85</v>
      </c>
      <c r="D4100">
        <f t="shared" si="133"/>
        <v>-2.4356580336120807E-2</v>
      </c>
      <c r="E4100" s="172">
        <v>-2.4356580336120807E-2</v>
      </c>
      <c r="G4100" s="172">
        <v>4090</v>
      </c>
      <c r="H4100" s="264">
        <f t="shared" ca="1" si="134"/>
        <v>1.6288636574222918E-2</v>
      </c>
    </row>
    <row r="4101" spans="2:8">
      <c r="B4101" s="270">
        <v>39757</v>
      </c>
      <c r="C4101" s="271">
        <v>615.85</v>
      </c>
      <c r="D4101">
        <f t="shared" si="133"/>
        <v>1.6240357287864026E-4</v>
      </c>
      <c r="E4101" s="172">
        <v>1.6240357287864026E-4</v>
      </c>
      <c r="G4101" s="172">
        <v>4091</v>
      </c>
      <c r="H4101" s="264">
        <f t="shared" ca="1" si="134"/>
        <v>-1.4471205430036859E-3</v>
      </c>
    </row>
    <row r="4102" spans="2:8">
      <c r="B4102" s="270">
        <v>39756</v>
      </c>
      <c r="C4102" s="271">
        <v>615.75</v>
      </c>
      <c r="D4102">
        <f t="shared" si="133"/>
        <v>2.2585734451548656E-2</v>
      </c>
      <c r="E4102" s="172">
        <v>2.2585734451548656E-2</v>
      </c>
      <c r="G4102" s="172">
        <v>4092</v>
      </c>
      <c r="H4102" s="264">
        <f t="shared" ca="1" si="134"/>
        <v>-1.1608663353014515E-2</v>
      </c>
    </row>
    <row r="4103" spans="2:8">
      <c r="B4103" s="270">
        <v>39755</v>
      </c>
      <c r="C4103" s="271">
        <v>602.15</v>
      </c>
      <c r="D4103">
        <f t="shared" si="133"/>
        <v>6.9158380681818052E-2</v>
      </c>
      <c r="E4103" s="172">
        <v>6.9158380681818052E-2</v>
      </c>
      <c r="G4103" s="172">
        <v>4093</v>
      </c>
      <c r="H4103" s="264">
        <f t="shared" ca="1" si="134"/>
        <v>-1.5574559427954826E-2</v>
      </c>
    </row>
    <row r="4104" spans="2:8">
      <c r="B4104" s="270">
        <v>39752</v>
      </c>
      <c r="C4104" s="271">
        <v>563.20000000000005</v>
      </c>
      <c r="D4104">
        <f t="shared" si="133"/>
        <v>3.7487335359675827E-2</v>
      </c>
      <c r="E4104" s="172">
        <v>3.7487335359675827E-2</v>
      </c>
      <c r="G4104" s="172">
        <v>4094</v>
      </c>
      <c r="H4104" s="264">
        <f t="shared" ca="1" si="134"/>
        <v>1.0978629606509114E-2</v>
      </c>
    </row>
    <row r="4105" spans="2:8">
      <c r="B4105" s="270">
        <v>39750</v>
      </c>
      <c r="C4105" s="271">
        <v>542.85</v>
      </c>
      <c r="D4105">
        <f t="shared" si="133"/>
        <v>-7.8589052362239877E-3</v>
      </c>
      <c r="E4105" s="172">
        <v>-7.8589052362239877E-3</v>
      </c>
      <c r="G4105" s="172">
        <v>4095</v>
      </c>
      <c r="H4105" s="264">
        <f t="shared" ca="1" si="134"/>
        <v>-3.0685934586943838E-4</v>
      </c>
    </row>
    <row r="4106" spans="2:8">
      <c r="B4106" s="270">
        <v>39749</v>
      </c>
      <c r="C4106" s="271">
        <v>547.15</v>
      </c>
      <c r="D4106">
        <f t="shared" si="133"/>
        <v>6.0882210373242804E-2</v>
      </c>
      <c r="E4106" s="172">
        <v>6.0882210373242804E-2</v>
      </c>
      <c r="G4106" s="172">
        <v>4096</v>
      </c>
      <c r="H4106" s="264">
        <f t="shared" ca="1" si="134"/>
        <v>-1.002489326880646E-2</v>
      </c>
    </row>
    <row r="4107" spans="2:8">
      <c r="B4107" s="270">
        <v>39748</v>
      </c>
      <c r="C4107" s="271">
        <v>515.75</v>
      </c>
      <c r="D4107">
        <f t="shared" ref="D4107:D4170" si="135">(C4107-C4108)/C4108</f>
        <v>-4.1802136553646077E-2</v>
      </c>
      <c r="E4107" s="172">
        <v>-4.1802136553646077E-2</v>
      </c>
      <c r="G4107" s="172">
        <v>4097</v>
      </c>
      <c r="H4107" s="264">
        <f t="shared" ca="1" si="134"/>
        <v>2.2922129476325645E-2</v>
      </c>
    </row>
    <row r="4108" spans="2:8">
      <c r="B4108" s="270">
        <v>39745</v>
      </c>
      <c r="C4108" s="271">
        <v>538.25</v>
      </c>
      <c r="D4108">
        <f t="shared" si="135"/>
        <v>-9.5985891837420192E-2</v>
      </c>
      <c r="E4108" s="172">
        <v>-9.5985891837420192E-2</v>
      </c>
      <c r="G4108" s="172">
        <v>4098</v>
      </c>
      <c r="H4108" s="264">
        <f t="shared" ref="H4108:H4171" ca="1" si="136">_xlfn.NORM.INV(RAND(),N$13,N$14)</f>
        <v>-2.6169339876942952E-2</v>
      </c>
    </row>
    <row r="4109" spans="2:8">
      <c r="B4109" s="270">
        <v>39744</v>
      </c>
      <c r="C4109" s="271">
        <v>595.4</v>
      </c>
      <c r="D4109">
        <f t="shared" si="135"/>
        <v>-8.2164328657314725E-2</v>
      </c>
      <c r="E4109" s="172">
        <v>-8.2164328657314725E-2</v>
      </c>
      <c r="G4109" s="172">
        <v>4099</v>
      </c>
      <c r="H4109" s="264">
        <f t="shared" ca="1" si="136"/>
        <v>-7.0431557417066967E-3</v>
      </c>
    </row>
    <row r="4110" spans="2:8">
      <c r="B4110" s="270">
        <v>39743</v>
      </c>
      <c r="C4110" s="271">
        <v>648.70000000000005</v>
      </c>
      <c r="D4110">
        <f t="shared" si="135"/>
        <v>-4.2438556351022214E-2</v>
      </c>
      <c r="E4110" s="172">
        <v>-4.2438556351022214E-2</v>
      </c>
      <c r="G4110" s="172">
        <v>4100</v>
      </c>
      <c r="H4110" s="264">
        <f t="shared" ca="1" si="136"/>
        <v>1.5395557824126049E-2</v>
      </c>
    </row>
    <row r="4111" spans="2:8">
      <c r="B4111" s="270">
        <v>39742</v>
      </c>
      <c r="C4111" s="271">
        <v>677.45</v>
      </c>
      <c r="D4111">
        <f t="shared" si="135"/>
        <v>3.2147482288413229E-2</v>
      </c>
      <c r="E4111" s="172">
        <v>3.2147482288413229E-2</v>
      </c>
      <c r="G4111" s="172">
        <v>4101</v>
      </c>
      <c r="H4111" s="264">
        <f t="shared" ca="1" si="136"/>
        <v>-2.2487980797281849E-2</v>
      </c>
    </row>
    <row r="4112" spans="2:8">
      <c r="B4112" s="270">
        <v>39741</v>
      </c>
      <c r="C4112" s="271">
        <v>656.35</v>
      </c>
      <c r="D4112">
        <f t="shared" si="135"/>
        <v>2.4746291959406749E-2</v>
      </c>
      <c r="E4112" s="172">
        <v>2.4746291959406749E-2</v>
      </c>
      <c r="G4112" s="172">
        <v>4102</v>
      </c>
      <c r="H4112" s="264">
        <f t="shared" ca="1" si="136"/>
        <v>-1.0796839620276971E-2</v>
      </c>
    </row>
    <row r="4113" spans="2:8">
      <c r="B4113" s="270">
        <v>39738</v>
      </c>
      <c r="C4113" s="271">
        <v>640.5</v>
      </c>
      <c r="D4113">
        <f t="shared" si="135"/>
        <v>-5.6423099587507304E-2</v>
      </c>
      <c r="E4113" s="172">
        <v>-5.6423099587507304E-2</v>
      </c>
      <c r="G4113" s="172">
        <v>4103</v>
      </c>
      <c r="H4113" s="264">
        <f t="shared" ca="1" si="136"/>
        <v>1.0223852422042374E-2</v>
      </c>
    </row>
    <row r="4114" spans="2:8">
      <c r="B4114" s="270">
        <v>39737</v>
      </c>
      <c r="C4114" s="271">
        <v>678.8</v>
      </c>
      <c r="D4114">
        <f t="shared" si="135"/>
        <v>-4.1810313210592278E-3</v>
      </c>
      <c r="E4114" s="172">
        <v>-4.1810313210592278E-3</v>
      </c>
      <c r="G4114" s="172">
        <v>4104</v>
      </c>
      <c r="H4114" s="264">
        <f t="shared" ca="1" si="136"/>
        <v>-1.4612936077372273E-2</v>
      </c>
    </row>
    <row r="4115" spans="2:8">
      <c r="B4115" s="270">
        <v>39736</v>
      </c>
      <c r="C4115" s="271">
        <v>681.65</v>
      </c>
      <c r="D4115">
        <f t="shared" si="135"/>
        <v>-5.2935046891281728E-2</v>
      </c>
      <c r="E4115" s="172">
        <v>-5.2935046891281728E-2</v>
      </c>
      <c r="G4115" s="172">
        <v>4105</v>
      </c>
      <c r="H4115" s="264">
        <f t="shared" ca="1" si="136"/>
        <v>2.2836192167395703E-2</v>
      </c>
    </row>
    <row r="4116" spans="2:8">
      <c r="B4116" s="270">
        <v>39735</v>
      </c>
      <c r="C4116" s="271">
        <v>719.75</v>
      </c>
      <c r="D4116">
        <f t="shared" si="135"/>
        <v>-4.7704646017699744E-3</v>
      </c>
      <c r="E4116" s="172">
        <v>-4.7704646017699744E-3</v>
      </c>
      <c r="G4116" s="172">
        <v>4106</v>
      </c>
      <c r="H4116" s="264">
        <f t="shared" ca="1" si="136"/>
        <v>-2.3190980051049848E-2</v>
      </c>
    </row>
    <row r="4117" spans="2:8">
      <c r="B4117" s="270">
        <v>39734</v>
      </c>
      <c r="C4117" s="271">
        <v>723.2</v>
      </c>
      <c r="D4117">
        <f t="shared" si="135"/>
        <v>6.3998823010151529E-2</v>
      </c>
      <c r="E4117" s="172">
        <v>6.3998823010151529E-2</v>
      </c>
      <c r="G4117" s="172">
        <v>4107</v>
      </c>
      <c r="H4117" s="264">
        <f t="shared" ca="1" si="136"/>
        <v>-1.2132985453595551E-2</v>
      </c>
    </row>
    <row r="4118" spans="2:8">
      <c r="B4118" s="270">
        <v>39731</v>
      </c>
      <c r="C4118" s="271">
        <v>679.7</v>
      </c>
      <c r="D4118">
        <f t="shared" si="135"/>
        <v>-1.1848513484044454E-2</v>
      </c>
      <c r="E4118" s="172">
        <v>-1.1848513484044454E-2</v>
      </c>
      <c r="G4118" s="172">
        <v>4108</v>
      </c>
      <c r="H4118" s="264">
        <f t="shared" ca="1" si="136"/>
        <v>1.6546747673502223E-3</v>
      </c>
    </row>
    <row r="4119" spans="2:8">
      <c r="B4119" s="270">
        <v>39729</v>
      </c>
      <c r="C4119" s="271">
        <v>687.85</v>
      </c>
      <c r="D4119">
        <f t="shared" si="135"/>
        <v>2.3434012795714922E-2</v>
      </c>
      <c r="E4119" s="172">
        <v>2.3434012795714922E-2</v>
      </c>
      <c r="G4119" s="172">
        <v>4109</v>
      </c>
      <c r="H4119" s="264">
        <f t="shared" ca="1" si="136"/>
        <v>1.4431697462529184E-4</v>
      </c>
    </row>
    <row r="4120" spans="2:8">
      <c r="B4120" s="270">
        <v>39728</v>
      </c>
      <c r="C4120" s="271">
        <v>672.1</v>
      </c>
      <c r="D4120">
        <f t="shared" si="135"/>
        <v>1.987860394537181E-2</v>
      </c>
      <c r="E4120" s="172">
        <v>1.987860394537181E-2</v>
      </c>
      <c r="G4120" s="172">
        <v>4110</v>
      </c>
      <c r="H4120" s="264">
        <f t="shared" ca="1" si="136"/>
        <v>1.7413004500156298E-2</v>
      </c>
    </row>
    <row r="4121" spans="2:8">
      <c r="B4121" s="270">
        <v>39727</v>
      </c>
      <c r="C4121" s="271">
        <v>659</v>
      </c>
      <c r="D4121">
        <f t="shared" si="135"/>
        <v>-3.4927143589368125E-2</v>
      </c>
      <c r="E4121" s="172">
        <v>-3.4927143589368125E-2</v>
      </c>
      <c r="G4121" s="172">
        <v>4111</v>
      </c>
      <c r="H4121" s="264">
        <f t="shared" ca="1" si="136"/>
        <v>-1.8569520709381674E-2</v>
      </c>
    </row>
    <row r="4122" spans="2:8">
      <c r="B4122" s="270">
        <v>39724</v>
      </c>
      <c r="C4122" s="271">
        <v>682.85</v>
      </c>
      <c r="D4122">
        <f t="shared" si="135"/>
        <v>-2.5544059935783056E-2</v>
      </c>
      <c r="E4122" s="172">
        <v>-2.5544059935783056E-2</v>
      </c>
      <c r="G4122" s="172">
        <v>4112</v>
      </c>
      <c r="H4122" s="264">
        <f t="shared" ca="1" si="136"/>
        <v>5.48633452558254E-3</v>
      </c>
    </row>
    <row r="4123" spans="2:8">
      <c r="B4123" s="270">
        <v>39722</v>
      </c>
      <c r="C4123" s="271">
        <v>700.75</v>
      </c>
      <c r="D4123">
        <f t="shared" si="135"/>
        <v>1.5285424514633373E-2</v>
      </c>
      <c r="E4123" s="172">
        <v>1.5285424514633373E-2</v>
      </c>
      <c r="G4123" s="172">
        <v>4113</v>
      </c>
      <c r="H4123" s="264">
        <f t="shared" ca="1" si="136"/>
        <v>1.5746172346360677E-3</v>
      </c>
    </row>
    <row r="4124" spans="2:8">
      <c r="B4124" s="270">
        <v>39721</v>
      </c>
      <c r="C4124" s="271">
        <v>690.2</v>
      </c>
      <c r="D4124">
        <f t="shared" si="135"/>
        <v>4.1261220487289765E-2</v>
      </c>
      <c r="E4124" s="172">
        <v>4.1261220487289765E-2</v>
      </c>
      <c r="G4124" s="172">
        <v>4114</v>
      </c>
      <c r="H4124" s="264">
        <f t="shared" ca="1" si="136"/>
        <v>6.5682031070969059E-3</v>
      </c>
    </row>
    <row r="4125" spans="2:8">
      <c r="B4125" s="270">
        <v>39720</v>
      </c>
      <c r="C4125" s="271">
        <v>662.85</v>
      </c>
      <c r="D4125">
        <f t="shared" si="135"/>
        <v>-3.0991886558000049E-2</v>
      </c>
      <c r="E4125" s="172">
        <v>-3.0991886558000049E-2</v>
      </c>
      <c r="G4125" s="172">
        <v>4115</v>
      </c>
      <c r="H4125" s="264">
        <f t="shared" ca="1" si="136"/>
        <v>9.6293778679300245E-3</v>
      </c>
    </row>
    <row r="4126" spans="2:8">
      <c r="B4126" s="270">
        <v>39717</v>
      </c>
      <c r="C4126" s="271">
        <v>684.05</v>
      </c>
      <c r="D4126">
        <f t="shared" si="135"/>
        <v>-3.0197774154675078E-2</v>
      </c>
      <c r="E4126" s="172">
        <v>-3.0197774154675078E-2</v>
      </c>
      <c r="G4126" s="172">
        <v>4116</v>
      </c>
      <c r="H4126" s="264">
        <f t="shared" ca="1" si="136"/>
        <v>3.0969839904074399E-3</v>
      </c>
    </row>
    <row r="4127" spans="2:8">
      <c r="B4127" s="270">
        <v>39716</v>
      </c>
      <c r="C4127" s="271">
        <v>705.35</v>
      </c>
      <c r="D4127">
        <f t="shared" si="135"/>
        <v>4.628970232160661E-3</v>
      </c>
      <c r="E4127" s="172">
        <v>4.628970232160661E-3</v>
      </c>
      <c r="G4127" s="172">
        <v>4117</v>
      </c>
      <c r="H4127" s="264">
        <f t="shared" ca="1" si="136"/>
        <v>-1.0448037532597735E-2</v>
      </c>
    </row>
    <row r="4128" spans="2:8">
      <c r="B4128" s="270">
        <v>39715</v>
      </c>
      <c r="C4128" s="271">
        <v>702.1</v>
      </c>
      <c r="D4128">
        <f t="shared" si="135"/>
        <v>1.7120844628335647E-3</v>
      </c>
      <c r="E4128" s="172">
        <v>1.7120844628335647E-3</v>
      </c>
      <c r="G4128" s="172">
        <v>4118</v>
      </c>
      <c r="H4128" s="264">
        <f t="shared" ca="1" si="136"/>
        <v>-1.8289506280767327E-2</v>
      </c>
    </row>
    <row r="4129" spans="2:8">
      <c r="B4129" s="270">
        <v>39714</v>
      </c>
      <c r="C4129" s="271">
        <v>700.9</v>
      </c>
      <c r="D4129">
        <f t="shared" si="135"/>
        <v>-2.8282268126992898E-2</v>
      </c>
      <c r="E4129" s="172">
        <v>-2.8282268126992898E-2</v>
      </c>
      <c r="G4129" s="172">
        <v>4119</v>
      </c>
      <c r="H4129" s="264">
        <f t="shared" ca="1" si="136"/>
        <v>1.7211747339212897E-2</v>
      </c>
    </row>
    <row r="4130" spans="2:8">
      <c r="B4130" s="270">
        <v>39713</v>
      </c>
      <c r="C4130" s="271">
        <v>721.3</v>
      </c>
      <c r="D4130">
        <f t="shared" si="135"/>
        <v>-2.6651373051750894E-2</v>
      </c>
      <c r="E4130" s="172">
        <v>-2.6651373051750894E-2</v>
      </c>
      <c r="G4130" s="172">
        <v>4120</v>
      </c>
      <c r="H4130" s="264">
        <f t="shared" ca="1" si="136"/>
        <v>-1.6915074169821031E-2</v>
      </c>
    </row>
    <row r="4131" spans="2:8">
      <c r="B4131" s="270">
        <v>39710</v>
      </c>
      <c r="C4131" s="271">
        <v>741.05</v>
      </c>
      <c r="D4131">
        <f t="shared" si="135"/>
        <v>3.3686706653647619E-2</v>
      </c>
      <c r="E4131" s="172">
        <v>3.3686706653647619E-2</v>
      </c>
      <c r="G4131" s="172">
        <v>4121</v>
      </c>
      <c r="H4131" s="264">
        <f t="shared" ca="1" si="136"/>
        <v>1.4809861526493698E-2</v>
      </c>
    </row>
    <row r="4132" spans="2:8">
      <c r="B4132" s="270">
        <v>39709</v>
      </c>
      <c r="C4132" s="271">
        <v>716.9</v>
      </c>
      <c r="D4132">
        <f t="shared" si="135"/>
        <v>2.3777222420564053E-2</v>
      </c>
      <c r="E4132" s="172">
        <v>2.3777222420564053E-2</v>
      </c>
      <c r="G4132" s="172">
        <v>4122</v>
      </c>
      <c r="H4132" s="264">
        <f t="shared" ca="1" si="136"/>
        <v>-5.0170909415918046E-3</v>
      </c>
    </row>
    <row r="4133" spans="2:8">
      <c r="B4133" s="270">
        <v>39708</v>
      </c>
      <c r="C4133" s="271">
        <v>700.25</v>
      </c>
      <c r="D4133">
        <f t="shared" si="135"/>
        <v>6.2508981175456576E-3</v>
      </c>
      <c r="E4133" s="172">
        <v>6.2508981175456576E-3</v>
      </c>
      <c r="G4133" s="172">
        <v>4123</v>
      </c>
      <c r="H4133" s="264">
        <f t="shared" ca="1" si="136"/>
        <v>8.0811425097275392E-3</v>
      </c>
    </row>
    <row r="4134" spans="2:8">
      <c r="B4134" s="270">
        <v>39707</v>
      </c>
      <c r="C4134" s="271">
        <v>695.9</v>
      </c>
      <c r="D4134">
        <f t="shared" si="135"/>
        <v>-3.4410989315942928E-2</v>
      </c>
      <c r="E4134" s="172">
        <v>-3.4410989315942928E-2</v>
      </c>
      <c r="G4134" s="172">
        <v>4124</v>
      </c>
      <c r="H4134" s="264">
        <f t="shared" ca="1" si="136"/>
        <v>3.4568820577452732E-2</v>
      </c>
    </row>
    <row r="4135" spans="2:8">
      <c r="B4135" s="270">
        <v>39706</v>
      </c>
      <c r="C4135" s="271">
        <v>720.7</v>
      </c>
      <c r="D4135">
        <f t="shared" si="135"/>
        <v>2.4667661903746387E-2</v>
      </c>
      <c r="E4135" s="172">
        <v>2.4667661903746387E-2</v>
      </c>
      <c r="G4135" s="172">
        <v>4125</v>
      </c>
      <c r="H4135" s="264">
        <f t="shared" ca="1" si="136"/>
        <v>-3.827575589155096E-2</v>
      </c>
    </row>
    <row r="4136" spans="2:8">
      <c r="B4136" s="270">
        <v>39703</v>
      </c>
      <c r="C4136" s="271">
        <v>703.35</v>
      </c>
      <c r="D4136">
        <f t="shared" si="135"/>
        <v>3.5327886950761757E-2</v>
      </c>
      <c r="E4136" s="172">
        <v>3.5327886950761757E-2</v>
      </c>
      <c r="G4136" s="172">
        <v>4126</v>
      </c>
      <c r="H4136" s="264">
        <f t="shared" ca="1" si="136"/>
        <v>-1.5490248163946178E-2</v>
      </c>
    </row>
    <row r="4137" spans="2:8">
      <c r="B4137" s="270">
        <v>39702</v>
      </c>
      <c r="C4137" s="271">
        <v>679.35</v>
      </c>
      <c r="D4137">
        <f t="shared" si="135"/>
        <v>-2.3501509271237633E-2</v>
      </c>
      <c r="E4137" s="172">
        <v>-2.3501509271237633E-2</v>
      </c>
      <c r="G4137" s="172">
        <v>4127</v>
      </c>
      <c r="H4137" s="264">
        <f t="shared" ca="1" si="136"/>
        <v>-2.2836485831059312E-2</v>
      </c>
    </row>
    <row r="4138" spans="2:8">
      <c r="B4138" s="270">
        <v>39701</v>
      </c>
      <c r="C4138" s="271">
        <v>695.7</v>
      </c>
      <c r="D4138">
        <f t="shared" si="135"/>
        <v>-1.7442271026057353E-2</v>
      </c>
      <c r="E4138" s="172">
        <v>-1.7442271026057353E-2</v>
      </c>
      <c r="G4138" s="172">
        <v>4128</v>
      </c>
      <c r="H4138" s="264">
        <f t="shared" ca="1" si="136"/>
        <v>-1.1654440766504192E-2</v>
      </c>
    </row>
    <row r="4139" spans="2:8">
      <c r="B4139" s="270">
        <v>39700</v>
      </c>
      <c r="C4139" s="271">
        <v>708.05</v>
      </c>
      <c r="D4139">
        <f t="shared" si="135"/>
        <v>1.9216928170433148E-2</v>
      </c>
      <c r="E4139" s="172">
        <v>1.9216928170433148E-2</v>
      </c>
      <c r="G4139" s="172">
        <v>4129</v>
      </c>
      <c r="H4139" s="264">
        <f t="shared" ca="1" si="136"/>
        <v>-2.5017248720706205E-2</v>
      </c>
    </row>
    <row r="4140" spans="2:8">
      <c r="B4140" s="270">
        <v>39699</v>
      </c>
      <c r="C4140" s="271">
        <v>694.7</v>
      </c>
      <c r="D4140">
        <f t="shared" si="135"/>
        <v>2.1242190371187131E-2</v>
      </c>
      <c r="E4140" s="172">
        <v>2.1242190371187131E-2</v>
      </c>
      <c r="G4140" s="172">
        <v>4130</v>
      </c>
      <c r="H4140" s="264">
        <f t="shared" ca="1" si="136"/>
        <v>1.1618734177167528E-2</v>
      </c>
    </row>
    <row r="4141" spans="2:8">
      <c r="B4141" s="270">
        <v>39696</v>
      </c>
      <c r="C4141" s="271">
        <v>680.25</v>
      </c>
      <c r="D4141">
        <f t="shared" si="135"/>
        <v>-1.0833212156463639E-2</v>
      </c>
      <c r="E4141" s="172">
        <v>-1.0833212156463639E-2</v>
      </c>
      <c r="G4141" s="172">
        <v>4131</v>
      </c>
      <c r="H4141" s="264">
        <f t="shared" ca="1" si="136"/>
        <v>-7.3919289300145331E-3</v>
      </c>
    </row>
    <row r="4142" spans="2:8">
      <c r="B4142" s="270">
        <v>39695</v>
      </c>
      <c r="C4142" s="271">
        <v>687.7</v>
      </c>
      <c r="D4142">
        <f t="shared" si="135"/>
        <v>3.3746711762495371E-2</v>
      </c>
      <c r="E4142" s="172">
        <v>3.3746711762495371E-2</v>
      </c>
      <c r="G4142" s="172">
        <v>4132</v>
      </c>
      <c r="H4142" s="264">
        <f t="shared" ca="1" si="136"/>
        <v>1.6939802597156862E-2</v>
      </c>
    </row>
    <row r="4143" spans="2:8">
      <c r="B4143" s="270">
        <v>39693</v>
      </c>
      <c r="C4143" s="271">
        <v>665.25</v>
      </c>
      <c r="D4143">
        <f t="shared" si="135"/>
        <v>5.0118389897395421E-2</v>
      </c>
      <c r="E4143" s="172">
        <v>5.0118389897395421E-2</v>
      </c>
      <c r="G4143" s="172">
        <v>4133</v>
      </c>
      <c r="H4143" s="264">
        <f t="shared" ca="1" si="136"/>
        <v>1.8463392113987776E-3</v>
      </c>
    </row>
    <row r="4144" spans="2:8">
      <c r="B4144" s="270">
        <v>39692</v>
      </c>
      <c r="C4144" s="271">
        <v>633.5</v>
      </c>
      <c r="D4144">
        <f t="shared" si="135"/>
        <v>-2.4784482758620725E-2</v>
      </c>
      <c r="E4144" s="172">
        <v>-2.4784482758620725E-2</v>
      </c>
      <c r="G4144" s="172">
        <v>4134</v>
      </c>
      <c r="H4144" s="264">
        <f t="shared" ca="1" si="136"/>
        <v>3.8485763700011444E-2</v>
      </c>
    </row>
    <row r="4145" spans="2:8">
      <c r="B4145" s="270">
        <v>39689</v>
      </c>
      <c r="C4145" s="271">
        <v>649.6</v>
      </c>
      <c r="D4145">
        <f t="shared" si="135"/>
        <v>3.2176054659569395E-2</v>
      </c>
      <c r="E4145" s="172">
        <v>3.2176054659569395E-2</v>
      </c>
      <c r="G4145" s="172">
        <v>4135</v>
      </c>
      <c r="H4145" s="264">
        <f t="shared" ca="1" si="136"/>
        <v>-1.4092081958961142E-2</v>
      </c>
    </row>
    <row r="4146" spans="2:8">
      <c r="B4146" s="270">
        <v>39688</v>
      </c>
      <c r="C4146" s="271">
        <v>629.35</v>
      </c>
      <c r="D4146">
        <f t="shared" si="135"/>
        <v>5.1105965024355916E-3</v>
      </c>
      <c r="E4146" s="172">
        <v>5.1105965024355916E-3</v>
      </c>
      <c r="G4146" s="172">
        <v>4136</v>
      </c>
      <c r="H4146" s="264">
        <f t="shared" ca="1" si="136"/>
        <v>2.0027803269770444E-3</v>
      </c>
    </row>
    <row r="4147" spans="2:8">
      <c r="B4147" s="270">
        <v>39687</v>
      </c>
      <c r="C4147" s="271">
        <v>626.15</v>
      </c>
      <c r="D4147">
        <f t="shared" si="135"/>
        <v>-5.2426721741203721E-3</v>
      </c>
      <c r="E4147" s="172">
        <v>-5.2426721741203721E-3</v>
      </c>
      <c r="G4147" s="172">
        <v>4137</v>
      </c>
      <c r="H4147" s="264">
        <f t="shared" ca="1" si="136"/>
        <v>3.1129706989084505E-2</v>
      </c>
    </row>
    <row r="4148" spans="2:8">
      <c r="B4148" s="270">
        <v>39686</v>
      </c>
      <c r="C4148" s="271">
        <v>629.45000000000005</v>
      </c>
      <c r="D4148">
        <f t="shared" si="135"/>
        <v>5.993287517979862E-3</v>
      </c>
      <c r="E4148" s="172">
        <v>5.993287517979862E-3</v>
      </c>
      <c r="G4148" s="172">
        <v>4138</v>
      </c>
      <c r="H4148" s="264">
        <f t="shared" ca="1" si="136"/>
        <v>2.7131588405712951E-2</v>
      </c>
    </row>
    <row r="4149" spans="2:8">
      <c r="B4149" s="270">
        <v>39685</v>
      </c>
      <c r="C4149" s="271">
        <v>625.70000000000005</v>
      </c>
      <c r="D4149">
        <f t="shared" si="135"/>
        <v>-9.1844813935074501E-3</v>
      </c>
      <c r="E4149" s="172">
        <v>-9.1844813935074501E-3</v>
      </c>
      <c r="G4149" s="172">
        <v>4139</v>
      </c>
      <c r="H4149" s="264">
        <f t="shared" ca="1" si="136"/>
        <v>2.9080650097612001E-2</v>
      </c>
    </row>
    <row r="4150" spans="2:8">
      <c r="B4150" s="270">
        <v>39682</v>
      </c>
      <c r="C4150" s="271">
        <v>631.5</v>
      </c>
      <c r="D4150">
        <f t="shared" si="135"/>
        <v>2.0936060140651597E-2</v>
      </c>
      <c r="E4150" s="172">
        <v>2.0936060140651597E-2</v>
      </c>
      <c r="G4150" s="172">
        <v>4140</v>
      </c>
      <c r="H4150" s="264">
        <f t="shared" ca="1" si="136"/>
        <v>-2.4287591587960355E-2</v>
      </c>
    </row>
    <row r="4151" spans="2:8">
      <c r="B4151" s="270">
        <v>39681</v>
      </c>
      <c r="C4151" s="271">
        <v>618.54999999999995</v>
      </c>
      <c r="D4151">
        <f t="shared" si="135"/>
        <v>-1.047832346824519E-2</v>
      </c>
      <c r="E4151" s="172">
        <v>-1.047832346824519E-2</v>
      </c>
      <c r="G4151" s="172">
        <v>4141</v>
      </c>
      <c r="H4151" s="264">
        <f t="shared" ca="1" si="136"/>
        <v>7.5641796465690126E-3</v>
      </c>
    </row>
    <row r="4152" spans="2:8">
      <c r="B4152" s="270">
        <v>39680</v>
      </c>
      <c r="C4152" s="271">
        <v>625.1</v>
      </c>
      <c r="D4152">
        <f t="shared" si="135"/>
        <v>1.3949716139497198E-2</v>
      </c>
      <c r="E4152" s="172">
        <v>1.3949716139497198E-2</v>
      </c>
      <c r="G4152" s="172">
        <v>4142</v>
      </c>
      <c r="H4152" s="264">
        <f t="shared" ca="1" si="136"/>
        <v>3.1848473454464559E-3</v>
      </c>
    </row>
    <row r="4153" spans="2:8">
      <c r="B4153" s="270">
        <v>39679</v>
      </c>
      <c r="C4153" s="271">
        <v>616.5</v>
      </c>
      <c r="D4153">
        <f t="shared" si="135"/>
        <v>-3.6869239181377945E-2</v>
      </c>
      <c r="E4153" s="172">
        <v>-3.6869239181377945E-2</v>
      </c>
      <c r="G4153" s="172">
        <v>4143</v>
      </c>
      <c r="H4153" s="264">
        <f t="shared" ca="1" si="136"/>
        <v>4.573361771690221E-3</v>
      </c>
    </row>
    <row r="4154" spans="2:8">
      <c r="B4154" s="270">
        <v>39678</v>
      </c>
      <c r="C4154" s="271">
        <v>640.1</v>
      </c>
      <c r="D4154">
        <f t="shared" si="135"/>
        <v>-1.5987701767870833E-2</v>
      </c>
      <c r="E4154" s="172">
        <v>-1.5987701767870833E-2</v>
      </c>
      <c r="G4154" s="172">
        <v>4144</v>
      </c>
      <c r="H4154" s="264">
        <f t="shared" ca="1" si="136"/>
        <v>2.5064174000909337E-2</v>
      </c>
    </row>
    <row r="4155" spans="2:8">
      <c r="B4155" s="270">
        <v>39674</v>
      </c>
      <c r="C4155" s="271">
        <v>650.5</v>
      </c>
      <c r="D4155">
        <f t="shared" si="135"/>
        <v>-2.830681903054753E-2</v>
      </c>
      <c r="E4155" s="172">
        <v>-2.830681903054753E-2</v>
      </c>
      <c r="G4155" s="172">
        <v>4145</v>
      </c>
      <c r="H4155" s="264">
        <f t="shared" ca="1" si="136"/>
        <v>7.661558329229063E-3</v>
      </c>
    </row>
    <row r="4156" spans="2:8">
      <c r="B4156" s="270">
        <v>39673</v>
      </c>
      <c r="C4156" s="271">
        <v>669.45</v>
      </c>
      <c r="D4156">
        <f t="shared" si="135"/>
        <v>-1.4137397835210824E-2</v>
      </c>
      <c r="E4156" s="172">
        <v>-1.4137397835210824E-2</v>
      </c>
      <c r="G4156" s="172">
        <v>4146</v>
      </c>
      <c r="H4156" s="264">
        <f t="shared" ca="1" si="136"/>
        <v>-3.5159023248653334E-3</v>
      </c>
    </row>
    <row r="4157" spans="2:8">
      <c r="B4157" s="270">
        <v>39672</v>
      </c>
      <c r="C4157" s="271">
        <v>679.05</v>
      </c>
      <c r="D4157">
        <f t="shared" si="135"/>
        <v>-5.5891553701772741E-2</v>
      </c>
      <c r="E4157" s="172">
        <v>-5.5891553701772741E-2</v>
      </c>
      <c r="G4157" s="172">
        <v>4147</v>
      </c>
      <c r="H4157" s="264">
        <f t="shared" ca="1" si="136"/>
        <v>1.4652238484636581E-2</v>
      </c>
    </row>
    <row r="4158" spans="2:8">
      <c r="B4158" s="270">
        <v>39671</v>
      </c>
      <c r="C4158" s="271">
        <v>719.25</v>
      </c>
      <c r="D4158">
        <f t="shared" si="135"/>
        <v>5.9044393727453473E-2</v>
      </c>
      <c r="E4158" s="172">
        <v>5.9044393727453473E-2</v>
      </c>
      <c r="G4158" s="172">
        <v>4148</v>
      </c>
      <c r="H4158" s="264">
        <f t="shared" ca="1" si="136"/>
        <v>1.5396712604717632E-2</v>
      </c>
    </row>
    <row r="4159" spans="2:8">
      <c r="B4159" s="270">
        <v>39668</v>
      </c>
      <c r="C4159" s="271">
        <v>679.15</v>
      </c>
      <c r="D4159">
        <f t="shared" si="135"/>
        <v>1.1091260979603888E-2</v>
      </c>
      <c r="E4159" s="172">
        <v>1.1091260979603888E-2</v>
      </c>
      <c r="G4159" s="172">
        <v>4149</v>
      </c>
      <c r="H4159" s="264">
        <f t="shared" ca="1" si="136"/>
        <v>2.1739087077685621E-3</v>
      </c>
    </row>
    <row r="4160" spans="2:8">
      <c r="B4160" s="270">
        <v>39667</v>
      </c>
      <c r="C4160" s="271">
        <v>671.7</v>
      </c>
      <c r="D4160">
        <f t="shared" si="135"/>
        <v>3.0688967316249805E-2</v>
      </c>
      <c r="E4160" s="172">
        <v>3.0688967316249805E-2</v>
      </c>
      <c r="G4160" s="172">
        <v>4150</v>
      </c>
      <c r="H4160" s="264">
        <f t="shared" ca="1" si="136"/>
        <v>-1.4618222478569294E-2</v>
      </c>
    </row>
    <row r="4161" spans="2:8">
      <c r="B4161" s="270">
        <v>39666</v>
      </c>
      <c r="C4161" s="271">
        <v>651.70000000000005</v>
      </c>
      <c r="D4161">
        <f t="shared" si="135"/>
        <v>6.1400651465798123E-2</v>
      </c>
      <c r="E4161" s="172">
        <v>6.1400651465798123E-2</v>
      </c>
      <c r="G4161" s="172">
        <v>4151</v>
      </c>
      <c r="H4161" s="264">
        <f t="shared" ca="1" si="136"/>
        <v>4.6312563436260772E-2</v>
      </c>
    </row>
    <row r="4162" spans="2:8">
      <c r="B4162" s="270">
        <v>39665</v>
      </c>
      <c r="C4162" s="271">
        <v>614</v>
      </c>
      <c r="D4162">
        <f t="shared" si="135"/>
        <v>7.2114545137069941E-2</v>
      </c>
      <c r="E4162" s="172">
        <v>7.2114545137069941E-2</v>
      </c>
      <c r="G4162" s="172">
        <v>4152</v>
      </c>
      <c r="H4162" s="264">
        <f t="shared" ca="1" si="136"/>
        <v>2.5071765629057823E-2</v>
      </c>
    </row>
    <row r="4163" spans="2:8">
      <c r="B4163" s="270">
        <v>39664</v>
      </c>
      <c r="C4163" s="271">
        <v>572.70000000000005</v>
      </c>
      <c r="D4163">
        <f t="shared" si="135"/>
        <v>1.8767232944943642E-2</v>
      </c>
      <c r="E4163" s="172">
        <v>1.8767232944943642E-2</v>
      </c>
      <c r="G4163" s="172">
        <v>4153</v>
      </c>
      <c r="H4163" s="264">
        <f t="shared" ca="1" si="136"/>
        <v>-6.339973844541073E-3</v>
      </c>
    </row>
    <row r="4164" spans="2:8">
      <c r="B4164" s="270">
        <v>39661</v>
      </c>
      <c r="C4164" s="271">
        <v>562.15</v>
      </c>
      <c r="D4164">
        <f t="shared" si="135"/>
        <v>-2.3451750195431251E-2</v>
      </c>
      <c r="E4164" s="172">
        <v>-2.3451750195431251E-2</v>
      </c>
      <c r="G4164" s="172">
        <v>4154</v>
      </c>
      <c r="H4164" s="264">
        <f t="shared" ca="1" si="136"/>
        <v>-1.1277652636993761E-2</v>
      </c>
    </row>
    <row r="4165" spans="2:8">
      <c r="B4165" s="270">
        <v>39660</v>
      </c>
      <c r="C4165" s="271">
        <v>575.65</v>
      </c>
      <c r="D4165">
        <f t="shared" si="135"/>
        <v>-2.0753593603810572E-2</v>
      </c>
      <c r="E4165" s="172">
        <v>-2.0753593603810572E-2</v>
      </c>
      <c r="G4165" s="172">
        <v>4155</v>
      </c>
      <c r="H4165" s="264">
        <f t="shared" ca="1" si="136"/>
        <v>9.7204080083906595E-3</v>
      </c>
    </row>
    <row r="4166" spans="2:8">
      <c r="B4166" s="270">
        <v>39659</v>
      </c>
      <c r="C4166" s="271">
        <v>587.85</v>
      </c>
      <c r="D4166">
        <f t="shared" si="135"/>
        <v>3.7870762711864486E-2</v>
      </c>
      <c r="E4166" s="172">
        <v>3.7870762711864486E-2</v>
      </c>
      <c r="G4166" s="172">
        <v>4156</v>
      </c>
      <c r="H4166" s="264">
        <f t="shared" ca="1" si="136"/>
        <v>1.4505376079671934E-2</v>
      </c>
    </row>
    <row r="4167" spans="2:8">
      <c r="B4167" s="270">
        <v>39658</v>
      </c>
      <c r="C4167" s="271">
        <v>566.4</v>
      </c>
      <c r="D4167">
        <f t="shared" si="135"/>
        <v>-7.2463768115942032E-2</v>
      </c>
      <c r="E4167" s="172">
        <v>-7.2463768115942032E-2</v>
      </c>
      <c r="G4167" s="172">
        <v>4157</v>
      </c>
      <c r="H4167" s="264">
        <f t="shared" ca="1" si="136"/>
        <v>1.6232373915006804E-2</v>
      </c>
    </row>
    <row r="4168" spans="2:8">
      <c r="B4168" s="270">
        <v>39657</v>
      </c>
      <c r="C4168" s="271">
        <v>610.65</v>
      </c>
      <c r="D4168">
        <f t="shared" si="135"/>
        <v>-6.103515625E-3</v>
      </c>
      <c r="E4168" s="172">
        <v>-6.103515625E-3</v>
      </c>
      <c r="G4168" s="172">
        <v>4158</v>
      </c>
      <c r="H4168" s="264">
        <f t="shared" ca="1" si="136"/>
        <v>-1.7835031105600595E-2</v>
      </c>
    </row>
    <row r="4169" spans="2:8">
      <c r="B4169" s="270">
        <v>39654</v>
      </c>
      <c r="C4169" s="271">
        <v>614.4</v>
      </c>
      <c r="D4169">
        <f t="shared" si="135"/>
        <v>-7.6718081240410244E-3</v>
      </c>
      <c r="E4169" s="172">
        <v>-7.6718081240410244E-3</v>
      </c>
      <c r="G4169" s="172">
        <v>4159</v>
      </c>
      <c r="H4169" s="264">
        <f t="shared" ca="1" si="136"/>
        <v>1.8087413160831883E-2</v>
      </c>
    </row>
    <row r="4170" spans="2:8">
      <c r="B4170" s="270">
        <v>39653</v>
      </c>
      <c r="C4170" s="271">
        <v>619.15</v>
      </c>
      <c r="D4170">
        <f t="shared" si="135"/>
        <v>1.8338815789473648E-2</v>
      </c>
      <c r="E4170" s="172">
        <v>1.8338815789473648E-2</v>
      </c>
      <c r="G4170" s="172">
        <v>4160</v>
      </c>
      <c r="H4170" s="264">
        <f t="shared" ca="1" si="136"/>
        <v>-2.9426846667165111E-2</v>
      </c>
    </row>
    <row r="4171" spans="2:8">
      <c r="B4171" s="270">
        <v>39652</v>
      </c>
      <c r="C4171" s="271">
        <v>608</v>
      </c>
      <c r="D4171">
        <f t="shared" ref="D4171:D4234" si="137">(C4171-C4172)/C4172</f>
        <v>3.4365430418509778E-2</v>
      </c>
      <c r="E4171" s="172">
        <v>3.4365430418509778E-2</v>
      </c>
      <c r="G4171" s="172">
        <v>4161</v>
      </c>
      <c r="H4171" s="264">
        <f t="shared" ca="1" si="136"/>
        <v>-2.0343962431988962E-2</v>
      </c>
    </row>
    <row r="4172" spans="2:8">
      <c r="B4172" s="270">
        <v>39651</v>
      </c>
      <c r="C4172" s="271">
        <v>587.79999999999995</v>
      </c>
      <c r="D4172">
        <f t="shared" si="137"/>
        <v>-9.1709804527543889E-2</v>
      </c>
      <c r="E4172" s="172">
        <v>-9.1709804527543889E-2</v>
      </c>
      <c r="G4172" s="172">
        <v>4162</v>
      </c>
      <c r="H4172" s="264">
        <f t="shared" ref="H4172:H4235" ca="1" si="138">_xlfn.NORM.INV(RAND(),N$13,N$14)</f>
        <v>1.2828841590676054E-2</v>
      </c>
    </row>
    <row r="4173" spans="2:8">
      <c r="B4173" s="270">
        <v>39650</v>
      </c>
      <c r="C4173" s="271">
        <v>647.15</v>
      </c>
      <c r="D4173">
        <f t="shared" si="137"/>
        <v>4.5054501412999562E-2</v>
      </c>
      <c r="E4173" s="172">
        <v>4.5054501412999562E-2</v>
      </c>
      <c r="G4173" s="172">
        <v>4163</v>
      </c>
      <c r="H4173" s="264">
        <f t="shared" ca="1" si="138"/>
        <v>1.4907909448930305E-2</v>
      </c>
    </row>
    <row r="4174" spans="2:8">
      <c r="B4174" s="270">
        <v>39647</v>
      </c>
      <c r="C4174" s="271">
        <v>619.25</v>
      </c>
      <c r="D4174">
        <f t="shared" si="137"/>
        <v>3.3288836976472627E-2</v>
      </c>
      <c r="E4174" s="172">
        <v>3.3288836976472627E-2</v>
      </c>
      <c r="G4174" s="172">
        <v>4164</v>
      </c>
      <c r="H4174" s="264">
        <f t="shared" ca="1" si="138"/>
        <v>-1.3113987807967693E-2</v>
      </c>
    </row>
    <row r="4175" spans="2:8">
      <c r="B4175" s="270">
        <v>39646</v>
      </c>
      <c r="C4175" s="271">
        <v>599.29999999999995</v>
      </c>
      <c r="D4175">
        <f t="shared" si="137"/>
        <v>9.3114455084359241E-2</v>
      </c>
      <c r="E4175" s="172">
        <v>9.3114455084359241E-2</v>
      </c>
      <c r="G4175" s="172">
        <v>4165</v>
      </c>
      <c r="H4175" s="264">
        <f t="shared" ca="1" si="138"/>
        <v>-2.5857010099014161E-2</v>
      </c>
    </row>
    <row r="4176" spans="2:8">
      <c r="B4176" s="270">
        <v>39645</v>
      </c>
      <c r="C4176" s="271">
        <v>548.25</v>
      </c>
      <c r="D4176">
        <f t="shared" si="137"/>
        <v>-1.9115237575094749E-3</v>
      </c>
      <c r="E4176" s="172">
        <v>-1.9115237575094749E-3</v>
      </c>
      <c r="G4176" s="172">
        <v>4166</v>
      </c>
      <c r="H4176" s="264">
        <f t="shared" ca="1" si="138"/>
        <v>-8.0402031306817546E-3</v>
      </c>
    </row>
    <row r="4177" spans="2:8">
      <c r="B4177" s="270">
        <v>39644</v>
      </c>
      <c r="C4177" s="271">
        <v>549.29999999999995</v>
      </c>
      <c r="D4177">
        <f t="shared" si="137"/>
        <v>-3.3773087071240188E-2</v>
      </c>
      <c r="E4177" s="172">
        <v>-3.3773087071240188E-2</v>
      </c>
      <c r="G4177" s="172">
        <v>4167</v>
      </c>
      <c r="H4177" s="264">
        <f t="shared" ca="1" si="138"/>
        <v>6.6313799629748853E-3</v>
      </c>
    </row>
    <row r="4178" spans="2:8">
      <c r="B4178" s="270">
        <v>39643</v>
      </c>
      <c r="C4178" s="271">
        <v>568.5</v>
      </c>
      <c r="D4178">
        <f t="shared" si="137"/>
        <v>6.6401062416998674E-3</v>
      </c>
      <c r="E4178" s="172">
        <v>6.6401062416998674E-3</v>
      </c>
      <c r="G4178" s="172">
        <v>4168</v>
      </c>
      <c r="H4178" s="264">
        <f t="shared" ca="1" si="138"/>
        <v>-1.7390218700129835E-2</v>
      </c>
    </row>
    <row r="4179" spans="2:8">
      <c r="B4179" s="270">
        <v>39640</v>
      </c>
      <c r="C4179" s="271">
        <v>564.75</v>
      </c>
      <c r="D4179">
        <f t="shared" si="137"/>
        <v>-1.4145522058172657E-3</v>
      </c>
      <c r="E4179" s="172">
        <v>-1.4145522058172657E-3</v>
      </c>
      <c r="G4179" s="172">
        <v>4169</v>
      </c>
      <c r="H4179" s="264">
        <f t="shared" ca="1" si="138"/>
        <v>-9.9238502283537817E-3</v>
      </c>
    </row>
    <row r="4180" spans="2:8">
      <c r="B4180" s="270">
        <v>39639</v>
      </c>
      <c r="C4180" s="271">
        <v>565.54999999999995</v>
      </c>
      <c r="D4180">
        <f t="shared" si="137"/>
        <v>-3.3990947134682876E-2</v>
      </c>
      <c r="E4180" s="172">
        <v>-3.3990947134682876E-2</v>
      </c>
      <c r="G4180" s="172">
        <v>4170</v>
      </c>
      <c r="H4180" s="264">
        <f t="shared" ca="1" si="138"/>
        <v>6.0916256415376006E-3</v>
      </c>
    </row>
    <row r="4181" spans="2:8">
      <c r="B4181" s="270">
        <v>39638</v>
      </c>
      <c r="C4181" s="271">
        <v>585.45000000000005</v>
      </c>
      <c r="D4181">
        <f t="shared" si="137"/>
        <v>2.8548840477863668E-2</v>
      </c>
      <c r="E4181" s="172">
        <v>2.8548840477863668E-2</v>
      </c>
      <c r="G4181" s="172">
        <v>4171</v>
      </c>
      <c r="H4181" s="264">
        <f t="shared" ca="1" si="138"/>
        <v>-1.9593533877620743E-2</v>
      </c>
    </row>
    <row r="4182" spans="2:8">
      <c r="B4182" s="270">
        <v>39637</v>
      </c>
      <c r="C4182" s="271">
        <v>569.20000000000005</v>
      </c>
      <c r="D4182">
        <f t="shared" si="137"/>
        <v>-6.8917386373548491E-3</v>
      </c>
      <c r="E4182" s="172">
        <v>-6.8917386373548491E-3</v>
      </c>
      <c r="G4182" s="172">
        <v>4172</v>
      </c>
      <c r="H4182" s="264">
        <f t="shared" ca="1" si="138"/>
        <v>-1.8216945731037607E-2</v>
      </c>
    </row>
    <row r="4183" spans="2:8">
      <c r="B4183" s="270">
        <v>39636</v>
      </c>
      <c r="C4183" s="271">
        <v>573.15</v>
      </c>
      <c r="D4183">
        <f t="shared" si="137"/>
        <v>4.436953352769684E-2</v>
      </c>
      <c r="E4183" s="172">
        <v>4.436953352769684E-2</v>
      </c>
      <c r="G4183" s="172">
        <v>4173</v>
      </c>
      <c r="H4183" s="264">
        <f t="shared" ca="1" si="138"/>
        <v>2.2962432344201095E-3</v>
      </c>
    </row>
    <row r="4184" spans="2:8">
      <c r="B4184" s="270">
        <v>39633</v>
      </c>
      <c r="C4184" s="271">
        <v>548.79999999999995</v>
      </c>
      <c r="D4184">
        <f t="shared" si="137"/>
        <v>6.3816209317149976E-4</v>
      </c>
      <c r="E4184" s="172">
        <v>6.3816209317149976E-4</v>
      </c>
      <c r="G4184" s="172">
        <v>4174</v>
      </c>
      <c r="H4184" s="264">
        <f t="shared" ca="1" si="138"/>
        <v>4.7571119278051778E-3</v>
      </c>
    </row>
    <row r="4185" spans="2:8">
      <c r="B4185" s="270">
        <v>39632</v>
      </c>
      <c r="C4185" s="271">
        <v>548.45000000000005</v>
      </c>
      <c r="D4185">
        <f t="shared" si="137"/>
        <v>-5.3090469613259667E-2</v>
      </c>
      <c r="E4185" s="172">
        <v>-5.3090469613259667E-2</v>
      </c>
      <c r="G4185" s="172">
        <v>4175</v>
      </c>
      <c r="H4185" s="264">
        <f t="shared" ca="1" si="138"/>
        <v>1.7856334046563987E-2</v>
      </c>
    </row>
    <row r="4186" spans="2:8">
      <c r="B4186" s="270">
        <v>39631</v>
      </c>
      <c r="C4186" s="271">
        <v>579.20000000000005</v>
      </c>
      <c r="D4186">
        <f t="shared" si="137"/>
        <v>1.347331583552064E-2</v>
      </c>
      <c r="E4186" s="172">
        <v>1.347331583552064E-2</v>
      </c>
      <c r="G4186" s="172">
        <v>4176</v>
      </c>
      <c r="H4186" s="264">
        <f t="shared" ca="1" si="138"/>
        <v>4.2282123161683487E-3</v>
      </c>
    </row>
    <row r="4187" spans="2:8">
      <c r="B4187" s="270">
        <v>39630</v>
      </c>
      <c r="C4187" s="271">
        <v>571.5</v>
      </c>
      <c r="D4187">
        <f t="shared" si="137"/>
        <v>-7.3067877706593065E-2</v>
      </c>
      <c r="E4187" s="172">
        <v>-7.3067877706593065E-2</v>
      </c>
      <c r="G4187" s="172">
        <v>4177</v>
      </c>
      <c r="H4187" s="264">
        <f t="shared" ca="1" si="138"/>
        <v>6.3941128283422008E-3</v>
      </c>
    </row>
    <row r="4188" spans="2:8">
      <c r="B4188" s="270">
        <v>39629</v>
      </c>
      <c r="C4188" s="271">
        <v>616.54999999999995</v>
      </c>
      <c r="D4188">
        <f t="shared" si="137"/>
        <v>-4.0762349280435699E-2</v>
      </c>
      <c r="E4188" s="172">
        <v>-4.0762349280435699E-2</v>
      </c>
      <c r="G4188" s="172">
        <v>4178</v>
      </c>
      <c r="H4188" s="264">
        <f t="shared" ca="1" si="138"/>
        <v>-2.7984382831512545E-2</v>
      </c>
    </row>
    <row r="4189" spans="2:8">
      <c r="B4189" s="270">
        <v>39626</v>
      </c>
      <c r="C4189" s="271">
        <v>642.75</v>
      </c>
      <c r="D4189">
        <f t="shared" si="137"/>
        <v>-4.9045716822015056E-2</v>
      </c>
      <c r="E4189" s="172">
        <v>-4.9045716822015056E-2</v>
      </c>
      <c r="G4189" s="172">
        <v>4179</v>
      </c>
      <c r="H4189" s="264">
        <f t="shared" ca="1" si="138"/>
        <v>2.3812608968708623E-2</v>
      </c>
    </row>
    <row r="4190" spans="2:8">
      <c r="B4190" s="270">
        <v>39625</v>
      </c>
      <c r="C4190" s="271">
        <v>675.9</v>
      </c>
      <c r="D4190">
        <f t="shared" si="137"/>
        <v>-2.3195317580750153E-2</v>
      </c>
      <c r="E4190" s="172">
        <v>-2.3195317580750153E-2</v>
      </c>
      <c r="G4190" s="172">
        <v>4180</v>
      </c>
      <c r="H4190" s="264">
        <f t="shared" ca="1" si="138"/>
        <v>6.3887917052655868E-3</v>
      </c>
    </row>
    <row r="4191" spans="2:8">
      <c r="B4191" s="270">
        <v>39624</v>
      </c>
      <c r="C4191" s="271">
        <v>691.95</v>
      </c>
      <c r="D4191">
        <f t="shared" si="137"/>
        <v>2.253583567311955E-2</v>
      </c>
      <c r="E4191" s="172">
        <v>2.253583567311955E-2</v>
      </c>
      <c r="G4191" s="172">
        <v>4181</v>
      </c>
      <c r="H4191" s="264">
        <f t="shared" ca="1" si="138"/>
        <v>4.9961263543482938E-3</v>
      </c>
    </row>
    <row r="4192" spans="2:8">
      <c r="B4192" s="270">
        <v>39623</v>
      </c>
      <c r="C4192" s="271">
        <v>676.7</v>
      </c>
      <c r="D4192">
        <f t="shared" si="137"/>
        <v>-1.6352932625917579E-2</v>
      </c>
      <c r="E4192" s="172">
        <v>-1.6352932625917579E-2</v>
      </c>
      <c r="G4192" s="172">
        <v>4182</v>
      </c>
      <c r="H4192" s="264">
        <f t="shared" ca="1" si="138"/>
        <v>-1.0340491875773716E-2</v>
      </c>
    </row>
    <row r="4193" spans="2:8">
      <c r="B4193" s="270">
        <v>39622</v>
      </c>
      <c r="C4193" s="271">
        <v>687.95</v>
      </c>
      <c r="D4193">
        <f t="shared" si="137"/>
        <v>-5.5467838264570572E-2</v>
      </c>
      <c r="E4193" s="172">
        <v>-5.5467838264570572E-2</v>
      </c>
      <c r="G4193" s="172">
        <v>4183</v>
      </c>
      <c r="H4193" s="264">
        <f t="shared" ca="1" si="138"/>
        <v>3.0667218401886974E-3</v>
      </c>
    </row>
    <row r="4194" spans="2:8">
      <c r="B4194" s="270">
        <v>39619</v>
      </c>
      <c r="C4194" s="271">
        <v>728.35</v>
      </c>
      <c r="D4194">
        <f t="shared" si="137"/>
        <v>-2.5031791714075272E-2</v>
      </c>
      <c r="E4194" s="172">
        <v>-2.5031791714075272E-2</v>
      </c>
      <c r="G4194" s="172">
        <v>4184</v>
      </c>
      <c r="H4194" s="264">
        <f t="shared" ca="1" si="138"/>
        <v>2.5529487137875735E-3</v>
      </c>
    </row>
    <row r="4195" spans="2:8">
      <c r="B4195" s="270">
        <v>39618</v>
      </c>
      <c r="C4195" s="271">
        <v>747.05</v>
      </c>
      <c r="D4195">
        <f t="shared" si="137"/>
        <v>-1.7371550744973182E-3</v>
      </c>
      <c r="E4195" s="172">
        <v>-1.7371550744973182E-3</v>
      </c>
      <c r="G4195" s="172">
        <v>4185</v>
      </c>
      <c r="H4195" s="264">
        <f t="shared" ca="1" si="138"/>
        <v>-2.9367390342038068E-2</v>
      </c>
    </row>
    <row r="4196" spans="2:8">
      <c r="B4196" s="270">
        <v>39617</v>
      </c>
      <c r="C4196" s="271">
        <v>748.35</v>
      </c>
      <c r="D4196">
        <f t="shared" si="137"/>
        <v>-9.00483347679263E-3</v>
      </c>
      <c r="E4196" s="172">
        <v>-9.00483347679263E-3</v>
      </c>
      <c r="G4196" s="172">
        <v>4186</v>
      </c>
      <c r="H4196" s="264">
        <f t="shared" ca="1" si="138"/>
        <v>-1.5047082328894436E-2</v>
      </c>
    </row>
    <row r="4197" spans="2:8">
      <c r="B4197" s="270">
        <v>39616</v>
      </c>
      <c r="C4197" s="271">
        <v>755.15</v>
      </c>
      <c r="D4197">
        <f t="shared" si="137"/>
        <v>5.3134369988145913E-2</v>
      </c>
      <c r="E4197" s="172">
        <v>5.3134369988145913E-2</v>
      </c>
      <c r="G4197" s="172">
        <v>4187</v>
      </c>
      <c r="H4197" s="264">
        <f t="shared" ca="1" si="138"/>
        <v>-1.6475356573045427E-2</v>
      </c>
    </row>
    <row r="4198" spans="2:8">
      <c r="B4198" s="270">
        <v>39615</v>
      </c>
      <c r="C4198" s="271">
        <v>717.05</v>
      </c>
      <c r="D4198">
        <f t="shared" si="137"/>
        <v>-7.0622446860070937E-3</v>
      </c>
      <c r="E4198" s="172">
        <v>-7.0622446860070937E-3</v>
      </c>
      <c r="G4198" s="172">
        <v>4188</v>
      </c>
      <c r="H4198" s="264">
        <f t="shared" ca="1" si="138"/>
        <v>-4.9245234824265485E-3</v>
      </c>
    </row>
    <row r="4199" spans="2:8">
      <c r="B4199" s="270">
        <v>39612</v>
      </c>
      <c r="C4199" s="271">
        <v>722.15</v>
      </c>
      <c r="D4199">
        <f t="shared" si="137"/>
        <v>-1.98832790445168E-2</v>
      </c>
      <c r="E4199" s="172">
        <v>-1.98832790445168E-2</v>
      </c>
      <c r="G4199" s="172">
        <v>4189</v>
      </c>
      <c r="H4199" s="264">
        <f t="shared" ca="1" si="138"/>
        <v>-3.0051355955631642E-2</v>
      </c>
    </row>
    <row r="4200" spans="2:8">
      <c r="B4200" s="270">
        <v>39611</v>
      </c>
      <c r="C4200" s="271">
        <v>736.8</v>
      </c>
      <c r="D4200">
        <f t="shared" si="137"/>
        <v>4.1567291311754061E-3</v>
      </c>
      <c r="E4200" s="172">
        <v>4.1567291311754061E-3</v>
      </c>
      <c r="G4200" s="172">
        <v>4190</v>
      </c>
      <c r="H4200" s="264">
        <f t="shared" ca="1" si="138"/>
        <v>-1.2158991314558245E-2</v>
      </c>
    </row>
    <row r="4201" spans="2:8">
      <c r="B4201" s="270">
        <v>39610</v>
      </c>
      <c r="C4201" s="271">
        <v>733.75</v>
      </c>
      <c r="D4201">
        <f t="shared" si="137"/>
        <v>-1.0451786918408631E-2</v>
      </c>
      <c r="E4201" s="172">
        <v>-1.0451786918408631E-2</v>
      </c>
      <c r="G4201" s="172">
        <v>4191</v>
      </c>
      <c r="H4201" s="264">
        <f t="shared" ca="1" si="138"/>
        <v>-1.4402192704961903E-2</v>
      </c>
    </row>
    <row r="4202" spans="2:8">
      <c r="B4202" s="270">
        <v>39609</v>
      </c>
      <c r="C4202" s="271">
        <v>741.5</v>
      </c>
      <c r="D4202">
        <f t="shared" si="137"/>
        <v>3.9943131812335596E-3</v>
      </c>
      <c r="E4202" s="172">
        <v>3.9943131812335596E-3</v>
      </c>
      <c r="G4202" s="172">
        <v>4192</v>
      </c>
      <c r="H4202" s="264">
        <f t="shared" ca="1" si="138"/>
        <v>3.3174371973973844E-3</v>
      </c>
    </row>
    <row r="4203" spans="2:8">
      <c r="B4203" s="270">
        <v>39608</v>
      </c>
      <c r="C4203" s="271">
        <v>738.55</v>
      </c>
      <c r="D4203">
        <f t="shared" si="137"/>
        <v>-1.5266666666666727E-2</v>
      </c>
      <c r="E4203" s="172">
        <v>-1.5266666666666727E-2</v>
      </c>
      <c r="G4203" s="172">
        <v>4193</v>
      </c>
      <c r="H4203" s="264">
        <f t="shared" ca="1" si="138"/>
        <v>-4.8287077268469356E-2</v>
      </c>
    </row>
    <row r="4204" spans="2:8">
      <c r="B4204" s="270">
        <v>39605</v>
      </c>
      <c r="C4204" s="271">
        <v>750</v>
      </c>
      <c r="D4204">
        <f t="shared" si="137"/>
        <v>-1.484303165637719E-2</v>
      </c>
      <c r="E4204" s="172">
        <v>-1.484303165637719E-2</v>
      </c>
      <c r="G4204" s="172">
        <v>4194</v>
      </c>
      <c r="H4204" s="264">
        <f t="shared" ca="1" si="138"/>
        <v>2.3269827909302442E-2</v>
      </c>
    </row>
    <row r="4205" spans="2:8">
      <c r="B4205" s="270">
        <v>39604</v>
      </c>
      <c r="C4205" s="271">
        <v>761.3</v>
      </c>
      <c r="D4205">
        <f t="shared" si="137"/>
        <v>1.9757551403121024E-2</v>
      </c>
      <c r="E4205" s="172">
        <v>1.9757551403121024E-2</v>
      </c>
      <c r="G4205" s="172">
        <v>4195</v>
      </c>
      <c r="H4205" s="264">
        <f t="shared" ca="1" si="138"/>
        <v>-1.4495418047085497E-3</v>
      </c>
    </row>
    <row r="4206" spans="2:8">
      <c r="B4206" s="270">
        <v>39603</v>
      </c>
      <c r="C4206" s="271">
        <v>746.55</v>
      </c>
      <c r="D4206">
        <f t="shared" si="137"/>
        <v>-4.5576578880081937E-2</v>
      </c>
      <c r="E4206" s="172">
        <v>-4.5576578880081937E-2</v>
      </c>
      <c r="G4206" s="172">
        <v>4196</v>
      </c>
      <c r="H4206" s="264">
        <f t="shared" ca="1" si="138"/>
        <v>1.8236326080186261E-2</v>
      </c>
    </row>
    <row r="4207" spans="2:8">
      <c r="B4207" s="270">
        <v>39602</v>
      </c>
      <c r="C4207" s="271">
        <v>782.2</v>
      </c>
      <c r="D4207">
        <f t="shared" si="137"/>
        <v>-6.4778356407975473E-3</v>
      </c>
      <c r="E4207" s="172">
        <v>-6.4778356407975473E-3</v>
      </c>
      <c r="G4207" s="172">
        <v>4197</v>
      </c>
      <c r="H4207" s="264">
        <f t="shared" ca="1" si="138"/>
        <v>-3.4088370807249732E-2</v>
      </c>
    </row>
    <row r="4208" spans="2:8">
      <c r="B4208" s="270">
        <v>39601</v>
      </c>
      <c r="C4208" s="271">
        <v>787.3</v>
      </c>
      <c r="D4208">
        <f t="shared" si="137"/>
        <v>3.1780355153659658E-2</v>
      </c>
      <c r="E4208" s="172">
        <v>3.1780355153659658E-2</v>
      </c>
      <c r="G4208" s="172">
        <v>4198</v>
      </c>
      <c r="H4208" s="264">
        <f t="shared" ca="1" si="138"/>
        <v>1.2526030250690972E-2</v>
      </c>
    </row>
    <row r="4209" spans="2:8">
      <c r="B4209" s="270">
        <v>39598</v>
      </c>
      <c r="C4209" s="271">
        <v>763.05</v>
      </c>
      <c r="D4209">
        <f t="shared" si="137"/>
        <v>6.5530799475693998E-5</v>
      </c>
      <c r="E4209" s="172">
        <v>6.5530799475693998E-5</v>
      </c>
      <c r="G4209" s="172">
        <v>4199</v>
      </c>
      <c r="H4209" s="264">
        <f t="shared" ca="1" si="138"/>
        <v>2.2930403276616357E-2</v>
      </c>
    </row>
    <row r="4210" spans="2:8">
      <c r="B4210" s="270">
        <v>39597</v>
      </c>
      <c r="C4210" s="271">
        <v>763</v>
      </c>
      <c r="D4210">
        <f t="shared" si="137"/>
        <v>-1.8460153084196337E-2</v>
      </c>
      <c r="E4210" s="172">
        <v>-1.8460153084196337E-2</v>
      </c>
      <c r="G4210" s="172">
        <v>4200</v>
      </c>
      <c r="H4210" s="264">
        <f t="shared" ca="1" si="138"/>
        <v>1.2810121092840488E-2</v>
      </c>
    </row>
    <row r="4211" spans="2:8">
      <c r="B4211" s="270">
        <v>39596</v>
      </c>
      <c r="C4211" s="271">
        <v>777.35</v>
      </c>
      <c r="D4211">
        <f t="shared" si="137"/>
        <v>1.6475972540045795E-2</v>
      </c>
      <c r="E4211" s="172">
        <v>1.6475972540045795E-2</v>
      </c>
      <c r="G4211" s="172">
        <v>4201</v>
      </c>
      <c r="H4211" s="264">
        <f t="shared" ca="1" si="138"/>
        <v>3.6520651786451381E-3</v>
      </c>
    </row>
    <row r="4212" spans="2:8">
      <c r="B4212" s="270">
        <v>39595</v>
      </c>
      <c r="C4212" s="271">
        <v>764.75</v>
      </c>
      <c r="D4212">
        <f t="shared" si="137"/>
        <v>3.9382999671808338E-3</v>
      </c>
      <c r="E4212" s="172">
        <v>3.9382999671808338E-3</v>
      </c>
      <c r="G4212" s="172">
        <v>4202</v>
      </c>
      <c r="H4212" s="264">
        <f t="shared" ca="1" si="138"/>
        <v>-1.6669368879984937E-3</v>
      </c>
    </row>
    <row r="4213" spans="2:8">
      <c r="B4213" s="270">
        <v>39594</v>
      </c>
      <c r="C4213" s="271">
        <v>761.75</v>
      </c>
      <c r="D4213">
        <f t="shared" si="137"/>
        <v>-3.5271023302938222E-2</v>
      </c>
      <c r="E4213" s="172">
        <v>-3.5271023302938222E-2</v>
      </c>
      <c r="G4213" s="172">
        <v>4203</v>
      </c>
      <c r="H4213" s="264">
        <f t="shared" ca="1" si="138"/>
        <v>3.812410882319603E-4</v>
      </c>
    </row>
    <row r="4214" spans="2:8">
      <c r="B4214" s="270">
        <v>39591</v>
      </c>
      <c r="C4214" s="271">
        <v>789.6</v>
      </c>
      <c r="D4214">
        <f t="shared" si="137"/>
        <v>-1.9982623805386648E-2</v>
      </c>
      <c r="E4214" s="172">
        <v>-1.9982623805386648E-2</v>
      </c>
      <c r="G4214" s="172">
        <v>4204</v>
      </c>
      <c r="H4214" s="264">
        <f t="shared" ca="1" si="138"/>
        <v>1.5023654832082786E-3</v>
      </c>
    </row>
    <row r="4215" spans="2:8">
      <c r="B4215" s="270">
        <v>39590</v>
      </c>
      <c r="C4215" s="271">
        <v>805.7</v>
      </c>
      <c r="D4215">
        <f t="shared" si="137"/>
        <v>-9.2837380879187883E-3</v>
      </c>
      <c r="E4215" s="172">
        <v>-9.2837380879187883E-3</v>
      </c>
      <c r="G4215" s="172">
        <v>4205</v>
      </c>
      <c r="H4215" s="264">
        <f t="shared" ca="1" si="138"/>
        <v>1.4446914838404368E-2</v>
      </c>
    </row>
    <row r="4216" spans="2:8">
      <c r="B4216" s="270">
        <v>39589</v>
      </c>
      <c r="C4216" s="271">
        <v>813.25</v>
      </c>
      <c r="D4216">
        <f t="shared" si="137"/>
        <v>-1.7185294298164577E-3</v>
      </c>
      <c r="E4216" s="172">
        <v>-1.7185294298164577E-3</v>
      </c>
      <c r="G4216" s="172">
        <v>4206</v>
      </c>
      <c r="H4216" s="264">
        <f t="shared" ca="1" si="138"/>
        <v>8.8467046624204869E-3</v>
      </c>
    </row>
    <row r="4217" spans="2:8">
      <c r="B4217" s="270">
        <v>39588</v>
      </c>
      <c r="C4217" s="271">
        <v>814.65</v>
      </c>
      <c r="D4217">
        <f t="shared" si="137"/>
        <v>-7.8553160394593171E-3</v>
      </c>
      <c r="E4217" s="172">
        <v>-7.8553160394593171E-3</v>
      </c>
      <c r="G4217" s="172">
        <v>4207</v>
      </c>
      <c r="H4217" s="264">
        <f t="shared" ca="1" si="138"/>
        <v>-8.4820147721533087E-4</v>
      </c>
    </row>
    <row r="4218" spans="2:8">
      <c r="B4218" s="270">
        <v>39584</v>
      </c>
      <c r="C4218" s="271">
        <v>821.1</v>
      </c>
      <c r="D4218">
        <f t="shared" si="137"/>
        <v>-8.5178875638833274E-4</v>
      </c>
      <c r="E4218" s="172">
        <v>-8.5178875638833274E-4</v>
      </c>
      <c r="G4218" s="172">
        <v>4208</v>
      </c>
      <c r="H4218" s="264">
        <f t="shared" ca="1" si="138"/>
        <v>-1.417438873903821E-2</v>
      </c>
    </row>
    <row r="4219" spans="2:8">
      <c r="B4219" s="270">
        <v>39583</v>
      </c>
      <c r="C4219" s="271">
        <v>821.8</v>
      </c>
      <c r="D4219">
        <f t="shared" si="137"/>
        <v>3.105200426572988E-2</v>
      </c>
      <c r="E4219" s="172">
        <v>3.105200426572988E-2</v>
      </c>
      <c r="G4219" s="172">
        <v>4209</v>
      </c>
      <c r="H4219" s="264">
        <f t="shared" ca="1" si="138"/>
        <v>-1.0261429137980876E-2</v>
      </c>
    </row>
    <row r="4220" spans="2:8">
      <c r="B4220" s="270">
        <v>39582</v>
      </c>
      <c r="C4220" s="271">
        <v>797.05</v>
      </c>
      <c r="D4220">
        <f t="shared" si="137"/>
        <v>3.4256796210990696E-2</v>
      </c>
      <c r="E4220" s="172">
        <v>3.4256796210990696E-2</v>
      </c>
      <c r="G4220" s="172">
        <v>4210</v>
      </c>
      <c r="H4220" s="264">
        <f t="shared" ca="1" si="138"/>
        <v>1.1436712318169395E-2</v>
      </c>
    </row>
    <row r="4221" spans="2:8">
      <c r="B4221" s="270">
        <v>39581</v>
      </c>
      <c r="C4221" s="271">
        <v>770.65</v>
      </c>
      <c r="D4221">
        <f t="shared" si="137"/>
        <v>3.894333744401305E-4</v>
      </c>
      <c r="E4221" s="172">
        <v>3.894333744401305E-4</v>
      </c>
      <c r="G4221" s="172">
        <v>4211</v>
      </c>
      <c r="H4221" s="264">
        <f t="shared" ca="1" si="138"/>
        <v>-1.0414676208554012E-2</v>
      </c>
    </row>
    <row r="4222" spans="2:8">
      <c r="B4222" s="270">
        <v>39580</v>
      </c>
      <c r="C4222" s="271">
        <v>770.35</v>
      </c>
      <c r="D4222">
        <f t="shared" si="137"/>
        <v>7.1251143940384964E-3</v>
      </c>
      <c r="E4222" s="172">
        <v>7.1251143940384964E-3</v>
      </c>
      <c r="G4222" s="172">
        <v>4212</v>
      </c>
      <c r="H4222" s="264">
        <f t="shared" ca="1" si="138"/>
        <v>-1.6785997146485779E-2</v>
      </c>
    </row>
    <row r="4223" spans="2:8">
      <c r="B4223" s="270">
        <v>39577</v>
      </c>
      <c r="C4223" s="271">
        <v>764.9</v>
      </c>
      <c r="D4223">
        <f t="shared" si="137"/>
        <v>-7.3324248913113716E-3</v>
      </c>
      <c r="E4223" s="172">
        <v>-7.3324248913113716E-3</v>
      </c>
      <c r="G4223" s="172">
        <v>4213</v>
      </c>
      <c r="H4223" s="264">
        <f t="shared" ca="1" si="138"/>
        <v>5.4180347950379903E-2</v>
      </c>
    </row>
    <row r="4224" spans="2:8">
      <c r="B4224" s="270">
        <v>39576</v>
      </c>
      <c r="C4224" s="271">
        <v>770.55</v>
      </c>
      <c r="D4224">
        <f t="shared" si="137"/>
        <v>-6.575130535679782E-3</v>
      </c>
      <c r="E4224" s="172">
        <v>-6.575130535679782E-3</v>
      </c>
      <c r="G4224" s="172">
        <v>4214</v>
      </c>
      <c r="H4224" s="264">
        <f t="shared" ca="1" si="138"/>
        <v>-2.0333436075902975E-2</v>
      </c>
    </row>
    <row r="4225" spans="2:8">
      <c r="B4225" s="270">
        <v>39575</v>
      </c>
      <c r="C4225" s="271">
        <v>775.65</v>
      </c>
      <c r="D4225">
        <f t="shared" si="137"/>
        <v>1.1673405504108428E-2</v>
      </c>
      <c r="E4225" s="172">
        <v>1.1673405504108428E-2</v>
      </c>
      <c r="G4225" s="172">
        <v>4215</v>
      </c>
      <c r="H4225" s="264">
        <f t="shared" ca="1" si="138"/>
        <v>-7.3295449520321895E-3</v>
      </c>
    </row>
    <row r="4226" spans="2:8">
      <c r="B4226" s="270">
        <v>39574</v>
      </c>
      <c r="C4226" s="271">
        <v>766.7</v>
      </c>
      <c r="D4226">
        <f t="shared" si="137"/>
        <v>-2.256501784803663E-2</v>
      </c>
      <c r="E4226" s="172">
        <v>-2.256501784803663E-2</v>
      </c>
      <c r="G4226" s="172">
        <v>4216</v>
      </c>
      <c r="H4226" s="264">
        <f t="shared" ca="1" si="138"/>
        <v>-4.3696490691745712E-4</v>
      </c>
    </row>
    <row r="4227" spans="2:8">
      <c r="B4227" s="270">
        <v>39573</v>
      </c>
      <c r="C4227" s="271">
        <v>784.4</v>
      </c>
      <c r="D4227">
        <f t="shared" si="137"/>
        <v>-4.4421880949359061E-3</v>
      </c>
      <c r="E4227" s="172">
        <v>-4.4421880949359061E-3</v>
      </c>
      <c r="G4227" s="172">
        <v>4217</v>
      </c>
      <c r="H4227" s="264">
        <f t="shared" ca="1" si="138"/>
        <v>-2.2718111183718043E-2</v>
      </c>
    </row>
    <row r="4228" spans="2:8">
      <c r="B4228" s="270">
        <v>39570</v>
      </c>
      <c r="C4228" s="271">
        <v>787.9</v>
      </c>
      <c r="D4228">
        <f t="shared" si="137"/>
        <v>6.1716749764182663E-2</v>
      </c>
      <c r="E4228" s="172">
        <v>6.1716749764182663E-2</v>
      </c>
      <c r="G4228" s="172">
        <v>4218</v>
      </c>
      <c r="H4228" s="264">
        <f t="shared" ca="1" si="138"/>
        <v>1.2804568731271224E-3</v>
      </c>
    </row>
    <row r="4229" spans="2:8">
      <c r="B4229" s="270">
        <v>39568</v>
      </c>
      <c r="C4229" s="271">
        <v>742.1</v>
      </c>
      <c r="D4229">
        <f t="shared" si="137"/>
        <v>1.4976407030021262E-2</v>
      </c>
      <c r="E4229" s="172">
        <v>1.4976407030021262E-2</v>
      </c>
      <c r="G4229" s="172">
        <v>4219</v>
      </c>
      <c r="H4229" s="264">
        <f t="shared" ca="1" si="138"/>
        <v>2.6312765282840028E-2</v>
      </c>
    </row>
    <row r="4230" spans="2:8">
      <c r="B4230" s="270">
        <v>39567</v>
      </c>
      <c r="C4230" s="271">
        <v>731.15</v>
      </c>
      <c r="D4230">
        <f t="shared" si="137"/>
        <v>1.2182460026302975E-2</v>
      </c>
      <c r="E4230" s="172">
        <v>1.2182460026302975E-2</v>
      </c>
      <c r="G4230" s="172">
        <v>4220</v>
      </c>
      <c r="H4230" s="264">
        <f t="shared" ca="1" si="138"/>
        <v>3.9650298582670864E-5</v>
      </c>
    </row>
    <row r="4231" spans="2:8">
      <c r="B4231" s="270">
        <v>39566</v>
      </c>
      <c r="C4231" s="271">
        <v>722.35</v>
      </c>
      <c r="D4231">
        <f t="shared" si="137"/>
        <v>-2.1139643607290495E-2</v>
      </c>
      <c r="E4231" s="172">
        <v>-2.1139643607290495E-2</v>
      </c>
      <c r="G4231" s="172">
        <v>4221</v>
      </c>
      <c r="H4231" s="264">
        <f t="shared" ca="1" si="138"/>
        <v>1.7915186495339963E-2</v>
      </c>
    </row>
    <row r="4232" spans="2:8">
      <c r="B4232" s="270">
        <v>39563</v>
      </c>
      <c r="C4232" s="271">
        <v>737.95</v>
      </c>
      <c r="D4232">
        <f t="shared" si="137"/>
        <v>-1.2181246235191633E-2</v>
      </c>
      <c r="E4232" s="172">
        <v>-1.2181246235191633E-2</v>
      </c>
      <c r="G4232" s="172">
        <v>4222</v>
      </c>
      <c r="H4232" s="264">
        <f t="shared" ca="1" si="138"/>
        <v>1.6560281855776713E-2</v>
      </c>
    </row>
    <row r="4233" spans="2:8">
      <c r="B4233" s="270">
        <v>39562</v>
      </c>
      <c r="C4233" s="271">
        <v>747.05</v>
      </c>
      <c r="D4233">
        <f t="shared" si="137"/>
        <v>-2.3527873995163717E-2</v>
      </c>
      <c r="E4233" s="172">
        <v>-2.3527873995163717E-2</v>
      </c>
      <c r="G4233" s="172">
        <v>4223</v>
      </c>
      <c r="H4233" s="264">
        <f t="shared" ca="1" si="138"/>
        <v>-3.9239983961058079E-2</v>
      </c>
    </row>
    <row r="4234" spans="2:8">
      <c r="B4234" s="270">
        <v>39561</v>
      </c>
      <c r="C4234" s="271">
        <v>765.05</v>
      </c>
      <c r="D4234">
        <f t="shared" si="137"/>
        <v>9.5005607969913981E-3</v>
      </c>
      <c r="E4234" s="172">
        <v>9.5005607969913981E-3</v>
      </c>
      <c r="G4234" s="172">
        <v>4224</v>
      </c>
      <c r="H4234" s="264">
        <f t="shared" ca="1" si="138"/>
        <v>-2.9040893764556782E-3</v>
      </c>
    </row>
    <row r="4235" spans="2:8">
      <c r="B4235" s="270">
        <v>39560</v>
      </c>
      <c r="C4235" s="271">
        <v>757.85</v>
      </c>
      <c r="D4235">
        <f t="shared" ref="D4235:D4298" si="139">(C4235-C4236)/C4236</f>
        <v>-1.3601457763894225E-2</v>
      </c>
      <c r="E4235" s="172">
        <v>-1.3601457763894225E-2</v>
      </c>
      <c r="G4235" s="172">
        <v>4225</v>
      </c>
      <c r="H4235" s="264">
        <f t="shared" ca="1" si="138"/>
        <v>3.2407909631016064E-2</v>
      </c>
    </row>
    <row r="4236" spans="2:8">
      <c r="B4236" s="270">
        <v>39559</v>
      </c>
      <c r="C4236" s="271">
        <v>768.3</v>
      </c>
      <c r="D4236">
        <f t="shared" si="139"/>
        <v>1.0256410256410197E-2</v>
      </c>
      <c r="E4236" s="172">
        <v>1.0256410256410197E-2</v>
      </c>
      <c r="G4236" s="172">
        <v>4226</v>
      </c>
      <c r="H4236" s="264">
        <f t="shared" ref="H4236:H4299" ca="1" si="140">_xlfn.NORM.INV(RAND(),N$13,N$14)</f>
        <v>-1.6616837643383016E-2</v>
      </c>
    </row>
    <row r="4237" spans="2:8">
      <c r="B4237" s="270">
        <v>39555</v>
      </c>
      <c r="C4237" s="271">
        <v>760.5</v>
      </c>
      <c r="D4237">
        <f t="shared" si="139"/>
        <v>5.8193360666578195E-3</v>
      </c>
      <c r="E4237" s="172">
        <v>5.8193360666578195E-3</v>
      </c>
      <c r="G4237" s="172">
        <v>4227</v>
      </c>
      <c r="H4237" s="264">
        <f t="shared" ca="1" si="140"/>
        <v>-8.1939511051802799E-4</v>
      </c>
    </row>
    <row r="4238" spans="2:8">
      <c r="B4238" s="270">
        <v>39554</v>
      </c>
      <c r="C4238" s="271">
        <v>756.1</v>
      </c>
      <c r="D4238">
        <f t="shared" si="139"/>
        <v>-2.6444532592877402E-4</v>
      </c>
      <c r="E4238" s="172">
        <v>-2.6444532592877402E-4</v>
      </c>
      <c r="G4238" s="172">
        <v>4228</v>
      </c>
      <c r="H4238" s="264">
        <f t="shared" ca="1" si="140"/>
        <v>-8.6857425326166641E-3</v>
      </c>
    </row>
    <row r="4239" spans="2:8">
      <c r="B4239" s="270">
        <v>39553</v>
      </c>
      <c r="C4239" s="271">
        <v>756.3</v>
      </c>
      <c r="D4239">
        <f t="shared" si="139"/>
        <v>2.3202326997226515E-2</v>
      </c>
      <c r="E4239" s="172">
        <v>2.3202326997226515E-2</v>
      </c>
      <c r="G4239" s="172">
        <v>4229</v>
      </c>
      <c r="H4239" s="264">
        <f t="shared" ca="1" si="140"/>
        <v>3.7034496009219729E-3</v>
      </c>
    </row>
    <row r="4240" spans="2:8">
      <c r="B4240" s="270">
        <v>39549</v>
      </c>
      <c r="C4240" s="271">
        <v>739.15</v>
      </c>
      <c r="D4240">
        <f t="shared" si="139"/>
        <v>1.6939964764873289E-3</v>
      </c>
      <c r="E4240" s="172">
        <v>1.6939964764873289E-3</v>
      </c>
      <c r="G4240" s="172">
        <v>4230</v>
      </c>
      <c r="H4240" s="264">
        <f t="shared" ca="1" si="140"/>
        <v>-2.8971462583095981E-2</v>
      </c>
    </row>
    <row r="4241" spans="2:8">
      <c r="B4241" s="270">
        <v>39548</v>
      </c>
      <c r="C4241" s="271">
        <v>737.9</v>
      </c>
      <c r="D4241">
        <f t="shared" si="139"/>
        <v>5.7929530430041575E-3</v>
      </c>
      <c r="E4241" s="172">
        <v>5.7929530430041575E-3</v>
      </c>
      <c r="G4241" s="172">
        <v>4231</v>
      </c>
      <c r="H4241" s="264">
        <f t="shared" ca="1" si="140"/>
        <v>1.5815300743024008E-2</v>
      </c>
    </row>
    <row r="4242" spans="2:8">
      <c r="B4242" s="270">
        <v>39547</v>
      </c>
      <c r="C4242" s="271">
        <v>733.65</v>
      </c>
      <c r="D4242">
        <f t="shared" si="139"/>
        <v>-1.477204055596589E-2</v>
      </c>
      <c r="E4242" s="172">
        <v>-1.477204055596589E-2</v>
      </c>
      <c r="G4242" s="172">
        <v>4232</v>
      </c>
      <c r="H4242" s="264">
        <f t="shared" ca="1" si="140"/>
        <v>3.9605606125788966E-3</v>
      </c>
    </row>
    <row r="4243" spans="2:8">
      <c r="B4243" s="270">
        <v>39546</v>
      </c>
      <c r="C4243" s="271">
        <v>744.65</v>
      </c>
      <c r="D4243">
        <f t="shared" si="139"/>
        <v>-1.9745935628249854E-2</v>
      </c>
      <c r="E4243" s="172">
        <v>-1.9745935628249854E-2</v>
      </c>
      <c r="G4243" s="172">
        <v>4233</v>
      </c>
      <c r="H4243" s="264">
        <f t="shared" ca="1" si="140"/>
        <v>1.2209651617073199E-3</v>
      </c>
    </row>
    <row r="4244" spans="2:8">
      <c r="B4244" s="270">
        <v>39545</v>
      </c>
      <c r="C4244" s="271">
        <v>759.65</v>
      </c>
      <c r="D4244">
        <f t="shared" si="139"/>
        <v>-6.4739733193827434E-3</v>
      </c>
      <c r="E4244" s="172">
        <v>-6.4739733193827434E-3</v>
      </c>
      <c r="G4244" s="172">
        <v>4234</v>
      </c>
      <c r="H4244" s="264">
        <f t="shared" ca="1" si="140"/>
        <v>-1.1742780023538331E-2</v>
      </c>
    </row>
    <row r="4245" spans="2:8">
      <c r="B4245" s="270">
        <v>39542</v>
      </c>
      <c r="C4245" s="271">
        <v>764.6</v>
      </c>
      <c r="D4245">
        <f t="shared" si="139"/>
        <v>-2.8339051976108726E-2</v>
      </c>
      <c r="E4245" s="172">
        <v>-2.8339051976108726E-2</v>
      </c>
      <c r="G4245" s="172">
        <v>4235</v>
      </c>
      <c r="H4245" s="264">
        <f t="shared" ca="1" si="140"/>
        <v>-1.3699773493974597E-2</v>
      </c>
    </row>
    <row r="4246" spans="2:8">
      <c r="B4246" s="270">
        <v>39541</v>
      </c>
      <c r="C4246" s="271">
        <v>786.9</v>
      </c>
      <c r="D4246">
        <f t="shared" si="139"/>
        <v>-2.929747733300438E-2</v>
      </c>
      <c r="E4246" s="172">
        <v>-2.929747733300438E-2</v>
      </c>
      <c r="G4246" s="172">
        <v>4236</v>
      </c>
      <c r="H4246" s="264">
        <f t="shared" ca="1" si="140"/>
        <v>-1.0478446111296303E-2</v>
      </c>
    </row>
    <row r="4247" spans="2:8">
      <c r="B4247" s="270">
        <v>39540</v>
      </c>
      <c r="C4247" s="271">
        <v>810.65</v>
      </c>
      <c r="D4247">
        <f t="shared" si="139"/>
        <v>-6.2519154152620568E-3</v>
      </c>
      <c r="E4247" s="172">
        <v>-6.2519154152620568E-3</v>
      </c>
      <c r="G4247" s="172">
        <v>4237</v>
      </c>
      <c r="H4247" s="264">
        <f t="shared" ca="1" si="140"/>
        <v>-5.0914998615758635E-2</v>
      </c>
    </row>
    <row r="4248" spans="2:8">
      <c r="B4248" s="270">
        <v>39539</v>
      </c>
      <c r="C4248" s="271">
        <v>815.75</v>
      </c>
      <c r="D4248">
        <f t="shared" si="139"/>
        <v>-1.3603385731559855E-2</v>
      </c>
      <c r="E4248" s="172">
        <v>-1.3603385731559855E-2</v>
      </c>
      <c r="G4248" s="172">
        <v>4238</v>
      </c>
      <c r="H4248" s="264">
        <f t="shared" ca="1" si="140"/>
        <v>-4.5029164851343537E-3</v>
      </c>
    </row>
    <row r="4249" spans="2:8">
      <c r="B4249" s="270">
        <v>39538</v>
      </c>
      <c r="C4249" s="271">
        <v>827</v>
      </c>
      <c r="D4249">
        <f t="shared" si="139"/>
        <v>-1.2890904750537068E-2</v>
      </c>
      <c r="E4249" s="172">
        <v>-1.2890904750537068E-2</v>
      </c>
      <c r="G4249" s="172">
        <v>4239</v>
      </c>
      <c r="H4249" s="264">
        <f t="shared" ca="1" si="140"/>
        <v>-1.3792867535336444E-2</v>
      </c>
    </row>
    <row r="4250" spans="2:8">
      <c r="B4250" s="270">
        <v>39535</v>
      </c>
      <c r="C4250" s="271">
        <v>837.8</v>
      </c>
      <c r="D4250">
        <f t="shared" si="139"/>
        <v>-5.9644518668734345E-4</v>
      </c>
      <c r="E4250" s="172">
        <v>-5.9644518668734345E-4</v>
      </c>
      <c r="G4250" s="172">
        <v>4240</v>
      </c>
      <c r="H4250" s="264">
        <f t="shared" ca="1" si="140"/>
        <v>1.8414919644062087E-2</v>
      </c>
    </row>
    <row r="4251" spans="2:8">
      <c r="B4251" s="270">
        <v>39534</v>
      </c>
      <c r="C4251" s="271">
        <v>838.3</v>
      </c>
      <c r="D4251">
        <f t="shared" si="139"/>
        <v>-8.6329233680227865E-3</v>
      </c>
      <c r="E4251" s="172">
        <v>-8.6329233680227865E-3</v>
      </c>
      <c r="G4251" s="172">
        <v>4241</v>
      </c>
      <c r="H4251" s="264">
        <f t="shared" ca="1" si="140"/>
        <v>-2.6179720353128972E-4</v>
      </c>
    </row>
    <row r="4252" spans="2:8">
      <c r="B4252" s="270">
        <v>39533</v>
      </c>
      <c r="C4252" s="271">
        <v>845.6</v>
      </c>
      <c r="D4252">
        <f t="shared" si="139"/>
        <v>2.0738282870178351E-3</v>
      </c>
      <c r="E4252" s="172">
        <v>2.0738282870178351E-3</v>
      </c>
      <c r="G4252" s="172">
        <v>4242</v>
      </c>
      <c r="H4252" s="264">
        <f t="shared" ca="1" si="140"/>
        <v>-5.0261243449252549E-3</v>
      </c>
    </row>
    <row r="4253" spans="2:8">
      <c r="B4253" s="270">
        <v>39532</v>
      </c>
      <c r="C4253" s="271">
        <v>843.85</v>
      </c>
      <c r="D4253">
        <f t="shared" si="139"/>
        <v>4.1532954825968867E-2</v>
      </c>
      <c r="E4253" s="172">
        <v>4.1532954825968867E-2</v>
      </c>
      <c r="G4253" s="172">
        <v>4243</v>
      </c>
      <c r="H4253" s="264">
        <f t="shared" ca="1" si="140"/>
        <v>-1.9186112461492686E-2</v>
      </c>
    </row>
    <row r="4254" spans="2:8">
      <c r="B4254" s="270">
        <v>39531</v>
      </c>
      <c r="C4254" s="271">
        <v>810.2</v>
      </c>
      <c r="D4254">
        <f t="shared" si="139"/>
        <v>-1.4894522463371633E-2</v>
      </c>
      <c r="E4254" s="172">
        <v>-1.4894522463371633E-2</v>
      </c>
      <c r="G4254" s="172">
        <v>4244</v>
      </c>
      <c r="H4254" s="264">
        <f t="shared" ca="1" si="140"/>
        <v>-1.3519926711385686E-2</v>
      </c>
    </row>
    <row r="4255" spans="2:8">
      <c r="B4255" s="270">
        <v>39526</v>
      </c>
      <c r="C4255" s="271">
        <v>822.45</v>
      </c>
      <c r="D4255">
        <f t="shared" si="139"/>
        <v>1.1188295321817204E-2</v>
      </c>
      <c r="E4255" s="172">
        <v>1.1188295321817204E-2</v>
      </c>
      <c r="G4255" s="172">
        <v>4245</v>
      </c>
      <c r="H4255" s="264">
        <f t="shared" ca="1" si="140"/>
        <v>1.3467142173572637E-2</v>
      </c>
    </row>
    <row r="4256" spans="2:8">
      <c r="B4256" s="270">
        <v>39525</v>
      </c>
      <c r="C4256" s="271">
        <v>813.35</v>
      </c>
      <c r="D4256">
        <f t="shared" si="139"/>
        <v>8.4309714214866639E-3</v>
      </c>
      <c r="E4256" s="172">
        <v>8.4309714214866639E-3</v>
      </c>
      <c r="G4256" s="172">
        <v>4246</v>
      </c>
      <c r="H4256" s="264">
        <f t="shared" ca="1" si="140"/>
        <v>9.8419425668967147E-3</v>
      </c>
    </row>
    <row r="4257" spans="2:8">
      <c r="B4257" s="270">
        <v>39524</v>
      </c>
      <c r="C4257" s="271">
        <v>806.55</v>
      </c>
      <c r="D4257">
        <f t="shared" si="139"/>
        <v>-3.1403866938873648E-2</v>
      </c>
      <c r="E4257" s="172">
        <v>-3.1403866938873648E-2</v>
      </c>
      <c r="G4257" s="172">
        <v>4247</v>
      </c>
      <c r="H4257" s="264">
        <f t="shared" ca="1" si="140"/>
        <v>-3.9746919209851149E-2</v>
      </c>
    </row>
    <row r="4258" spans="2:8">
      <c r="B4258" s="270">
        <v>39521</v>
      </c>
      <c r="C4258" s="271">
        <v>832.7</v>
      </c>
      <c r="D4258">
        <f t="shared" si="139"/>
        <v>-9.1033497947283597E-3</v>
      </c>
      <c r="E4258" s="172">
        <v>-9.1033497947283597E-3</v>
      </c>
      <c r="G4258" s="172">
        <v>4248</v>
      </c>
      <c r="H4258" s="264">
        <f t="shared" ca="1" si="140"/>
        <v>1.8539670764886638E-2</v>
      </c>
    </row>
    <row r="4259" spans="2:8">
      <c r="B4259" s="270">
        <v>39520</v>
      </c>
      <c r="C4259" s="271">
        <v>840.35</v>
      </c>
      <c r="D4259">
        <f t="shared" si="139"/>
        <v>-1.98857009563797E-2</v>
      </c>
      <c r="E4259" s="172">
        <v>-1.98857009563797E-2</v>
      </c>
      <c r="G4259" s="172">
        <v>4249</v>
      </c>
      <c r="H4259" s="264">
        <f t="shared" ca="1" si="140"/>
        <v>-2.2339830853248584E-2</v>
      </c>
    </row>
    <row r="4260" spans="2:8">
      <c r="B4260" s="270">
        <v>39519</v>
      </c>
      <c r="C4260" s="271">
        <v>857.4</v>
      </c>
      <c r="D4260">
        <f t="shared" si="139"/>
        <v>-1.0673282178503433E-2</v>
      </c>
      <c r="E4260" s="172">
        <v>-1.0673282178503433E-2</v>
      </c>
      <c r="G4260" s="172">
        <v>4250</v>
      </c>
      <c r="H4260" s="264">
        <f t="shared" ca="1" si="140"/>
        <v>3.3407767577025502E-2</v>
      </c>
    </row>
    <row r="4261" spans="2:8">
      <c r="B4261" s="270">
        <v>39518</v>
      </c>
      <c r="C4261" s="271">
        <v>866.65</v>
      </c>
      <c r="D4261">
        <f t="shared" si="139"/>
        <v>-3.1730070945757194E-2</v>
      </c>
      <c r="E4261" s="172">
        <v>-3.1730070945757194E-2</v>
      </c>
      <c r="G4261" s="172">
        <v>4251</v>
      </c>
      <c r="H4261" s="264">
        <f t="shared" ca="1" si="140"/>
        <v>-2.553555828526766E-2</v>
      </c>
    </row>
    <row r="4262" spans="2:8">
      <c r="B4262" s="270">
        <v>39517</v>
      </c>
      <c r="C4262" s="271">
        <v>895.05</v>
      </c>
      <c r="D4262">
        <f t="shared" si="139"/>
        <v>-3.5350541574608034E-2</v>
      </c>
      <c r="E4262" s="172">
        <v>-3.5350541574608034E-2</v>
      </c>
      <c r="G4262" s="172">
        <v>4252</v>
      </c>
      <c r="H4262" s="264">
        <f t="shared" ca="1" si="140"/>
        <v>-1.3644712557602438E-2</v>
      </c>
    </row>
    <row r="4263" spans="2:8">
      <c r="B4263" s="270">
        <v>39514</v>
      </c>
      <c r="C4263" s="271">
        <v>927.85</v>
      </c>
      <c r="D4263">
        <f t="shared" si="139"/>
        <v>-1.3135503084450141E-2</v>
      </c>
      <c r="E4263" s="172">
        <v>-1.3135503084450141E-2</v>
      </c>
      <c r="G4263" s="172">
        <v>4253</v>
      </c>
      <c r="H4263" s="264">
        <f t="shared" ca="1" si="140"/>
        <v>-7.6375539670374263E-4</v>
      </c>
    </row>
    <row r="4264" spans="2:8">
      <c r="B4264" s="270">
        <v>39512</v>
      </c>
      <c r="C4264" s="271">
        <v>940.2</v>
      </c>
      <c r="D4264">
        <f t="shared" si="139"/>
        <v>3.9411862251948586E-2</v>
      </c>
      <c r="E4264" s="172">
        <v>3.9411862251948586E-2</v>
      </c>
      <c r="G4264" s="172">
        <v>4254</v>
      </c>
      <c r="H4264" s="264">
        <f t="shared" ca="1" si="140"/>
        <v>-1.8275257384157875E-4</v>
      </c>
    </row>
    <row r="4265" spans="2:8">
      <c r="B4265" s="270">
        <v>39511</v>
      </c>
      <c r="C4265" s="271">
        <v>904.55</v>
      </c>
      <c r="D4265">
        <f t="shared" si="139"/>
        <v>3.6555320002291843E-2</v>
      </c>
      <c r="E4265" s="172">
        <v>3.6555320002291843E-2</v>
      </c>
      <c r="G4265" s="172">
        <v>4255</v>
      </c>
      <c r="H4265" s="264">
        <f t="shared" ca="1" si="140"/>
        <v>8.6721944451370048E-3</v>
      </c>
    </row>
    <row r="4266" spans="2:8">
      <c r="B4266" s="270">
        <v>39510</v>
      </c>
      <c r="C4266" s="271">
        <v>872.65</v>
      </c>
      <c r="D4266">
        <f t="shared" si="139"/>
        <v>5.1255471089609898E-3</v>
      </c>
      <c r="E4266" s="172">
        <v>5.1255471089609898E-3</v>
      </c>
      <c r="G4266" s="172">
        <v>4256</v>
      </c>
      <c r="H4266" s="264">
        <f t="shared" ca="1" si="140"/>
        <v>-2.8542863729786174E-2</v>
      </c>
    </row>
    <row r="4267" spans="2:8">
      <c r="B4267" s="270">
        <v>39507</v>
      </c>
      <c r="C4267" s="271">
        <v>868.2</v>
      </c>
      <c r="D4267">
        <f t="shared" si="139"/>
        <v>3.7090127217344643E-2</v>
      </c>
      <c r="E4267" s="172">
        <v>3.7090127217344643E-2</v>
      </c>
      <c r="G4267" s="172">
        <v>4257</v>
      </c>
      <c r="H4267" s="264">
        <f t="shared" ca="1" si="140"/>
        <v>-2.4399651231701909E-2</v>
      </c>
    </row>
    <row r="4268" spans="2:8">
      <c r="B4268" s="270">
        <v>39506</v>
      </c>
      <c r="C4268" s="271">
        <v>837.15</v>
      </c>
      <c r="D4268">
        <f t="shared" si="139"/>
        <v>5.1026533797574741E-3</v>
      </c>
      <c r="E4268" s="172">
        <v>5.1026533797574741E-3</v>
      </c>
      <c r="G4268" s="172">
        <v>4258</v>
      </c>
      <c r="H4268" s="264">
        <f t="shared" ca="1" si="140"/>
        <v>-9.2428107452544178E-3</v>
      </c>
    </row>
    <row r="4269" spans="2:8">
      <c r="B4269" s="270">
        <v>39505</v>
      </c>
      <c r="C4269" s="271">
        <v>832.9</v>
      </c>
      <c r="D4269">
        <f t="shared" si="139"/>
        <v>2.4099348333948143E-2</v>
      </c>
      <c r="E4269" s="172">
        <v>2.4099348333948143E-2</v>
      </c>
      <c r="G4269" s="172">
        <v>4259</v>
      </c>
      <c r="H4269" s="264">
        <f t="shared" ca="1" si="140"/>
        <v>-4.0887117926638634E-3</v>
      </c>
    </row>
    <row r="4270" spans="2:8">
      <c r="B4270" s="270">
        <v>39504</v>
      </c>
      <c r="C4270" s="271">
        <v>813.3</v>
      </c>
      <c r="D4270">
        <f t="shared" si="139"/>
        <v>1.5926550496533635E-2</v>
      </c>
      <c r="E4270" s="172">
        <v>1.5926550496533635E-2</v>
      </c>
      <c r="G4270" s="172">
        <v>4260</v>
      </c>
      <c r="H4270" s="264">
        <f t="shared" ca="1" si="140"/>
        <v>1.8100398635697543E-2</v>
      </c>
    </row>
    <row r="4271" spans="2:8">
      <c r="B4271" s="270">
        <v>39503</v>
      </c>
      <c r="C4271" s="271">
        <v>800.55</v>
      </c>
      <c r="D4271">
        <f t="shared" si="139"/>
        <v>4.4627128596594158E-2</v>
      </c>
      <c r="E4271" s="172">
        <v>4.4627128596594158E-2</v>
      </c>
      <c r="G4271" s="172">
        <v>4261</v>
      </c>
      <c r="H4271" s="264">
        <f t="shared" ca="1" si="140"/>
        <v>-2.0849285075825275E-2</v>
      </c>
    </row>
    <row r="4272" spans="2:8">
      <c r="B4272" s="270">
        <v>39500</v>
      </c>
      <c r="C4272" s="271">
        <v>766.35</v>
      </c>
      <c r="D4272">
        <f t="shared" si="139"/>
        <v>4.1931468256568771E-3</v>
      </c>
      <c r="E4272" s="172">
        <v>4.1931468256568771E-3</v>
      </c>
      <c r="G4272" s="172">
        <v>4262</v>
      </c>
      <c r="H4272" s="264">
        <f t="shared" ca="1" si="140"/>
        <v>5.8793421955946265E-3</v>
      </c>
    </row>
    <row r="4273" spans="2:8">
      <c r="B4273" s="270">
        <v>39499</v>
      </c>
      <c r="C4273" s="271">
        <v>763.15</v>
      </c>
      <c r="D4273">
        <f t="shared" si="139"/>
        <v>-8.5098090165000237E-3</v>
      </c>
      <c r="E4273" s="172">
        <v>-8.5098090165000237E-3</v>
      </c>
      <c r="G4273" s="172">
        <v>4263</v>
      </c>
      <c r="H4273" s="264">
        <f t="shared" ca="1" si="140"/>
        <v>2.024006760309131E-2</v>
      </c>
    </row>
    <row r="4274" spans="2:8">
      <c r="B4274" s="270">
        <v>39498</v>
      </c>
      <c r="C4274" s="271">
        <v>769.7</v>
      </c>
      <c r="D4274">
        <f t="shared" si="139"/>
        <v>-4.9048678033110867E-2</v>
      </c>
      <c r="E4274" s="172">
        <v>-4.9048678033110867E-2</v>
      </c>
      <c r="G4274" s="172">
        <v>4264</v>
      </c>
      <c r="H4274" s="264">
        <f t="shared" ca="1" si="140"/>
        <v>1.3842868634660534E-2</v>
      </c>
    </row>
    <row r="4275" spans="2:8">
      <c r="B4275" s="270">
        <v>39497</v>
      </c>
      <c r="C4275" s="271">
        <v>809.4</v>
      </c>
      <c r="D4275">
        <f t="shared" si="139"/>
        <v>3.9692384023814579E-3</v>
      </c>
      <c r="E4275" s="172">
        <v>3.9692384023814579E-3</v>
      </c>
      <c r="G4275" s="172">
        <v>4265</v>
      </c>
      <c r="H4275" s="264">
        <f t="shared" ca="1" si="140"/>
        <v>-1.543651552603267E-2</v>
      </c>
    </row>
    <row r="4276" spans="2:8">
      <c r="B4276" s="270">
        <v>39496</v>
      </c>
      <c r="C4276" s="271">
        <v>806.2</v>
      </c>
      <c r="D4276">
        <f t="shared" si="139"/>
        <v>-7.6927810942211822E-3</v>
      </c>
      <c r="E4276" s="172">
        <v>-7.6927810942211822E-3</v>
      </c>
      <c r="G4276" s="172">
        <v>4266</v>
      </c>
      <c r="H4276" s="264">
        <f t="shared" ca="1" si="140"/>
        <v>-2.1084708217606798E-2</v>
      </c>
    </row>
    <row r="4277" spans="2:8">
      <c r="B4277" s="270">
        <v>39493</v>
      </c>
      <c r="C4277" s="271">
        <v>812.45</v>
      </c>
      <c r="D4277">
        <f t="shared" si="139"/>
        <v>-2.0200192957067053E-2</v>
      </c>
      <c r="E4277" s="172">
        <v>-2.0200192957067053E-2</v>
      </c>
      <c r="G4277" s="172">
        <v>4267</v>
      </c>
      <c r="H4277" s="264">
        <f t="shared" ca="1" si="140"/>
        <v>-7.197098866427663E-3</v>
      </c>
    </row>
    <row r="4278" spans="2:8">
      <c r="B4278" s="270">
        <v>39492</v>
      </c>
      <c r="C4278" s="271">
        <v>829.2</v>
      </c>
      <c r="D4278">
        <f t="shared" si="139"/>
        <v>1.4622208626491337E-2</v>
      </c>
      <c r="E4278" s="172">
        <v>1.4622208626491337E-2</v>
      </c>
      <c r="G4278" s="172">
        <v>4268</v>
      </c>
      <c r="H4278" s="264">
        <f t="shared" ca="1" si="140"/>
        <v>-8.9859181701392229E-3</v>
      </c>
    </row>
    <row r="4279" spans="2:8">
      <c r="B4279" s="270">
        <v>39491</v>
      </c>
      <c r="C4279" s="271">
        <v>817.25</v>
      </c>
      <c r="D4279">
        <f t="shared" si="139"/>
        <v>1.1823696917172161E-2</v>
      </c>
      <c r="E4279" s="172">
        <v>1.1823696917172161E-2</v>
      </c>
      <c r="G4279" s="172">
        <v>4269</v>
      </c>
      <c r="H4279" s="264">
        <f t="shared" ca="1" si="140"/>
        <v>-1.8566833402965062E-2</v>
      </c>
    </row>
    <row r="4280" spans="2:8">
      <c r="B4280" s="270">
        <v>39490</v>
      </c>
      <c r="C4280" s="271">
        <v>807.7</v>
      </c>
      <c r="D4280">
        <f t="shared" si="139"/>
        <v>-6.9465789635458006E-3</v>
      </c>
      <c r="E4280" s="172">
        <v>-6.9465789635458006E-3</v>
      </c>
      <c r="G4280" s="172">
        <v>4270</v>
      </c>
      <c r="H4280" s="264">
        <f t="shared" ca="1" si="140"/>
        <v>1.5350968940154669E-2</v>
      </c>
    </row>
    <row r="4281" spans="2:8">
      <c r="B4281" s="270">
        <v>39489</v>
      </c>
      <c r="C4281" s="271">
        <v>813.35</v>
      </c>
      <c r="D4281">
        <f t="shared" si="139"/>
        <v>9.4322060192367635E-3</v>
      </c>
      <c r="E4281" s="172">
        <v>9.4322060192367635E-3</v>
      </c>
      <c r="G4281" s="172">
        <v>4271</v>
      </c>
      <c r="H4281" s="264">
        <f t="shared" ca="1" si="140"/>
        <v>-2.5594045430483998E-2</v>
      </c>
    </row>
    <row r="4282" spans="2:8">
      <c r="B4282" s="270">
        <v>39486</v>
      </c>
      <c r="C4282" s="271">
        <v>805.75</v>
      </c>
      <c r="D4282">
        <f t="shared" si="139"/>
        <v>7.1875000000000003E-3</v>
      </c>
      <c r="E4282" s="172">
        <v>7.1875000000000003E-3</v>
      </c>
      <c r="G4282" s="172">
        <v>4272</v>
      </c>
      <c r="H4282" s="264">
        <f t="shared" ca="1" si="140"/>
        <v>1.5880872130441072E-2</v>
      </c>
    </row>
    <row r="4283" spans="2:8">
      <c r="B4283" s="270">
        <v>39485</v>
      </c>
      <c r="C4283" s="271">
        <v>800</v>
      </c>
      <c r="D4283">
        <f t="shared" si="139"/>
        <v>-3.8750375488134578E-2</v>
      </c>
      <c r="E4283" s="172">
        <v>-3.8750375488134578E-2</v>
      </c>
      <c r="G4283" s="172">
        <v>4273</v>
      </c>
      <c r="H4283" s="264">
        <f t="shared" ca="1" si="140"/>
        <v>1.6534474419815835E-2</v>
      </c>
    </row>
    <row r="4284" spans="2:8">
      <c r="B4284" s="270">
        <v>39484</v>
      </c>
      <c r="C4284" s="271">
        <v>832.25</v>
      </c>
      <c r="D4284">
        <f t="shared" si="139"/>
        <v>-4.6241118496447423E-2</v>
      </c>
      <c r="E4284" s="172">
        <v>-4.6241118496447423E-2</v>
      </c>
      <c r="G4284" s="172">
        <v>4274</v>
      </c>
      <c r="H4284" s="264">
        <f t="shared" ca="1" si="140"/>
        <v>-1.8606423474456643E-3</v>
      </c>
    </row>
    <row r="4285" spans="2:8">
      <c r="B4285" s="270">
        <v>39483</v>
      </c>
      <c r="C4285" s="271">
        <v>872.6</v>
      </c>
      <c r="D4285">
        <f t="shared" si="139"/>
        <v>-2.7581211344514404E-2</v>
      </c>
      <c r="E4285" s="172">
        <v>-2.7581211344514404E-2</v>
      </c>
      <c r="G4285" s="172">
        <v>4275</v>
      </c>
      <c r="H4285" s="264">
        <f t="shared" ca="1" si="140"/>
        <v>-6.9813758465166881E-3</v>
      </c>
    </row>
    <row r="4286" spans="2:8">
      <c r="B4286" s="270">
        <v>39482</v>
      </c>
      <c r="C4286" s="271">
        <v>897.35</v>
      </c>
      <c r="D4286">
        <f t="shared" si="139"/>
        <v>-9.2740822522770928E-3</v>
      </c>
      <c r="E4286" s="172">
        <v>-9.2740822522770928E-3</v>
      </c>
      <c r="G4286" s="172">
        <v>4276</v>
      </c>
      <c r="H4286" s="264">
        <f t="shared" ca="1" si="140"/>
        <v>-1.4628952077882087E-2</v>
      </c>
    </row>
    <row r="4287" spans="2:8">
      <c r="B4287" s="270">
        <v>39479</v>
      </c>
      <c r="C4287" s="271">
        <v>905.75</v>
      </c>
      <c r="D4287">
        <f t="shared" si="139"/>
        <v>6.5337567631145552E-2</v>
      </c>
      <c r="E4287" s="172">
        <v>6.5337567631145552E-2</v>
      </c>
      <c r="G4287" s="172">
        <v>4277</v>
      </c>
      <c r="H4287" s="264">
        <f t="shared" ca="1" si="140"/>
        <v>-9.3014269451644725E-3</v>
      </c>
    </row>
    <row r="4288" spans="2:8">
      <c r="B4288" s="270">
        <v>39478</v>
      </c>
      <c r="C4288" s="271">
        <v>850.2</v>
      </c>
      <c r="D4288">
        <f t="shared" si="139"/>
        <v>6.2729317078945059E-3</v>
      </c>
      <c r="E4288" s="172">
        <v>6.2729317078945059E-3</v>
      </c>
      <c r="G4288" s="172">
        <v>4278</v>
      </c>
      <c r="H4288" s="264">
        <f t="shared" ca="1" si="140"/>
        <v>1.8056721137175342E-2</v>
      </c>
    </row>
    <row r="4289" spans="2:8">
      <c r="B4289" s="270">
        <v>39477</v>
      </c>
      <c r="C4289" s="271">
        <v>844.9</v>
      </c>
      <c r="D4289">
        <f t="shared" si="139"/>
        <v>-2.0973348783314048E-2</v>
      </c>
      <c r="E4289" s="172">
        <v>-2.0973348783314048E-2</v>
      </c>
      <c r="G4289" s="172">
        <v>4279</v>
      </c>
      <c r="H4289" s="264">
        <f t="shared" ca="1" si="140"/>
        <v>-1.4979243782109641E-2</v>
      </c>
    </row>
    <row r="4290" spans="2:8">
      <c r="B4290" s="270">
        <v>39476</v>
      </c>
      <c r="C4290" s="271">
        <v>863</v>
      </c>
      <c r="D4290">
        <f t="shared" si="139"/>
        <v>-1.9659997687059621E-3</v>
      </c>
      <c r="E4290" s="172">
        <v>-1.9659997687059621E-3</v>
      </c>
      <c r="G4290" s="172">
        <v>4280</v>
      </c>
      <c r="H4290" s="264">
        <f t="shared" ca="1" si="140"/>
        <v>5.1861668314902125E-3</v>
      </c>
    </row>
    <row r="4291" spans="2:8">
      <c r="B4291" s="270">
        <v>39475</v>
      </c>
      <c r="C4291" s="271">
        <v>864.7</v>
      </c>
      <c r="D4291">
        <f t="shared" si="139"/>
        <v>3.7183639198752547E-2</v>
      </c>
      <c r="E4291" s="172">
        <v>3.7183639198752547E-2</v>
      </c>
      <c r="G4291" s="172">
        <v>4281</v>
      </c>
      <c r="H4291" s="264">
        <f t="shared" ca="1" si="140"/>
        <v>-2.0575538037872886E-2</v>
      </c>
    </row>
    <row r="4292" spans="2:8">
      <c r="B4292" s="270">
        <v>39472</v>
      </c>
      <c r="C4292" s="271">
        <v>833.7</v>
      </c>
      <c r="D4292">
        <f t="shared" si="139"/>
        <v>5.6988906497622879E-2</v>
      </c>
      <c r="E4292" s="172">
        <v>5.6988906497622879E-2</v>
      </c>
      <c r="G4292" s="172">
        <v>4282</v>
      </c>
      <c r="H4292" s="264">
        <f t="shared" ca="1" si="140"/>
        <v>1.7361937448782293E-2</v>
      </c>
    </row>
    <row r="4293" spans="2:8">
      <c r="B4293" s="270">
        <v>39471</v>
      </c>
      <c r="C4293" s="271">
        <v>788.75</v>
      </c>
      <c r="D4293">
        <f t="shared" si="139"/>
        <v>-4.5270229377231713E-2</v>
      </c>
      <c r="E4293" s="172">
        <v>-4.5270229377231713E-2</v>
      </c>
      <c r="G4293" s="172">
        <v>4283</v>
      </c>
      <c r="H4293" s="264">
        <f t="shared" ca="1" si="140"/>
        <v>-6.2973930354299854E-3</v>
      </c>
    </row>
    <row r="4294" spans="2:8">
      <c r="B4294" s="270">
        <v>39470</v>
      </c>
      <c r="C4294" s="271">
        <v>826.15</v>
      </c>
      <c r="D4294">
        <f t="shared" si="139"/>
        <v>2.3666439501889628E-2</v>
      </c>
      <c r="E4294" s="172">
        <v>2.3666439501889628E-2</v>
      </c>
      <c r="G4294" s="172">
        <v>4284</v>
      </c>
      <c r="H4294" s="264">
        <f t="shared" ca="1" si="140"/>
        <v>-3.6024369201462241E-3</v>
      </c>
    </row>
    <row r="4295" spans="2:8">
      <c r="B4295" s="270">
        <v>39469</v>
      </c>
      <c r="C4295" s="271">
        <v>807.05</v>
      </c>
      <c r="D4295">
        <f t="shared" si="139"/>
        <v>4.7933266932269781E-3</v>
      </c>
      <c r="E4295" s="172">
        <v>4.7933266932269781E-3</v>
      </c>
      <c r="G4295" s="172">
        <v>4285</v>
      </c>
      <c r="H4295" s="264">
        <f t="shared" ca="1" si="140"/>
        <v>-1.1606521432628823E-2</v>
      </c>
    </row>
    <row r="4296" spans="2:8">
      <c r="B4296" s="270">
        <v>39468</v>
      </c>
      <c r="C4296" s="271">
        <v>803.2</v>
      </c>
      <c r="D4296">
        <f t="shared" si="139"/>
        <v>-4.6080760095011823E-2</v>
      </c>
      <c r="E4296" s="172">
        <v>-4.6080760095011823E-2</v>
      </c>
      <c r="G4296" s="172">
        <v>4286</v>
      </c>
      <c r="H4296" s="264">
        <f t="shared" ca="1" si="140"/>
        <v>1.1559123361978126E-2</v>
      </c>
    </row>
    <row r="4297" spans="2:8">
      <c r="B4297" s="270">
        <v>39465</v>
      </c>
      <c r="C4297" s="271">
        <v>842</v>
      </c>
      <c r="D4297">
        <f t="shared" si="139"/>
        <v>-2.6364477335800135E-2</v>
      </c>
      <c r="E4297" s="172">
        <v>-2.6364477335800135E-2</v>
      </c>
      <c r="G4297" s="172">
        <v>4287</v>
      </c>
      <c r="H4297" s="264">
        <f t="shared" ca="1" si="140"/>
        <v>3.6088353857468068E-3</v>
      </c>
    </row>
    <row r="4298" spans="2:8">
      <c r="B4298" s="270">
        <v>39464</v>
      </c>
      <c r="C4298" s="271">
        <v>864.8</v>
      </c>
      <c r="D4298">
        <f t="shared" si="139"/>
        <v>2.0172230742007677E-2</v>
      </c>
      <c r="E4298" s="172">
        <v>2.0172230742007677E-2</v>
      </c>
      <c r="G4298" s="172">
        <v>4288</v>
      </c>
      <c r="H4298" s="264">
        <f t="shared" ca="1" si="140"/>
        <v>-1.9841475690130866E-2</v>
      </c>
    </row>
    <row r="4299" spans="2:8">
      <c r="B4299" s="270">
        <v>39463</v>
      </c>
      <c r="C4299" s="271">
        <v>847.7</v>
      </c>
      <c r="D4299">
        <f t="shared" ref="D4299:D4308" si="141">(C4299-C4300)/C4300</f>
        <v>-2.7141791473001636E-2</v>
      </c>
      <c r="E4299" s="172">
        <v>-2.7141791473001636E-2</v>
      </c>
      <c r="G4299" s="172">
        <v>4289</v>
      </c>
      <c r="H4299" s="264">
        <f t="shared" ca="1" si="140"/>
        <v>-5.514231559573422E-4</v>
      </c>
    </row>
    <row r="4300" spans="2:8">
      <c r="B4300" s="270">
        <v>39462</v>
      </c>
      <c r="C4300" s="271">
        <v>871.35</v>
      </c>
      <c r="D4300">
        <f t="shared" si="141"/>
        <v>9.1493427529098122E-3</v>
      </c>
      <c r="E4300" s="172">
        <v>9.1493427529098122E-3</v>
      </c>
      <c r="G4300" s="172">
        <v>4290</v>
      </c>
      <c r="H4300" s="264">
        <f t="shared" ref="H4300:H4309" ca="1" si="142">_xlfn.NORM.INV(RAND(),N$13,N$14)</f>
        <v>3.4570717972969629E-2</v>
      </c>
    </row>
    <row r="4301" spans="2:8">
      <c r="B4301" s="270">
        <v>39461</v>
      </c>
      <c r="C4301" s="271">
        <v>863.45</v>
      </c>
      <c r="D4301">
        <f t="shared" si="141"/>
        <v>-4.0291208180504613E-2</v>
      </c>
      <c r="E4301" s="172">
        <v>-4.0291208180504613E-2</v>
      </c>
      <c r="G4301" s="172">
        <v>4291</v>
      </c>
      <c r="H4301" s="264">
        <f t="shared" ca="1" si="142"/>
        <v>1.414889118916395E-2</v>
      </c>
    </row>
    <row r="4302" spans="2:8">
      <c r="B4302" s="270">
        <v>39458</v>
      </c>
      <c r="C4302" s="271">
        <v>899.7</v>
      </c>
      <c r="D4302">
        <f t="shared" si="141"/>
        <v>-1.0448746150461943E-2</v>
      </c>
      <c r="E4302" s="172">
        <v>-1.0448746150461943E-2</v>
      </c>
      <c r="G4302" s="172">
        <v>4292</v>
      </c>
      <c r="H4302" s="264">
        <f t="shared" ca="1" si="142"/>
        <v>3.3380011222422252E-4</v>
      </c>
    </row>
    <row r="4303" spans="2:8">
      <c r="B4303" s="270">
        <v>39457</v>
      </c>
      <c r="C4303" s="271">
        <v>909.2</v>
      </c>
      <c r="D4303">
        <f t="shared" si="141"/>
        <v>-1.6815355501486839E-2</v>
      </c>
      <c r="E4303" s="172">
        <v>-1.6815355501486839E-2</v>
      </c>
      <c r="G4303" s="172">
        <v>4293</v>
      </c>
      <c r="H4303" s="264">
        <f t="shared" ca="1" si="142"/>
        <v>-3.2810549234084579E-2</v>
      </c>
    </row>
    <row r="4304" spans="2:8">
      <c r="B4304" s="270">
        <v>39456</v>
      </c>
      <c r="C4304" s="271">
        <v>924.75</v>
      </c>
      <c r="D4304">
        <f t="shared" si="141"/>
        <v>-1.601404554160455E-2</v>
      </c>
      <c r="E4304" s="172">
        <v>-1.601404554160455E-2</v>
      </c>
      <c r="G4304" s="172">
        <v>4294</v>
      </c>
      <c r="H4304" s="264">
        <f t="shared" ca="1" si="142"/>
        <v>-7.6648970050363988E-3</v>
      </c>
    </row>
    <row r="4305" spans="2:8">
      <c r="B4305" s="270">
        <v>39455</v>
      </c>
      <c r="C4305" s="271">
        <v>939.8</v>
      </c>
      <c r="D4305">
        <f t="shared" si="141"/>
        <v>-2.4850843060959839E-2</v>
      </c>
      <c r="E4305" s="172">
        <v>-2.4850843060959839E-2</v>
      </c>
      <c r="G4305" s="172">
        <v>4295</v>
      </c>
      <c r="H4305" s="264">
        <f t="shared" ca="1" si="142"/>
        <v>-4.8419302848895715E-3</v>
      </c>
    </row>
    <row r="4306" spans="2:8">
      <c r="B4306" s="270">
        <v>39454</v>
      </c>
      <c r="C4306" s="271">
        <v>963.75</v>
      </c>
      <c r="D4306">
        <f t="shared" si="141"/>
        <v>-4.1487320437688874E-4</v>
      </c>
      <c r="E4306" s="172">
        <v>-4.1487320437688874E-4</v>
      </c>
      <c r="G4306" s="172">
        <v>4296</v>
      </c>
      <c r="H4306" s="264">
        <f t="shared" ca="1" si="142"/>
        <v>-9.557009501082684E-3</v>
      </c>
    </row>
    <row r="4307" spans="2:8">
      <c r="B4307" s="270">
        <v>39451</v>
      </c>
      <c r="C4307" s="271">
        <v>964.15</v>
      </c>
      <c r="D4307">
        <f t="shared" si="141"/>
        <v>-9.2992190711057004E-3</v>
      </c>
      <c r="E4307" s="172">
        <v>-9.2992190711057004E-3</v>
      </c>
      <c r="G4307" s="172">
        <v>4297</v>
      </c>
      <c r="H4307" s="264">
        <f t="shared" ca="1" si="142"/>
        <v>-1.9553256332797357E-2</v>
      </c>
    </row>
    <row r="4308" spans="2:8">
      <c r="B4308" s="270">
        <v>39450</v>
      </c>
      <c r="C4308" s="271">
        <v>973.2</v>
      </c>
      <c r="D4308">
        <f t="shared" si="141"/>
        <v>-2.3920565668722641E-2</v>
      </c>
      <c r="E4308" s="172">
        <v>-2.3920565668722641E-2</v>
      </c>
      <c r="G4308" s="172">
        <v>4298</v>
      </c>
      <c r="H4308" s="264">
        <f t="shared" ca="1" si="142"/>
        <v>3.1006630972949357E-2</v>
      </c>
    </row>
    <row r="4309" spans="2:8">
      <c r="B4309" s="270">
        <v>39449</v>
      </c>
      <c r="C4309" s="172">
        <v>997.05</v>
      </c>
      <c r="D4309" s="264">
        <v>5.4999999999999997E-3</v>
      </c>
      <c r="G4309" s="172">
        <v>4299</v>
      </c>
      <c r="H4309" s="264">
        <f t="shared" ca="1" si="142"/>
        <v>2.6922978620130721E-2</v>
      </c>
    </row>
  </sheetData>
  <mergeCells count="1">
    <mergeCell ref="J10:N10"/>
  </mergeCells>
  <printOptions horizontalCentered="1" verticalCentered="1"/>
  <pageMargins left="0.25" right="0.25" top="0.25" bottom="0.25" header="0" footer="0"/>
  <pageSetup paperSize="9" scale="66" orientation="portrait" r:id="rId1"/>
  <colBreaks count="1" manualBreakCount="1">
    <brk id="15"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33209-1B8D-4245-A444-EA552539C4EB}">
  <sheetPr>
    <pageSetUpPr fitToPage="1"/>
  </sheetPr>
  <dimension ref="A1:L42"/>
  <sheetViews>
    <sheetView showGridLines="0" view="pageBreakPreview" zoomScale="60" zoomScaleNormal="82" workbookViewId="0">
      <selection activeCell="J21" sqref="J21"/>
    </sheetView>
  </sheetViews>
  <sheetFormatPr defaultRowHeight="14.5"/>
  <cols>
    <col min="1" max="1" width="1.81640625" style="69" customWidth="1"/>
    <col min="2" max="2" width="19.81640625" style="69" customWidth="1"/>
    <col min="3" max="3" width="9.81640625" style="69" bestFit="1" customWidth="1"/>
    <col min="4" max="4" width="10.1796875" style="69" bestFit="1" customWidth="1"/>
    <col min="5" max="5" width="11.453125" style="69" bestFit="1" customWidth="1"/>
    <col min="6" max="6" width="10.81640625" style="69" customWidth="1"/>
    <col min="7" max="10" width="9.26953125" style="69" customWidth="1"/>
    <col min="11" max="11" width="1.81640625" style="69" customWidth="1"/>
    <col min="12" max="14" width="8.7265625" style="69"/>
    <col min="15" max="15" width="6.81640625" style="69" bestFit="1" customWidth="1"/>
    <col min="16" max="16384" width="8.7265625" style="69"/>
  </cols>
  <sheetData>
    <row r="1" spans="2:10">
      <c r="B1" s="46"/>
      <c r="C1" s="46"/>
      <c r="D1" s="46"/>
      <c r="E1" s="46"/>
      <c r="F1" s="46"/>
      <c r="G1" s="46"/>
      <c r="H1" s="46"/>
      <c r="I1" s="46"/>
      <c r="J1" s="46"/>
    </row>
    <row r="2" spans="2:10" ht="28.5">
      <c r="B2" s="84" t="str">
        <f>'Data Sheet'!B1</f>
        <v>MARUTI SUZUKI INDIA LTD</v>
      </c>
      <c r="C2" s="84"/>
      <c r="D2" s="84"/>
      <c r="E2" s="84"/>
      <c r="F2" s="84"/>
      <c r="G2" s="84"/>
      <c r="H2"/>
      <c r="I2"/>
      <c r="J2"/>
    </row>
    <row r="3" spans="2:10" ht="15.5">
      <c r="B3" s="305" t="str">
        <f>CONCATENATE("( ",VLOOKUP(B2,'List of Stocks'!A2:C5442,3,1)," | ","BSE Code: ",VLOOKUP(B2,'List of Stocks'!A2:B5442,2,1)," )")</f>
        <v>( MARUTI | BSE Code: 532500 )</v>
      </c>
      <c r="C3"/>
      <c r="D3"/>
      <c r="E3"/>
      <c r="F3"/>
      <c r="G3"/>
      <c r="H3"/>
      <c r="I3"/>
      <c r="J3"/>
    </row>
    <row r="4" spans="2:10" ht="15.5">
      <c r="B4" s="306" t="str">
        <f>CONCATENATE("INR "&amp;'Data Sheet'!B8)</f>
        <v>INR 12612.85</v>
      </c>
      <c r="C4" s="2"/>
      <c r="D4" s="2"/>
      <c r="E4" s="2"/>
      <c r="F4" s="2"/>
      <c r="G4" s="2"/>
      <c r="H4"/>
      <c r="I4"/>
      <c r="J4"/>
    </row>
    <row r="5" spans="2:10" ht="15.5">
      <c r="B5" s="305" t="s">
        <v>8400</v>
      </c>
      <c r="C5"/>
      <c r="D5"/>
      <c r="E5"/>
      <c r="F5"/>
      <c r="G5"/>
      <c r="H5"/>
      <c r="I5"/>
      <c r="J5"/>
    </row>
    <row r="6" spans="2:10" ht="3" customHeight="1" thickBot="1">
      <c r="B6" s="52"/>
      <c r="C6" s="52"/>
      <c r="D6" s="52"/>
      <c r="E6" s="53"/>
      <c r="F6" s="53"/>
      <c r="G6" s="53"/>
      <c r="H6" s="53"/>
      <c r="I6" s="53"/>
      <c r="J6" s="53"/>
    </row>
    <row r="7" spans="2:10" ht="3.5" customHeight="1" thickTop="1">
      <c r="B7" s="51"/>
      <c r="C7" s="51"/>
      <c r="D7" s="51"/>
      <c r="E7"/>
      <c r="F7"/>
      <c r="G7"/>
      <c r="H7"/>
      <c r="I7"/>
      <c r="J7"/>
    </row>
    <row r="8" spans="2:10" ht="18.5">
      <c r="B8" s="288" t="s">
        <v>8406</v>
      </c>
      <c r="C8" s="87"/>
      <c r="D8" s="87"/>
      <c r="E8" s="87"/>
      <c r="F8" s="87"/>
      <c r="G8" s="87"/>
      <c r="H8" s="87"/>
      <c r="I8" s="87"/>
      <c r="J8" s="87"/>
    </row>
    <row r="9" spans="2:10">
      <c r="B9" s="70" t="s">
        <v>8407</v>
      </c>
    </row>
    <row r="10" spans="2:10" ht="13.5" customHeight="1">
      <c r="B10" s="397" t="s">
        <v>8408</v>
      </c>
      <c r="C10" s="241"/>
      <c r="D10" s="241"/>
      <c r="E10" s="241"/>
      <c r="F10" s="242"/>
      <c r="G10" s="242" t="s">
        <v>8409</v>
      </c>
      <c r="H10" s="242" t="s">
        <v>8409</v>
      </c>
      <c r="I10" s="242" t="s">
        <v>8410</v>
      </c>
      <c r="J10" s="242" t="s">
        <v>8411</v>
      </c>
    </row>
    <row r="11" spans="2:10" ht="18.75" customHeight="1">
      <c r="B11" s="398" t="s">
        <v>8412</v>
      </c>
      <c r="C11" s="398" t="s">
        <v>8413</v>
      </c>
      <c r="D11" s="399" t="s">
        <v>8414</v>
      </c>
      <c r="E11" s="399" t="s">
        <v>8882</v>
      </c>
      <c r="F11" s="399" t="s">
        <v>8883</v>
      </c>
      <c r="G11" s="243" t="s">
        <v>8415</v>
      </c>
      <c r="H11" s="243" t="s">
        <v>8416</v>
      </c>
      <c r="I11" s="243" t="s">
        <v>8715</v>
      </c>
      <c r="J11" s="243" t="s">
        <v>8716</v>
      </c>
    </row>
    <row r="12" spans="2:10">
      <c r="B12" s="72"/>
      <c r="C12" s="72"/>
      <c r="D12" s="72"/>
      <c r="E12" s="72"/>
      <c r="F12" s="72"/>
      <c r="G12" s="72"/>
      <c r="H12" s="72"/>
      <c r="I12" s="72"/>
      <c r="J12" s="72"/>
    </row>
    <row r="13" spans="2:10">
      <c r="B13" s="416" t="s">
        <v>8446</v>
      </c>
      <c r="C13" s="416" t="s">
        <v>8417</v>
      </c>
      <c r="D13" s="417">
        <v>87</v>
      </c>
      <c r="E13" s="417">
        <v>391498.78</v>
      </c>
      <c r="F13" s="418">
        <v>0.3</v>
      </c>
      <c r="G13" s="419">
        <f>D13/E13</f>
        <v>2.2222291471763971E-4</v>
      </c>
      <c r="H13" s="420">
        <f>D13/(D13+E13)</f>
        <v>2.2217354266541547E-4</v>
      </c>
      <c r="I13" s="421">
        <f>'Beta-Regression'!J122</f>
        <v>0.83426621965620484</v>
      </c>
      <c r="J13" s="422">
        <f>I13/(1+(1-F13)*G13)</f>
        <v>0.8341364646906857</v>
      </c>
    </row>
    <row r="14" spans="2:10">
      <c r="B14" s="416" t="s">
        <v>8447</v>
      </c>
      <c r="C14" s="416" t="s">
        <v>8417</v>
      </c>
      <c r="D14" s="417">
        <v>124949.31</v>
      </c>
      <c r="E14" s="417">
        <v>374463.54</v>
      </c>
      <c r="F14" s="418">
        <v>0.3</v>
      </c>
      <c r="G14" s="423">
        <f t="shared" ref="G14:G17" si="0">D14/E14</f>
        <v>0.33367550282732467</v>
      </c>
      <c r="H14" s="420">
        <f t="shared" ref="H14:H17" si="1">D14/(D14+E14)</f>
        <v>0.25019242095993327</v>
      </c>
      <c r="I14" s="421">
        <f>'Beta-Regression'!O122</f>
        <v>1.616726710317069</v>
      </c>
      <c r="J14" s="422">
        <f t="shared" ref="J14:J16" si="2">I14/(1+(1-F14)*G14)</f>
        <v>1.3106049697212572</v>
      </c>
    </row>
    <row r="15" spans="2:10">
      <c r="B15" s="416" t="s">
        <v>8448</v>
      </c>
      <c r="C15" s="416" t="s">
        <v>8417</v>
      </c>
      <c r="D15" s="417">
        <v>71540</v>
      </c>
      <c r="E15" s="417">
        <v>264302.36</v>
      </c>
      <c r="F15" s="418">
        <v>0.3</v>
      </c>
      <c r="G15" s="423">
        <f t="shared" si="0"/>
        <v>0.27067484376605644</v>
      </c>
      <c r="H15" s="420">
        <f t="shared" si="1"/>
        <v>0.21301660695809785</v>
      </c>
      <c r="I15" s="421">
        <f>'Beta-Regression'!T122</f>
        <v>1.3823361184124867</v>
      </c>
      <c r="J15" s="422">
        <f t="shared" si="2"/>
        <v>1.1621422483569257</v>
      </c>
    </row>
    <row r="16" spans="2:10">
      <c r="B16" s="416" t="s">
        <v>8449</v>
      </c>
      <c r="C16" s="416" t="s">
        <v>8417</v>
      </c>
      <c r="D16" s="417">
        <v>5245.2</v>
      </c>
      <c r="E16" s="417">
        <v>244092.09</v>
      </c>
      <c r="F16" s="418">
        <v>0.3</v>
      </c>
      <c r="G16" s="423">
        <f t="shared" si="0"/>
        <v>2.148861112213837E-2</v>
      </c>
      <c r="H16" s="420">
        <f t="shared" si="1"/>
        <v>2.1036564566816299E-2</v>
      </c>
      <c r="I16" s="421">
        <f>'Beta-Regression'!Y122</f>
        <v>1.1175848275162714</v>
      </c>
      <c r="J16" s="422">
        <f t="shared" si="2"/>
        <v>1.1010232058612301</v>
      </c>
    </row>
    <row r="17" spans="2:12">
      <c r="B17" s="416" t="s">
        <v>8450</v>
      </c>
      <c r="C17" s="416" t="s">
        <v>8417</v>
      </c>
      <c r="D17" s="417">
        <v>458.13</v>
      </c>
      <c r="E17" s="417">
        <v>147952.01999999999</v>
      </c>
      <c r="F17" s="418">
        <v>0.3</v>
      </c>
      <c r="G17" s="423">
        <f t="shared" si="0"/>
        <v>3.096476817281711E-3</v>
      </c>
      <c r="H17" s="420">
        <f t="shared" si="1"/>
        <v>3.0869182464945961E-3</v>
      </c>
      <c r="I17" s="421">
        <f>'Beta-Regression'!AD122</f>
        <v>1.0338719565874825</v>
      </c>
      <c r="J17" s="422">
        <f>I17/(1+(1-F17)*G17)</f>
        <v>1.0316358510398473</v>
      </c>
    </row>
    <row r="18" spans="2:12">
      <c r="F18" s="73"/>
    </row>
    <row r="19" spans="2:12">
      <c r="E19" s="443" t="s">
        <v>8418</v>
      </c>
      <c r="F19" s="444">
        <f>AVERAGE(F13:F17)</f>
        <v>0.3</v>
      </c>
      <c r="G19" s="445">
        <f t="shared" ref="G19:J19" si="3">AVERAGE(G13:G17)</f>
        <v>0.1258315314895038</v>
      </c>
      <c r="H19" s="444">
        <f t="shared" si="3"/>
        <v>9.7510936854801472E-2</v>
      </c>
      <c r="I19" s="446">
        <f t="shared" si="3"/>
        <v>1.1969571664979028</v>
      </c>
      <c r="J19" s="446">
        <f t="shared" si="3"/>
        <v>1.0879085479339889</v>
      </c>
    </row>
    <row r="20" spans="2:12">
      <c r="E20" s="117" t="s">
        <v>143</v>
      </c>
      <c r="F20" s="118">
        <f>MEDIAN(F13:F17)</f>
        <v>0.3</v>
      </c>
      <c r="G20" s="119">
        <f t="shared" ref="G20:J20" si="4">MEDIAN(G13:G17)</f>
        <v>2.148861112213837E-2</v>
      </c>
      <c r="H20" s="118">
        <f t="shared" si="4"/>
        <v>2.1036564566816299E-2</v>
      </c>
      <c r="I20" s="120">
        <f t="shared" si="4"/>
        <v>1.1175848275162714</v>
      </c>
      <c r="J20" s="120">
        <f t="shared" si="4"/>
        <v>1.1010232058612301</v>
      </c>
    </row>
    <row r="21" spans="2:12">
      <c r="G21" s="74"/>
    </row>
    <row r="22" spans="2:12" s="345" customFormat="1" ht="15.5">
      <c r="B22" s="363" t="s">
        <v>8419</v>
      </c>
      <c r="C22" s="364"/>
      <c r="D22" s="364"/>
      <c r="E22" s="364"/>
      <c r="F22" s="365"/>
      <c r="G22" s="363" t="s">
        <v>8420</v>
      </c>
      <c r="H22" s="364"/>
      <c r="I22" s="364"/>
      <c r="J22" s="364"/>
    </row>
    <row r="23" spans="2:12" ht="3" customHeight="1">
      <c r="B23" s="74"/>
      <c r="G23" s="74"/>
    </row>
    <row r="24" spans="2:12">
      <c r="B24" s="354" t="s">
        <v>8421</v>
      </c>
      <c r="C24" s="354"/>
      <c r="D24" s="354"/>
      <c r="E24" s="426">
        <v>2.2200000000000001E-2</v>
      </c>
      <c r="G24" s="354" t="s">
        <v>8422</v>
      </c>
      <c r="H24" s="354"/>
      <c r="I24" s="354"/>
      <c r="J24" s="428">
        <v>6.2199999999999998E-2</v>
      </c>
      <c r="L24" s="133"/>
    </row>
    <row r="25" spans="2:12">
      <c r="B25" s="121" t="s">
        <v>8423</v>
      </c>
      <c r="C25" s="121"/>
      <c r="D25" s="121"/>
      <c r="E25" s="123">
        <f>F20</f>
        <v>0.3</v>
      </c>
      <c r="G25" s="354" t="s">
        <v>8424</v>
      </c>
      <c r="H25" s="354"/>
      <c r="I25" s="354"/>
      <c r="J25" s="427">
        <f>Rm!F13-WACC!J24</f>
        <v>0.10404799999999997</v>
      </c>
    </row>
    <row r="26" spans="2:12" ht="15.75" customHeight="1">
      <c r="B26" s="431" t="s">
        <v>8425</v>
      </c>
      <c r="C26" s="431"/>
      <c r="D26" s="431"/>
      <c r="E26" s="432">
        <f>E24*(1-E25)</f>
        <v>1.554E-2</v>
      </c>
      <c r="G26" s="121" t="s">
        <v>8426</v>
      </c>
      <c r="H26" s="121"/>
      <c r="I26" s="121"/>
      <c r="J26" s="433">
        <f>J34</f>
        <v>1.1175848275162714</v>
      </c>
    </row>
    <row r="27" spans="2:12">
      <c r="G27" s="431" t="s">
        <v>8420</v>
      </c>
      <c r="H27" s="431"/>
      <c r="I27" s="431"/>
      <c r="J27" s="434">
        <f>J24+(J25*J26)</f>
        <v>0.17848246613341298</v>
      </c>
    </row>
    <row r="29" spans="2:12" s="345" customFormat="1" ht="15.5">
      <c r="B29" s="363" t="s">
        <v>8427</v>
      </c>
      <c r="C29" s="364"/>
      <c r="D29" s="364"/>
      <c r="E29" s="364"/>
      <c r="F29" s="365"/>
      <c r="G29" s="363" t="s">
        <v>8428</v>
      </c>
      <c r="H29" s="364"/>
      <c r="I29" s="364"/>
      <c r="J29" s="364"/>
    </row>
    <row r="30" spans="2:12" ht="3.5" customHeight="1">
      <c r="G30" s="71"/>
    </row>
    <row r="31" spans="2:12">
      <c r="D31" s="81" t="s">
        <v>8429</v>
      </c>
      <c r="E31" s="81" t="s">
        <v>8430</v>
      </c>
      <c r="G31" s="425" t="s">
        <v>8431</v>
      </c>
      <c r="H31" s="354"/>
      <c r="I31" s="354"/>
      <c r="J31" s="425">
        <f>J20</f>
        <v>1.1010232058612301</v>
      </c>
    </row>
    <row r="32" spans="2:12">
      <c r="B32" s="447" t="s">
        <v>8414</v>
      </c>
      <c r="C32" s="448">
        <f>D13</f>
        <v>87</v>
      </c>
      <c r="D32" s="444">
        <f>C32/$C$34</f>
        <v>2.2217354266541547E-4</v>
      </c>
      <c r="E32" s="449">
        <f>H20</f>
        <v>2.1036564566816299E-2</v>
      </c>
      <c r="G32" s="429" t="s">
        <v>8559</v>
      </c>
      <c r="H32" s="354"/>
      <c r="I32" s="354"/>
      <c r="J32" s="424">
        <f>E36</f>
        <v>2.148861112213837E-2</v>
      </c>
    </row>
    <row r="33" spans="1:10">
      <c r="B33" s="121" t="s">
        <v>70</v>
      </c>
      <c r="C33" s="437">
        <f>E13</f>
        <v>391498.78</v>
      </c>
      <c r="D33" s="122">
        <f>C33/$C$34</f>
        <v>0.9997778264573346</v>
      </c>
      <c r="E33" s="123">
        <f>E34-E32</f>
        <v>0.97896343543318365</v>
      </c>
      <c r="G33" s="121" t="s">
        <v>8423</v>
      </c>
      <c r="H33" s="121"/>
      <c r="I33" s="121"/>
      <c r="J33" s="123">
        <f>E25</f>
        <v>0.3</v>
      </c>
    </row>
    <row r="34" spans="1:10">
      <c r="B34" s="431" t="s">
        <v>8432</v>
      </c>
      <c r="C34" s="438">
        <f>SUM(C32:C33)</f>
        <v>391585.78</v>
      </c>
      <c r="D34" s="439">
        <f>C34/$C$34</f>
        <v>1</v>
      </c>
      <c r="E34" s="440">
        <f>D34</f>
        <v>1</v>
      </c>
      <c r="G34" s="435" t="s">
        <v>8597</v>
      </c>
      <c r="H34" s="431"/>
      <c r="I34" s="431"/>
      <c r="J34" s="436">
        <f>J31*(1+(1-J33)*J32)</f>
        <v>1.1175848275162714</v>
      </c>
    </row>
    <row r="36" spans="1:10" ht="15.5">
      <c r="B36" s="69" t="s">
        <v>8433</v>
      </c>
      <c r="D36" s="75">
        <f>D32/D33</f>
        <v>2.2222291471763971E-4</v>
      </c>
      <c r="E36" s="75">
        <f>E32/E33</f>
        <v>2.148861112213837E-2</v>
      </c>
      <c r="G36" s="363" t="s">
        <v>8406</v>
      </c>
      <c r="H36" s="364"/>
      <c r="I36" s="364"/>
      <c r="J36" s="364"/>
    </row>
    <row r="37" spans="1:10" ht="3.5" customHeight="1">
      <c r="G37" s="74"/>
    </row>
    <row r="38" spans="1:10">
      <c r="B38" s="124" t="s">
        <v>8434</v>
      </c>
      <c r="C38" s="72"/>
      <c r="D38" s="72"/>
      <c r="E38" s="72"/>
      <c r="G38" s="430" t="s">
        <v>8420</v>
      </c>
      <c r="H38" s="354"/>
      <c r="I38" s="354"/>
      <c r="J38" s="427">
        <f>J27</f>
        <v>0.17848246613341298</v>
      </c>
    </row>
    <row r="39" spans="1:10">
      <c r="B39" s="124" t="s">
        <v>8560</v>
      </c>
      <c r="C39" s="72"/>
      <c r="D39" s="72"/>
      <c r="E39" s="72"/>
      <c r="G39" s="430" t="s">
        <v>8592</v>
      </c>
      <c r="H39" s="354"/>
      <c r="I39" s="354"/>
      <c r="J39" s="427">
        <f>E33</f>
        <v>0.97896343543318365</v>
      </c>
    </row>
    <row r="40" spans="1:10">
      <c r="A40" s="69" t="s">
        <v>174</v>
      </c>
      <c r="B40" s="124" t="s">
        <v>8435</v>
      </c>
      <c r="C40" s="72"/>
      <c r="D40" s="72"/>
      <c r="E40" s="72"/>
      <c r="G40" s="430" t="s">
        <v>8419</v>
      </c>
      <c r="H40" s="354"/>
      <c r="I40" s="354"/>
      <c r="J40" s="427">
        <f>E26</f>
        <v>1.554E-2</v>
      </c>
    </row>
    <row r="41" spans="1:10">
      <c r="B41" s="124" t="s">
        <v>8595</v>
      </c>
      <c r="C41" s="72"/>
      <c r="D41" s="72"/>
      <c r="E41" s="72"/>
      <c r="G41" s="134" t="s">
        <v>8593</v>
      </c>
      <c r="H41" s="121"/>
      <c r="I41" s="121"/>
      <c r="J41" s="123">
        <f>E32</f>
        <v>2.1036564566816299E-2</v>
      </c>
    </row>
    <row r="42" spans="1:10">
      <c r="B42" s="124" t="s">
        <v>8596</v>
      </c>
      <c r="G42" s="441" t="s">
        <v>8594</v>
      </c>
      <c r="H42" s="441"/>
      <c r="I42" s="441"/>
      <c r="J42" s="442">
        <f>(J38*J39)+(J40*J41)</f>
        <v>0.17505471642392118</v>
      </c>
    </row>
  </sheetData>
  <printOptions horizontalCentered="1" verticalCentered="1"/>
  <pageMargins left="0.25" right="0.25" top="0.25" bottom="0.25" header="0" footer="0"/>
  <pageSetup paperSize="9" scale="96" orientation="portrait" r:id="rId1"/>
  <ignoredErrors>
    <ignoredError sqref="D36" evalError="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4811E-8ACE-4E26-86FF-4D97FEF64601}">
  <sheetPr>
    <pageSetUpPr fitToPage="1"/>
  </sheetPr>
  <dimension ref="A1:H73"/>
  <sheetViews>
    <sheetView showGridLines="0" view="pageBreakPreview" topLeftCell="A4" zoomScale="60" zoomScaleNormal="90" workbookViewId="0">
      <selection activeCell="K23" sqref="K23"/>
    </sheetView>
  </sheetViews>
  <sheetFormatPr defaultRowHeight="14.5"/>
  <cols>
    <col min="1" max="1" width="1.81640625" style="151" customWidth="1"/>
    <col min="2" max="2" width="47.26953125" bestFit="1" customWidth="1"/>
    <col min="3" max="8" width="9.6328125" customWidth="1"/>
    <col min="9" max="9" width="1.81640625" customWidth="1"/>
  </cols>
  <sheetData>
    <row r="1" spans="2:8">
      <c r="B1" s="46"/>
      <c r="C1" s="46"/>
      <c r="D1" s="46"/>
      <c r="E1" s="46"/>
      <c r="F1" s="46"/>
      <c r="G1" s="46"/>
      <c r="H1" s="46"/>
    </row>
    <row r="2" spans="2:8" ht="28.5">
      <c r="B2" s="84" t="str">
        <f>'Data Sheet'!B1</f>
        <v>MARUTI SUZUKI INDIA LTD</v>
      </c>
      <c r="C2" s="84"/>
    </row>
    <row r="3" spans="2:8" ht="15.5">
      <c r="B3" s="305" t="str">
        <f>CONCATENATE("( ",VLOOKUP(B2,'List of Stocks'!A2:C5442,3,1)," | ","BSE Code: ",VLOOKUP(B2,'List of Stocks'!A2:B5442,2,1)," )")</f>
        <v>( MARUTI | BSE Code: 532500 )</v>
      </c>
    </row>
    <row r="4" spans="2:8" ht="15.5">
      <c r="B4" s="306" t="str">
        <f>CONCATENATE("INR "&amp;'Data Sheet'!B8)</f>
        <v>INR 12612.85</v>
      </c>
      <c r="C4" s="2"/>
    </row>
    <row r="5" spans="2:8" ht="15.5">
      <c r="B5" s="305" t="s">
        <v>8400</v>
      </c>
    </row>
    <row r="6" spans="2:8" ht="3" customHeight="1" thickBot="1">
      <c r="B6" s="52"/>
      <c r="C6" s="53"/>
      <c r="D6" s="53"/>
      <c r="E6" s="53"/>
      <c r="F6" s="53"/>
      <c r="G6" s="53"/>
      <c r="H6" s="53"/>
    </row>
    <row r="7" spans="2:8" ht="3.5" customHeight="1" thickTop="1"/>
    <row r="8" spans="2:8" ht="18.5">
      <c r="B8" s="288" t="s">
        <v>8644</v>
      </c>
      <c r="C8" s="216"/>
      <c r="D8" s="216"/>
      <c r="E8" s="216"/>
      <c r="F8" s="216"/>
      <c r="G8" s="216"/>
      <c r="H8" s="216"/>
    </row>
    <row r="9" spans="2:8">
      <c r="B9" s="70" t="s">
        <v>8407</v>
      </c>
    </row>
    <row r="10" spans="2:8" ht="15.5">
      <c r="B10" s="370" t="s">
        <v>8628</v>
      </c>
      <c r="C10" s="371">
        <f>'Raw FS'!I9</f>
        <v>43891</v>
      </c>
      <c r="D10" s="371">
        <f>'Raw FS'!J9</f>
        <v>44256</v>
      </c>
      <c r="E10" s="371">
        <f>'Raw FS'!K9</f>
        <v>44621</v>
      </c>
      <c r="F10" s="371">
        <f>'Raw FS'!L9</f>
        <v>44986</v>
      </c>
      <c r="G10" s="371">
        <f>'Raw FS'!M9</f>
        <v>45352</v>
      </c>
      <c r="H10" s="371">
        <f>'Raw FS'!N9</f>
        <v>45717</v>
      </c>
    </row>
    <row r="11" spans="2:8" ht="3" customHeight="1"/>
    <row r="12" spans="2:8" ht="16.5">
      <c r="B12" s="140" t="s">
        <v>8887</v>
      </c>
    </row>
    <row r="13" spans="2:8">
      <c r="B13" s="168" t="str">
        <f>'Raw FS'!B41</f>
        <v>Inventories</v>
      </c>
      <c r="C13" s="142">
        <f>'Raw FS'!I41</f>
        <v>3214</v>
      </c>
      <c r="D13" s="142">
        <f>'Raw FS'!J41</f>
        <v>3049</v>
      </c>
      <c r="E13" s="142">
        <f>'Raw FS'!K41</f>
        <v>3532</v>
      </c>
      <c r="F13" s="142">
        <f>'Raw FS'!L41</f>
        <v>5444</v>
      </c>
      <c r="G13" s="142">
        <f>'Raw FS'!M41</f>
        <v>5318</v>
      </c>
      <c r="H13" s="142">
        <f>'Raw FS'!N41</f>
        <v>6913</v>
      </c>
    </row>
    <row r="14" spans="2:8">
      <c r="B14" t="str">
        <f>'Raw FS'!B42</f>
        <v>Trade receivables</v>
      </c>
      <c r="C14" s="142">
        <f>'Raw FS'!I42</f>
        <v>1978</v>
      </c>
      <c r="D14" s="142">
        <f>'Raw FS'!J42</f>
        <v>1280</v>
      </c>
      <c r="E14" s="142">
        <f>'Raw FS'!K42</f>
        <v>2034</v>
      </c>
      <c r="F14" s="142">
        <f>'Raw FS'!L42</f>
        <v>3285</v>
      </c>
      <c r="G14" s="142">
        <f>'Raw FS'!M42</f>
        <v>4597</v>
      </c>
      <c r="H14" s="142">
        <f>'Raw FS'!N42</f>
        <v>6540</v>
      </c>
    </row>
    <row r="15" spans="2:8">
      <c r="B15" t="str">
        <f>'Raw FS'!B44</f>
        <v>Loans n Advances</v>
      </c>
      <c r="C15" s="142">
        <f>'Raw FS'!I44</f>
        <v>1362</v>
      </c>
      <c r="D15" s="142">
        <f>'Raw FS'!J44</f>
        <v>1412</v>
      </c>
      <c r="E15" s="142">
        <f>'Raw FS'!K44</f>
        <v>2880</v>
      </c>
      <c r="F15" s="142">
        <f>'Raw FS'!L44</f>
        <v>349</v>
      </c>
      <c r="G15" s="142">
        <f>'Raw FS'!M44</f>
        <v>266</v>
      </c>
      <c r="H15" s="142">
        <f>'Raw FS'!N44</f>
        <v>344</v>
      </c>
    </row>
    <row r="16" spans="2:8">
      <c r="B16" s="234" t="str">
        <f>'Raw FS'!B45</f>
        <v>Other asset items</v>
      </c>
      <c r="C16" s="142">
        <f>'Raw FS'!I45</f>
        <v>2398</v>
      </c>
      <c r="D16" s="142">
        <f>'Raw FS'!J45</f>
        <v>3158</v>
      </c>
      <c r="E16" s="142">
        <f>'Raw FS'!K45</f>
        <v>4448</v>
      </c>
      <c r="F16" s="142">
        <f>'Raw FS'!L45</f>
        <v>7012</v>
      </c>
      <c r="G16" s="142">
        <f>'Raw FS'!M45</f>
        <v>9400</v>
      </c>
      <c r="H16" s="142">
        <f>'Raw FS'!N45</f>
        <v>10445</v>
      </c>
    </row>
    <row r="17" spans="1:8">
      <c r="B17" s="143" t="s">
        <v>105</v>
      </c>
      <c r="C17" s="369">
        <f>SUM(C13:C16)</f>
        <v>8952</v>
      </c>
      <c r="D17" s="369">
        <f t="shared" ref="D17:H17" si="0">SUM(D13:D16)</f>
        <v>8899</v>
      </c>
      <c r="E17" s="369">
        <f t="shared" si="0"/>
        <v>12894</v>
      </c>
      <c r="F17" s="369">
        <f t="shared" si="0"/>
        <v>16090</v>
      </c>
      <c r="G17" s="369">
        <f t="shared" si="0"/>
        <v>19581</v>
      </c>
      <c r="H17" s="369">
        <f t="shared" si="0"/>
        <v>24242</v>
      </c>
    </row>
    <row r="18" spans="1:8">
      <c r="C18" s="139"/>
      <c r="D18" s="139"/>
      <c r="E18" s="139"/>
      <c r="F18" s="139"/>
      <c r="G18" s="139"/>
    </row>
    <row r="19" spans="1:8">
      <c r="B19" s="140" t="s">
        <v>8629</v>
      </c>
      <c r="C19" s="139"/>
      <c r="D19" s="139"/>
      <c r="E19" s="139"/>
      <c r="F19" s="139"/>
      <c r="G19" s="139"/>
    </row>
    <row r="20" spans="1:8">
      <c r="B20" s="168" t="str">
        <f>'Raw FS'!B20</f>
        <v>Trade Payables</v>
      </c>
      <c r="C20" s="142">
        <f>'Raw FS'!I20</f>
        <v>7499</v>
      </c>
      <c r="D20" s="142">
        <f>'Raw FS'!J20</f>
        <v>10168</v>
      </c>
      <c r="E20" s="142">
        <f>'Raw FS'!K20</f>
        <v>9765</v>
      </c>
      <c r="F20" s="142">
        <f>'Raw FS'!L20</f>
        <v>13676</v>
      </c>
      <c r="G20" s="142">
        <f>'Raw FS'!M20</f>
        <v>16988</v>
      </c>
      <c r="H20" s="142">
        <f>'Raw FS'!N20</f>
        <v>20502</v>
      </c>
    </row>
    <row r="21" spans="1:8">
      <c r="B21" t="str">
        <f>'Raw FS'!B21</f>
        <v>Advance from Customers</v>
      </c>
      <c r="C21" s="142">
        <f>'Raw FS'!I21</f>
        <v>468</v>
      </c>
      <c r="D21" s="142">
        <f>'Raw FS'!J21</f>
        <v>1019</v>
      </c>
      <c r="E21" s="142">
        <f>'Raw FS'!K21</f>
        <v>1124</v>
      </c>
      <c r="F21" s="142">
        <f>'Raw FS'!L21</f>
        <v>1463</v>
      </c>
      <c r="G21" s="142">
        <f>'Raw FS'!M21</f>
        <v>1464</v>
      </c>
      <c r="H21" s="142">
        <f>'Raw FS'!N21</f>
        <v>0</v>
      </c>
    </row>
    <row r="22" spans="1:8">
      <c r="B22" s="234" t="str">
        <f>'Raw FS'!B22</f>
        <v>Other liability items</v>
      </c>
      <c r="C22" s="142">
        <f>'Raw FS'!I22</f>
        <v>6045</v>
      </c>
      <c r="D22" s="142">
        <f>'Raw FS'!J22</f>
        <v>7148</v>
      </c>
      <c r="E22" s="142">
        <f>'Raw FS'!K22</f>
        <v>8007</v>
      </c>
      <c r="F22" s="142">
        <f>'Raw FS'!L22</f>
        <v>9120</v>
      </c>
      <c r="G22" s="142">
        <f>'Raw FS'!M22</f>
        <v>11098</v>
      </c>
      <c r="H22" s="142">
        <f>'Raw FS'!N22</f>
        <v>15143</v>
      </c>
    </row>
    <row r="23" spans="1:8">
      <c r="B23" s="143" t="s">
        <v>8630</v>
      </c>
      <c r="C23" s="369">
        <f t="shared" ref="C23:H23" si="1">SUM(C20:C22)</f>
        <v>14012</v>
      </c>
      <c r="D23" s="369">
        <f t="shared" si="1"/>
        <v>18335</v>
      </c>
      <c r="E23" s="369">
        <f t="shared" si="1"/>
        <v>18896</v>
      </c>
      <c r="F23" s="369">
        <f t="shared" si="1"/>
        <v>24259</v>
      </c>
      <c r="G23" s="369">
        <f t="shared" si="1"/>
        <v>29550</v>
      </c>
      <c r="H23" s="369">
        <f t="shared" si="1"/>
        <v>35645</v>
      </c>
    </row>
    <row r="24" spans="1:8">
      <c r="C24" s="139"/>
      <c r="D24" s="139"/>
      <c r="E24" s="139"/>
      <c r="F24" s="139"/>
      <c r="G24" s="139"/>
    </row>
    <row r="25" spans="1:8" ht="15" thickBot="1">
      <c r="A25" s="151" t="s">
        <v>82</v>
      </c>
      <c r="B25" s="145" t="s">
        <v>8631</v>
      </c>
      <c r="C25" s="146">
        <f t="shared" ref="C25:H25" si="2">C17-C23</f>
        <v>-5060</v>
      </c>
      <c r="D25" s="146">
        <f t="shared" si="2"/>
        <v>-9436</v>
      </c>
      <c r="E25" s="146">
        <f t="shared" si="2"/>
        <v>-6002</v>
      </c>
      <c r="F25" s="146">
        <f t="shared" si="2"/>
        <v>-8169</v>
      </c>
      <c r="G25" s="146">
        <f t="shared" si="2"/>
        <v>-9969</v>
      </c>
      <c r="H25" s="146">
        <f t="shared" si="2"/>
        <v>-11403</v>
      </c>
    </row>
    <row r="26" spans="1:8">
      <c r="C26" s="383"/>
      <c r="D26" s="383"/>
      <c r="E26" s="383"/>
      <c r="F26" s="383"/>
      <c r="G26" s="383"/>
      <c r="H26" s="383"/>
    </row>
    <row r="27" spans="1:8">
      <c r="B27" s="140" t="s">
        <v>8632</v>
      </c>
      <c r="C27" s="139"/>
      <c r="D27" s="139"/>
      <c r="E27" s="139"/>
      <c r="F27" s="139"/>
      <c r="G27" s="139"/>
    </row>
    <row r="28" spans="1:8">
      <c r="B28" s="168" t="str">
        <f>'Raw FS'!B26</f>
        <v>Land</v>
      </c>
      <c r="C28" s="142">
        <f>'Raw FS'!I26</f>
        <v>4569</v>
      </c>
      <c r="D28" s="142">
        <f>'Raw FS'!J26</f>
        <v>4566</v>
      </c>
      <c r="E28" s="142">
        <f>'Raw FS'!K26</f>
        <v>4592</v>
      </c>
      <c r="F28" s="142">
        <f>'Raw FS'!L26</f>
        <v>6830</v>
      </c>
      <c r="G28" s="142">
        <f>'Raw FS'!M26</f>
        <v>6896</v>
      </c>
      <c r="H28" s="142">
        <f>'Raw FS'!N26</f>
        <v>0</v>
      </c>
    </row>
    <row r="29" spans="1:8">
      <c r="B29" t="str">
        <f>'Raw FS'!B27</f>
        <v>Building</v>
      </c>
      <c r="C29" s="142">
        <f>'Raw FS'!I27</f>
        <v>2697</v>
      </c>
      <c r="D29" s="142">
        <f>'Raw FS'!J27</f>
        <v>2831</v>
      </c>
      <c r="E29" s="142">
        <f>'Raw FS'!K27</f>
        <v>2955</v>
      </c>
      <c r="F29" s="142">
        <f>'Raw FS'!L27</f>
        <v>5218</v>
      </c>
      <c r="G29" s="142">
        <f>'Raw FS'!M27</f>
        <v>5604</v>
      </c>
      <c r="H29" s="142">
        <f>'Raw FS'!N27</f>
        <v>0</v>
      </c>
    </row>
    <row r="30" spans="1:8">
      <c r="B30" t="str">
        <f>'Raw FS'!B28</f>
        <v>Plant Machinery</v>
      </c>
      <c r="C30" s="142">
        <f>'Raw FS'!I28</f>
        <v>20775</v>
      </c>
      <c r="D30" s="142">
        <f>'Raw FS'!J28</f>
        <v>22262</v>
      </c>
      <c r="E30" s="142">
        <f>'Raw FS'!K28</f>
        <v>22712</v>
      </c>
      <c r="F30" s="142">
        <f>'Raw FS'!L28</f>
        <v>40872</v>
      </c>
      <c r="G30" s="142">
        <f>'Raw FS'!M28</f>
        <v>44745</v>
      </c>
      <c r="H30" s="142">
        <f>'Raw FS'!N28</f>
        <v>32492</v>
      </c>
    </row>
    <row r="31" spans="1:8">
      <c r="B31" t="str">
        <f>'Raw FS'!B29</f>
        <v>Computers</v>
      </c>
      <c r="C31" s="142">
        <f>'Raw FS'!I29</f>
        <v>238</v>
      </c>
      <c r="D31" s="142">
        <f>'Raw FS'!J29</f>
        <v>292</v>
      </c>
      <c r="E31" s="142">
        <f>'Raw FS'!K29</f>
        <v>324</v>
      </c>
      <c r="F31" s="142">
        <f>'Raw FS'!L29</f>
        <v>510</v>
      </c>
      <c r="G31" s="142">
        <f>'Raw FS'!M29</f>
        <v>601</v>
      </c>
      <c r="H31" s="142">
        <f>'Raw FS'!N29</f>
        <v>0</v>
      </c>
    </row>
    <row r="32" spans="1:8">
      <c r="B32" t="str">
        <f>'Raw FS'!B30</f>
        <v>Furniture n fittings</v>
      </c>
      <c r="C32" s="142">
        <f>'Raw FS'!I30</f>
        <v>347</v>
      </c>
      <c r="D32" s="142">
        <f>'Raw FS'!J30</f>
        <v>403</v>
      </c>
      <c r="E32" s="142">
        <f>'Raw FS'!K30</f>
        <v>445</v>
      </c>
      <c r="F32" s="142">
        <f>'Raw FS'!L30</f>
        <v>569</v>
      </c>
      <c r="G32" s="142">
        <f>'Raw FS'!M30</f>
        <v>636</v>
      </c>
      <c r="H32" s="142">
        <f>'Raw FS'!N30</f>
        <v>0</v>
      </c>
    </row>
    <row r="33" spans="1:8">
      <c r="B33" t="str">
        <f>'Raw FS'!B31</f>
        <v>Railway sidings</v>
      </c>
      <c r="C33" s="142">
        <f>'Raw FS'!I31</f>
        <v>0</v>
      </c>
      <c r="D33" s="142">
        <f>'Raw FS'!J31</f>
        <v>0</v>
      </c>
      <c r="E33" s="142">
        <f>'Raw FS'!K31</f>
        <v>0</v>
      </c>
      <c r="F33" s="142">
        <f>'Raw FS'!L31</f>
        <v>73</v>
      </c>
      <c r="G33" s="142">
        <f>'Raw FS'!M31</f>
        <v>74</v>
      </c>
      <c r="H33" s="142">
        <f>'Raw FS'!N31</f>
        <v>0</v>
      </c>
    </row>
    <row r="34" spans="1:8">
      <c r="B34" t="str">
        <f>'Raw FS'!B32</f>
        <v>Vehicles</v>
      </c>
      <c r="C34" s="142">
        <f>'Raw FS'!I32</f>
        <v>206</v>
      </c>
      <c r="D34" s="142">
        <f>'Raw FS'!J32</f>
        <v>174</v>
      </c>
      <c r="E34" s="142">
        <f>'Raw FS'!K32</f>
        <v>248</v>
      </c>
      <c r="F34" s="142">
        <f>'Raw FS'!L32</f>
        <v>351</v>
      </c>
      <c r="G34" s="142">
        <f>'Raw FS'!M32</f>
        <v>448</v>
      </c>
      <c r="H34" s="142">
        <f>'Raw FS'!N32</f>
        <v>0</v>
      </c>
    </row>
    <row r="35" spans="1:8">
      <c r="B35" t="str">
        <f>'Raw FS'!B33</f>
        <v>Intangible Assets</v>
      </c>
      <c r="C35" s="142">
        <f>'Raw FS'!I33</f>
        <v>0</v>
      </c>
      <c r="D35" s="142">
        <f>'Raw FS'!J33</f>
        <v>0</v>
      </c>
      <c r="E35" s="142">
        <f>'Raw FS'!K33</f>
        <v>0</v>
      </c>
      <c r="F35" s="142">
        <f>'Raw FS'!L33</f>
        <v>0</v>
      </c>
      <c r="G35" s="142">
        <f>'Raw FS'!M33</f>
        <v>0</v>
      </c>
      <c r="H35" s="142">
        <f>'Raw FS'!N33</f>
        <v>892</v>
      </c>
    </row>
    <row r="36" spans="1:8">
      <c r="B36" s="234" t="str">
        <f>'Raw FS'!B34</f>
        <v>Other fixed assets</v>
      </c>
      <c r="C36" s="142">
        <f>'Raw FS'!I34</f>
        <v>937</v>
      </c>
      <c r="D36" s="142">
        <f>'Raw FS'!J34</f>
        <v>967</v>
      </c>
      <c r="E36" s="142">
        <f>'Raw FS'!K34</f>
        <v>1254</v>
      </c>
      <c r="F36" s="142">
        <f>'Raw FS'!L34</f>
        <v>1660</v>
      </c>
      <c r="G36" s="142">
        <f>'Raw FS'!M34</f>
        <v>1783</v>
      </c>
      <c r="H36" s="142">
        <f>'Raw FS'!N34</f>
        <v>0</v>
      </c>
    </row>
    <row r="37" spans="1:8">
      <c r="B37" s="143" t="s">
        <v>8618</v>
      </c>
      <c r="C37" s="144">
        <f t="shared" ref="C37:H37" si="3">SUM(C28:C36)</f>
        <v>29769</v>
      </c>
      <c r="D37" s="144">
        <f t="shared" si="3"/>
        <v>31495</v>
      </c>
      <c r="E37" s="144">
        <f t="shared" si="3"/>
        <v>32530</v>
      </c>
      <c r="F37" s="144">
        <f t="shared" si="3"/>
        <v>56083</v>
      </c>
      <c r="G37" s="144">
        <f t="shared" si="3"/>
        <v>60787</v>
      </c>
      <c r="H37" s="144">
        <f t="shared" si="3"/>
        <v>33384</v>
      </c>
    </row>
    <row r="38" spans="1:8">
      <c r="B38" t="str">
        <f>'Raw FS'!B36</f>
        <v>Accumulated Depreciation</v>
      </c>
      <c r="C38" s="139">
        <f>-'Raw FS'!I36</f>
        <v>-14024</v>
      </c>
      <c r="D38" s="139">
        <f>-'Raw FS'!J36</f>
        <v>-16508</v>
      </c>
      <c r="E38" s="139">
        <f>-'Raw FS'!K36</f>
        <v>-18783</v>
      </c>
      <c r="F38" s="139">
        <f>-'Raw FS'!L36</f>
        <v>-28141</v>
      </c>
      <c r="G38" s="139">
        <f>-'Raw FS'!M36</f>
        <v>-32922</v>
      </c>
      <c r="H38" s="139">
        <f>-'Raw FS'!N36</f>
        <v>0</v>
      </c>
    </row>
    <row r="39" spans="1:8" ht="15" thickBot="1">
      <c r="A39" s="151" t="s">
        <v>82</v>
      </c>
      <c r="B39" s="145" t="s">
        <v>8633</v>
      </c>
      <c r="C39" s="146">
        <f>SUM(C37:C38)</f>
        <v>15745</v>
      </c>
      <c r="D39" s="146">
        <f t="shared" ref="D39:H39" si="4">SUM(D37:D38)</f>
        <v>14987</v>
      </c>
      <c r="E39" s="146">
        <f t="shared" si="4"/>
        <v>13747</v>
      </c>
      <c r="F39" s="146">
        <f t="shared" si="4"/>
        <v>27942</v>
      </c>
      <c r="G39" s="146">
        <f t="shared" si="4"/>
        <v>27865</v>
      </c>
      <c r="H39" s="146">
        <f t="shared" si="4"/>
        <v>33384</v>
      </c>
    </row>
    <row r="40" spans="1:8">
      <c r="C40" s="139"/>
      <c r="D40" s="139"/>
      <c r="E40" s="139"/>
      <c r="F40" s="139"/>
      <c r="G40" s="139"/>
    </row>
    <row r="41" spans="1:8">
      <c r="A41" s="151" t="s">
        <v>82</v>
      </c>
      <c r="B41" s="236" t="s">
        <v>8634</v>
      </c>
      <c r="C41" s="237">
        <f>C39+C25</f>
        <v>10685</v>
      </c>
      <c r="D41" s="237">
        <f t="shared" ref="D41:H41" si="5">D39+D25</f>
        <v>5551</v>
      </c>
      <c r="E41" s="237">
        <f t="shared" si="5"/>
        <v>7745</v>
      </c>
      <c r="F41" s="237">
        <f t="shared" si="5"/>
        <v>19773</v>
      </c>
      <c r="G41" s="237">
        <f t="shared" si="5"/>
        <v>17896</v>
      </c>
      <c r="H41" s="237">
        <f t="shared" si="5"/>
        <v>21981</v>
      </c>
    </row>
    <row r="42" spans="1:8">
      <c r="B42" s="140"/>
      <c r="C42" s="223"/>
      <c r="D42" s="223"/>
      <c r="E42" s="223"/>
      <c r="F42" s="223"/>
      <c r="G42" s="223"/>
      <c r="H42" s="223"/>
    </row>
    <row r="43" spans="1:8">
      <c r="B43" s="238" t="s">
        <v>8635</v>
      </c>
      <c r="C43" s="239">
        <f>HistoricalFS!G31</f>
        <v>3826.6000000000017</v>
      </c>
      <c r="D43" s="239">
        <f>HistoricalFS!H31</f>
        <v>2376.5000000000023</v>
      </c>
      <c r="E43" s="239">
        <f>HistoricalFS!I31</f>
        <v>2963.0000000000146</v>
      </c>
      <c r="F43" s="239">
        <f>HistoricalFS!J31</f>
        <v>8275.5000000000036</v>
      </c>
      <c r="G43" s="239">
        <f>HistoricalFS!K31</f>
        <v>13370.500000000015</v>
      </c>
      <c r="H43" s="239">
        <f>HistoricalFS!L31</f>
        <v>14548.099999999995</v>
      </c>
    </row>
    <row r="44" spans="1:8">
      <c r="B44" t="s">
        <v>8640</v>
      </c>
      <c r="C44" s="148">
        <v>0.3</v>
      </c>
      <c r="D44" s="148">
        <v>0.3</v>
      </c>
      <c r="E44" s="148">
        <v>0.3</v>
      </c>
      <c r="F44" s="148">
        <v>0.3</v>
      </c>
      <c r="G44" s="148">
        <v>0.3</v>
      </c>
      <c r="H44" s="148">
        <v>0.3</v>
      </c>
    </row>
    <row r="45" spans="1:8">
      <c r="B45" s="235" t="s">
        <v>8641</v>
      </c>
      <c r="C45" s="166">
        <f>C43*(1-C44)</f>
        <v>2678.6200000000013</v>
      </c>
      <c r="D45" s="166">
        <f t="shared" ref="D45:H45" si="6">D43*(1-D44)</f>
        <v>1663.5500000000015</v>
      </c>
      <c r="E45" s="166">
        <f t="shared" si="6"/>
        <v>2074.1000000000099</v>
      </c>
      <c r="F45" s="166">
        <f t="shared" si="6"/>
        <v>5792.8500000000022</v>
      </c>
      <c r="G45" s="166">
        <f t="shared" si="6"/>
        <v>9359.3500000000095</v>
      </c>
      <c r="H45" s="166">
        <f t="shared" si="6"/>
        <v>10183.669999999996</v>
      </c>
    </row>
    <row r="46" spans="1:8" ht="2.5" customHeight="1"/>
    <row r="47" spans="1:8" ht="15" thickBot="1">
      <c r="A47" s="151" t="s">
        <v>82</v>
      </c>
      <c r="B47" s="145" t="s">
        <v>8636</v>
      </c>
      <c r="C47" s="147">
        <f t="shared" ref="C47:H47" si="7">C45/C41</f>
        <v>0.25068975198876942</v>
      </c>
      <c r="D47" s="147">
        <f t="shared" si="7"/>
        <v>0.29968474148802043</v>
      </c>
      <c r="E47" s="147">
        <f t="shared" si="7"/>
        <v>0.26779857972885862</v>
      </c>
      <c r="F47" s="147">
        <f t="shared" si="7"/>
        <v>0.29296768320436972</v>
      </c>
      <c r="G47" s="147">
        <f t="shared" si="7"/>
        <v>0.52298558337058609</v>
      </c>
      <c r="H47" s="147">
        <f t="shared" si="7"/>
        <v>0.46329420863472981</v>
      </c>
    </row>
    <row r="49" spans="1:8" ht="2.5" customHeight="1"/>
    <row r="50" spans="1:8" ht="15.5">
      <c r="B50" s="370" t="s">
        <v>8637</v>
      </c>
      <c r="C50" s="371">
        <f>C10</f>
        <v>43891</v>
      </c>
      <c r="D50" s="371">
        <f t="shared" ref="D50:H50" si="8">D10</f>
        <v>44256</v>
      </c>
      <c r="E50" s="371">
        <f t="shared" si="8"/>
        <v>44621</v>
      </c>
      <c r="F50" s="371">
        <f t="shared" si="8"/>
        <v>44986</v>
      </c>
      <c r="G50" s="371">
        <f t="shared" si="8"/>
        <v>45352</v>
      </c>
      <c r="H50" s="371">
        <f t="shared" si="8"/>
        <v>45717</v>
      </c>
    </row>
    <row r="51" spans="1:8" ht="2.5" customHeight="1"/>
    <row r="52" spans="1:8">
      <c r="B52" s="141" t="s">
        <v>8638</v>
      </c>
      <c r="C52" s="142">
        <f>-SUM('Raw FS'!I63:I64)</f>
        <v>3400</v>
      </c>
      <c r="D52" s="142">
        <f>-SUM('Raw FS'!J63:J64)</f>
        <v>2328</v>
      </c>
      <c r="E52" s="142">
        <f>-SUM('Raw FS'!K63:K64)</f>
        <v>3323</v>
      </c>
      <c r="F52" s="142">
        <f>-SUM('Raw FS'!L63:L64)</f>
        <v>7956</v>
      </c>
      <c r="G52" s="142">
        <f>-SUM('Raw FS'!M63:M64)</f>
        <v>9155</v>
      </c>
      <c r="H52" s="142">
        <f>-SUM('Raw FS'!N63:N64)</f>
        <v>10603</v>
      </c>
    </row>
    <row r="53" spans="1:8">
      <c r="B53" s="168" t="s">
        <v>8639</v>
      </c>
      <c r="C53" s="169">
        <v>0</v>
      </c>
      <c r="D53" s="169">
        <f>D25-C25</f>
        <v>-4376</v>
      </c>
      <c r="E53" s="169">
        <f t="shared" ref="E53:H53" si="9">E25-D25</f>
        <v>3434</v>
      </c>
      <c r="F53" s="169">
        <f t="shared" si="9"/>
        <v>-2167</v>
      </c>
      <c r="G53" s="169">
        <f t="shared" si="9"/>
        <v>-1800</v>
      </c>
      <c r="H53" s="169">
        <f t="shared" si="9"/>
        <v>-1434</v>
      </c>
    </row>
    <row r="54" spans="1:8">
      <c r="B54" s="170" t="s">
        <v>8642</v>
      </c>
      <c r="C54" s="171">
        <v>0</v>
      </c>
      <c r="D54" s="171">
        <f>SUM(D52:D53)</f>
        <v>-2048</v>
      </c>
      <c r="E54" s="171">
        <f>SUM(E52:E53)</f>
        <v>6757</v>
      </c>
      <c r="F54" s="171">
        <f>SUM(F52:F53)</f>
        <v>5789</v>
      </c>
      <c r="G54" s="171">
        <f>SUM(G52:G53)</f>
        <v>7355</v>
      </c>
      <c r="H54" s="171">
        <f>SUM(H52:H53)</f>
        <v>9169</v>
      </c>
    </row>
    <row r="55" spans="1:8">
      <c r="B55" s="141" t="s">
        <v>8668</v>
      </c>
      <c r="C55" s="142">
        <f>C45</f>
        <v>2678.6200000000013</v>
      </c>
      <c r="D55" s="142">
        <f t="shared" ref="D55:H55" si="10">D45</f>
        <v>1663.5500000000015</v>
      </c>
      <c r="E55" s="142">
        <f t="shared" si="10"/>
        <v>2074.1000000000099</v>
      </c>
      <c r="F55" s="142">
        <f t="shared" si="10"/>
        <v>5792.8500000000022</v>
      </c>
      <c r="G55" s="142">
        <f t="shared" si="10"/>
        <v>9359.3500000000095</v>
      </c>
      <c r="H55" s="142">
        <f t="shared" si="10"/>
        <v>10183.669999999996</v>
      </c>
    </row>
    <row r="56" spans="1:8" ht="2.5" customHeight="1"/>
    <row r="57" spans="1:8" ht="15" thickBot="1">
      <c r="A57" s="151" t="s">
        <v>82</v>
      </c>
      <c r="B57" s="145" t="s">
        <v>8464</v>
      </c>
      <c r="C57" s="146">
        <v>0</v>
      </c>
      <c r="D57" s="368">
        <f>D54/D55</f>
        <v>-1.2311021610411459</v>
      </c>
      <c r="E57" s="368">
        <f t="shared" ref="E57:G57" si="11">E54/E55</f>
        <v>3.2577985632322299</v>
      </c>
      <c r="F57" s="368">
        <f t="shared" si="11"/>
        <v>0.99933538758987339</v>
      </c>
      <c r="G57" s="368">
        <f t="shared" si="11"/>
        <v>0.78584517087190808</v>
      </c>
      <c r="H57" s="368">
        <f>H54/H55</f>
        <v>0.90036303218780689</v>
      </c>
    </row>
    <row r="58" spans="1:8" ht="5" customHeight="1">
      <c r="D58" s="21"/>
      <c r="E58" s="21"/>
      <c r="F58" s="21"/>
      <c r="G58" s="21"/>
    </row>
    <row r="59" spans="1:8">
      <c r="F59" s="149" t="s">
        <v>8645</v>
      </c>
      <c r="G59" s="149"/>
      <c r="H59" s="150">
        <f>AVERAGE(D57:H57)</f>
        <v>0.94244799856813444</v>
      </c>
    </row>
    <row r="60" spans="1:8">
      <c r="F60" s="154" t="s">
        <v>8646</v>
      </c>
      <c r="G60" s="68"/>
      <c r="H60" s="150">
        <f>MEDIAN(D57:H57)</f>
        <v>0.90036303218780689</v>
      </c>
    </row>
    <row r="62" spans="1:8" ht="15.5">
      <c r="B62" s="370" t="s">
        <v>8643</v>
      </c>
      <c r="C62" s="371"/>
      <c r="D62" s="371">
        <f t="shared" ref="D62:H62" si="12">D50</f>
        <v>44256</v>
      </c>
      <c r="E62" s="371">
        <f t="shared" si="12"/>
        <v>44621</v>
      </c>
      <c r="F62" s="371">
        <f t="shared" si="12"/>
        <v>44986</v>
      </c>
      <c r="G62" s="371">
        <f t="shared" si="12"/>
        <v>45352</v>
      </c>
      <c r="H62" s="371">
        <f t="shared" si="12"/>
        <v>45717</v>
      </c>
    </row>
    <row r="63" spans="1:8" ht="2.5" customHeight="1"/>
    <row r="64" spans="1:8">
      <c r="B64" s="141" t="s">
        <v>8464</v>
      </c>
      <c r="C64" s="141"/>
      <c r="D64" s="366">
        <f>D57</f>
        <v>-1.2311021610411459</v>
      </c>
      <c r="E64" s="366">
        <f>E57</f>
        <v>3.2577985632322299</v>
      </c>
      <c r="F64" s="366">
        <f>F57</f>
        <v>0.99933538758987339</v>
      </c>
      <c r="G64" s="366">
        <f>G57</f>
        <v>0.78584517087190808</v>
      </c>
      <c r="H64" s="366">
        <f>H57</f>
        <v>0.90036303218780689</v>
      </c>
    </row>
    <row r="65" spans="1:8">
      <c r="B65" s="141" t="s">
        <v>8636</v>
      </c>
      <c r="C65" s="141"/>
      <c r="D65" s="366">
        <f>D47</f>
        <v>0.29968474148802043</v>
      </c>
      <c r="E65" s="366">
        <f>E47</f>
        <v>0.26779857972885862</v>
      </c>
      <c r="F65" s="366">
        <f>F47</f>
        <v>0.29296768320436972</v>
      </c>
      <c r="G65" s="366">
        <f>G47</f>
        <v>0.52298558337058609</v>
      </c>
      <c r="H65" s="366">
        <f>H47</f>
        <v>0.46329420863472981</v>
      </c>
    </row>
    <row r="66" spans="1:8" ht="2.5" customHeight="1"/>
    <row r="67" spans="1:8" ht="15" thickBot="1">
      <c r="A67" s="151" t="s">
        <v>82</v>
      </c>
      <c r="B67" s="145" t="s">
        <v>8644</v>
      </c>
      <c r="C67" s="145"/>
      <c r="D67" s="367">
        <f>D64*D65</f>
        <v>-0.36894253287695911</v>
      </c>
      <c r="E67" s="367">
        <f>E64*E65</f>
        <v>0.87243382827630744</v>
      </c>
      <c r="F67" s="367">
        <f>F64*F65</f>
        <v>0.29277297324634605</v>
      </c>
      <c r="G67" s="367">
        <f>G64*G65</f>
        <v>0.41098569512740274</v>
      </c>
      <c r="H67" s="367">
        <f>H64*H65</f>
        <v>0.41713297848141573</v>
      </c>
    </row>
    <row r="68" spans="1:8" ht="4.5" customHeight="1"/>
    <row r="69" spans="1:8">
      <c r="F69" s="149" t="s">
        <v>8645</v>
      </c>
      <c r="G69" s="80"/>
      <c r="H69" s="150">
        <f>AVERAGE(D67:H67)</f>
        <v>0.32487658845090256</v>
      </c>
    </row>
    <row r="70" spans="1:8">
      <c r="F70" s="149" t="s">
        <v>8646</v>
      </c>
      <c r="G70" s="80"/>
      <c r="H70" s="150">
        <f>MEDIAN(D67:H67)</f>
        <v>0.41098569512740274</v>
      </c>
    </row>
    <row r="71" spans="1:8">
      <c r="B71" t="s">
        <v>8884</v>
      </c>
    </row>
    <row r="72" spans="1:8">
      <c r="B72" t="s">
        <v>8885</v>
      </c>
    </row>
    <row r="73" spans="1:8">
      <c r="B73" t="s">
        <v>8886</v>
      </c>
    </row>
  </sheetData>
  <printOptions horizontalCentered="1" verticalCentered="1"/>
  <pageMargins left="0.25" right="0.25" top="0.25" bottom="0.25" header="0" footer="0"/>
  <pageSetup paperSize="9" scale="82" orientation="portrait" r:id="rId1"/>
  <ignoredErrors>
    <ignoredError sqref="C52:H52" formulaRange="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27FF5-07C1-465A-A27B-6C00774E8D13}">
  <sheetPr>
    <tabColor rgb="FF002060"/>
  </sheetPr>
  <dimension ref="A1"/>
  <sheetViews>
    <sheetView workbookViewId="0"/>
  </sheetViews>
  <sheetFormatPr defaultRowHeight="14.5"/>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14531-D84C-4AE4-A648-FF8906096EA9}">
  <sheetPr>
    <pageSetUpPr fitToPage="1"/>
  </sheetPr>
  <dimension ref="B1:K45"/>
  <sheetViews>
    <sheetView showGridLines="0" view="pageBreakPreview" topLeftCell="A17" zoomScale="60" zoomScaleNormal="81" workbookViewId="0">
      <selection activeCell="I25" sqref="I25"/>
    </sheetView>
  </sheetViews>
  <sheetFormatPr defaultRowHeight="14.5"/>
  <cols>
    <col min="1" max="1" width="1.81640625" customWidth="1"/>
    <col min="2" max="11" width="11.6328125" customWidth="1"/>
    <col min="12" max="12" width="1.81640625" customWidth="1"/>
  </cols>
  <sheetData>
    <row r="1" spans="2:11">
      <c r="B1" s="46"/>
      <c r="C1" s="46"/>
      <c r="D1" s="46"/>
      <c r="E1" s="46"/>
      <c r="F1" s="46"/>
      <c r="G1" s="46"/>
      <c r="H1" s="46"/>
      <c r="I1" s="46"/>
      <c r="J1" s="46"/>
      <c r="K1" s="46"/>
    </row>
    <row r="2" spans="2:11" ht="28.5">
      <c r="B2" s="84" t="str">
        <f>'Data Sheet'!B1</f>
        <v>MARUTI SUZUKI INDIA LTD</v>
      </c>
      <c r="C2" s="84"/>
      <c r="D2" s="84"/>
      <c r="E2" s="84"/>
      <c r="F2" s="84"/>
      <c r="G2" s="84"/>
    </row>
    <row r="3" spans="2:11" ht="15.5">
      <c r="B3" s="305" t="str">
        <f>CONCATENATE("( ",VLOOKUP(B2,'List of Stocks'!A2:C5442,3,1)," | ","BSE Code: ",VLOOKUP(B2,'List of Stocks'!A2:B5442,2,1)," )")</f>
        <v>( MARUTI | BSE Code: 532500 )</v>
      </c>
    </row>
    <row r="4" spans="2:11" ht="15.5">
      <c r="B4" s="306" t="str">
        <f>CONCATENATE("INR "&amp;'Data Sheet'!B8)</f>
        <v>INR 12612.85</v>
      </c>
      <c r="C4" s="2"/>
      <c r="D4" s="2"/>
      <c r="E4" s="2"/>
      <c r="F4" s="2"/>
      <c r="G4" s="2"/>
    </row>
    <row r="5" spans="2:11" ht="15.5">
      <c r="B5" s="305" t="s">
        <v>8400</v>
      </c>
    </row>
    <row r="6" spans="2:11" ht="3" customHeight="1" thickBot="1">
      <c r="B6" s="52"/>
      <c r="C6" s="52"/>
      <c r="D6" s="52"/>
      <c r="E6" s="53"/>
      <c r="F6" s="53"/>
      <c r="G6" s="53"/>
      <c r="H6" s="53"/>
      <c r="I6" s="53"/>
      <c r="J6" s="53"/>
      <c r="K6" s="53"/>
    </row>
    <row r="7" spans="2:11" ht="3.5" customHeight="1" thickTop="1"/>
    <row r="8" spans="2:11" ht="18.5">
      <c r="B8" s="288" t="s">
        <v>8712</v>
      </c>
      <c r="C8" s="216"/>
      <c r="D8" s="216"/>
      <c r="E8" s="216"/>
      <c r="F8" s="216"/>
      <c r="G8" s="216"/>
      <c r="H8" s="216"/>
      <c r="I8" s="216"/>
      <c r="J8" s="216"/>
      <c r="K8" s="216"/>
    </row>
    <row r="10" spans="2:11" ht="15.5">
      <c r="B10" s="370" t="s">
        <v>8649</v>
      </c>
      <c r="C10" s="372"/>
      <c r="D10" s="372"/>
      <c r="E10" s="373">
        <f>HistoricalFS!K11</f>
        <v>45382</v>
      </c>
      <c r="F10" s="373">
        <f>HistoricalFS!L11</f>
        <v>45747</v>
      </c>
      <c r="G10" s="374">
        <f t="shared" ref="G10" si="0">F10+365</f>
        <v>46112</v>
      </c>
      <c r="H10" s="374">
        <f t="shared" ref="H10" si="1">G10+365</f>
        <v>46477</v>
      </c>
      <c r="I10" s="374">
        <f t="shared" ref="I10" si="2">H10+365</f>
        <v>46842</v>
      </c>
      <c r="J10" s="374">
        <f t="shared" ref="J10" si="3">I10+365</f>
        <v>47207</v>
      </c>
      <c r="K10" s="374">
        <f t="shared" ref="K10" si="4">J10+365</f>
        <v>47572</v>
      </c>
    </row>
    <row r="12" spans="2:11">
      <c r="B12" t="s">
        <v>8635</v>
      </c>
      <c r="E12" s="218">
        <f>HistoricalFS!K31</f>
        <v>13370.500000000015</v>
      </c>
      <c r="F12" s="218">
        <f>HistoricalFS!L31</f>
        <v>14548.099999999995</v>
      </c>
      <c r="G12" s="219">
        <f>F12*(1+$E$22)</f>
        <v>20527.160991282959</v>
      </c>
      <c r="H12" s="219">
        <f>G12*(1+$E$22)</f>
        <v>28963.530520277491</v>
      </c>
      <c r="I12" s="219">
        <f>H12*(1+$E$22)</f>
        <v>40867.127244497475</v>
      </c>
      <c r="J12" s="219">
        <f>I12*(1+$E$22)</f>
        <v>57662.931942937284</v>
      </c>
      <c r="K12" s="219">
        <f>J12*(1+$E$22)</f>
        <v>81361.572110589477</v>
      </c>
    </row>
    <row r="13" spans="2:11">
      <c r="B13" t="s">
        <v>8423</v>
      </c>
      <c r="E13" s="220">
        <v>0.3</v>
      </c>
      <c r="F13" s="220">
        <f>E13</f>
        <v>0.3</v>
      </c>
      <c r="G13" s="221">
        <f t="shared" ref="G13" si="5">F13</f>
        <v>0.3</v>
      </c>
      <c r="H13" s="221">
        <f t="shared" ref="H13" si="6">G13</f>
        <v>0.3</v>
      </c>
      <c r="I13" s="221">
        <f t="shared" ref="I13" si="7">H13</f>
        <v>0.3</v>
      </c>
      <c r="J13" s="221">
        <f t="shared" ref="J13" si="8">I13</f>
        <v>0.3</v>
      </c>
      <c r="K13" s="221">
        <f t="shared" ref="K13" si="9">J13</f>
        <v>0.3</v>
      </c>
    </row>
    <row r="14" spans="2:11">
      <c r="B14" s="222" t="s">
        <v>8650</v>
      </c>
      <c r="C14" s="222"/>
      <c r="D14" s="222"/>
      <c r="E14" s="218">
        <f t="shared" ref="E14:K14" si="10">E12*(1-E13)</f>
        <v>9359.3500000000095</v>
      </c>
      <c r="F14" s="218">
        <f t="shared" si="10"/>
        <v>10183.669999999996</v>
      </c>
      <c r="G14" s="219">
        <f t="shared" si="10"/>
        <v>14369.01269389807</v>
      </c>
      <c r="H14" s="219">
        <f t="shared" si="10"/>
        <v>20274.471364194244</v>
      </c>
      <c r="I14" s="219">
        <f t="shared" si="10"/>
        <v>28606.989071148229</v>
      </c>
      <c r="J14" s="219">
        <f t="shared" si="10"/>
        <v>40364.052360056099</v>
      </c>
      <c r="K14" s="219">
        <f t="shared" si="10"/>
        <v>56953.100477412634</v>
      </c>
    </row>
    <row r="15" spans="2:11">
      <c r="B15" t="s">
        <v>8651</v>
      </c>
      <c r="E15" s="173">
        <f>'Intrinsic Growth'!G57</f>
        <v>0.78584517087190808</v>
      </c>
      <c r="F15" s="173">
        <f>'Intrinsic Growth'!H57</f>
        <v>0.90036303218780689</v>
      </c>
      <c r="G15" s="5">
        <f>F15+(($K$15-$F$15)/4)</f>
        <v>0.88902227414085511</v>
      </c>
      <c r="H15" s="5">
        <f>G15+(($K$15-$F$15)/4)</f>
        <v>0.87768151609390332</v>
      </c>
      <c r="I15" s="5">
        <f>H15+(($K$15-$F$15)/4)</f>
        <v>0.86634075804695154</v>
      </c>
      <c r="J15" s="5">
        <f>I15+(($K$15-$F$15)/4)</f>
        <v>0.85499999999999976</v>
      </c>
      <c r="K15" s="167">
        <v>0.85499999999999998</v>
      </c>
    </row>
    <row r="16" spans="2:11" ht="15" thickBot="1">
      <c r="B16" s="224" t="s">
        <v>8652</v>
      </c>
      <c r="C16" s="224"/>
      <c r="D16" s="224"/>
      <c r="E16" s="225">
        <f t="shared" ref="E16:K16" si="11">E14*(1-E15)</f>
        <v>2004.350000000009</v>
      </c>
      <c r="F16" s="225">
        <f t="shared" si="11"/>
        <v>1014.6699999999963</v>
      </c>
      <c r="G16" s="226">
        <f t="shared" si="11"/>
        <v>1594.6403516099931</v>
      </c>
      <c r="H16" s="226">
        <f t="shared" si="11"/>
        <v>2479.9425992658116</v>
      </c>
      <c r="I16" s="226">
        <f t="shared" si="11"/>
        <v>3823.5884738088143</v>
      </c>
      <c r="J16" s="226">
        <f t="shared" si="11"/>
        <v>5852.7875922081439</v>
      </c>
      <c r="K16" s="226">
        <f t="shared" si="11"/>
        <v>8258.1995692248329</v>
      </c>
    </row>
    <row r="17" spans="2:11">
      <c r="B17" t="s">
        <v>8669</v>
      </c>
      <c r="G17" s="172">
        <v>0.5</v>
      </c>
      <c r="H17">
        <f>G17+1</f>
        <v>1.5</v>
      </c>
      <c r="I17">
        <f t="shared" ref="I17:K17" si="12">H17+1</f>
        <v>2.5</v>
      </c>
      <c r="J17">
        <f t="shared" si="12"/>
        <v>3.5</v>
      </c>
      <c r="K17">
        <f t="shared" si="12"/>
        <v>4.5</v>
      </c>
    </row>
    <row r="18" spans="2:11">
      <c r="B18" t="s">
        <v>8653</v>
      </c>
      <c r="E18" s="195"/>
      <c r="F18" s="195"/>
      <c r="G18" s="228">
        <f>1/(1+$E$24)^G17</f>
        <v>0.92250972894557526</v>
      </c>
      <c r="H18" s="228">
        <f t="shared" ref="H18:K18" si="13">1/(1+$E$24)^H17</f>
        <v>0.78507810406742295</v>
      </c>
      <c r="I18" s="228">
        <f t="shared" si="13"/>
        <v>0.66812046545089787</v>
      </c>
      <c r="J18" s="228">
        <f t="shared" si="13"/>
        <v>0.56858668461346951</v>
      </c>
      <c r="K18" s="228">
        <f t="shared" si="13"/>
        <v>0.48388102840339747</v>
      </c>
    </row>
    <row r="19" spans="2:11" ht="3" customHeight="1"/>
    <row r="20" spans="2:11" ht="15" thickBot="1">
      <c r="B20" s="224" t="s">
        <v>8654</v>
      </c>
      <c r="C20" s="224"/>
      <c r="D20" s="224"/>
      <c r="E20" s="227"/>
      <c r="F20" s="227"/>
      <c r="G20" s="226">
        <f>G18*G16</f>
        <v>1471.0712385294116</v>
      </c>
      <c r="H20" s="226">
        <f t="shared" ref="H20:K20" si="14">H18*H16</f>
        <v>1946.9486340276403</v>
      </c>
      <c r="I20" s="226">
        <f t="shared" si="14"/>
        <v>2554.6177108138331</v>
      </c>
      <c r="J20" s="226">
        <f t="shared" si="14"/>
        <v>3327.8170928004797</v>
      </c>
      <c r="K20" s="226">
        <f t="shared" si="14"/>
        <v>3995.9861003170063</v>
      </c>
    </row>
    <row r="22" spans="2:11">
      <c r="B22" s="450" t="s">
        <v>8655</v>
      </c>
      <c r="C22" s="450"/>
      <c r="D22" s="451"/>
      <c r="E22" s="451">
        <f>'Intrinsic Growth'!H70</f>
        <v>0.41098569512740274</v>
      </c>
      <c r="G22" s="320" t="s">
        <v>8671</v>
      </c>
      <c r="H22" s="252"/>
      <c r="I22" s="252"/>
      <c r="J22" s="219">
        <f>'Data Sheet'!B8</f>
        <v>12612.85</v>
      </c>
    </row>
    <row r="23" spans="2:11">
      <c r="B23" s="450" t="s">
        <v>8656</v>
      </c>
      <c r="C23" s="450"/>
      <c r="D23" s="451"/>
      <c r="E23" s="452">
        <v>6.2E-2</v>
      </c>
      <c r="G23" s="252" t="s">
        <v>8672</v>
      </c>
      <c r="H23" s="252"/>
      <c r="I23" s="252"/>
      <c r="J23" s="453">
        <f>J22/E44</f>
        <v>7.7301400650304739</v>
      </c>
    </row>
    <row r="24" spans="2:11">
      <c r="B24" s="252" t="s">
        <v>8594</v>
      </c>
      <c r="C24" s="252"/>
      <c r="D24" s="252"/>
      <c r="E24" s="221">
        <f>WACC!J42</f>
        <v>0.17505471642392118</v>
      </c>
    </row>
    <row r="26" spans="2:11" ht="15.5">
      <c r="B26" s="370" t="s">
        <v>8657</v>
      </c>
      <c r="C26" s="214"/>
      <c r="D26" s="214"/>
      <c r="E26" s="214"/>
      <c r="G26" s="375" t="s">
        <v>8710</v>
      </c>
      <c r="H26" s="215"/>
      <c r="I26" s="215"/>
      <c r="J26" s="215"/>
      <c r="K26" s="215"/>
    </row>
    <row r="27" spans="2:11">
      <c r="H27" s="229" t="s">
        <v>8594</v>
      </c>
      <c r="I27" s="229"/>
      <c r="J27" s="229"/>
      <c r="K27" s="229"/>
    </row>
    <row r="28" spans="2:11">
      <c r="B28" s="252" t="s">
        <v>8658</v>
      </c>
      <c r="C28" s="252"/>
      <c r="D28" s="252"/>
      <c r="E28" s="219">
        <f>K16*(1+E23)</f>
        <v>8770.2079425167722</v>
      </c>
      <c r="G28" s="209">
        <f>E39</f>
        <v>50833.46154635986</v>
      </c>
      <c r="H28" s="16">
        <v>0.16500000000000001</v>
      </c>
      <c r="I28" s="16">
        <v>0.17510000000000001</v>
      </c>
      <c r="J28" s="16">
        <v>0.18</v>
      </c>
      <c r="K28" s="16">
        <v>0.19</v>
      </c>
    </row>
    <row r="29" spans="2:11">
      <c r="B29" s="252" t="s">
        <v>8594</v>
      </c>
      <c r="C29" s="252"/>
      <c r="D29" s="252"/>
      <c r="E29" s="221">
        <f>E24</f>
        <v>0.17505471642392118</v>
      </c>
      <c r="G29" s="16">
        <v>0.05</v>
      </c>
      <c r="H29" s="230">
        <f t="dataTable" ref="H29:K33" dt2D="1" dtr="1" r1="E29" r2="E30" ca="1"/>
        <v>50198.503720285422</v>
      </c>
      <c r="I29" s="231">
        <v>47219.20047702123</v>
      </c>
      <c r="J29" s="231">
        <v>45940.57338061653</v>
      </c>
      <c r="K29" s="231">
        <v>43608.849623178801</v>
      </c>
    </row>
    <row r="30" spans="2:11">
      <c r="B30" s="252" t="s">
        <v>8659</v>
      </c>
      <c r="C30" s="252"/>
      <c r="D30" s="252"/>
      <c r="E30" s="221">
        <f>E23</f>
        <v>6.2E-2</v>
      </c>
      <c r="G30" s="16">
        <v>5.5E-2</v>
      </c>
      <c r="H30" s="232">
        <v>51875.870217730735</v>
      </c>
      <c r="I30" s="139">
        <v>48631.471905020095</v>
      </c>
      <c r="J30" s="139">
        <v>47246.338684781658</v>
      </c>
      <c r="K30" s="139">
        <v>44731.531432315482</v>
      </c>
    </row>
    <row r="31" spans="2:11">
      <c r="G31" s="16">
        <v>6.2E-2</v>
      </c>
      <c r="H31" s="232">
        <v>54497.773189465654</v>
      </c>
      <c r="I31" s="233">
        <v>50818.432275486251</v>
      </c>
      <c r="J31" s="139">
        <v>49260.315679341424</v>
      </c>
      <c r="K31" s="139">
        <v>46450.637952556033</v>
      </c>
    </row>
    <row r="32" spans="2:11" ht="15" thickBot="1">
      <c r="B32" s="224" t="s">
        <v>8660</v>
      </c>
      <c r="C32" s="224"/>
      <c r="D32" s="224"/>
      <c r="E32" s="226">
        <f>E28/(E29-E30)</f>
        <v>77574.89665120322</v>
      </c>
      <c r="G32" s="16">
        <v>7.0000000000000007E-2</v>
      </c>
      <c r="H32" s="232">
        <v>57967.359076874272</v>
      </c>
      <c r="I32" s="139">
        <v>53674.530581784857</v>
      </c>
      <c r="J32" s="139">
        <v>51875.870217730742</v>
      </c>
      <c r="K32" s="139">
        <v>48660.917764293874</v>
      </c>
    </row>
    <row r="33" spans="2:11">
      <c r="G33" s="16">
        <v>7.4999999999999997E-2</v>
      </c>
      <c r="H33" s="232">
        <v>60449.076760229036</v>
      </c>
      <c r="I33" s="139">
        <v>55691.418184447015</v>
      </c>
      <c r="J33" s="139">
        <v>53712.985905408947</v>
      </c>
      <c r="K33" s="139">
        <v>50198.503720285422</v>
      </c>
    </row>
    <row r="35" spans="2:11" ht="15.5">
      <c r="B35" s="370" t="s">
        <v>8661</v>
      </c>
      <c r="C35" s="214"/>
      <c r="D35" s="214"/>
      <c r="E35" s="214"/>
      <c r="G35" s="375" t="s">
        <v>8711</v>
      </c>
      <c r="H35" s="215"/>
      <c r="I35" s="215"/>
      <c r="J35" s="215"/>
      <c r="K35" s="215"/>
    </row>
    <row r="36" spans="2:11" ht="4.5" customHeight="1"/>
    <row r="37" spans="2:11">
      <c r="B37" s="252" t="s">
        <v>8654</v>
      </c>
      <c r="C37" s="252"/>
      <c r="D37" s="252"/>
      <c r="E37" s="219">
        <f>SUM(G20:K20)</f>
        <v>13296.440776488371</v>
      </c>
      <c r="H37" s="229" t="s">
        <v>8594</v>
      </c>
      <c r="I37" s="229"/>
      <c r="J37" s="229"/>
      <c r="K37" s="229"/>
    </row>
    <row r="38" spans="2:11">
      <c r="B38" s="222" t="s">
        <v>8662</v>
      </c>
      <c r="C38" s="222"/>
      <c r="D38" s="222"/>
      <c r="E38" s="231">
        <f>E32*K18</f>
        <v>37537.020769871488</v>
      </c>
      <c r="G38" s="210">
        <f>E44</f>
        <v>1631.6457261955547</v>
      </c>
      <c r="H38" s="16">
        <v>0.16500000000000001</v>
      </c>
      <c r="I38" s="16">
        <v>0.17510000000000001</v>
      </c>
      <c r="J38" s="16">
        <v>0.18</v>
      </c>
      <c r="K38" s="16">
        <v>0.19</v>
      </c>
    </row>
    <row r="39" spans="2:11">
      <c r="B39" s="454" t="s">
        <v>8663</v>
      </c>
      <c r="C39" s="454"/>
      <c r="D39" s="454"/>
      <c r="E39" s="455">
        <f>SUM(E37:E38)</f>
        <v>50833.46154635986</v>
      </c>
      <c r="G39" s="16">
        <v>0.05</v>
      </c>
      <c r="H39" s="230">
        <f t="dataTable" ref="H39:K43" dt2D="1" dtr="1" r1="E29" r2="E30"/>
        <v>1611.4500319023127</v>
      </c>
      <c r="I39" s="231">
        <v>1516.6892540411795</v>
      </c>
      <c r="J39" s="231">
        <v>1476.0207861624676</v>
      </c>
      <c r="K39" s="231">
        <v>1401.8571515906476</v>
      </c>
    </row>
    <row r="40" spans="2:11">
      <c r="B40" s="252" t="s">
        <v>8664</v>
      </c>
      <c r="C40" s="252"/>
      <c r="D40" s="252"/>
      <c r="E40" s="219">
        <f>'Data Sheet'!K69</f>
        <v>552.9</v>
      </c>
      <c r="G40" s="16">
        <v>5.5E-2</v>
      </c>
      <c r="H40" s="232">
        <v>1664.8009468907364</v>
      </c>
      <c r="I40" s="139">
        <v>1561.6084610305295</v>
      </c>
      <c r="J40" s="139">
        <v>1517.5524215226869</v>
      </c>
      <c r="K40" s="139">
        <v>1437.5655682363385</v>
      </c>
    </row>
    <row r="41" spans="2:11">
      <c r="B41" s="222" t="s">
        <v>8665</v>
      </c>
      <c r="C41" s="222"/>
      <c r="D41" s="222"/>
      <c r="E41" s="231">
        <f>SUM('Data Sheet'!K59)</f>
        <v>87</v>
      </c>
      <c r="G41" s="16">
        <v>6.2E-2</v>
      </c>
      <c r="H41" s="232">
        <v>1748.1941246881756</v>
      </c>
      <c r="I41" s="233">
        <v>1631.1676998644357</v>
      </c>
      <c r="J41" s="139">
        <v>1581.6096896206518</v>
      </c>
      <c r="K41" s="139">
        <v>1492.2440812250532</v>
      </c>
    </row>
    <row r="42" spans="2:11">
      <c r="B42" s="454" t="s">
        <v>8666</v>
      </c>
      <c r="C42" s="454"/>
      <c r="D42" s="454"/>
      <c r="E42" s="455">
        <f>E39+E40-E41</f>
        <v>51299.361546359862</v>
      </c>
      <c r="G42" s="16">
        <v>7.0000000000000007E-2</v>
      </c>
      <c r="H42" s="232">
        <v>1858.549006585539</v>
      </c>
      <c r="I42" s="139">
        <v>1722.0097777108638</v>
      </c>
      <c r="J42" s="139">
        <v>1664.8009468907367</v>
      </c>
      <c r="K42" s="139">
        <v>1562.5450264962574</v>
      </c>
    </row>
    <row r="43" spans="2:11">
      <c r="B43" t="s">
        <v>8667</v>
      </c>
      <c r="E43" s="165">
        <f>'Data Sheet'!B6</f>
        <v>31.440257356584752</v>
      </c>
      <c r="G43" s="16">
        <v>7.4999999999999997E-2</v>
      </c>
      <c r="H43" s="232">
        <v>1937.4834012760136</v>
      </c>
      <c r="I43" s="139">
        <v>1786.1596216446237</v>
      </c>
      <c r="J43" s="139">
        <v>1723.2329014018674</v>
      </c>
      <c r="K43" s="139">
        <v>1611.4500319023127</v>
      </c>
    </row>
    <row r="44" spans="2:11" ht="15" thickBot="1">
      <c r="B44" s="174" t="s">
        <v>8670</v>
      </c>
      <c r="C44" s="174"/>
      <c r="D44" s="174"/>
      <c r="E44" s="217">
        <f>E42/E43</f>
        <v>1631.6457261955547</v>
      </c>
    </row>
    <row r="45" spans="2:11" ht="15" thickTop="1"/>
  </sheetData>
  <printOptions horizontalCentered="1" verticalCentered="1"/>
  <pageMargins left="0.25" right="0.25" top="0.25" bottom="0.25" header="0" footer="0"/>
  <pageSetup paperSize="9" scale="82"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4F74-6526-470A-9C6A-022136B63E00}">
  <sheetPr>
    <pageSetUpPr fitToPage="1"/>
  </sheetPr>
  <dimension ref="B1:M59"/>
  <sheetViews>
    <sheetView showGridLines="0" view="pageBreakPreview" topLeftCell="A33" zoomScale="60" zoomScaleNormal="87" workbookViewId="0">
      <selection activeCell="F59" sqref="F59"/>
    </sheetView>
  </sheetViews>
  <sheetFormatPr defaultRowHeight="14.5"/>
  <cols>
    <col min="1" max="1" width="1.81640625" style="279" customWidth="1"/>
    <col min="2" max="2" width="36.6328125" style="279" customWidth="1"/>
    <col min="3" max="3" width="11.6328125" style="279" bestFit="1" customWidth="1"/>
    <col min="4" max="6" width="10.453125" style="279" bestFit="1" customWidth="1"/>
    <col min="7" max="7" width="10.54296875" style="279" bestFit="1" customWidth="1"/>
    <col min="8" max="9" width="11.54296875" style="279" bestFit="1" customWidth="1"/>
    <col min="10" max="10" width="1.81640625" style="279" customWidth="1"/>
    <col min="11" max="16384" width="8.7265625" style="279"/>
  </cols>
  <sheetData>
    <row r="1" spans="2:13">
      <c r="B1" s="46"/>
      <c r="C1" s="46"/>
      <c r="D1" s="46"/>
      <c r="E1" s="46"/>
      <c r="F1" s="46"/>
      <c r="G1" s="46"/>
      <c r="H1" s="46"/>
      <c r="I1" s="46"/>
    </row>
    <row r="2" spans="2:13" ht="28.5">
      <c r="B2" s="84" t="str">
        <f>'Data Sheet'!B1</f>
        <v>MARUTI SUZUKI INDIA LTD</v>
      </c>
      <c r="C2" s="84"/>
      <c r="D2" s="84"/>
      <c r="E2" s="49"/>
      <c r="F2"/>
      <c r="G2"/>
      <c r="H2"/>
      <c r="I2"/>
    </row>
    <row r="3" spans="2:13" ht="15.5">
      <c r="B3" s="305" t="str">
        <f>CONCATENATE("( ",VLOOKUP(B2,'List of Stocks'!A2:C5442,3,1)," | ","BSE Code: ",VLOOKUP(B2,'List of Stocks'!A2:B5442,2,1)," )")</f>
        <v>( MARUTI | BSE Code: 532500 )</v>
      </c>
      <c r="C3"/>
      <c r="D3"/>
      <c r="E3"/>
      <c r="F3"/>
      <c r="G3"/>
      <c r="H3"/>
      <c r="I3"/>
    </row>
    <row r="4" spans="2:13" ht="15.5">
      <c r="B4" s="306" t="str">
        <f>CONCATENATE("INR "&amp;'Data Sheet'!B8)</f>
        <v>INR 12612.85</v>
      </c>
      <c r="C4" s="2"/>
      <c r="D4" s="2"/>
      <c r="E4"/>
      <c r="F4"/>
      <c r="G4"/>
      <c r="H4"/>
      <c r="I4"/>
    </row>
    <row r="5" spans="2:13" ht="15.5">
      <c r="B5" s="305" t="s">
        <v>8400</v>
      </c>
      <c r="C5"/>
      <c r="D5"/>
      <c r="E5"/>
      <c r="F5"/>
      <c r="G5"/>
      <c r="H5"/>
      <c r="I5"/>
    </row>
    <row r="6" spans="2:13" ht="2.5" customHeight="1" thickBot="1">
      <c r="B6" s="52"/>
      <c r="C6" s="52"/>
      <c r="D6" s="52"/>
      <c r="E6" s="53"/>
      <c r="F6" s="53"/>
      <c r="G6" s="53"/>
      <c r="H6" s="53"/>
      <c r="I6" s="53"/>
    </row>
    <row r="7" spans="2:13" ht="3" customHeight="1" thickTop="1">
      <c r="B7"/>
      <c r="C7"/>
      <c r="D7"/>
      <c r="E7"/>
      <c r="F7"/>
      <c r="G7"/>
      <c r="H7"/>
      <c r="I7"/>
    </row>
    <row r="8" spans="2:13" ht="18.5">
      <c r="B8" s="288" t="s">
        <v>8751</v>
      </c>
      <c r="C8" s="87"/>
      <c r="D8" s="87"/>
      <c r="E8" s="87"/>
      <c r="F8" s="87"/>
      <c r="G8" s="87"/>
      <c r="H8" s="87"/>
      <c r="I8" s="87"/>
    </row>
    <row r="9" spans="2:13">
      <c r="B9" s="70" t="s">
        <v>8407</v>
      </c>
    </row>
    <row r="10" spans="2:13" ht="15.5">
      <c r="B10" s="480" t="s">
        <v>8752</v>
      </c>
      <c r="C10" s="480"/>
      <c r="D10" s="480"/>
      <c r="E10" s="480"/>
      <c r="F10" s="480"/>
      <c r="G10" s="480"/>
      <c r="H10" s="480"/>
      <c r="I10" s="480"/>
    </row>
    <row r="11" spans="2:13">
      <c r="C11" s="456">
        <f>'Data Sheet'!$E$16</f>
        <v>43555</v>
      </c>
      <c r="D11" s="456">
        <f>'Data Sheet'!F16</f>
        <v>43921</v>
      </c>
      <c r="E11" s="456">
        <f>'Data Sheet'!G16</f>
        <v>44286</v>
      </c>
      <c r="F11" s="456">
        <f>'Data Sheet'!H16</f>
        <v>44651</v>
      </c>
      <c r="G11" s="456">
        <f>'Data Sheet'!I16</f>
        <v>45016</v>
      </c>
      <c r="H11" s="456">
        <f>'Data Sheet'!J16</f>
        <v>45382</v>
      </c>
      <c r="I11" s="456">
        <f>'Data Sheet'!K16</f>
        <v>45747</v>
      </c>
    </row>
    <row r="12" spans="2:13">
      <c r="B12" s="279" t="s">
        <v>30</v>
      </c>
      <c r="C12" s="461">
        <f>'Data Sheet'!E65-'Data Sheet'!E60</f>
        <v>-7296.1</v>
      </c>
      <c r="D12" s="461">
        <f>'Data Sheet'!F65-'Data Sheet'!F60</f>
        <v>-5050.5</v>
      </c>
      <c r="E12" s="461">
        <f>'Data Sheet'!G65-'Data Sheet'!G60</f>
        <v>-6388.7999999999993</v>
      </c>
      <c r="F12" s="461">
        <f>'Data Sheet'!H65-'Data Sheet'!H60</f>
        <v>-2959.3999999999996</v>
      </c>
      <c r="G12" s="461">
        <f>'Data Sheet'!I65-'Data Sheet'!I60</f>
        <v>-5420.9000000000015</v>
      </c>
      <c r="H12" s="461">
        <f>'Data Sheet'!J65-'Data Sheet'!J60</f>
        <v>-7141</v>
      </c>
      <c r="I12" s="461">
        <f>'Data Sheet'!K65-'Data Sheet'!K60</f>
        <v>-10850.2</v>
      </c>
      <c r="J12" s="280"/>
      <c r="M12" s="285"/>
    </row>
    <row r="13" spans="2:13">
      <c r="B13" s="279" t="s">
        <v>106</v>
      </c>
      <c r="C13" s="462">
        <f>'Data Sheet'!E66</f>
        <v>63968.7</v>
      </c>
      <c r="D13" s="462">
        <f>'Data Sheet'!F66</f>
        <v>63627.7</v>
      </c>
      <c r="E13" s="462">
        <f>'Data Sheet'!G66</f>
        <v>71376.100000000006</v>
      </c>
      <c r="F13" s="462">
        <f>'Data Sheet'!H66</f>
        <v>74655.5</v>
      </c>
      <c r="G13" s="462">
        <f>'Data Sheet'!I66</f>
        <v>100106</v>
      </c>
      <c r="H13" s="462">
        <f>'Data Sheet'!J66</f>
        <v>115304.1</v>
      </c>
      <c r="I13" s="462">
        <f>'Data Sheet'!K66</f>
        <v>131971.79999999999</v>
      </c>
    </row>
    <row r="14" spans="2:13">
      <c r="B14" s="463" t="str">
        <f>B10 &amp; " (A)"</f>
        <v>Working Capital / Total Assets (A)</v>
      </c>
      <c r="C14" s="466">
        <f>C12/C13</f>
        <v>-0.11405734366963845</v>
      </c>
      <c r="D14" s="466">
        <f t="shared" ref="D14:I14" si="0">D12/D13</f>
        <v>-7.9375806449078004E-2</v>
      </c>
      <c r="E14" s="466">
        <f t="shared" si="0"/>
        <v>-8.9508953277077322E-2</v>
      </c>
      <c r="F14" s="466">
        <f t="shared" si="0"/>
        <v>-3.9640749844284742E-2</v>
      </c>
      <c r="G14" s="466">
        <f t="shared" si="0"/>
        <v>-5.4151599304736994E-2</v>
      </c>
      <c r="H14" s="466">
        <f t="shared" si="0"/>
        <v>-6.1931882734438753E-2</v>
      </c>
      <c r="I14" s="466">
        <f t="shared" si="0"/>
        <v>-8.2216049186265558E-2</v>
      </c>
    </row>
    <row r="16" spans="2:13" ht="15.5">
      <c r="B16" s="480" t="s">
        <v>8753</v>
      </c>
      <c r="C16" s="480"/>
      <c r="D16" s="480"/>
      <c r="E16" s="480"/>
      <c r="F16" s="480"/>
      <c r="G16" s="480"/>
      <c r="H16" s="480"/>
      <c r="I16" s="480"/>
    </row>
    <row r="17" spans="2:9">
      <c r="C17" s="456">
        <f>C11</f>
        <v>43555</v>
      </c>
      <c r="D17" s="456">
        <f t="shared" ref="D17:I17" si="1">D11</f>
        <v>43921</v>
      </c>
      <c r="E17" s="456">
        <f t="shared" si="1"/>
        <v>44286</v>
      </c>
      <c r="F17" s="456">
        <f t="shared" si="1"/>
        <v>44651</v>
      </c>
      <c r="G17" s="456">
        <f t="shared" si="1"/>
        <v>45016</v>
      </c>
      <c r="H17" s="456">
        <f t="shared" si="1"/>
        <v>45382</v>
      </c>
      <c r="I17" s="456">
        <f t="shared" si="1"/>
        <v>45747</v>
      </c>
    </row>
    <row r="18" spans="2:9">
      <c r="B18" s="279" t="s">
        <v>101</v>
      </c>
      <c r="C18" s="457">
        <f>'Data Sheet'!E58</f>
        <v>46941.1</v>
      </c>
      <c r="D18" s="457">
        <f>'Data Sheet'!F58</f>
        <v>49262</v>
      </c>
      <c r="E18" s="457">
        <f>'Data Sheet'!G58</f>
        <v>52349.599999999999</v>
      </c>
      <c r="F18" s="457">
        <f>'Data Sheet'!H58</f>
        <v>55182.5</v>
      </c>
      <c r="G18" s="457">
        <f>'Data Sheet'!I58</f>
        <v>74443</v>
      </c>
      <c r="H18" s="457">
        <f>'Data Sheet'!J58</f>
        <v>85478.8</v>
      </c>
      <c r="I18" s="457">
        <f>'Data Sheet'!K58</f>
        <v>96082.7</v>
      </c>
    </row>
    <row r="19" spans="2:9">
      <c r="B19" s="279" t="str">
        <f>B13</f>
        <v>Total Assets</v>
      </c>
      <c r="C19" s="280">
        <f>C13</f>
        <v>63968.7</v>
      </c>
      <c r="D19" s="280">
        <f t="shared" ref="D19:I19" si="2">D13</f>
        <v>63627.7</v>
      </c>
      <c r="E19" s="280">
        <f t="shared" si="2"/>
        <v>71376.100000000006</v>
      </c>
      <c r="F19" s="280">
        <f t="shared" si="2"/>
        <v>74655.5</v>
      </c>
      <c r="G19" s="280">
        <f t="shared" si="2"/>
        <v>100106</v>
      </c>
      <c r="H19" s="280">
        <f t="shared" si="2"/>
        <v>115304.1</v>
      </c>
      <c r="I19" s="280">
        <f t="shared" si="2"/>
        <v>131971.79999999999</v>
      </c>
    </row>
    <row r="20" spans="2:9">
      <c r="B20" s="463" t="str">
        <f>B16&amp; " (B)"</f>
        <v>Retained Earnings / Total Assets (B)</v>
      </c>
      <c r="C20" s="464">
        <f t="shared" ref="C20:H20" si="3">C18/C19</f>
        <v>0.73381356819819699</v>
      </c>
      <c r="D20" s="464">
        <f t="shared" si="3"/>
        <v>0.77422254772685484</v>
      </c>
      <c r="E20" s="464">
        <f t="shared" si="3"/>
        <v>0.73343318001403823</v>
      </c>
      <c r="F20" s="464">
        <f t="shared" si="3"/>
        <v>0.73916188358526835</v>
      </c>
      <c r="G20" s="464">
        <f t="shared" si="3"/>
        <v>0.74364173975585879</v>
      </c>
      <c r="H20" s="464">
        <f t="shared" si="3"/>
        <v>0.74133356923127625</v>
      </c>
      <c r="I20" s="464">
        <f>I18/I19</f>
        <v>0.72805478140026891</v>
      </c>
    </row>
    <row r="21" spans="2:9">
      <c r="B21" s="281"/>
      <c r="C21" s="282"/>
      <c r="D21" s="282"/>
      <c r="E21" s="282"/>
      <c r="F21" s="282"/>
      <c r="G21" s="282"/>
      <c r="H21" s="282"/>
      <c r="I21" s="282"/>
    </row>
    <row r="22" spans="2:9" ht="15.5">
      <c r="B22" s="480" t="s">
        <v>8754</v>
      </c>
      <c r="C22" s="480"/>
      <c r="D22" s="480"/>
      <c r="E22" s="480"/>
      <c r="F22" s="480"/>
      <c r="G22" s="480"/>
      <c r="H22" s="480"/>
      <c r="I22" s="480"/>
    </row>
    <row r="23" spans="2:9">
      <c r="C23" s="456">
        <f>C17</f>
        <v>43555</v>
      </c>
      <c r="D23" s="456">
        <f t="shared" ref="D23:I23" si="4">D17</f>
        <v>43921</v>
      </c>
      <c r="E23" s="456">
        <f t="shared" si="4"/>
        <v>44286</v>
      </c>
      <c r="F23" s="456">
        <f t="shared" si="4"/>
        <v>44651</v>
      </c>
      <c r="G23" s="456">
        <f t="shared" si="4"/>
        <v>45016</v>
      </c>
      <c r="H23" s="456">
        <f t="shared" si="4"/>
        <v>45382</v>
      </c>
      <c r="I23" s="456">
        <f t="shared" si="4"/>
        <v>45747</v>
      </c>
    </row>
    <row r="24" spans="2:9">
      <c r="B24" s="279" t="s">
        <v>8755</v>
      </c>
      <c r="C24" s="457">
        <f>HistoricalFS!F31</f>
        <v>8035.5000000000027</v>
      </c>
      <c r="D24" s="457">
        <f>HistoricalFS!G31</f>
        <v>3826.6000000000017</v>
      </c>
      <c r="E24" s="457">
        <f>HistoricalFS!H31</f>
        <v>2376.5000000000023</v>
      </c>
      <c r="F24" s="457">
        <f>HistoricalFS!I31</f>
        <v>2963.0000000000146</v>
      </c>
      <c r="G24" s="457">
        <f>HistoricalFS!J31</f>
        <v>8275.5000000000036</v>
      </c>
      <c r="H24" s="457">
        <f>HistoricalFS!K31</f>
        <v>13370.500000000015</v>
      </c>
      <c r="I24" s="457">
        <f>HistoricalFS!L31</f>
        <v>14548.099999999995</v>
      </c>
    </row>
    <row r="25" spans="2:9">
      <c r="B25" s="279" t="str">
        <f>B19</f>
        <v>Total Assets</v>
      </c>
      <c r="C25" s="280">
        <f>C19</f>
        <v>63968.7</v>
      </c>
      <c r="D25" s="280">
        <f t="shared" ref="D25:I25" si="5">D19</f>
        <v>63627.7</v>
      </c>
      <c r="E25" s="280">
        <f t="shared" si="5"/>
        <v>71376.100000000006</v>
      </c>
      <c r="F25" s="280">
        <f t="shared" si="5"/>
        <v>74655.5</v>
      </c>
      <c r="G25" s="280">
        <f t="shared" si="5"/>
        <v>100106</v>
      </c>
      <c r="H25" s="280">
        <f t="shared" si="5"/>
        <v>115304.1</v>
      </c>
      <c r="I25" s="280">
        <f t="shared" si="5"/>
        <v>131971.79999999999</v>
      </c>
    </row>
    <row r="26" spans="2:9">
      <c r="B26" s="463" t="str">
        <f>B22&amp; " (C)"</f>
        <v>EBIT / Total Assets (C)</v>
      </c>
      <c r="C26" s="464">
        <f>C24/C25</f>
        <v>0.1256161216344869</v>
      </c>
      <c r="D26" s="464">
        <f t="shared" ref="D26:H26" si="6">D24/D25</f>
        <v>6.0140473410165728E-2</v>
      </c>
      <c r="E26" s="464">
        <f t="shared" si="6"/>
        <v>3.3295458844066879E-2</v>
      </c>
      <c r="F26" s="464">
        <f t="shared" si="6"/>
        <v>3.9688971341696383E-2</v>
      </c>
      <c r="G26" s="464">
        <f t="shared" si="6"/>
        <v>8.2667372585059878E-2</v>
      </c>
      <c r="H26" s="464">
        <f t="shared" si="6"/>
        <v>0.11595858256558104</v>
      </c>
      <c r="I26" s="464">
        <f>I24/I25</f>
        <v>0.11023642929777419</v>
      </c>
    </row>
    <row r="27" spans="2:9">
      <c r="B27" s="283"/>
      <c r="C27" s="284"/>
      <c r="D27" s="284"/>
      <c r="E27" s="284"/>
      <c r="F27" s="284"/>
      <c r="G27" s="284"/>
      <c r="H27" s="284"/>
      <c r="I27" s="284"/>
    </row>
    <row r="28" spans="2:9" ht="15.5">
      <c r="B28" s="480" t="s">
        <v>8756</v>
      </c>
      <c r="C28" s="480"/>
      <c r="D28" s="480"/>
      <c r="E28" s="480"/>
      <c r="F28" s="480"/>
      <c r="G28" s="480"/>
      <c r="H28" s="480"/>
      <c r="I28" s="480"/>
    </row>
    <row r="29" spans="2:9">
      <c r="C29" s="456">
        <f>C23</f>
        <v>43555</v>
      </c>
      <c r="D29" s="456">
        <f t="shared" ref="D29:I29" si="7">D23</f>
        <v>43921</v>
      </c>
      <c r="E29" s="456">
        <f t="shared" si="7"/>
        <v>44286</v>
      </c>
      <c r="F29" s="456">
        <f t="shared" si="7"/>
        <v>44651</v>
      </c>
      <c r="G29" s="456">
        <f t="shared" si="7"/>
        <v>45016</v>
      </c>
      <c r="H29" s="456">
        <f t="shared" si="7"/>
        <v>45382</v>
      </c>
      <c r="I29" s="456">
        <f t="shared" si="7"/>
        <v>45747</v>
      </c>
    </row>
    <row r="30" spans="2:9">
      <c r="B30" s="279" t="s">
        <v>8757</v>
      </c>
      <c r="C30" s="457">
        <f>('Data Sheet'!E90*'Data Sheet'!E70)/10000000</f>
        <v>201564.43043529999</v>
      </c>
      <c r="D30" s="457">
        <f>('Data Sheet'!F90*'Data Sheet'!F70)/10000000</f>
        <v>129540.9921298</v>
      </c>
      <c r="E30" s="457">
        <f>('Data Sheet'!G90*'Data Sheet'!G70)/10000000</f>
        <v>207202.7547552</v>
      </c>
      <c r="F30" s="457">
        <f>('Data Sheet'!H90*'Data Sheet'!H70)/10000000</f>
        <v>228411.79576780001</v>
      </c>
      <c r="G30" s="457">
        <f>('Data Sheet'!I90*'Data Sheet'!I70)/10000000</f>
        <v>250489.3169529</v>
      </c>
      <c r="H30" s="457">
        <f>('Data Sheet'!J90*'Data Sheet'!J70)/10000000</f>
        <v>396158.24733008997</v>
      </c>
      <c r="I30" s="457">
        <f>('Data Sheet'!K90*'Data Sheet'!K70)/10000000</f>
        <v>362259.36180141004</v>
      </c>
    </row>
    <row r="31" spans="2:9">
      <c r="B31" s="279" t="s">
        <v>8758</v>
      </c>
      <c r="C31" s="280">
        <f>'Data Sheet'!E59</f>
        <v>159.6</v>
      </c>
      <c r="D31" s="280">
        <f>'Data Sheet'!F59</f>
        <v>184.1</v>
      </c>
      <c r="E31" s="280">
        <f>'Data Sheet'!G59</f>
        <v>540.9</v>
      </c>
      <c r="F31" s="280">
        <f>'Data Sheet'!H59</f>
        <v>425.5</v>
      </c>
      <c r="G31" s="280">
        <f>'Data Sheet'!I59</f>
        <v>1247.5999999999999</v>
      </c>
      <c r="H31" s="280">
        <f>'Data Sheet'!J59</f>
        <v>118.6</v>
      </c>
      <c r="I31" s="280">
        <f>'Data Sheet'!K59</f>
        <v>87</v>
      </c>
    </row>
    <row r="32" spans="2:9">
      <c r="B32" s="463" t="str">
        <f>B28&amp; " (D)"</f>
        <v>Market Cap / Long Term Liabilities (D)</v>
      </c>
      <c r="C32" s="465">
        <f>C30/C31</f>
        <v>1262.9350277901003</v>
      </c>
      <c r="D32" s="465">
        <f t="shared" ref="D32:I32" si="8">D30/D31</f>
        <v>703.6447155339489</v>
      </c>
      <c r="E32" s="465">
        <f t="shared" si="8"/>
        <v>383.07035451136994</v>
      </c>
      <c r="F32" s="465">
        <f t="shared" si="8"/>
        <v>536.807980652879</v>
      </c>
      <c r="G32" s="465">
        <f t="shared" si="8"/>
        <v>200.77694529729081</v>
      </c>
      <c r="H32" s="465">
        <f t="shared" si="8"/>
        <v>3340.2887633228497</v>
      </c>
      <c r="I32" s="465">
        <f t="shared" si="8"/>
        <v>4163.9007103610347</v>
      </c>
    </row>
    <row r="34" spans="2:9" ht="15.5">
      <c r="B34" s="480" t="s">
        <v>8759</v>
      </c>
      <c r="C34" s="480"/>
      <c r="D34" s="480"/>
      <c r="E34" s="480"/>
      <c r="F34" s="480"/>
      <c r="G34" s="480"/>
      <c r="H34" s="480"/>
      <c r="I34" s="480"/>
    </row>
    <row r="35" spans="2:9">
      <c r="C35" s="456">
        <f>C29</f>
        <v>43555</v>
      </c>
      <c r="D35" s="456">
        <f t="shared" ref="D35:I35" si="9">D29</f>
        <v>43921</v>
      </c>
      <c r="E35" s="456">
        <f t="shared" si="9"/>
        <v>44286</v>
      </c>
      <c r="F35" s="456">
        <f t="shared" si="9"/>
        <v>44651</v>
      </c>
      <c r="G35" s="456">
        <f t="shared" si="9"/>
        <v>45016</v>
      </c>
      <c r="H35" s="456">
        <f t="shared" si="9"/>
        <v>45382</v>
      </c>
      <c r="I35" s="456">
        <f t="shared" si="9"/>
        <v>45747</v>
      </c>
    </row>
    <row r="36" spans="2:9">
      <c r="B36" s="279" t="s">
        <v>8760</v>
      </c>
      <c r="C36" s="457">
        <f>'Data Sheet'!E17</f>
        <v>86068.5</v>
      </c>
      <c r="D36" s="457">
        <f>'Data Sheet'!F17</f>
        <v>75660</v>
      </c>
      <c r="E36" s="457">
        <f>'Data Sheet'!G17</f>
        <v>70372</v>
      </c>
      <c r="F36" s="457">
        <f>'Data Sheet'!H17</f>
        <v>88329.8</v>
      </c>
      <c r="G36" s="457">
        <f>'Data Sheet'!I17</f>
        <v>118409.9</v>
      </c>
      <c r="H36" s="457">
        <f>'Data Sheet'!J17</f>
        <v>141858.20000000001</v>
      </c>
      <c r="I36" s="457">
        <f>'Data Sheet'!K17</f>
        <v>152913</v>
      </c>
    </row>
    <row r="37" spans="2:9">
      <c r="B37" s="279" t="str">
        <f t="shared" ref="B37:I37" si="10">B25</f>
        <v>Total Assets</v>
      </c>
      <c r="C37" s="280">
        <f t="shared" si="10"/>
        <v>63968.7</v>
      </c>
      <c r="D37" s="280">
        <f t="shared" si="10"/>
        <v>63627.7</v>
      </c>
      <c r="E37" s="280">
        <f t="shared" si="10"/>
        <v>71376.100000000006</v>
      </c>
      <c r="F37" s="280">
        <f t="shared" si="10"/>
        <v>74655.5</v>
      </c>
      <c r="G37" s="280">
        <f t="shared" si="10"/>
        <v>100106</v>
      </c>
      <c r="H37" s="280">
        <f t="shared" si="10"/>
        <v>115304.1</v>
      </c>
      <c r="I37" s="280">
        <f t="shared" si="10"/>
        <v>131971.79999999999</v>
      </c>
    </row>
    <row r="38" spans="2:9">
      <c r="B38" s="463" t="str">
        <f>B34&amp; " (E)"</f>
        <v>Sales / Total Assets (E)</v>
      </c>
      <c r="C38" s="464">
        <f>C36/C37</f>
        <v>1.3454783354984547</v>
      </c>
      <c r="D38" s="464">
        <f t="shared" ref="D38:I38" si="11">D36/D37</f>
        <v>1.1891047452603192</v>
      </c>
      <c r="E38" s="464">
        <f t="shared" si="11"/>
        <v>0.98593226584248783</v>
      </c>
      <c r="F38" s="464">
        <f t="shared" si="11"/>
        <v>1.1831653394592496</v>
      </c>
      <c r="G38" s="464">
        <f t="shared" si="11"/>
        <v>1.1828451841048488</v>
      </c>
      <c r="H38" s="464">
        <f t="shared" si="11"/>
        <v>1.2302962340454502</v>
      </c>
      <c r="I38" s="464">
        <f t="shared" si="11"/>
        <v>1.1586793542256757</v>
      </c>
    </row>
    <row r="40" spans="2:9" ht="15.5">
      <c r="B40" s="480" t="s">
        <v>8761</v>
      </c>
      <c r="C40" s="480"/>
      <c r="D40" s="480"/>
      <c r="E40" s="480"/>
      <c r="F40" s="480"/>
      <c r="G40" s="480"/>
      <c r="H40" s="480"/>
      <c r="I40" s="480"/>
    </row>
    <row r="41" spans="2:9">
      <c r="C41" s="456">
        <f>C35</f>
        <v>43555</v>
      </c>
      <c r="D41" s="456">
        <f t="shared" ref="D41:I41" si="12">D35</f>
        <v>43921</v>
      </c>
      <c r="E41" s="456">
        <f t="shared" si="12"/>
        <v>44286</v>
      </c>
      <c r="F41" s="456">
        <f t="shared" si="12"/>
        <v>44651</v>
      </c>
      <c r="G41" s="456">
        <f t="shared" si="12"/>
        <v>45016</v>
      </c>
      <c r="H41" s="456">
        <f t="shared" si="12"/>
        <v>45382</v>
      </c>
      <c r="I41" s="456">
        <f t="shared" si="12"/>
        <v>45747</v>
      </c>
    </row>
    <row r="42" spans="2:9">
      <c r="B42" s="279" t="s">
        <v>8762</v>
      </c>
      <c r="C42" s="458">
        <f t="shared" ref="C42:I42" si="13">(C14*1.2)+(C20*1.4)*(C26*3.3)+(C32*0.6)+(C38*1)</f>
        <v>759.39549231986712</v>
      </c>
      <c r="D42" s="458">
        <f t="shared" si="13"/>
        <v>423.49580004860917</v>
      </c>
      <c r="E42" s="458">
        <f t="shared" si="13"/>
        <v>230.83355460221327</v>
      </c>
      <c r="F42" s="458">
        <f t="shared" si="13"/>
        <v>323.35591980701645</v>
      </c>
      <c r="G42" s="458">
        <f t="shared" si="13"/>
        <v>121.86804452183196</v>
      </c>
      <c r="H42" s="458">
        <f t="shared" si="13"/>
        <v>2005.7263896017951</v>
      </c>
      <c r="I42" s="458">
        <f t="shared" si="13"/>
        <v>2499.7712390084116</v>
      </c>
    </row>
    <row r="43" spans="2:9">
      <c r="B43" s="459" t="s">
        <v>8763</v>
      </c>
      <c r="C43" s="460" t="str">
        <f>IF(C42&lt;1.81,"Distressed",IF(C42&gt;3,"Strong","Grey Zone"))</f>
        <v>Strong</v>
      </c>
      <c r="D43" s="460" t="str">
        <f t="shared" ref="D43:I43" si="14">IF(D42&lt;1.81,"Distressed",IF(D42&gt;3,"Strong","Grey Zone"))</f>
        <v>Strong</v>
      </c>
      <c r="E43" s="460" t="str">
        <f t="shared" si="14"/>
        <v>Strong</v>
      </c>
      <c r="F43" s="460" t="str">
        <f t="shared" si="14"/>
        <v>Strong</v>
      </c>
      <c r="G43" s="460" t="str">
        <f t="shared" si="14"/>
        <v>Strong</v>
      </c>
      <c r="H43" s="460" t="str">
        <f t="shared" si="14"/>
        <v>Strong</v>
      </c>
      <c r="I43" s="460" t="str">
        <f t="shared" si="14"/>
        <v>Strong</v>
      </c>
    </row>
    <row r="44" spans="2:9">
      <c r="C44" s="280"/>
      <c r="D44" s="280"/>
      <c r="E44" s="280"/>
      <c r="F44" s="280"/>
      <c r="G44" s="280"/>
      <c r="H44" s="280"/>
      <c r="I44" s="280"/>
    </row>
    <row r="45" spans="2:9" ht="15.5">
      <c r="B45" s="480" t="s">
        <v>8764</v>
      </c>
      <c r="C45" s="480"/>
      <c r="D45" s="480"/>
      <c r="E45" s="480"/>
      <c r="F45" s="480"/>
      <c r="G45" s="480"/>
      <c r="H45" s="480"/>
      <c r="I45" s="480"/>
    </row>
    <row r="46" spans="2:9">
      <c r="C46" s="280"/>
      <c r="D46" s="280"/>
      <c r="E46" s="280"/>
      <c r="F46" s="280"/>
      <c r="G46" s="280"/>
      <c r="H46" s="280"/>
      <c r="I46" s="280"/>
    </row>
    <row r="59" spans="2:2">
      <c r="B59" s="467" t="s">
        <v>8888</v>
      </c>
    </row>
  </sheetData>
  <mergeCells count="7">
    <mergeCell ref="B45:I45"/>
    <mergeCell ref="B28:I28"/>
    <mergeCell ref="B34:I34"/>
    <mergeCell ref="B40:I40"/>
    <mergeCell ref="B10:I10"/>
    <mergeCell ref="B16:I16"/>
    <mergeCell ref="B22:I22"/>
  </mergeCells>
  <printOptions horizontalCentered="1" verticalCentered="1"/>
  <pageMargins left="0.25" right="0.25" top="0.25" bottom="0.25" header="0" footer="0"/>
  <pageSetup paperSize="9" scale="84"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2AF-88A6-4369-9250-B8E6F56709EB}">
  <sheetPr>
    <pageSetUpPr fitToPage="1"/>
  </sheetPr>
  <dimension ref="B1:Q40"/>
  <sheetViews>
    <sheetView showGridLines="0" view="pageBreakPreview" topLeftCell="B1" zoomScale="60" zoomScaleNormal="70" workbookViewId="0">
      <selection activeCell="P16" sqref="P16"/>
    </sheetView>
  </sheetViews>
  <sheetFormatPr defaultRowHeight="14.5"/>
  <cols>
    <col min="1" max="1" width="1.81640625" style="175" customWidth="1"/>
    <col min="2" max="2" width="16.1796875" style="175" customWidth="1"/>
    <col min="3" max="3" width="13" style="175" customWidth="1"/>
    <col min="4" max="4" width="8.7265625" style="175"/>
    <col min="5" max="5" width="13.81640625" style="175" customWidth="1"/>
    <col min="6" max="8" width="11" style="175" customWidth="1"/>
    <col min="9" max="9" width="8.7265625" style="175"/>
    <col min="10" max="10" width="1.81640625" style="175" customWidth="1"/>
    <col min="11" max="11" width="9.26953125" style="175" bestFit="1" customWidth="1"/>
    <col min="12" max="12" width="8.7265625" style="175"/>
    <col min="13" max="13" width="11.54296875" style="175" bestFit="1" customWidth="1"/>
    <col min="14" max="14" width="1.81640625" style="175" customWidth="1"/>
    <col min="15" max="15" width="12.26953125" style="175" bestFit="1" customWidth="1"/>
    <col min="16" max="17" width="12.453125" style="175" bestFit="1" customWidth="1"/>
    <col min="18" max="18" width="1.81640625" style="175" customWidth="1"/>
    <col min="19" max="16384" width="8.7265625" style="175"/>
  </cols>
  <sheetData>
    <row r="1" spans="2:17">
      <c r="B1" s="46"/>
      <c r="C1" s="46"/>
      <c r="D1" s="46"/>
      <c r="E1" s="46"/>
      <c r="F1" s="46"/>
      <c r="G1" s="46"/>
      <c r="H1" s="46"/>
      <c r="I1" s="46"/>
      <c r="J1" s="46"/>
      <c r="K1" s="46"/>
      <c r="L1" s="46"/>
      <c r="M1" s="46"/>
      <c r="N1" s="46"/>
      <c r="O1" s="46"/>
      <c r="P1" s="46"/>
      <c r="Q1" s="46"/>
    </row>
    <row r="2" spans="2:17" ht="28.5">
      <c r="B2" s="84" t="str">
        <f>'Data Sheet'!B1</f>
        <v>MARUTI SUZUKI INDIA LTD</v>
      </c>
      <c r="C2" s="84"/>
      <c r="D2" s="84"/>
      <c r="E2" s="84"/>
      <c r="F2" s="84"/>
      <c r="G2" s="84"/>
      <c r="H2"/>
      <c r="I2"/>
      <c r="J2"/>
      <c r="K2"/>
      <c r="L2"/>
      <c r="M2"/>
      <c r="N2"/>
      <c r="O2"/>
      <c r="P2"/>
      <c r="Q2"/>
    </row>
    <row r="3" spans="2:17" ht="15.5">
      <c r="B3" s="305" t="str">
        <f>CONCATENATE("( ",VLOOKUP(B2,'List of Stocks'!A2:C5442,3,1)," | ","BSE Code: ",VLOOKUP(B2,'List of Stocks'!A2:B5442,2,1)," )")</f>
        <v>( MARUTI | BSE Code: 532500 )</v>
      </c>
      <c r="C3"/>
      <c r="D3"/>
      <c r="E3"/>
      <c r="F3"/>
      <c r="G3"/>
      <c r="H3"/>
      <c r="I3"/>
      <c r="J3"/>
      <c r="K3"/>
      <c r="L3"/>
      <c r="M3"/>
      <c r="N3"/>
      <c r="O3"/>
      <c r="P3"/>
      <c r="Q3"/>
    </row>
    <row r="4" spans="2:17" ht="15.5">
      <c r="B4" s="306" t="str">
        <f>CONCATENATE("INR "&amp;'Data Sheet'!B8)</f>
        <v>INR 12612.85</v>
      </c>
      <c r="C4" s="2"/>
      <c r="D4" s="2"/>
      <c r="E4" s="2"/>
      <c r="F4" s="2"/>
      <c r="G4" s="2"/>
      <c r="H4"/>
      <c r="I4"/>
      <c r="J4"/>
      <c r="K4"/>
      <c r="L4"/>
      <c r="M4"/>
      <c r="N4"/>
      <c r="O4"/>
      <c r="P4"/>
      <c r="Q4"/>
    </row>
    <row r="5" spans="2:17" ht="15.5">
      <c r="B5" s="305" t="s">
        <v>8400</v>
      </c>
      <c r="C5"/>
      <c r="D5"/>
      <c r="E5"/>
      <c r="F5"/>
      <c r="G5"/>
      <c r="H5"/>
      <c r="I5"/>
      <c r="J5"/>
      <c r="K5"/>
      <c r="L5"/>
      <c r="M5"/>
      <c r="N5"/>
      <c r="O5"/>
      <c r="P5"/>
      <c r="Q5"/>
    </row>
    <row r="6" spans="2:17" ht="3" customHeight="1" thickBot="1">
      <c r="B6" s="52"/>
      <c r="C6" s="52"/>
      <c r="D6" s="52"/>
      <c r="E6" s="53"/>
      <c r="F6" s="53"/>
      <c r="G6" s="53"/>
      <c r="H6" s="53"/>
      <c r="I6" s="53"/>
      <c r="J6" s="53"/>
      <c r="K6" s="53"/>
      <c r="L6" s="53"/>
      <c r="M6" s="53"/>
      <c r="N6" s="53"/>
      <c r="O6" s="53"/>
      <c r="P6" s="53"/>
      <c r="Q6" s="53"/>
    </row>
    <row r="7" spans="2:17" ht="3.5" customHeight="1" thickTop="1"/>
    <row r="8" spans="2:17" ht="18.5">
      <c r="B8" s="379" t="s">
        <v>8674</v>
      </c>
      <c r="C8" s="380"/>
      <c r="D8" s="381"/>
      <c r="E8" s="380"/>
      <c r="F8" s="380"/>
      <c r="G8" s="380"/>
      <c r="H8" s="380"/>
      <c r="I8" s="380"/>
      <c r="J8" s="380"/>
      <c r="K8" s="380"/>
      <c r="L8" s="380"/>
      <c r="M8" s="380"/>
      <c r="N8" s="380"/>
      <c r="O8" s="380"/>
      <c r="P8" s="380"/>
      <c r="Q8" s="380"/>
    </row>
    <row r="9" spans="2:17">
      <c r="B9" s="176" t="s">
        <v>8673</v>
      </c>
    </row>
    <row r="10" spans="2:17" ht="15.5">
      <c r="B10" s="244"/>
      <c r="C10" s="244"/>
      <c r="D10" s="481" t="s">
        <v>8675</v>
      </c>
      <c r="E10" s="481"/>
      <c r="F10" s="481"/>
      <c r="G10" s="481"/>
      <c r="H10" s="481"/>
      <c r="I10" s="481"/>
      <c r="J10" s="382"/>
      <c r="K10" s="481" t="s">
        <v>8676</v>
      </c>
      <c r="L10" s="481"/>
      <c r="M10" s="481"/>
      <c r="N10" s="382"/>
      <c r="O10" s="481" t="s">
        <v>8677</v>
      </c>
      <c r="P10" s="481"/>
      <c r="Q10" s="481"/>
    </row>
    <row r="11" spans="2:17" ht="33.75" customHeight="1">
      <c r="B11" s="245" t="s">
        <v>8678</v>
      </c>
      <c r="C11" s="245" t="s">
        <v>8679</v>
      </c>
      <c r="D11" s="246" t="s">
        <v>8671</v>
      </c>
      <c r="E11" s="246" t="s">
        <v>8680</v>
      </c>
      <c r="F11" s="246" t="s">
        <v>8681</v>
      </c>
      <c r="G11" s="246" t="s">
        <v>8682</v>
      </c>
      <c r="H11" s="246" t="s">
        <v>8683</v>
      </c>
      <c r="I11" s="246"/>
      <c r="J11" s="247"/>
      <c r="K11" s="247" t="s">
        <v>8684</v>
      </c>
      <c r="L11" s="247" t="s">
        <v>88</v>
      </c>
      <c r="M11" s="247" t="s">
        <v>8685</v>
      </c>
      <c r="N11" s="247"/>
      <c r="O11" s="247" t="s">
        <v>8686</v>
      </c>
      <c r="P11" s="247" t="s">
        <v>8687</v>
      </c>
      <c r="Q11" s="247" t="s">
        <v>8688</v>
      </c>
    </row>
    <row r="12" spans="2:17" s="180" customFormat="1" ht="4.5" customHeight="1">
      <c r="B12" s="177"/>
      <c r="C12" s="177"/>
      <c r="D12" s="178"/>
      <c r="E12" s="178"/>
      <c r="F12" s="178"/>
      <c r="G12" s="178"/>
      <c r="H12" s="178"/>
      <c r="I12" s="178"/>
      <c r="J12" s="179"/>
      <c r="K12" s="179"/>
      <c r="L12" s="179"/>
      <c r="M12" s="179"/>
      <c r="N12" s="179"/>
      <c r="O12" s="179"/>
      <c r="P12" s="179"/>
      <c r="Q12" s="179"/>
    </row>
    <row r="13" spans="2:17" s="180" customFormat="1">
      <c r="B13" s="181" t="str">
        <f>rough!H5</f>
        <v>Maruti Suzuki</v>
      </c>
      <c r="C13" s="182"/>
      <c r="D13" s="200">
        <f>rough!I5</f>
        <v>12453</v>
      </c>
      <c r="E13" s="206">
        <f>rough!J5</f>
        <v>31.44</v>
      </c>
      <c r="F13" s="201">
        <f>E13*D13</f>
        <v>391522.32</v>
      </c>
      <c r="G13" s="200">
        <f>rough!M5</f>
        <v>-465.9</v>
      </c>
      <c r="H13" s="201">
        <f>+F13+G13</f>
        <v>391056.42</v>
      </c>
      <c r="I13" s="200"/>
      <c r="J13" s="202"/>
      <c r="K13" s="202">
        <f>rough!O5</f>
        <v>152913</v>
      </c>
      <c r="L13" s="202">
        <f>rough!P5</f>
        <v>25422.400000000001</v>
      </c>
      <c r="M13" s="202">
        <f>rough!Q5</f>
        <v>14500.2</v>
      </c>
      <c r="N13" s="183"/>
      <c r="O13" s="184">
        <f>$H13/K13</f>
        <v>2.5573785093484531</v>
      </c>
      <c r="P13" s="184">
        <f t="shared" ref="P13:P22" si="0">$H13/L13</f>
        <v>15.382356504499967</v>
      </c>
      <c r="Q13" s="184">
        <f>F13/M13</f>
        <v>27.001166880456822</v>
      </c>
    </row>
    <row r="14" spans="2:17">
      <c r="B14" s="196" t="str">
        <f>rough!H6</f>
        <v>M &amp; M</v>
      </c>
      <c r="C14" s="197"/>
      <c r="D14" s="203">
        <f>rough!I6</f>
        <v>3012.7</v>
      </c>
      <c r="E14" s="207">
        <f>rough!J6</f>
        <v>124.35</v>
      </c>
      <c r="F14" s="204">
        <f t="shared" ref="F14:F22" si="1">E14*D14</f>
        <v>374629.24499999994</v>
      </c>
      <c r="G14" s="203">
        <f>rough!M6</f>
        <v>104334.47</v>
      </c>
      <c r="H14" s="204">
        <f>+F14+G14</f>
        <v>478963.71499999997</v>
      </c>
      <c r="I14" s="204"/>
      <c r="J14" s="204"/>
      <c r="K14" s="205">
        <f>rough!O6</f>
        <v>159210.82</v>
      </c>
      <c r="L14" s="205">
        <f>rough!P6</f>
        <v>34236.660000000003</v>
      </c>
      <c r="M14" s="205">
        <f>rough!Q6</f>
        <v>14073.17</v>
      </c>
      <c r="N14" s="198"/>
      <c r="O14" s="199">
        <f t="shared" ref="O14:O22" si="2">$H14/K14</f>
        <v>3.0083615862288755</v>
      </c>
      <c r="P14" s="199">
        <f t="shared" si="0"/>
        <v>13.9897909141838</v>
      </c>
      <c r="Q14" s="199">
        <f t="shared" ref="Q14:Q22" si="3">F14/M14</f>
        <v>26.620103715083378</v>
      </c>
    </row>
    <row r="15" spans="2:17">
      <c r="B15" s="196" t="str">
        <f>rough!H7</f>
        <v>Tata Motors</v>
      </c>
      <c r="C15" s="197"/>
      <c r="D15" s="203">
        <f>rough!I7</f>
        <v>718.25</v>
      </c>
      <c r="E15" s="207">
        <f>rough!J7</f>
        <v>368.13</v>
      </c>
      <c r="F15" s="204">
        <f t="shared" si="1"/>
        <v>264409.3725</v>
      </c>
      <c r="G15" s="203">
        <f>rough!M7</f>
        <v>30706</v>
      </c>
      <c r="H15" s="204">
        <f t="shared" ref="H15:H22" si="4">+F15+G15</f>
        <v>295115.3725</v>
      </c>
      <c r="I15" s="204"/>
      <c r="J15" s="204"/>
      <c r="K15" s="205">
        <f>rough!O7</f>
        <v>439695</v>
      </c>
      <c r="L15" s="205">
        <f>rough!P7</f>
        <v>62669</v>
      </c>
      <c r="M15" s="205">
        <f>rough!Q7</f>
        <v>28149</v>
      </c>
      <c r="N15" s="198"/>
      <c r="O15" s="199">
        <f t="shared" si="2"/>
        <v>0.67118200684565432</v>
      </c>
      <c r="P15" s="199">
        <f t="shared" si="0"/>
        <v>4.7091125197466051</v>
      </c>
      <c r="Q15" s="199">
        <f t="shared" si="3"/>
        <v>9.3932065970371941</v>
      </c>
    </row>
    <row r="16" spans="2:17">
      <c r="B16" s="196" t="str">
        <f>rough!H8</f>
        <v>Bajaj Auto</v>
      </c>
      <c r="C16" s="197"/>
      <c r="D16" s="203">
        <f>rough!I8</f>
        <v>8741</v>
      </c>
      <c r="E16" s="207">
        <f>rough!J8</f>
        <v>27.93</v>
      </c>
      <c r="F16" s="204">
        <f t="shared" si="1"/>
        <v>244136.13</v>
      </c>
      <c r="G16" s="203">
        <f>rough!M8</f>
        <v>4289.97</v>
      </c>
      <c r="H16" s="204">
        <f t="shared" si="4"/>
        <v>248426.1</v>
      </c>
      <c r="I16" s="204"/>
      <c r="J16" s="204"/>
      <c r="K16" s="205">
        <f>rough!O8</f>
        <v>49903.18</v>
      </c>
      <c r="L16" s="205">
        <f>rough!P8</f>
        <v>11004.87</v>
      </c>
      <c r="M16" s="205">
        <f>rough!Q8</f>
        <v>7534.31</v>
      </c>
      <c r="N16" s="198"/>
      <c r="O16" s="199">
        <f t="shared" si="2"/>
        <v>4.9781617123397748</v>
      </c>
      <c r="P16" s="199">
        <f t="shared" si="0"/>
        <v>22.574196696553432</v>
      </c>
      <c r="Q16" s="199">
        <f t="shared" si="3"/>
        <v>32.403249932641472</v>
      </c>
    </row>
    <row r="17" spans="2:17">
      <c r="B17" s="196" t="str">
        <f>rough!H9</f>
        <v>Hyundai Motor I</v>
      </c>
      <c r="C17" s="197"/>
      <c r="D17" s="203">
        <f>rough!I9</f>
        <v>1882.1</v>
      </c>
      <c r="E17" s="207">
        <f>rough!J9</f>
        <v>81.25</v>
      </c>
      <c r="F17" s="204">
        <f t="shared" si="1"/>
        <v>152920.625</v>
      </c>
      <c r="G17" s="203">
        <f>rough!M9</f>
        <v>-7288.06</v>
      </c>
      <c r="H17" s="204">
        <f t="shared" si="4"/>
        <v>145632.565</v>
      </c>
      <c r="I17" s="204"/>
      <c r="J17" s="204"/>
      <c r="K17" s="205">
        <f>rough!O9</f>
        <v>67653.81</v>
      </c>
      <c r="L17" s="205">
        <f>rough!P9</f>
        <v>9592.89</v>
      </c>
      <c r="M17" s="205">
        <f>rough!Q9</f>
        <v>5492.25</v>
      </c>
      <c r="N17" s="198"/>
      <c r="O17" s="199">
        <f t="shared" si="2"/>
        <v>2.1526143908229263</v>
      </c>
      <c r="P17" s="199">
        <f t="shared" si="0"/>
        <v>15.181302506335422</v>
      </c>
      <c r="Q17" s="199">
        <f t="shared" si="3"/>
        <v>27.842983294642451</v>
      </c>
    </row>
    <row r="18" spans="2:17">
      <c r="B18" s="196" t="str">
        <f>rough!H10</f>
        <v>Eicher Motors</v>
      </c>
      <c r="C18" s="197"/>
      <c r="D18" s="203">
        <f>rough!I10</f>
        <v>5400</v>
      </c>
      <c r="E18" s="207">
        <f>rough!J10</f>
        <v>27.43</v>
      </c>
      <c r="F18" s="204">
        <f t="shared" si="1"/>
        <v>148122</v>
      </c>
      <c r="G18" s="203">
        <f>rough!M10</f>
        <v>195.12</v>
      </c>
      <c r="H18" s="204">
        <f t="shared" si="4"/>
        <v>148317.12</v>
      </c>
      <c r="I18" s="204"/>
      <c r="J18" s="204"/>
      <c r="K18" s="205">
        <f>rough!O10</f>
        <v>18870.349999999999</v>
      </c>
      <c r="L18" s="205">
        <f>rough!P10</f>
        <v>6716.74</v>
      </c>
      <c r="M18" s="205">
        <f>rough!Q10</f>
        <v>4734.4399999999996</v>
      </c>
      <c r="N18" s="198"/>
      <c r="O18" s="199">
        <f t="shared" si="2"/>
        <v>7.8597969830978229</v>
      </c>
      <c r="P18" s="199">
        <f t="shared" si="0"/>
        <v>22.081712259220993</v>
      </c>
      <c r="Q18" s="199">
        <f t="shared" si="3"/>
        <v>31.286065511443805</v>
      </c>
    </row>
    <row r="19" spans="2:17">
      <c r="B19" s="196" t="str">
        <f>rough!H11</f>
        <v>TVS Motor Co.</v>
      </c>
      <c r="C19" s="197"/>
      <c r="D19" s="203">
        <f>rough!I11</f>
        <v>2780.6</v>
      </c>
      <c r="E19" s="207">
        <f>rough!J11</f>
        <v>47.51</v>
      </c>
      <c r="F19" s="204">
        <f t="shared" si="1"/>
        <v>132106.30599999998</v>
      </c>
      <c r="G19" s="203">
        <f>rough!M11</f>
        <v>10289.790000000001</v>
      </c>
      <c r="H19" s="204">
        <f t="shared" si="4"/>
        <v>142396.09599999999</v>
      </c>
      <c r="I19" s="204"/>
      <c r="J19" s="204"/>
      <c r="K19" s="205">
        <f>rough!O11</f>
        <v>44089.01</v>
      </c>
      <c r="L19" s="205">
        <f>rough!P11</f>
        <v>6644.16</v>
      </c>
      <c r="M19" s="205">
        <f>rough!Q11</f>
        <v>2379.81</v>
      </c>
      <c r="N19" s="198"/>
      <c r="O19" s="199">
        <f t="shared" si="2"/>
        <v>3.2297412892691395</v>
      </c>
      <c r="P19" s="199">
        <f t="shared" si="0"/>
        <v>21.431768048933197</v>
      </c>
      <c r="Q19" s="199">
        <f t="shared" si="3"/>
        <v>55.511282833503508</v>
      </c>
    </row>
    <row r="20" spans="2:17">
      <c r="B20" s="196" t="str">
        <f>rough!H12</f>
        <v>Ola Electric</v>
      </c>
      <c r="C20" s="197"/>
      <c r="D20" s="203">
        <f>rough!I12</f>
        <v>52.91</v>
      </c>
      <c r="E20" s="207">
        <f>rough!J12</f>
        <v>441.08</v>
      </c>
      <c r="F20" s="204">
        <f t="shared" si="1"/>
        <v>23337.542799999999</v>
      </c>
      <c r="G20" s="203">
        <f>rough!M12</f>
        <v>1691.91</v>
      </c>
      <c r="H20" s="204">
        <f t="shared" si="4"/>
        <v>25029.452799999999</v>
      </c>
      <c r="I20" s="204"/>
      <c r="J20" s="204"/>
      <c r="K20" s="205">
        <f>rough!O12</f>
        <v>5501</v>
      </c>
      <c r="L20" s="205">
        <f>rough!P12</f>
        <v>-982</v>
      </c>
      <c r="M20" s="205">
        <f>rough!Q12</f>
        <v>-1822</v>
      </c>
      <c r="N20" s="198"/>
      <c r="O20" s="199">
        <f t="shared" si="2"/>
        <v>4.5499823304853662</v>
      </c>
      <c r="P20" s="199">
        <f t="shared" si="0"/>
        <v>-25.488241140529531</v>
      </c>
      <c r="Q20" s="199">
        <f t="shared" si="3"/>
        <v>-12.808750164654226</v>
      </c>
    </row>
    <row r="21" spans="2:17">
      <c r="B21" s="196" t="str">
        <f>rough!H13</f>
        <v>Mercury EV-Tech</v>
      </c>
      <c r="C21" s="197"/>
      <c r="D21" s="203">
        <f>rough!I13</f>
        <v>63.85</v>
      </c>
      <c r="E21" s="207">
        <f>rough!J13</f>
        <v>19</v>
      </c>
      <c r="F21" s="204">
        <f t="shared" si="1"/>
        <v>1213.1500000000001</v>
      </c>
      <c r="G21" s="203">
        <f>rough!M13</f>
        <v>-50.19</v>
      </c>
      <c r="H21" s="204">
        <f t="shared" si="4"/>
        <v>1162.96</v>
      </c>
      <c r="I21" s="204"/>
      <c r="J21" s="204"/>
      <c r="K21" s="205">
        <f>rough!O13</f>
        <v>89.64</v>
      </c>
      <c r="L21" s="205">
        <f>rough!P13</f>
        <v>11.57</v>
      </c>
      <c r="M21" s="205">
        <f>rough!Q13</f>
        <v>7.91</v>
      </c>
      <c r="N21" s="198"/>
      <c r="O21" s="199">
        <f t="shared" si="2"/>
        <v>12.973672467648372</v>
      </c>
      <c r="P21" s="199">
        <f t="shared" si="0"/>
        <v>100.51512532411409</v>
      </c>
      <c r="Q21" s="199">
        <f t="shared" si="3"/>
        <v>153.3691529709229</v>
      </c>
    </row>
    <row r="22" spans="2:17">
      <c r="B22" s="196" t="str">
        <f>rough!H14</f>
        <v>Hindustan Motors</v>
      </c>
      <c r="C22" s="197"/>
      <c r="D22" s="203">
        <f>rough!I14</f>
        <v>26.51</v>
      </c>
      <c r="E22" s="207">
        <f>rough!J14</f>
        <v>20.87</v>
      </c>
      <c r="F22" s="204">
        <f t="shared" si="1"/>
        <v>553.26370000000009</v>
      </c>
      <c r="G22" s="203">
        <f>rough!M14</f>
        <v>-17.399999999999999</v>
      </c>
      <c r="H22" s="204">
        <f t="shared" si="4"/>
        <v>535.86370000000011</v>
      </c>
      <c r="I22" s="204"/>
      <c r="J22" s="204"/>
      <c r="K22" s="205">
        <f>rough!O14</f>
        <v>2.25</v>
      </c>
      <c r="L22" s="205">
        <f>rough!P14</f>
        <v>19</v>
      </c>
      <c r="M22" s="205">
        <f>rough!Q14</f>
        <v>15.57</v>
      </c>
      <c r="N22" s="198"/>
      <c r="O22" s="199">
        <f t="shared" si="2"/>
        <v>238.16164444444451</v>
      </c>
      <c r="P22" s="199">
        <f t="shared" si="0"/>
        <v>28.203352631578952</v>
      </c>
      <c r="Q22" s="199">
        <f t="shared" si="3"/>
        <v>35.533956326268466</v>
      </c>
    </row>
    <row r="23" spans="2:17" ht="6.75" customHeight="1"/>
    <row r="24" spans="2:17">
      <c r="B24" s="185" t="s">
        <v>8689</v>
      </c>
      <c r="C24" s="185"/>
      <c r="D24" s="185"/>
      <c r="E24" s="185"/>
      <c r="F24" s="185"/>
      <c r="G24" s="185"/>
      <c r="H24" s="185"/>
      <c r="I24" s="185"/>
      <c r="J24" s="185"/>
      <c r="K24" s="185"/>
      <c r="L24" s="185"/>
      <c r="M24" s="185"/>
      <c r="N24" s="185"/>
      <c r="O24" s="186">
        <f>MAX(O13:O22)</f>
        <v>238.16164444444451</v>
      </c>
      <c r="P24" s="186">
        <f t="shared" ref="P24:Q24" si="5">MAX(P13:P22)</f>
        <v>100.51512532411409</v>
      </c>
      <c r="Q24" s="186">
        <f t="shared" si="5"/>
        <v>153.3691529709229</v>
      </c>
    </row>
    <row r="25" spans="2:17">
      <c r="B25" s="185" t="s">
        <v>8690</v>
      </c>
      <c r="C25" s="185"/>
      <c r="D25" s="185"/>
      <c r="E25" s="185"/>
      <c r="F25" s="185"/>
      <c r="G25" s="185"/>
      <c r="H25" s="185"/>
      <c r="I25" s="185"/>
      <c r="J25" s="185"/>
      <c r="K25" s="185"/>
      <c r="L25" s="185"/>
      <c r="M25" s="185"/>
      <c r="N25" s="185"/>
      <c r="O25" s="186">
        <f>QUARTILE(O13:O22,3)</f>
        <v>7.1393881654083113</v>
      </c>
      <c r="P25" s="186">
        <f t="shared" ref="P25:Q25" si="6">QUARTILE(P13:P22,3)</f>
        <v>22.451075587220323</v>
      </c>
      <c r="Q25" s="186">
        <f t="shared" si="6"/>
        <v>34.751279727861714</v>
      </c>
    </row>
    <row r="26" spans="2:17">
      <c r="B26" s="187" t="s">
        <v>8418</v>
      </c>
      <c r="C26" s="187"/>
      <c r="D26" s="187"/>
      <c r="E26" s="187"/>
      <c r="F26" s="187"/>
      <c r="G26" s="187"/>
      <c r="H26" s="187"/>
      <c r="I26" s="187"/>
      <c r="J26" s="187"/>
      <c r="K26" s="187"/>
      <c r="L26" s="187"/>
      <c r="M26" s="187"/>
      <c r="N26" s="187"/>
      <c r="O26" s="188">
        <f>AVERAGE(O13:O22)</f>
        <v>28.014253572053086</v>
      </c>
      <c r="P26" s="188">
        <f t="shared" ref="P26:Q26" si="7">AVERAGE(P13:P22)</f>
        <v>21.858047626463694</v>
      </c>
      <c r="Q26" s="188">
        <f t="shared" si="7"/>
        <v>38.615241789734583</v>
      </c>
    </row>
    <row r="27" spans="2:17">
      <c r="B27" s="187" t="s">
        <v>143</v>
      </c>
      <c r="C27" s="187"/>
      <c r="D27" s="187"/>
      <c r="E27" s="187"/>
      <c r="F27" s="187"/>
      <c r="G27" s="187"/>
      <c r="H27" s="187"/>
      <c r="I27" s="187"/>
      <c r="J27" s="187"/>
      <c r="K27" s="187"/>
      <c r="L27" s="187"/>
      <c r="M27" s="187"/>
      <c r="N27" s="187"/>
      <c r="O27" s="188">
        <f>MEDIAN(O13:O22)</f>
        <v>3.8898618098772531</v>
      </c>
      <c r="P27" s="188">
        <f t="shared" ref="P27:Q27" si="8">MEDIAN(P13:P22)</f>
        <v>18.40706227671658</v>
      </c>
      <c r="Q27" s="188">
        <f t="shared" si="8"/>
        <v>29.56452440304313</v>
      </c>
    </row>
    <row r="28" spans="2:17">
      <c r="B28" s="185" t="s">
        <v>8691</v>
      </c>
      <c r="C28" s="185"/>
      <c r="D28" s="185"/>
      <c r="E28" s="185"/>
      <c r="F28" s="185"/>
      <c r="G28" s="185"/>
      <c r="H28" s="185"/>
      <c r="I28" s="185"/>
      <c r="J28" s="185"/>
      <c r="K28" s="185"/>
      <c r="L28" s="185"/>
      <c r="M28" s="185"/>
      <c r="N28" s="185"/>
      <c r="O28" s="186">
        <f>QUARTILE(O13:O22,1)</f>
        <v>2.6701242785685588</v>
      </c>
      <c r="P28" s="186">
        <f t="shared" ref="P28:Q28" si="9">QUARTILE(P13:P22,1)</f>
        <v>14.287668812221705</v>
      </c>
      <c r="Q28" s="186">
        <f t="shared" si="9"/>
        <v>26.71536950642674</v>
      </c>
    </row>
    <row r="29" spans="2:17">
      <c r="B29" s="185" t="s">
        <v>8692</v>
      </c>
      <c r="C29" s="185"/>
      <c r="D29" s="185"/>
      <c r="E29" s="185"/>
      <c r="F29" s="185"/>
      <c r="G29" s="185"/>
      <c r="H29" s="185"/>
      <c r="I29" s="185"/>
      <c r="J29" s="185"/>
      <c r="K29" s="185"/>
      <c r="L29" s="185"/>
      <c r="M29" s="185"/>
      <c r="N29" s="185"/>
      <c r="O29" s="186">
        <f>MIN(O13:O22)</f>
        <v>0.67118200684565432</v>
      </c>
      <c r="P29" s="186">
        <f t="shared" ref="P29:Q29" si="10">MIN(P13:P22)</f>
        <v>-25.488241140529531</v>
      </c>
      <c r="Q29" s="186">
        <f t="shared" si="10"/>
        <v>-12.808750164654226</v>
      </c>
    </row>
    <row r="31" spans="2:17">
      <c r="B31" s="248" t="s">
        <v>8708</v>
      </c>
      <c r="C31" s="249"/>
      <c r="D31" s="249"/>
      <c r="E31" s="249"/>
      <c r="F31" s="249"/>
      <c r="G31" s="249"/>
      <c r="H31" s="249"/>
      <c r="I31" s="249"/>
      <c r="J31" s="249"/>
      <c r="K31" s="249"/>
      <c r="L31" s="249"/>
      <c r="M31" s="249"/>
      <c r="N31" s="249"/>
      <c r="O31" s="247" t="s">
        <v>8686</v>
      </c>
      <c r="P31" s="250" t="s">
        <v>8687</v>
      </c>
      <c r="Q31" s="247" t="s">
        <v>8688</v>
      </c>
    </row>
    <row r="32" spans="2:17" ht="3.75" customHeight="1"/>
    <row r="33" spans="2:17">
      <c r="B33" s="189" t="s">
        <v>8693</v>
      </c>
      <c r="C33" s="189"/>
      <c r="D33" s="189"/>
      <c r="E33" s="189"/>
      <c r="F33" s="189"/>
      <c r="G33" s="189"/>
      <c r="H33" s="189"/>
      <c r="I33" s="189"/>
      <c r="J33" s="189"/>
      <c r="K33" s="189"/>
      <c r="L33" s="189"/>
      <c r="M33" s="189"/>
      <c r="N33" s="189"/>
      <c r="O33" s="208">
        <f>O$27*K13</f>
        <v>594810.43893376039</v>
      </c>
      <c r="P33" s="208">
        <f>P$27*L13</f>
        <v>467951.70002359961</v>
      </c>
      <c r="Q33" s="208">
        <f>+Q35+Q34</f>
        <v>428225.61674900597</v>
      </c>
    </row>
    <row r="34" spans="2:17">
      <c r="B34" s="189" t="s">
        <v>8682</v>
      </c>
      <c r="C34" s="189"/>
      <c r="D34" s="189"/>
      <c r="E34" s="189"/>
      <c r="F34" s="189"/>
      <c r="G34" s="189"/>
      <c r="H34" s="189"/>
      <c r="I34" s="189"/>
      <c r="J34" s="189"/>
      <c r="K34" s="189"/>
      <c r="L34" s="189"/>
      <c r="M34" s="189"/>
      <c r="N34" s="189"/>
      <c r="O34" s="208">
        <f>$G$13</f>
        <v>-465.9</v>
      </c>
      <c r="P34" s="208">
        <f t="shared" ref="P34:Q34" si="11">$G$13</f>
        <v>-465.9</v>
      </c>
      <c r="Q34" s="208">
        <f t="shared" si="11"/>
        <v>-465.9</v>
      </c>
    </row>
    <row r="35" spans="2:17">
      <c r="B35" s="189" t="s">
        <v>8694</v>
      </c>
      <c r="C35" s="189"/>
      <c r="D35" s="189"/>
      <c r="E35" s="189"/>
      <c r="F35" s="189"/>
      <c r="G35" s="189"/>
      <c r="H35" s="189"/>
      <c r="I35" s="189"/>
      <c r="J35" s="189"/>
      <c r="K35" s="189"/>
      <c r="L35" s="189"/>
      <c r="M35" s="189"/>
      <c r="N35" s="189"/>
      <c r="O35" s="208">
        <f>O33-O34</f>
        <v>595276.33893376042</v>
      </c>
      <c r="P35" s="208">
        <f t="shared" ref="P35" si="12">P33-P34</f>
        <v>468417.60002359963</v>
      </c>
      <c r="Q35" s="208">
        <f>Q27*M13</f>
        <v>428691.516749006</v>
      </c>
    </row>
    <row r="36" spans="2:17">
      <c r="B36" s="189" t="s">
        <v>8680</v>
      </c>
      <c r="C36" s="189"/>
      <c r="D36" s="189"/>
      <c r="E36" s="189"/>
      <c r="F36" s="189"/>
      <c r="G36" s="189"/>
      <c r="H36" s="189"/>
      <c r="I36" s="189"/>
      <c r="J36" s="189"/>
      <c r="K36" s="189"/>
      <c r="L36" s="189"/>
      <c r="M36" s="189"/>
      <c r="N36" s="189"/>
      <c r="O36" s="190">
        <f>$E$13</f>
        <v>31.44</v>
      </c>
      <c r="P36" s="190">
        <f t="shared" ref="P36:Q36" si="13">$E$13</f>
        <v>31.44</v>
      </c>
      <c r="Q36" s="190">
        <f t="shared" si="13"/>
        <v>31.44</v>
      </c>
    </row>
    <row r="37" spans="2:17" ht="5.25" customHeight="1">
      <c r="O37" s="180"/>
      <c r="P37" s="180"/>
      <c r="Q37" s="180"/>
    </row>
    <row r="38" spans="2:17">
      <c r="B38" s="191" t="s">
        <v>8695</v>
      </c>
      <c r="C38" s="191"/>
      <c r="D38" s="191"/>
      <c r="E38" s="191"/>
      <c r="F38" s="191"/>
      <c r="G38" s="191"/>
      <c r="H38" s="191"/>
      <c r="I38" s="191"/>
      <c r="J38" s="191"/>
      <c r="K38" s="191"/>
      <c r="L38" s="191"/>
      <c r="M38" s="191"/>
      <c r="N38" s="191"/>
      <c r="O38" s="192">
        <f>O35/O36</f>
        <v>18933.725793058537</v>
      </c>
      <c r="P38" s="192">
        <f t="shared" ref="P38:Q38" si="14">P35/P36</f>
        <v>14898.778626704823</v>
      </c>
      <c r="Q38" s="192">
        <f t="shared" si="14"/>
        <v>13635.226359701208</v>
      </c>
    </row>
    <row r="39" spans="2:17" ht="3.75" customHeight="1">
      <c r="B39" s="193"/>
      <c r="C39" s="193"/>
      <c r="D39" s="193"/>
      <c r="E39" s="193"/>
      <c r="F39" s="193"/>
      <c r="G39" s="193"/>
      <c r="H39" s="193"/>
      <c r="I39" s="193"/>
      <c r="J39" s="193"/>
      <c r="K39" s="193"/>
      <c r="L39" s="193"/>
      <c r="M39" s="193"/>
      <c r="N39" s="193"/>
      <c r="O39" s="194"/>
      <c r="P39" s="194"/>
      <c r="Q39" s="194"/>
    </row>
    <row r="40" spans="2:17">
      <c r="B40" s="176" t="s">
        <v>8709</v>
      </c>
      <c r="O40" s="468" t="str">
        <f>IF(O38&gt;$D$13,"Undervalued","Overvalued")</f>
        <v>Undervalued</v>
      </c>
      <c r="P40" s="468" t="str">
        <f>IF(P38&gt;$D$13,"Undervalued","Overvalued")</f>
        <v>Undervalued</v>
      </c>
      <c r="Q40" s="468" t="str">
        <f>IF(Q38&gt;$D$13,"Undervalued","Overvalued")</f>
        <v>Undervalued</v>
      </c>
    </row>
  </sheetData>
  <mergeCells count="3">
    <mergeCell ref="D10:I10"/>
    <mergeCell ref="K10:M10"/>
    <mergeCell ref="O10:Q10"/>
  </mergeCells>
  <printOptions horizontalCentered="1" verticalCentered="1"/>
  <pageMargins left="0.25" right="0.25" top="0.25" bottom="0.25" header="0" footer="0"/>
  <pageSetup paperSize="9" scale="85"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CFBF9-4D28-46A9-805C-8AB852790695}">
  <sheetPr>
    <tabColor rgb="FF002060"/>
  </sheetPr>
  <dimension ref="A1"/>
  <sheetViews>
    <sheetView workbookViewId="0"/>
  </sheetViews>
  <sheetFormatPr defaultRowHeight="14.5"/>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3"/>
  <sheetViews>
    <sheetView zoomScale="90" zoomScaleNormal="120" zoomScalePageLayoutView="120" workbookViewId="0">
      <pane xSplit="1" ySplit="1" topLeftCell="B73" activePane="bottomRight" state="frozen"/>
      <selection activeCell="C4" sqref="C4"/>
      <selection pane="topRight" activeCell="C4" sqref="C4"/>
      <selection pane="bottomLeft" activeCell="C4" sqref="C4"/>
      <selection pane="bottomRight" activeCell="B25" sqref="B25"/>
    </sheetView>
  </sheetViews>
  <sheetFormatPr defaultColWidth="8.81640625" defaultRowHeight="14.5"/>
  <cols>
    <col min="1" max="1" width="27.6328125" style="4" bestFit="1" customWidth="1"/>
    <col min="2" max="11" width="13.453125" style="4" bestFit="1" customWidth="1"/>
    <col min="12" max="12" width="11" style="4" bestFit="1" customWidth="1"/>
    <col min="13" max="16384" width="8.81640625" style="4"/>
  </cols>
  <sheetData>
    <row r="1" spans="1:11" s="1" customFormat="1">
      <c r="A1" s="1" t="s">
        <v>0</v>
      </c>
      <c r="B1" s="1" t="s">
        <v>54</v>
      </c>
      <c r="E1" s="482" t="str">
        <f>IF(B2&lt;&gt;B3, "A NEW VERSION OF THE WORKSHEET IS AVAILABLE", "")</f>
        <v/>
      </c>
      <c r="F1" s="482"/>
      <c r="G1" s="482"/>
      <c r="H1" s="482"/>
      <c r="I1" s="482"/>
      <c r="J1" s="482"/>
      <c r="K1" s="482"/>
    </row>
    <row r="2" spans="1:11">
      <c r="A2" s="1" t="s">
        <v>52</v>
      </c>
      <c r="B2" s="4">
        <v>2.1</v>
      </c>
      <c r="E2" s="483" t="s">
        <v>36</v>
      </c>
      <c r="F2" s="483"/>
      <c r="G2" s="483"/>
      <c r="H2" s="483"/>
      <c r="I2" s="483"/>
      <c r="J2" s="483"/>
      <c r="K2" s="483"/>
    </row>
    <row r="3" spans="1:11">
      <c r="A3" s="1" t="s">
        <v>53</v>
      </c>
      <c r="B3" s="4">
        <v>2.1</v>
      </c>
    </row>
    <row r="4" spans="1:11">
      <c r="A4" s="1"/>
    </row>
    <row r="5" spans="1:11">
      <c r="A5" s="1" t="s">
        <v>55</v>
      </c>
    </row>
    <row r="6" spans="1:11">
      <c r="A6" s="4" t="s">
        <v>42</v>
      </c>
      <c r="B6" s="4">
        <f>IF(B9&gt;0, B9/B8, 0)</f>
        <v>31.440257356584752</v>
      </c>
    </row>
    <row r="7" spans="1:11">
      <c r="A7" s="4" t="s">
        <v>31</v>
      </c>
      <c r="B7">
        <v>5</v>
      </c>
    </row>
    <row r="8" spans="1:11">
      <c r="A8" s="4" t="s">
        <v>43</v>
      </c>
      <c r="B8">
        <v>12612.85</v>
      </c>
    </row>
    <row r="9" spans="1:11">
      <c r="A9" s="4" t="s">
        <v>70</v>
      </c>
      <c r="B9">
        <v>396551.25</v>
      </c>
    </row>
    <row r="15" spans="1:11">
      <c r="A15" s="1" t="s">
        <v>37</v>
      </c>
    </row>
    <row r="16" spans="1:11" s="18" customFormat="1">
      <c r="A16" s="17" t="s">
        <v>38</v>
      </c>
      <c r="B16" s="12">
        <v>42460</v>
      </c>
      <c r="C16" s="12">
        <v>42825</v>
      </c>
      <c r="D16" s="12">
        <v>43190</v>
      </c>
      <c r="E16" s="12">
        <v>43555</v>
      </c>
      <c r="F16" s="12">
        <v>43921</v>
      </c>
      <c r="G16" s="12">
        <v>44286</v>
      </c>
      <c r="H16" s="12">
        <v>44651</v>
      </c>
      <c r="I16" s="12">
        <v>45016</v>
      </c>
      <c r="J16" s="12">
        <v>45382</v>
      </c>
      <c r="K16" s="12">
        <v>45747</v>
      </c>
    </row>
    <row r="17" spans="1:11" s="6" customFormat="1">
      <c r="A17" s="6" t="s">
        <v>6</v>
      </c>
      <c r="B17">
        <v>57589</v>
      </c>
      <c r="C17">
        <v>68085</v>
      </c>
      <c r="D17">
        <v>79809.399999999994</v>
      </c>
      <c r="E17">
        <v>86068.5</v>
      </c>
      <c r="F17">
        <v>75660</v>
      </c>
      <c r="G17">
        <v>70372</v>
      </c>
      <c r="H17">
        <v>88329.8</v>
      </c>
      <c r="I17">
        <v>118409.9</v>
      </c>
      <c r="J17">
        <v>141858.20000000001</v>
      </c>
      <c r="K17">
        <v>152913</v>
      </c>
    </row>
    <row r="18" spans="1:11" s="6" customFormat="1">
      <c r="A18" s="4" t="s">
        <v>71</v>
      </c>
      <c r="B18">
        <v>38701.199999999997</v>
      </c>
      <c r="C18">
        <v>47121.5</v>
      </c>
      <c r="D18">
        <v>54945.3</v>
      </c>
      <c r="E18">
        <v>59346.6</v>
      </c>
      <c r="F18">
        <v>53402</v>
      </c>
      <c r="G18">
        <v>50550.5</v>
      </c>
      <c r="H18">
        <v>66137.100000000006</v>
      </c>
      <c r="I18">
        <v>86066.9</v>
      </c>
      <c r="J18">
        <v>100119.5</v>
      </c>
      <c r="K18">
        <v>108718.3</v>
      </c>
    </row>
    <row r="19" spans="1:11" s="6" customFormat="1">
      <c r="A19" s="4" t="s">
        <v>72</v>
      </c>
      <c r="B19">
        <v>-4.8</v>
      </c>
      <c r="C19">
        <v>379.3</v>
      </c>
      <c r="D19">
        <v>-40.799999999999997</v>
      </c>
      <c r="E19">
        <v>-211.6</v>
      </c>
      <c r="F19">
        <v>238.7</v>
      </c>
      <c r="G19">
        <v>-273.60000000000002</v>
      </c>
      <c r="H19">
        <v>93.1</v>
      </c>
      <c r="I19">
        <v>580.5</v>
      </c>
      <c r="J19">
        <v>378.6</v>
      </c>
      <c r="K19">
        <v>1227.5</v>
      </c>
    </row>
    <row r="20" spans="1:11" s="6" customFormat="1">
      <c r="A20" s="4" t="s">
        <v>73</v>
      </c>
      <c r="B20">
        <v>694.1</v>
      </c>
      <c r="C20">
        <v>518.6</v>
      </c>
      <c r="D20">
        <v>673.4</v>
      </c>
      <c r="E20">
        <v>863.3</v>
      </c>
      <c r="F20">
        <v>699.5</v>
      </c>
      <c r="G20">
        <v>476.6</v>
      </c>
      <c r="H20">
        <v>630.9</v>
      </c>
      <c r="I20">
        <v>1091.9000000000001</v>
      </c>
      <c r="J20">
        <v>1033.4000000000001</v>
      </c>
      <c r="K20"/>
    </row>
    <row r="21" spans="1:11" s="6" customFormat="1">
      <c r="A21" s="4" t="s">
        <v>74</v>
      </c>
      <c r="B21">
        <v>427.8</v>
      </c>
      <c r="C21">
        <v>382.9</v>
      </c>
      <c r="D21">
        <v>462.1</v>
      </c>
      <c r="E21">
        <v>475.7</v>
      </c>
      <c r="F21">
        <v>378.1</v>
      </c>
      <c r="G21">
        <v>683.3</v>
      </c>
      <c r="H21">
        <v>852.5</v>
      </c>
      <c r="I21">
        <v>843.8</v>
      </c>
      <c r="J21">
        <v>939.3</v>
      </c>
      <c r="K21"/>
    </row>
    <row r="22" spans="1:11" s="6" customFormat="1">
      <c r="A22" s="4" t="s">
        <v>75</v>
      </c>
      <c r="B22">
        <v>2000.3</v>
      </c>
      <c r="C22">
        <v>2360.3000000000002</v>
      </c>
      <c r="D22">
        <v>2863.4</v>
      </c>
      <c r="E22">
        <v>3285</v>
      </c>
      <c r="F22">
        <v>3416.2</v>
      </c>
      <c r="G22">
        <v>3431.6</v>
      </c>
      <c r="H22">
        <v>4051.4</v>
      </c>
      <c r="I22">
        <v>5308.5</v>
      </c>
      <c r="J22">
        <v>6301.6</v>
      </c>
      <c r="K22">
        <v>7026</v>
      </c>
    </row>
    <row r="23" spans="1:11" s="6" customFormat="1">
      <c r="A23" s="4" t="s">
        <v>76</v>
      </c>
      <c r="B23">
        <v>5367.3</v>
      </c>
      <c r="C23">
        <v>6111.3</v>
      </c>
      <c r="D23">
        <v>6755.3</v>
      </c>
      <c r="E23">
        <v>8390.2999999999993</v>
      </c>
      <c r="F23">
        <v>8456.2999999999993</v>
      </c>
      <c r="G23">
        <v>7924</v>
      </c>
      <c r="H23">
        <v>9119.1</v>
      </c>
      <c r="I23">
        <v>10316.299999999999</v>
      </c>
      <c r="J23">
        <v>12082.6</v>
      </c>
      <c r="K23"/>
    </row>
    <row r="24" spans="1:11" s="6" customFormat="1">
      <c r="A24" s="4" t="s">
        <v>77</v>
      </c>
      <c r="B24">
        <v>1369.4</v>
      </c>
      <c r="C24">
        <v>1548.4</v>
      </c>
      <c r="D24">
        <v>1951.2</v>
      </c>
      <c r="E24">
        <v>2439.6999999999998</v>
      </c>
      <c r="F24">
        <v>2191.6</v>
      </c>
      <c r="G24">
        <v>1621.8</v>
      </c>
      <c r="H24">
        <v>1879.9</v>
      </c>
      <c r="I24">
        <v>2241.5</v>
      </c>
      <c r="J24">
        <v>3134.1</v>
      </c>
      <c r="K24">
        <v>18239.900000000001</v>
      </c>
    </row>
    <row r="25" spans="1:11" s="6" customFormat="1">
      <c r="A25" s="6" t="s">
        <v>9</v>
      </c>
      <c r="B25">
        <v>1464.1</v>
      </c>
      <c r="C25">
        <v>2399.1999999999998</v>
      </c>
      <c r="D25">
        <v>2154.6</v>
      </c>
      <c r="E25">
        <v>2664.2</v>
      </c>
      <c r="F25">
        <v>3410.4</v>
      </c>
      <c r="G25">
        <v>3046.3</v>
      </c>
      <c r="H25">
        <v>1860.8</v>
      </c>
      <c r="I25">
        <v>2415</v>
      </c>
      <c r="J25">
        <v>4247.6000000000004</v>
      </c>
      <c r="K25">
        <v>5266.1</v>
      </c>
    </row>
    <row r="26" spans="1:11" s="6" customFormat="1">
      <c r="A26" s="6" t="s">
        <v>10</v>
      </c>
      <c r="B26">
        <v>2821.8</v>
      </c>
      <c r="C26">
        <v>2603.9</v>
      </c>
      <c r="D26">
        <v>2759.8</v>
      </c>
      <c r="E26">
        <v>3020.8</v>
      </c>
      <c r="F26">
        <v>3528.4</v>
      </c>
      <c r="G26">
        <v>3034.1</v>
      </c>
      <c r="H26">
        <v>2789</v>
      </c>
      <c r="I26">
        <v>4846</v>
      </c>
      <c r="J26">
        <v>5255.8</v>
      </c>
      <c r="K26">
        <v>5608.2</v>
      </c>
    </row>
    <row r="27" spans="1:11" s="6" customFormat="1">
      <c r="A27" s="6" t="s">
        <v>11</v>
      </c>
      <c r="B27">
        <v>81.7</v>
      </c>
      <c r="C27">
        <v>89.4</v>
      </c>
      <c r="D27">
        <v>345.8</v>
      </c>
      <c r="E27">
        <v>75.900000000000006</v>
      </c>
      <c r="F27">
        <v>134.19999999999999</v>
      </c>
      <c r="G27">
        <v>101.8</v>
      </c>
      <c r="H27">
        <v>126.6</v>
      </c>
      <c r="I27">
        <v>252.3</v>
      </c>
      <c r="J27">
        <v>193.6</v>
      </c>
      <c r="K27">
        <v>194.2</v>
      </c>
    </row>
    <row r="28" spans="1:11" s="6" customFormat="1">
      <c r="A28" s="6" t="s">
        <v>12</v>
      </c>
      <c r="B28">
        <v>7584.7</v>
      </c>
      <c r="C28">
        <v>10127.200000000001</v>
      </c>
      <c r="D28">
        <v>11166.9</v>
      </c>
      <c r="E28">
        <v>10623.8</v>
      </c>
      <c r="F28">
        <v>7102.8</v>
      </c>
      <c r="G28">
        <v>5321</v>
      </c>
      <c r="H28">
        <v>4697.2</v>
      </c>
      <c r="I28">
        <v>10438.200000000001</v>
      </c>
      <c r="J28">
        <v>17424.5</v>
      </c>
      <c r="K28">
        <v>19620</v>
      </c>
    </row>
    <row r="29" spans="1:11" s="6" customFormat="1">
      <c r="A29" s="6" t="s">
        <v>13</v>
      </c>
      <c r="B29">
        <v>2087.5</v>
      </c>
      <c r="C29">
        <v>2616.1999999999998</v>
      </c>
      <c r="D29">
        <v>3286.2</v>
      </c>
      <c r="E29">
        <v>2973.2</v>
      </c>
      <c r="F29">
        <v>1425.2</v>
      </c>
      <c r="G29">
        <v>931.9</v>
      </c>
      <c r="H29">
        <v>817.7</v>
      </c>
      <c r="I29">
        <v>2174.5</v>
      </c>
      <c r="J29">
        <v>3936.3</v>
      </c>
      <c r="K29">
        <v>5119.8</v>
      </c>
    </row>
    <row r="30" spans="1:11" s="6" customFormat="1">
      <c r="A30" s="6" t="s">
        <v>14</v>
      </c>
      <c r="B30">
        <v>5497.2</v>
      </c>
      <c r="C30">
        <v>7509.9</v>
      </c>
      <c r="D30">
        <v>7880</v>
      </c>
      <c r="E30">
        <v>7649.1</v>
      </c>
      <c r="F30">
        <v>5676</v>
      </c>
      <c r="G30">
        <v>4389.1000000000004</v>
      </c>
      <c r="H30">
        <v>3879.5</v>
      </c>
      <c r="I30">
        <v>8263.7000000000007</v>
      </c>
      <c r="J30">
        <v>13488.2</v>
      </c>
      <c r="K30">
        <v>14500.2</v>
      </c>
    </row>
    <row r="31" spans="1:11" s="6" customFormat="1">
      <c r="A31" s="6" t="s">
        <v>61</v>
      </c>
      <c r="B31">
        <v>1057</v>
      </c>
      <c r="C31">
        <v>2265</v>
      </c>
      <c r="D31">
        <v>2416</v>
      </c>
      <c r="E31">
        <v>2416</v>
      </c>
      <c r="F31">
        <v>1812</v>
      </c>
      <c r="G31">
        <v>1359</v>
      </c>
      <c r="H31">
        <v>1812</v>
      </c>
      <c r="I31">
        <v>2829.6</v>
      </c>
      <c r="J31">
        <v>3930</v>
      </c>
      <c r="K31">
        <v>4244.3999999999996</v>
      </c>
    </row>
    <row r="32" spans="1:11" s="6" customFormat="1"/>
    <row r="33" spans="1:11">
      <c r="A33" s="6"/>
    </row>
    <row r="34" spans="1:11">
      <c r="A34" s="6"/>
    </row>
    <row r="35" spans="1:11">
      <c r="A35" s="6"/>
    </row>
    <row r="36" spans="1:11">
      <c r="A36" s="6"/>
    </row>
    <row r="37" spans="1:11">
      <c r="A37" s="6"/>
    </row>
    <row r="38" spans="1:11">
      <c r="A38" s="6"/>
    </row>
    <row r="39" spans="1:11">
      <c r="A39" s="6"/>
    </row>
    <row r="40" spans="1:11">
      <c r="A40" s="1" t="s">
        <v>39</v>
      </c>
    </row>
    <row r="41" spans="1:11" s="18" customFormat="1">
      <c r="A41" s="17" t="s">
        <v>38</v>
      </c>
      <c r="B41" s="12">
        <v>44926</v>
      </c>
      <c r="C41" s="12">
        <v>45016</v>
      </c>
      <c r="D41" s="12">
        <v>45107</v>
      </c>
      <c r="E41" s="12">
        <v>45199</v>
      </c>
      <c r="F41" s="12">
        <v>45291</v>
      </c>
      <c r="G41" s="12">
        <v>45382</v>
      </c>
      <c r="H41" s="12">
        <v>45473</v>
      </c>
      <c r="I41" s="12">
        <v>45565</v>
      </c>
      <c r="J41" s="12">
        <v>45657</v>
      </c>
      <c r="K41" s="12">
        <v>45747</v>
      </c>
    </row>
    <row r="42" spans="1:11" s="6" customFormat="1">
      <c r="A42" s="6" t="s">
        <v>6</v>
      </c>
      <c r="B42">
        <v>29251.1</v>
      </c>
      <c r="C42">
        <v>32213.5</v>
      </c>
      <c r="D42">
        <v>32534.799999999999</v>
      </c>
      <c r="E42">
        <v>37339.4</v>
      </c>
      <c r="F42">
        <v>33512.800000000003</v>
      </c>
      <c r="G42">
        <v>38471.199999999997</v>
      </c>
      <c r="H42">
        <v>35779.4</v>
      </c>
      <c r="I42">
        <v>37449.199999999997</v>
      </c>
      <c r="J42">
        <v>38764.300000000003</v>
      </c>
      <c r="K42">
        <v>40920.1</v>
      </c>
    </row>
    <row r="43" spans="1:11" s="6" customFormat="1">
      <c r="A43" s="6" t="s">
        <v>7</v>
      </c>
      <c r="B43">
        <v>25878</v>
      </c>
      <c r="C43">
        <v>28319.8</v>
      </c>
      <c r="D43">
        <v>29014.9</v>
      </c>
      <c r="E43">
        <v>32027.9</v>
      </c>
      <c r="F43">
        <v>29072.799999999999</v>
      </c>
      <c r="G43">
        <v>33250.1</v>
      </c>
      <c r="H43">
        <v>30672.799999999999</v>
      </c>
      <c r="I43">
        <v>32450.400000000001</v>
      </c>
      <c r="J43">
        <v>33687.800000000003</v>
      </c>
      <c r="K43">
        <v>36076.1</v>
      </c>
    </row>
    <row r="44" spans="1:11" s="6" customFormat="1">
      <c r="A44" s="6" t="s">
        <v>9</v>
      </c>
      <c r="B44">
        <v>892.9</v>
      </c>
      <c r="C44">
        <v>850.4</v>
      </c>
      <c r="D44">
        <v>1109.7</v>
      </c>
      <c r="E44">
        <v>957.8</v>
      </c>
      <c r="F44">
        <v>1052.9000000000001</v>
      </c>
      <c r="G44">
        <v>1261</v>
      </c>
      <c r="H44">
        <v>1118.0999999999999</v>
      </c>
      <c r="I44">
        <v>1570.5</v>
      </c>
      <c r="J44">
        <v>1124.8</v>
      </c>
      <c r="K44">
        <v>1583.1</v>
      </c>
    </row>
    <row r="45" spans="1:11" s="6" customFormat="1">
      <c r="A45" s="6" t="s">
        <v>10</v>
      </c>
      <c r="B45">
        <v>1209.3</v>
      </c>
      <c r="C45">
        <v>1239.9000000000001</v>
      </c>
      <c r="D45">
        <v>1314.1</v>
      </c>
      <c r="E45">
        <v>1341.9</v>
      </c>
      <c r="F45">
        <v>1301.5</v>
      </c>
      <c r="G45">
        <v>1298.3</v>
      </c>
      <c r="H45">
        <v>1331.7</v>
      </c>
      <c r="I45">
        <v>1385.7</v>
      </c>
      <c r="J45">
        <v>1429</v>
      </c>
      <c r="K45">
        <v>1461.8</v>
      </c>
    </row>
    <row r="46" spans="1:11" s="6" customFormat="1">
      <c r="A46" s="6" t="s">
        <v>11</v>
      </c>
      <c r="B46">
        <v>29.6</v>
      </c>
      <c r="C46">
        <v>163.5</v>
      </c>
      <c r="D46">
        <v>46.5</v>
      </c>
      <c r="E46">
        <v>35.1</v>
      </c>
      <c r="F46">
        <v>35.799999999999997</v>
      </c>
      <c r="G46">
        <v>76.2</v>
      </c>
      <c r="H46">
        <v>57.3</v>
      </c>
      <c r="I46">
        <v>43</v>
      </c>
      <c r="J46">
        <v>46.3</v>
      </c>
      <c r="K46">
        <v>47.6</v>
      </c>
    </row>
    <row r="47" spans="1:11" s="6" customFormat="1">
      <c r="A47" s="6" t="s">
        <v>12</v>
      </c>
      <c r="B47">
        <v>3027.1</v>
      </c>
      <c r="C47">
        <v>3340.7</v>
      </c>
      <c r="D47">
        <v>3269</v>
      </c>
      <c r="E47">
        <v>4892.3</v>
      </c>
      <c r="F47">
        <v>4155.6000000000004</v>
      </c>
      <c r="G47">
        <v>5107.6000000000004</v>
      </c>
      <c r="H47">
        <v>4835.7</v>
      </c>
      <c r="I47">
        <v>5140.6000000000004</v>
      </c>
      <c r="J47">
        <v>4726</v>
      </c>
      <c r="K47">
        <v>4917.7</v>
      </c>
    </row>
    <row r="48" spans="1:11" s="6" customFormat="1">
      <c r="A48" s="6" t="s">
        <v>13</v>
      </c>
      <c r="B48">
        <v>621</v>
      </c>
      <c r="C48">
        <v>653</v>
      </c>
      <c r="D48">
        <v>726.1</v>
      </c>
      <c r="E48">
        <v>1106.0999999999999</v>
      </c>
      <c r="F48">
        <v>948.8</v>
      </c>
      <c r="G48">
        <v>1155.3</v>
      </c>
      <c r="H48">
        <v>1076</v>
      </c>
      <c r="I48">
        <v>2038.1</v>
      </c>
      <c r="J48">
        <v>999.1</v>
      </c>
      <c r="K48">
        <v>1006.6</v>
      </c>
    </row>
    <row r="49" spans="1:11" s="6" customFormat="1">
      <c r="A49" s="6" t="s">
        <v>14</v>
      </c>
      <c r="B49">
        <v>2406.1</v>
      </c>
      <c r="C49">
        <v>2687.7</v>
      </c>
      <c r="D49">
        <v>2542.9</v>
      </c>
      <c r="E49">
        <v>3786.2</v>
      </c>
      <c r="F49">
        <v>3206.8</v>
      </c>
      <c r="G49">
        <v>3952.3</v>
      </c>
      <c r="H49">
        <v>3759.7</v>
      </c>
      <c r="I49">
        <v>3102.5</v>
      </c>
      <c r="J49">
        <v>3726.9</v>
      </c>
      <c r="K49">
        <v>3911.1</v>
      </c>
    </row>
    <row r="50" spans="1:11">
      <c r="A50" s="6" t="s">
        <v>8</v>
      </c>
      <c r="B50">
        <v>3373.1</v>
      </c>
      <c r="C50">
        <v>3893.7</v>
      </c>
      <c r="D50">
        <v>3519.9</v>
      </c>
      <c r="E50">
        <v>5311.5</v>
      </c>
      <c r="F50">
        <v>4440</v>
      </c>
      <c r="G50">
        <v>5221.1000000000004</v>
      </c>
      <c r="H50">
        <v>5106.6000000000004</v>
      </c>
      <c r="I50">
        <v>4998.8</v>
      </c>
      <c r="J50">
        <v>5076.5</v>
      </c>
      <c r="K50">
        <v>4844</v>
      </c>
    </row>
    <row r="51" spans="1:11">
      <c r="A51" s="6"/>
    </row>
    <row r="52" spans="1:11">
      <c r="A52" s="6"/>
    </row>
    <row r="53" spans="1:11">
      <c r="A53" s="6"/>
    </row>
    <row r="54" spans="1:11">
      <c r="A54" s="6"/>
    </row>
    <row r="55" spans="1:11">
      <c r="A55" s="1" t="s">
        <v>40</v>
      </c>
    </row>
    <row r="56" spans="1:11" s="18" customFormat="1">
      <c r="A56" s="17" t="s">
        <v>38</v>
      </c>
      <c r="B56" s="12">
        <v>42460</v>
      </c>
      <c r="C56" s="12">
        <v>42825</v>
      </c>
      <c r="D56" s="12">
        <v>43190</v>
      </c>
      <c r="E56" s="12">
        <v>43555</v>
      </c>
      <c r="F56" s="12">
        <v>43921</v>
      </c>
      <c r="G56" s="12">
        <v>44286</v>
      </c>
      <c r="H56" s="12">
        <v>44651</v>
      </c>
      <c r="I56" s="12">
        <v>45016</v>
      </c>
      <c r="J56" s="12">
        <v>45382</v>
      </c>
      <c r="K56" s="12">
        <v>45747</v>
      </c>
    </row>
    <row r="57" spans="1:11">
      <c r="A57" s="6" t="s">
        <v>24</v>
      </c>
      <c r="B57">
        <v>151</v>
      </c>
      <c r="C57">
        <v>151</v>
      </c>
      <c r="D57">
        <v>151</v>
      </c>
      <c r="E57">
        <v>151</v>
      </c>
      <c r="F57">
        <v>151</v>
      </c>
      <c r="G57">
        <v>151</v>
      </c>
      <c r="H57">
        <v>151</v>
      </c>
      <c r="I57">
        <v>157.19999999999999</v>
      </c>
      <c r="J57">
        <v>157.19999999999999</v>
      </c>
      <c r="K57">
        <v>157.19999999999999</v>
      </c>
    </row>
    <row r="58" spans="1:11">
      <c r="A58" s="6" t="s">
        <v>25</v>
      </c>
      <c r="B58">
        <v>30465</v>
      </c>
      <c r="C58">
        <v>36924.1</v>
      </c>
      <c r="D58">
        <v>42408.4</v>
      </c>
      <c r="E58">
        <v>46941.1</v>
      </c>
      <c r="F58">
        <v>49262</v>
      </c>
      <c r="G58">
        <v>52349.599999999999</v>
      </c>
      <c r="H58">
        <v>55182.5</v>
      </c>
      <c r="I58">
        <v>74443</v>
      </c>
      <c r="J58">
        <v>85478.8</v>
      </c>
      <c r="K58">
        <v>96082.7</v>
      </c>
    </row>
    <row r="59" spans="1:11">
      <c r="A59" s="6" t="s">
        <v>62</v>
      </c>
      <c r="B59">
        <v>230.9</v>
      </c>
      <c r="C59">
        <v>483.6</v>
      </c>
      <c r="D59">
        <v>120.8</v>
      </c>
      <c r="E59">
        <v>159.6</v>
      </c>
      <c r="F59">
        <v>184.1</v>
      </c>
      <c r="G59">
        <v>540.9</v>
      </c>
      <c r="H59">
        <v>425.5</v>
      </c>
      <c r="I59">
        <v>1247.5999999999999</v>
      </c>
      <c r="J59">
        <v>118.6</v>
      </c>
      <c r="K59">
        <v>87</v>
      </c>
    </row>
    <row r="60" spans="1:11">
      <c r="A60" s="6" t="s">
        <v>63</v>
      </c>
      <c r="B60">
        <v>11878.6</v>
      </c>
      <c r="C60">
        <v>14401.8</v>
      </c>
      <c r="D60">
        <v>17568.2</v>
      </c>
      <c r="E60">
        <v>16717</v>
      </c>
      <c r="F60">
        <v>14030.6</v>
      </c>
      <c r="G60">
        <v>18334.599999999999</v>
      </c>
      <c r="H60">
        <v>18896.5</v>
      </c>
      <c r="I60">
        <v>24258.2</v>
      </c>
      <c r="J60">
        <v>29549.5</v>
      </c>
      <c r="K60">
        <v>35644.9</v>
      </c>
    </row>
    <row r="61" spans="1:11" s="1" customFormat="1">
      <c r="A61" s="1" t="s">
        <v>26</v>
      </c>
      <c r="B61">
        <v>42725.5</v>
      </c>
      <c r="C61">
        <v>51960.5</v>
      </c>
      <c r="D61">
        <v>60248.4</v>
      </c>
      <c r="E61">
        <v>63968.7</v>
      </c>
      <c r="F61">
        <v>63627.7</v>
      </c>
      <c r="G61">
        <v>71376.100000000006</v>
      </c>
      <c r="H61">
        <v>74655.5</v>
      </c>
      <c r="I61">
        <v>100106</v>
      </c>
      <c r="J61">
        <v>115304.1</v>
      </c>
      <c r="K61">
        <v>131971.79999999999</v>
      </c>
    </row>
    <row r="62" spans="1:11">
      <c r="A62" s="6" t="s">
        <v>27</v>
      </c>
      <c r="B62">
        <v>12529.6</v>
      </c>
      <c r="C62">
        <v>13310.7</v>
      </c>
      <c r="D62">
        <v>13388.8</v>
      </c>
      <c r="E62">
        <v>15437.3</v>
      </c>
      <c r="F62">
        <v>15744.4</v>
      </c>
      <c r="G62">
        <v>14988.7</v>
      </c>
      <c r="H62">
        <v>13747.2</v>
      </c>
      <c r="I62">
        <v>27941.4</v>
      </c>
      <c r="J62">
        <v>27864.799999999999</v>
      </c>
      <c r="K62">
        <v>33384.5</v>
      </c>
    </row>
    <row r="63" spans="1:11">
      <c r="A63" s="6" t="s">
        <v>28</v>
      </c>
      <c r="B63">
        <v>1006.9</v>
      </c>
      <c r="C63">
        <v>1252.3</v>
      </c>
      <c r="D63">
        <v>2132.1</v>
      </c>
      <c r="E63">
        <v>1606.9</v>
      </c>
      <c r="F63">
        <v>1415.2</v>
      </c>
      <c r="G63">
        <v>1496.8</v>
      </c>
      <c r="H63">
        <v>2936.5</v>
      </c>
      <c r="I63">
        <v>4143</v>
      </c>
      <c r="J63">
        <v>7734.8</v>
      </c>
      <c r="K63">
        <v>7527.2</v>
      </c>
    </row>
    <row r="64" spans="1:11">
      <c r="A64" s="6" t="s">
        <v>29</v>
      </c>
      <c r="B64">
        <v>20675.8</v>
      </c>
      <c r="C64">
        <v>29150.6</v>
      </c>
      <c r="D64">
        <v>36123.1</v>
      </c>
      <c r="E64">
        <v>37503.599999999999</v>
      </c>
      <c r="F64">
        <v>37488</v>
      </c>
      <c r="G64">
        <v>42944.800000000003</v>
      </c>
      <c r="H64">
        <v>42034.7</v>
      </c>
      <c r="I64">
        <v>49184.3</v>
      </c>
      <c r="J64">
        <v>57296</v>
      </c>
      <c r="K64">
        <v>66265.399999999994</v>
      </c>
    </row>
    <row r="65" spans="1:11">
      <c r="A65" s="6" t="s">
        <v>64</v>
      </c>
      <c r="B65">
        <v>8513.2000000000007</v>
      </c>
      <c r="C65">
        <v>8246.9</v>
      </c>
      <c r="D65">
        <v>8604.4</v>
      </c>
      <c r="E65">
        <v>9420.9</v>
      </c>
      <c r="F65">
        <v>8980.1</v>
      </c>
      <c r="G65">
        <v>11945.8</v>
      </c>
      <c r="H65">
        <v>15937.1</v>
      </c>
      <c r="I65">
        <v>18837.3</v>
      </c>
      <c r="J65">
        <v>22408.5</v>
      </c>
      <c r="K65">
        <v>24794.7</v>
      </c>
    </row>
    <row r="66" spans="1:11" s="1" customFormat="1">
      <c r="A66" s="1" t="s">
        <v>26</v>
      </c>
      <c r="B66">
        <v>42725.5</v>
      </c>
      <c r="C66">
        <v>51960.5</v>
      </c>
      <c r="D66">
        <v>60248.4</v>
      </c>
      <c r="E66">
        <v>63968.7</v>
      </c>
      <c r="F66">
        <v>63627.7</v>
      </c>
      <c r="G66">
        <v>71376.100000000006</v>
      </c>
      <c r="H66">
        <v>74655.5</v>
      </c>
      <c r="I66">
        <v>100106</v>
      </c>
      <c r="J66">
        <v>115304.1</v>
      </c>
      <c r="K66">
        <v>131971.79999999999</v>
      </c>
    </row>
    <row r="67" spans="1:11" s="6" customFormat="1">
      <c r="A67" s="6" t="s">
        <v>69</v>
      </c>
      <c r="B67">
        <v>1323.4</v>
      </c>
      <c r="C67">
        <v>1202.5999999999999</v>
      </c>
      <c r="D67">
        <v>1465.4</v>
      </c>
      <c r="E67">
        <v>2312.8000000000002</v>
      </c>
      <c r="F67">
        <v>1977.7</v>
      </c>
      <c r="G67">
        <v>1279.9000000000001</v>
      </c>
      <c r="H67">
        <v>2034.5</v>
      </c>
      <c r="I67">
        <v>3284.8</v>
      </c>
      <c r="J67">
        <v>4596.8</v>
      </c>
      <c r="K67">
        <v>6539.7</v>
      </c>
    </row>
    <row r="68" spans="1:11">
      <c r="A68" s="6" t="s">
        <v>45</v>
      </c>
      <c r="B68">
        <v>3132.6</v>
      </c>
      <c r="C68">
        <v>3263.7</v>
      </c>
      <c r="D68">
        <v>3160.2</v>
      </c>
      <c r="E68">
        <v>3322.6</v>
      </c>
      <c r="F68">
        <v>3213.9</v>
      </c>
      <c r="G68">
        <v>3049</v>
      </c>
      <c r="H68">
        <v>3532.3</v>
      </c>
      <c r="I68">
        <v>5443.5</v>
      </c>
      <c r="J68">
        <v>5318.1</v>
      </c>
      <c r="K68">
        <v>6913.2</v>
      </c>
    </row>
    <row r="69" spans="1:11">
      <c r="A69" s="4" t="s">
        <v>78</v>
      </c>
      <c r="B69">
        <v>50.7</v>
      </c>
      <c r="C69">
        <v>23.5</v>
      </c>
      <c r="D69">
        <v>74</v>
      </c>
      <c r="E69">
        <v>187.8</v>
      </c>
      <c r="F69">
        <v>29</v>
      </c>
      <c r="G69">
        <v>3047.1</v>
      </c>
      <c r="H69">
        <v>3042.2</v>
      </c>
      <c r="I69">
        <v>2748.5</v>
      </c>
      <c r="J69">
        <v>2827.4</v>
      </c>
      <c r="K69">
        <v>552.9</v>
      </c>
    </row>
    <row r="70" spans="1:11">
      <c r="A70" s="4" t="s">
        <v>65</v>
      </c>
      <c r="B70">
        <v>302080060</v>
      </c>
      <c r="C70">
        <v>302080060</v>
      </c>
      <c r="D70">
        <v>302080060</v>
      </c>
      <c r="E70">
        <v>302080060</v>
      </c>
      <c r="F70">
        <v>302080060</v>
      </c>
      <c r="G70">
        <v>302080060</v>
      </c>
      <c r="H70">
        <v>302080060</v>
      </c>
      <c r="I70">
        <v>302080060</v>
      </c>
      <c r="J70">
        <v>314402574</v>
      </c>
      <c r="K70">
        <v>314402574</v>
      </c>
    </row>
    <row r="71" spans="1:11">
      <c r="A71" s="4" t="s">
        <v>66</v>
      </c>
    </row>
    <row r="72" spans="1:11">
      <c r="A72" s="4" t="s">
        <v>79</v>
      </c>
      <c r="B72">
        <v>5</v>
      </c>
      <c r="C72">
        <v>5</v>
      </c>
      <c r="D72">
        <v>5</v>
      </c>
      <c r="E72">
        <v>5</v>
      </c>
      <c r="F72">
        <v>5</v>
      </c>
      <c r="G72">
        <v>5</v>
      </c>
      <c r="H72">
        <v>5</v>
      </c>
      <c r="I72">
        <v>5</v>
      </c>
      <c r="J72">
        <v>5</v>
      </c>
      <c r="K72">
        <v>5</v>
      </c>
    </row>
    <row r="74" spans="1:11">
      <c r="A74" s="6"/>
    </row>
    <row r="75" spans="1:11">
      <c r="A75" s="6"/>
    </row>
    <row r="76" spans="1:11">
      <c r="A76" s="6"/>
    </row>
    <row r="77" spans="1:11">
      <c r="A77" s="6"/>
    </row>
    <row r="78" spans="1:11">
      <c r="A78" s="6"/>
    </row>
    <row r="79" spans="1:11">
      <c r="A79" s="6"/>
    </row>
    <row r="80" spans="1:11">
      <c r="A80" s="1" t="s">
        <v>41</v>
      </c>
    </row>
    <row r="81" spans="1:11" s="18" customFormat="1">
      <c r="A81" s="17" t="s">
        <v>38</v>
      </c>
      <c r="B81" s="12">
        <v>42460</v>
      </c>
      <c r="C81" s="12">
        <v>42825</v>
      </c>
      <c r="D81" s="12">
        <v>43190</v>
      </c>
      <c r="E81" s="12">
        <v>43555</v>
      </c>
      <c r="F81" s="12">
        <v>43921</v>
      </c>
      <c r="G81" s="12">
        <v>44286</v>
      </c>
      <c r="H81" s="12">
        <v>44651</v>
      </c>
      <c r="I81" s="12">
        <v>45016</v>
      </c>
      <c r="J81" s="12">
        <v>45382</v>
      </c>
      <c r="K81" s="12">
        <v>45747</v>
      </c>
    </row>
    <row r="82" spans="1:11" s="1" customFormat="1">
      <c r="A82" s="6" t="s">
        <v>32</v>
      </c>
      <c r="B82">
        <v>8482.5</v>
      </c>
      <c r="C82">
        <v>10282</v>
      </c>
      <c r="D82">
        <v>11787.9</v>
      </c>
      <c r="E82">
        <v>6600.9</v>
      </c>
      <c r="F82">
        <v>3495.8</v>
      </c>
      <c r="G82">
        <v>8856.2000000000007</v>
      </c>
      <c r="H82">
        <v>1840.5</v>
      </c>
      <c r="I82">
        <v>10814.6</v>
      </c>
      <c r="J82">
        <v>16801.099999999999</v>
      </c>
      <c r="K82">
        <v>16136.2</v>
      </c>
    </row>
    <row r="83" spans="1:11" s="6" customFormat="1">
      <c r="A83" s="6" t="s">
        <v>33</v>
      </c>
      <c r="B83">
        <v>-7230.4</v>
      </c>
      <c r="C83">
        <v>-9173.2000000000007</v>
      </c>
      <c r="D83">
        <v>-8301.7000000000007</v>
      </c>
      <c r="E83">
        <v>-3539.9</v>
      </c>
      <c r="F83">
        <v>-556.6</v>
      </c>
      <c r="G83">
        <v>-7291.3</v>
      </c>
      <c r="H83">
        <v>-239.2</v>
      </c>
      <c r="I83">
        <v>-8820.5</v>
      </c>
      <c r="J83">
        <v>-11864.8</v>
      </c>
      <c r="K83">
        <v>-14456.1</v>
      </c>
    </row>
    <row r="84" spans="1:11" s="6" customFormat="1">
      <c r="A84" s="6" t="s">
        <v>34</v>
      </c>
      <c r="B84">
        <v>-1236.5999999999999</v>
      </c>
      <c r="C84">
        <v>-1129.3</v>
      </c>
      <c r="D84">
        <v>-3436.1</v>
      </c>
      <c r="E84">
        <v>-2947.9</v>
      </c>
      <c r="F84">
        <v>-3104.3</v>
      </c>
      <c r="G84">
        <v>-1544.9</v>
      </c>
      <c r="H84">
        <v>-1607</v>
      </c>
      <c r="I84">
        <v>-1213.9000000000001</v>
      </c>
      <c r="J84">
        <v>-4062</v>
      </c>
      <c r="K84">
        <v>-4155.1000000000004</v>
      </c>
    </row>
    <row r="85" spans="1:11" s="1" customFormat="1">
      <c r="A85" s="6" t="s">
        <v>35</v>
      </c>
      <c r="B85">
        <v>15.5</v>
      </c>
      <c r="C85">
        <v>-20.5</v>
      </c>
      <c r="D85">
        <v>50.1</v>
      </c>
      <c r="E85">
        <v>113.1</v>
      </c>
      <c r="F85">
        <v>-165.1</v>
      </c>
      <c r="G85">
        <v>20</v>
      </c>
      <c r="H85">
        <v>-5.7</v>
      </c>
      <c r="I85">
        <v>780.2</v>
      </c>
      <c r="J85">
        <v>874.3</v>
      </c>
      <c r="K85">
        <v>-2475</v>
      </c>
    </row>
    <row r="86" spans="1:11">
      <c r="A86" s="6"/>
    </row>
    <row r="87" spans="1:11">
      <c r="A87" s="6"/>
    </row>
    <row r="88" spans="1:11">
      <c r="A88" s="6"/>
    </row>
    <row r="89" spans="1:11">
      <c r="A89" s="6"/>
    </row>
    <row r="90" spans="1:11" s="1" customFormat="1">
      <c r="A90" s="1" t="s">
        <v>68</v>
      </c>
      <c r="B90">
        <v>3716.3</v>
      </c>
      <c r="C90">
        <v>6015.7</v>
      </c>
      <c r="D90">
        <v>8861.1</v>
      </c>
      <c r="E90">
        <v>6672.55</v>
      </c>
      <c r="F90">
        <v>4288.3</v>
      </c>
      <c r="G90">
        <v>6859.2</v>
      </c>
      <c r="H90">
        <v>7561.3</v>
      </c>
      <c r="I90">
        <v>8292.15</v>
      </c>
      <c r="J90">
        <v>12600.35</v>
      </c>
      <c r="K90">
        <v>11522.15</v>
      </c>
    </row>
    <row r="92" spans="1:11" s="1" customFormat="1">
      <c r="A92" s="1" t="s">
        <v>67</v>
      </c>
    </row>
    <row r="93" spans="1:11">
      <c r="A93" s="4" t="s">
        <v>80</v>
      </c>
      <c r="B93" s="20">
        <v>30.21</v>
      </c>
      <c r="C93" s="20">
        <v>30.21</v>
      </c>
      <c r="D93" s="20">
        <v>30.21</v>
      </c>
      <c r="E93" s="20">
        <v>30.21</v>
      </c>
      <c r="F93" s="20">
        <v>30.21</v>
      </c>
      <c r="G93" s="20">
        <v>30.21</v>
      </c>
      <c r="H93" s="20">
        <v>30.21</v>
      </c>
      <c r="I93" s="20">
        <v>30.21</v>
      </c>
      <c r="J93" s="20">
        <v>31.44</v>
      </c>
      <c r="K93" s="20">
        <v>31.44</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30"/>
  <sheetViews>
    <sheetView tabSelected="1" zoomScale="82" zoomScaleNormal="120" zoomScaleSheetLayoutView="100" zoomScalePageLayoutView="120" workbookViewId="0">
      <pane xSplit="1" ySplit="4" topLeftCell="B5" activePane="bottomRight" state="frozen"/>
      <selection activeCell="I2" sqref="I2"/>
      <selection pane="topRight" activeCell="I2" sqref="I2"/>
      <selection pane="bottomLeft" activeCell="I2" sqref="I2"/>
      <selection pane="bottomRight" activeCell="B4" sqref="B4:L15"/>
    </sheetView>
  </sheetViews>
  <sheetFormatPr defaultColWidth="8.81640625" defaultRowHeight="14.5"/>
  <cols>
    <col min="1" max="1" width="20.6328125" customWidth="1"/>
    <col min="2" max="6" width="13.453125" customWidth="1"/>
    <col min="7" max="7" width="14.81640625" bestFit="1" customWidth="1"/>
    <col min="8" max="11" width="13.453125" customWidth="1"/>
    <col min="12" max="12" width="13.36328125" customWidth="1"/>
    <col min="13" max="14" width="12.1796875" customWidth="1"/>
  </cols>
  <sheetData>
    <row r="1" spans="1:14" s="2" customFormat="1">
      <c r="A1" s="2" t="str">
        <f>'Data Sheet'!B1</f>
        <v>MARUTI SUZUKI INDIA LTD</v>
      </c>
      <c r="H1" t="str">
        <f>UPDATE</f>
        <v/>
      </c>
      <c r="J1" s="3"/>
      <c r="K1" s="3"/>
      <c r="M1" s="2" t="s">
        <v>1</v>
      </c>
    </row>
    <row r="3" spans="1:14" s="2" customFormat="1">
      <c r="A3" s="11" t="s">
        <v>2</v>
      </c>
      <c r="B3" s="12">
        <f>'Data Sheet'!B16</f>
        <v>42460</v>
      </c>
      <c r="C3" s="12">
        <f>'Data Sheet'!C16</f>
        <v>42825</v>
      </c>
      <c r="D3" s="12">
        <f>'Data Sheet'!D16</f>
        <v>43190</v>
      </c>
      <c r="E3" s="12">
        <f>'Data Sheet'!E16</f>
        <v>43555</v>
      </c>
      <c r="F3" s="12">
        <f>'Data Sheet'!F16</f>
        <v>43921</v>
      </c>
      <c r="G3" s="12">
        <f>'Data Sheet'!G16</f>
        <v>44286</v>
      </c>
      <c r="H3" s="12">
        <f>'Data Sheet'!H16</f>
        <v>44651</v>
      </c>
      <c r="I3" s="12">
        <f>'Data Sheet'!I16</f>
        <v>45016</v>
      </c>
      <c r="J3" s="12">
        <f>'Data Sheet'!J16</f>
        <v>45382</v>
      </c>
      <c r="K3" s="12">
        <f>'Data Sheet'!K16</f>
        <v>45747</v>
      </c>
      <c r="L3" s="13" t="s">
        <v>3</v>
      </c>
      <c r="M3" s="13" t="s">
        <v>4</v>
      </c>
      <c r="N3" s="13" t="s">
        <v>5</v>
      </c>
    </row>
    <row r="4" spans="1:14" s="2" customFormat="1">
      <c r="A4" s="2" t="s">
        <v>6</v>
      </c>
      <c r="B4" s="1">
        <f>'Data Sheet'!B17</f>
        <v>57589</v>
      </c>
      <c r="C4" s="1">
        <f>'Data Sheet'!C17</f>
        <v>68085</v>
      </c>
      <c r="D4" s="1">
        <f>'Data Sheet'!D17</f>
        <v>79809.399999999994</v>
      </c>
      <c r="E4" s="1">
        <f>'Data Sheet'!E17</f>
        <v>86068.5</v>
      </c>
      <c r="F4" s="1">
        <f>'Data Sheet'!F17</f>
        <v>75660</v>
      </c>
      <c r="G4" s="1">
        <f>'Data Sheet'!G17</f>
        <v>70372</v>
      </c>
      <c r="H4" s="1">
        <f>'Data Sheet'!H17</f>
        <v>88329.8</v>
      </c>
      <c r="I4" s="1">
        <f>'Data Sheet'!I17</f>
        <v>118409.9</v>
      </c>
      <c r="J4" s="1">
        <f>'Data Sheet'!J17</f>
        <v>141858.20000000001</v>
      </c>
      <c r="K4" s="1">
        <f>'Data Sheet'!K17</f>
        <v>152913</v>
      </c>
      <c r="L4" s="1">
        <f>SUM(Quarters!H4:K4)</f>
        <v>152913</v>
      </c>
      <c r="M4" s="1">
        <f>$K4+M23*K4</f>
        <v>183607.37828371054</v>
      </c>
      <c r="N4" s="1">
        <f>$K4+N23*L4</f>
        <v>164829.28423594829</v>
      </c>
    </row>
    <row r="5" spans="1:14">
      <c r="A5" t="s">
        <v>7</v>
      </c>
      <c r="B5" s="6">
        <f>SUM('Data Sheet'!B18,'Data Sheet'!B20:B24, -1*'Data Sheet'!B19)</f>
        <v>48564.900000000009</v>
      </c>
      <c r="C5" s="6">
        <f>SUM('Data Sheet'!C18,'Data Sheet'!C20:C24, -1*'Data Sheet'!C19)</f>
        <v>57663.700000000004</v>
      </c>
      <c r="D5" s="6">
        <f>SUM('Data Sheet'!D18,'Data Sheet'!D20:D24, -1*'Data Sheet'!D19)</f>
        <v>67691.5</v>
      </c>
      <c r="E5" s="6">
        <f>SUM('Data Sheet'!E18,'Data Sheet'!E20:E24, -1*'Data Sheet'!E19)</f>
        <v>75012.2</v>
      </c>
      <c r="F5" s="6">
        <f>SUM('Data Sheet'!F18,'Data Sheet'!F20:F24, -1*'Data Sheet'!F19)</f>
        <v>68305</v>
      </c>
      <c r="G5" s="6">
        <f>SUM('Data Sheet'!G18,'Data Sheet'!G20:G24, -1*'Data Sheet'!G19)</f>
        <v>64961.4</v>
      </c>
      <c r="H5" s="6">
        <f>SUM('Data Sheet'!H18,'Data Sheet'!H20:H24, -1*'Data Sheet'!H19)</f>
        <v>82577.799999999988</v>
      </c>
      <c r="I5" s="6">
        <f>SUM('Data Sheet'!I18,'Data Sheet'!I20:I24, -1*'Data Sheet'!I19)</f>
        <v>105288.4</v>
      </c>
      <c r="J5" s="6">
        <f>SUM('Data Sheet'!J18,'Data Sheet'!J20:J24, -1*'Data Sheet'!J19)</f>
        <v>123231.90000000001</v>
      </c>
      <c r="K5" s="6">
        <f>SUM('Data Sheet'!K18,'Data Sheet'!K20:K24, -1*'Data Sheet'!K19)</f>
        <v>132756.70000000001</v>
      </c>
      <c r="L5" s="6">
        <f>SUM(Quarters!H5:K5)</f>
        <v>132887.1</v>
      </c>
      <c r="M5" s="6">
        <f t="shared" ref="M5:N5" si="0">M4-M6</f>
        <v>159561.65949739571</v>
      </c>
      <c r="N5" s="6">
        <f t="shared" si="0"/>
        <v>146652.06820077173</v>
      </c>
    </row>
    <row r="6" spans="1:14" s="2" customFormat="1">
      <c r="A6" s="2" t="s">
        <v>8</v>
      </c>
      <c r="B6" s="1">
        <f>B4-B5</f>
        <v>9024.0999999999913</v>
      </c>
      <c r="C6" s="1">
        <f t="shared" ref="C6:K6" si="1">C4-C5</f>
        <v>10421.299999999996</v>
      </c>
      <c r="D6" s="1">
        <f t="shared" si="1"/>
        <v>12117.899999999994</v>
      </c>
      <c r="E6" s="1">
        <f t="shared" si="1"/>
        <v>11056.300000000003</v>
      </c>
      <c r="F6" s="1">
        <f t="shared" si="1"/>
        <v>7355</v>
      </c>
      <c r="G6" s="1">
        <f t="shared" si="1"/>
        <v>5410.5999999999985</v>
      </c>
      <c r="H6" s="1">
        <f t="shared" si="1"/>
        <v>5752.0000000000146</v>
      </c>
      <c r="I6" s="1">
        <f t="shared" si="1"/>
        <v>13121.5</v>
      </c>
      <c r="J6" s="1">
        <f t="shared" si="1"/>
        <v>18626.300000000003</v>
      </c>
      <c r="K6" s="1">
        <f t="shared" si="1"/>
        <v>20156.299999999988</v>
      </c>
      <c r="L6" s="1">
        <f>SUM(Quarters!H6:K6)</f>
        <v>20025.900000000001</v>
      </c>
      <c r="M6" s="1">
        <f>M4*M24</f>
        <v>24045.718786314828</v>
      </c>
      <c r="N6" s="1">
        <f>N4*N24</f>
        <v>18177.216035176574</v>
      </c>
    </row>
    <row r="7" spans="1:14">
      <c r="A7" t="s">
        <v>9</v>
      </c>
      <c r="B7" s="6">
        <f>'Data Sheet'!B25</f>
        <v>1464.1</v>
      </c>
      <c r="C7" s="6">
        <f>'Data Sheet'!C25</f>
        <v>2399.1999999999998</v>
      </c>
      <c r="D7" s="6">
        <f>'Data Sheet'!D25</f>
        <v>2154.6</v>
      </c>
      <c r="E7" s="6">
        <f>'Data Sheet'!E25</f>
        <v>2664.2</v>
      </c>
      <c r="F7" s="6">
        <f>'Data Sheet'!F25</f>
        <v>3410.4</v>
      </c>
      <c r="G7" s="6">
        <f>'Data Sheet'!G25</f>
        <v>3046.3</v>
      </c>
      <c r="H7" s="6">
        <f>'Data Sheet'!H25</f>
        <v>1860.8</v>
      </c>
      <c r="I7" s="6">
        <f>'Data Sheet'!I25</f>
        <v>2415</v>
      </c>
      <c r="J7" s="6">
        <f>'Data Sheet'!J25</f>
        <v>4247.6000000000004</v>
      </c>
      <c r="K7" s="6">
        <f>'Data Sheet'!K25</f>
        <v>5266.1</v>
      </c>
      <c r="L7" s="6">
        <f>SUM(Quarters!H7:K7)</f>
        <v>5396.5</v>
      </c>
      <c r="M7" s="6">
        <v>0</v>
      </c>
      <c r="N7" s="6">
        <v>0</v>
      </c>
    </row>
    <row r="8" spans="1:14">
      <c r="A8" t="s">
        <v>10</v>
      </c>
      <c r="B8" s="6">
        <f>'Data Sheet'!B26</f>
        <v>2821.8</v>
      </c>
      <c r="C8" s="6">
        <f>'Data Sheet'!C26</f>
        <v>2603.9</v>
      </c>
      <c r="D8" s="6">
        <f>'Data Sheet'!D26</f>
        <v>2759.8</v>
      </c>
      <c r="E8" s="6">
        <f>'Data Sheet'!E26</f>
        <v>3020.8</v>
      </c>
      <c r="F8" s="6">
        <f>'Data Sheet'!F26</f>
        <v>3528.4</v>
      </c>
      <c r="G8" s="6">
        <f>'Data Sheet'!G26</f>
        <v>3034.1</v>
      </c>
      <c r="H8" s="6">
        <f>'Data Sheet'!H26</f>
        <v>2789</v>
      </c>
      <c r="I8" s="6">
        <f>'Data Sheet'!I26</f>
        <v>4846</v>
      </c>
      <c r="J8" s="6">
        <f>'Data Sheet'!J26</f>
        <v>5255.8</v>
      </c>
      <c r="K8" s="6">
        <f>'Data Sheet'!K26</f>
        <v>5608.2</v>
      </c>
      <c r="L8" s="6">
        <f>SUM(Quarters!H8:K8)</f>
        <v>5608.2</v>
      </c>
      <c r="M8" s="6">
        <f>+$L8</f>
        <v>5608.2</v>
      </c>
      <c r="N8" s="6">
        <f>+$L8</f>
        <v>5608.2</v>
      </c>
    </row>
    <row r="9" spans="1:14">
      <c r="A9" t="s">
        <v>11</v>
      </c>
      <c r="B9" s="6">
        <f>'Data Sheet'!B27</f>
        <v>81.7</v>
      </c>
      <c r="C9" s="6">
        <f>'Data Sheet'!C27</f>
        <v>89.4</v>
      </c>
      <c r="D9" s="6">
        <f>'Data Sheet'!D27</f>
        <v>345.8</v>
      </c>
      <c r="E9" s="6">
        <f>'Data Sheet'!E27</f>
        <v>75.900000000000006</v>
      </c>
      <c r="F9" s="6">
        <f>'Data Sheet'!F27</f>
        <v>134.19999999999999</v>
      </c>
      <c r="G9" s="6">
        <f>'Data Sheet'!G27</f>
        <v>101.8</v>
      </c>
      <c r="H9" s="6">
        <f>'Data Sheet'!H27</f>
        <v>126.6</v>
      </c>
      <c r="I9" s="6">
        <f>'Data Sheet'!I27</f>
        <v>252.3</v>
      </c>
      <c r="J9" s="6">
        <f>'Data Sheet'!J27</f>
        <v>193.6</v>
      </c>
      <c r="K9" s="6">
        <f>'Data Sheet'!K27</f>
        <v>194.2</v>
      </c>
      <c r="L9" s="6">
        <f>SUM(Quarters!H9:K9)</f>
        <v>194.2</v>
      </c>
      <c r="M9" s="6">
        <f>+$L9</f>
        <v>194.2</v>
      </c>
      <c r="N9" s="6">
        <f>+$L9</f>
        <v>194.2</v>
      </c>
    </row>
    <row r="10" spans="1:14">
      <c r="A10" t="s">
        <v>12</v>
      </c>
      <c r="B10" s="6">
        <f>'Data Sheet'!B28</f>
        <v>7584.7</v>
      </c>
      <c r="C10" s="6">
        <f>'Data Sheet'!C28</f>
        <v>10127.200000000001</v>
      </c>
      <c r="D10" s="6">
        <f>'Data Sheet'!D28</f>
        <v>11166.9</v>
      </c>
      <c r="E10" s="6">
        <f>'Data Sheet'!E28</f>
        <v>10623.8</v>
      </c>
      <c r="F10" s="6">
        <f>'Data Sheet'!F28</f>
        <v>7102.8</v>
      </c>
      <c r="G10" s="6">
        <f>'Data Sheet'!G28</f>
        <v>5321</v>
      </c>
      <c r="H10" s="6">
        <f>'Data Sheet'!H28</f>
        <v>4697.2</v>
      </c>
      <c r="I10" s="6">
        <f>'Data Sheet'!I28</f>
        <v>10438.200000000001</v>
      </c>
      <c r="J10" s="6">
        <f>'Data Sheet'!J28</f>
        <v>17424.5</v>
      </c>
      <c r="K10" s="6">
        <f>'Data Sheet'!K28</f>
        <v>19620</v>
      </c>
      <c r="L10" s="6">
        <f>SUM(Quarters!H10:K10)</f>
        <v>19620</v>
      </c>
      <c r="M10" s="6">
        <f>M6+M7-SUM(M8:M9)</f>
        <v>18243.318786314827</v>
      </c>
      <c r="N10" s="6">
        <f>N6+N7-SUM(N8:N9)</f>
        <v>12374.816035176575</v>
      </c>
    </row>
    <row r="11" spans="1:14">
      <c r="A11" t="s">
        <v>13</v>
      </c>
      <c r="B11" s="6">
        <f>'Data Sheet'!B29</f>
        <v>2087.5</v>
      </c>
      <c r="C11" s="6">
        <f>'Data Sheet'!C29</f>
        <v>2616.1999999999998</v>
      </c>
      <c r="D11" s="6">
        <f>'Data Sheet'!D29</f>
        <v>3286.2</v>
      </c>
      <c r="E11" s="6">
        <f>'Data Sheet'!E29</f>
        <v>2973.2</v>
      </c>
      <c r="F11" s="6">
        <f>'Data Sheet'!F29</f>
        <v>1425.2</v>
      </c>
      <c r="G11" s="6">
        <f>'Data Sheet'!G29</f>
        <v>931.9</v>
      </c>
      <c r="H11" s="6">
        <f>'Data Sheet'!H29</f>
        <v>817.7</v>
      </c>
      <c r="I11" s="6">
        <f>'Data Sheet'!I29</f>
        <v>2174.5</v>
      </c>
      <c r="J11" s="6">
        <f>'Data Sheet'!J29</f>
        <v>3936.3</v>
      </c>
      <c r="K11" s="6">
        <f>'Data Sheet'!K29</f>
        <v>5119.8</v>
      </c>
      <c r="L11" s="6">
        <f>SUM(Quarters!H11:K11)</f>
        <v>5119.8</v>
      </c>
      <c r="M11" s="7">
        <f>IF($L10&gt;0,$L11/$L10,0)</f>
        <v>0.26094801223241593</v>
      </c>
      <c r="N11" s="7">
        <f>IF($L10&gt;0,$L11/$L10,0)</f>
        <v>0.26094801223241593</v>
      </c>
    </row>
    <row r="12" spans="1:14" s="2" customFormat="1">
      <c r="A12" s="2" t="s">
        <v>14</v>
      </c>
      <c r="B12" s="1">
        <f>'Data Sheet'!B30</f>
        <v>5497.2</v>
      </c>
      <c r="C12" s="1">
        <f>'Data Sheet'!C30</f>
        <v>7509.9</v>
      </c>
      <c r="D12" s="1">
        <f>'Data Sheet'!D30</f>
        <v>7880</v>
      </c>
      <c r="E12" s="1">
        <f>'Data Sheet'!E30</f>
        <v>7649.1</v>
      </c>
      <c r="F12" s="1">
        <f>'Data Sheet'!F30</f>
        <v>5676</v>
      </c>
      <c r="G12" s="1">
        <f>'Data Sheet'!G30</f>
        <v>4389.1000000000004</v>
      </c>
      <c r="H12" s="1">
        <f>'Data Sheet'!H30</f>
        <v>3879.5</v>
      </c>
      <c r="I12" s="1">
        <f>'Data Sheet'!I30</f>
        <v>8263.7000000000007</v>
      </c>
      <c r="J12" s="1">
        <f>'Data Sheet'!J30</f>
        <v>13488.2</v>
      </c>
      <c r="K12" s="1">
        <f>'Data Sheet'!K30</f>
        <v>14500.2</v>
      </c>
      <c r="L12" s="1">
        <f>SUM(Quarters!H12:K12)</f>
        <v>14500.2</v>
      </c>
      <c r="M12" s="1">
        <f>M10-M11*M10</f>
        <v>13482.761012503681</v>
      </c>
      <c r="N12" s="1">
        <f>N10-N11*N10</f>
        <v>9145.6323890554213</v>
      </c>
    </row>
    <row r="13" spans="1:14">
      <c r="A13" t="s">
        <v>48</v>
      </c>
      <c r="B13" s="6">
        <f>IF('Data Sheet'!B93&gt;0,B12/'Data Sheet'!B93,0)</f>
        <v>181.96623634558091</v>
      </c>
      <c r="C13" s="6">
        <f>IF('Data Sheet'!C93&gt;0,C12/'Data Sheet'!C93,0)</f>
        <v>248.58987090367427</v>
      </c>
      <c r="D13" s="6">
        <f>IF('Data Sheet'!D93&gt;0,D12/'Data Sheet'!D93,0)</f>
        <v>260.84078119827871</v>
      </c>
      <c r="E13" s="6">
        <f>IF('Data Sheet'!E93&gt;0,E12/'Data Sheet'!E93,0)</f>
        <v>253.19761668321749</v>
      </c>
      <c r="F13" s="6">
        <f>IF('Data Sheet'!F93&gt;0,F12/'Data Sheet'!F93,0)</f>
        <v>187.88480635551142</v>
      </c>
      <c r="G13" s="6">
        <f>IF('Data Sheet'!G93&gt;0,G12/'Data Sheet'!G93,0)</f>
        <v>145.28632903012249</v>
      </c>
      <c r="H13" s="6">
        <f>IF('Data Sheet'!H93&gt;0,H12/'Data Sheet'!H93,0)</f>
        <v>128.41774246938098</v>
      </c>
      <c r="I13" s="6">
        <f>IF('Data Sheet'!I93&gt;0,I12/'Data Sheet'!I93,0)</f>
        <v>273.54187355180403</v>
      </c>
      <c r="J13" s="6">
        <f>IF('Data Sheet'!J93&gt;0,J12/'Data Sheet'!J93,0)</f>
        <v>429.01399491094151</v>
      </c>
      <c r="K13" s="6">
        <f>IF('Data Sheet'!K93&gt;0,K12/'Data Sheet'!K93,0)</f>
        <v>461.20229007633588</v>
      </c>
      <c r="L13" s="6">
        <f>IF('Data Sheet'!$B6&gt;0,'Profit &amp; Loss'!L12/'Data Sheet'!$B6,0)</f>
        <v>461.19851487039824</v>
      </c>
      <c r="M13" s="6">
        <f>IF('Data Sheet'!$B6&gt;0,'Profit &amp; Loss'!M12/'Data Sheet'!$B6,0)</f>
        <v>428.8374888152718</v>
      </c>
      <c r="N13" s="6">
        <f>IF('Data Sheet'!$B6&gt;0,'Profit &amp; Loss'!N12/'Data Sheet'!$B6,0)</f>
        <v>290.88923431283519</v>
      </c>
    </row>
    <row r="14" spans="1:14">
      <c r="A14" t="s">
        <v>16</v>
      </c>
      <c r="B14" s="6">
        <f>IF(B15&gt;0,B15/B13,"")</f>
        <v>20.423019537218952</v>
      </c>
      <c r="C14" s="6">
        <f t="shared" ref="C14:K14" si="2">IF(C15&gt;0,C15/C13,"")</f>
        <v>24.199296528582273</v>
      </c>
      <c r="D14" s="6">
        <f t="shared" si="2"/>
        <v>33.971298350253811</v>
      </c>
      <c r="E14" s="6">
        <f t="shared" si="2"/>
        <v>26.353131152684629</v>
      </c>
      <c r="F14" s="6">
        <f t="shared" si="2"/>
        <v>22.824091437632138</v>
      </c>
      <c r="G14" s="6">
        <f t="shared" si="2"/>
        <v>47.211599644574051</v>
      </c>
      <c r="H14" s="6">
        <f t="shared" si="2"/>
        <v>58.88049310478155</v>
      </c>
      <c r="I14" s="6">
        <f t="shared" si="2"/>
        <v>30.314006014255114</v>
      </c>
      <c r="J14" s="6">
        <f t="shared" si="2"/>
        <v>29.370487092421524</v>
      </c>
      <c r="K14" s="6">
        <f t="shared" si="2"/>
        <v>24.982855133032647</v>
      </c>
      <c r="L14" s="6">
        <f t="shared" ref="L14" si="3">IF(L13&gt;0,L15/L13,0)</f>
        <v>27.347984855381306</v>
      </c>
      <c r="M14" s="6">
        <f>M25</f>
        <v>28.003833273772649</v>
      </c>
      <c r="N14" s="6">
        <f>N25</f>
        <v>27.347984855381306</v>
      </c>
    </row>
    <row r="15" spans="1:14" s="2" customFormat="1">
      <c r="A15" s="2" t="s">
        <v>49</v>
      </c>
      <c r="B15" s="1">
        <f>'Data Sheet'!B90</f>
        <v>3716.3</v>
      </c>
      <c r="C15" s="1">
        <f>'Data Sheet'!C90</f>
        <v>6015.7</v>
      </c>
      <c r="D15" s="1">
        <f>'Data Sheet'!D90</f>
        <v>8861.1</v>
      </c>
      <c r="E15" s="1">
        <f>'Data Sheet'!E90</f>
        <v>6672.55</v>
      </c>
      <c r="F15" s="1">
        <f>'Data Sheet'!F90</f>
        <v>4288.3</v>
      </c>
      <c r="G15" s="1">
        <f>'Data Sheet'!G90</f>
        <v>6859.2</v>
      </c>
      <c r="H15" s="1">
        <f>'Data Sheet'!H90</f>
        <v>7561.3</v>
      </c>
      <c r="I15" s="1">
        <f>'Data Sheet'!I90</f>
        <v>8292.15</v>
      </c>
      <c r="J15" s="1">
        <f>'Data Sheet'!J90</f>
        <v>12600.35</v>
      </c>
      <c r="K15" s="1">
        <f>'Data Sheet'!K90</f>
        <v>11522.15</v>
      </c>
      <c r="L15" s="1">
        <f>'Data Sheet'!B8</f>
        <v>12612.85</v>
      </c>
      <c r="M15" s="8">
        <f>M13*M14</f>
        <v>12009.093538326215</v>
      </c>
      <c r="N15" s="9">
        <f>N13*N14</f>
        <v>7955.2343745808803</v>
      </c>
    </row>
    <row r="17" spans="1:14" s="2" customFormat="1">
      <c r="A17" s="2" t="s">
        <v>15</v>
      </c>
    </row>
    <row r="18" spans="1:14">
      <c r="A18" t="s">
        <v>17</v>
      </c>
      <c r="B18" s="5">
        <f>IF('Data Sheet'!B30&gt;0, 'Data Sheet'!B31/'Data Sheet'!B30, 0)</f>
        <v>0.19227970603216182</v>
      </c>
      <c r="C18" s="5">
        <f>IF('Data Sheet'!C30&gt;0, 'Data Sheet'!C31/'Data Sheet'!C30, 0)</f>
        <v>0.30160188551112532</v>
      </c>
      <c r="D18" s="5">
        <f>IF('Data Sheet'!D30&gt;0, 'Data Sheet'!D31/'Data Sheet'!D30, 0)</f>
        <v>0.3065989847715736</v>
      </c>
      <c r="E18" s="5">
        <f>IF('Data Sheet'!E30&gt;0, 'Data Sheet'!E31/'Data Sheet'!E30, 0)</f>
        <v>0.31585415277614359</v>
      </c>
      <c r="F18" s="5">
        <f>IF('Data Sheet'!F30&gt;0, 'Data Sheet'!F31/'Data Sheet'!F30, 0)</f>
        <v>0.31923890063424948</v>
      </c>
      <c r="G18" s="5">
        <f>IF('Data Sheet'!G30&gt;0, 'Data Sheet'!G31/'Data Sheet'!G30, 0)</f>
        <v>0.30963067599280031</v>
      </c>
      <c r="H18" s="5">
        <f>IF('Data Sheet'!H30&gt;0, 'Data Sheet'!H31/'Data Sheet'!H30, 0)</f>
        <v>0.46707049877561541</v>
      </c>
      <c r="I18" s="5">
        <f>IF('Data Sheet'!I30&gt;0, 'Data Sheet'!I31/'Data Sheet'!I30, 0)</f>
        <v>0.34241320473879733</v>
      </c>
      <c r="J18" s="5">
        <f>IF('Data Sheet'!J30&gt;0, 'Data Sheet'!J31/'Data Sheet'!J30, 0)</f>
        <v>0.29136578639106775</v>
      </c>
      <c r="K18" s="5">
        <f>IF('Data Sheet'!K30&gt;0, 'Data Sheet'!K31/'Data Sheet'!K30, 0)</f>
        <v>0.29271320395580747</v>
      </c>
    </row>
    <row r="19" spans="1:14">
      <c r="A19" t="s">
        <v>18</v>
      </c>
      <c r="B19" s="5">
        <f t="shared" ref="B19:L19" si="4">IF(B6&gt;0,B6/B4,0)</f>
        <v>0.15669832780565718</v>
      </c>
      <c r="C19" s="5">
        <f t="shared" ref="C19:K19" si="5">IF(C6&gt;0,C6/C4,0)</f>
        <v>0.15306308291106699</v>
      </c>
      <c r="D19" s="5">
        <f t="shared" si="5"/>
        <v>0.15183549807416163</v>
      </c>
      <c r="E19" s="5">
        <f t="shared" si="5"/>
        <v>0.12845930857398472</v>
      </c>
      <c r="F19" s="5">
        <f t="shared" si="5"/>
        <v>9.7211208035950306E-2</v>
      </c>
      <c r="G19" s="5">
        <f t="shared" si="5"/>
        <v>7.6885693173421227E-2</v>
      </c>
      <c r="H19" s="5">
        <f t="shared" si="5"/>
        <v>6.5119585915512257E-2</v>
      </c>
      <c r="I19" s="5">
        <f t="shared" si="5"/>
        <v>0.11081421401419983</v>
      </c>
      <c r="J19" s="5">
        <f t="shared" si="5"/>
        <v>0.13130224407189717</v>
      </c>
      <c r="K19" s="5">
        <f t="shared" si="5"/>
        <v>0.13181547677437488</v>
      </c>
      <c r="L19" s="5">
        <f t="shared" si="4"/>
        <v>0.1309627042828275</v>
      </c>
    </row>
    <row r="20" spans="1:14">
      <c r="B20" s="5"/>
      <c r="C20" s="5"/>
      <c r="D20" s="5"/>
      <c r="E20" s="5"/>
      <c r="F20" s="5"/>
      <c r="G20" s="5"/>
      <c r="H20" s="5"/>
      <c r="I20" s="5"/>
      <c r="J20" s="5"/>
      <c r="K20" s="5"/>
      <c r="L20" s="5"/>
    </row>
    <row r="21" spans="1:14">
      <c r="B21" s="5"/>
      <c r="C21" s="5"/>
      <c r="D21" s="5"/>
      <c r="E21" s="5"/>
      <c r="F21" s="5"/>
      <c r="G21" s="5"/>
      <c r="H21" s="5"/>
      <c r="I21" s="5"/>
      <c r="J21" s="5"/>
      <c r="K21" s="5"/>
      <c r="L21" s="5"/>
    </row>
    <row r="22" spans="1:14" s="2" customFormat="1">
      <c r="A22" s="11"/>
      <c r="B22" s="12"/>
      <c r="C22" s="12"/>
      <c r="D22" s="12"/>
      <c r="E22" s="12"/>
      <c r="F22" s="12"/>
      <c r="G22" s="12" t="s">
        <v>19</v>
      </c>
      <c r="H22" s="12" t="s">
        <v>56</v>
      </c>
      <c r="I22" s="12" t="s">
        <v>57</v>
      </c>
      <c r="J22" s="12" t="s">
        <v>58</v>
      </c>
      <c r="K22" s="12" t="s">
        <v>59</v>
      </c>
      <c r="L22" s="13" t="s">
        <v>60</v>
      </c>
      <c r="M22" s="13" t="s">
        <v>20</v>
      </c>
      <c r="N22" s="13" t="s">
        <v>21</v>
      </c>
    </row>
    <row r="23" spans="1:14" s="2" customFormat="1">
      <c r="A23"/>
      <c r="B23"/>
      <c r="C23"/>
      <c r="D23"/>
      <c r="E23"/>
      <c r="F23"/>
      <c r="G23" t="s">
        <v>22</v>
      </c>
      <c r="H23" s="5">
        <f>IF(B4=0,"",POWER($K4/B4,1/9)-1)</f>
        <v>0.11460955954285446</v>
      </c>
      <c r="I23" s="5">
        <f>IF(D4=0,"",POWER($K4/D4,1/7)-1)</f>
        <v>9.7340682540987045E-2</v>
      </c>
      <c r="J23" s="5">
        <f>IF(F4=0,"",POWER($K4/F4,1/5)-1)</f>
        <v>0.15110678651705722</v>
      </c>
      <c r="K23" s="5">
        <f>IF(H4=0,"",POWER($K4/H4, 1/3)-1)</f>
        <v>0.20073099268022032</v>
      </c>
      <c r="L23" s="5">
        <f>IF(ISERROR(MAX(IF(J4=0,"",(K4-J4)/J4),IF(K4=0,"",(L4-K4)/K4))),"",MAX(IF(J4=0,"",(K4-J4)/J4),IF(K4=0,"",(L4-K4)/K4)))</f>
        <v>7.7928522989858792E-2</v>
      </c>
      <c r="M23" s="16">
        <f>MAX(K23:L23)</f>
        <v>0.20073099268022032</v>
      </c>
      <c r="N23" s="16">
        <f>MIN(H23:L23)</f>
        <v>7.7928522989858792E-2</v>
      </c>
    </row>
    <row r="24" spans="1:14">
      <c r="G24" t="s">
        <v>18</v>
      </c>
      <c r="H24" s="5">
        <f>IF(SUM(B4:$K$4)=0,"",SUMPRODUCT(B19:$K$19,B4:$K$4)/SUM(B4:$K$4))</f>
        <v>0.12037261839805735</v>
      </c>
      <c r="I24" s="5">
        <f>IF(SUM(E4:$K$4)=0,"",SUMPRODUCT(E19:$K$19,E4:$K$4)/SUM(E4:$K$4))</f>
        <v>0.11106425009207874</v>
      </c>
      <c r="J24" s="5">
        <f>IF(SUM(G4:$K$4)=0,"",SUMPRODUCT(G19:$K$19,G4:$K$4)/SUM(G4:$K$4))</f>
        <v>0.11027904488838539</v>
      </c>
      <c r="K24" s="5">
        <f>IF(SUM(I4:$K$4)=0, "", SUMPRODUCT(I19:$K$19,I4:$K$4)/SUM(I4:$K$4))</f>
        <v>0.12562070239902065</v>
      </c>
      <c r="L24" s="5">
        <f>L19</f>
        <v>0.1309627042828275</v>
      </c>
      <c r="M24" s="16">
        <f>MAX(K24:L24)</f>
        <v>0.1309627042828275</v>
      </c>
      <c r="N24" s="16">
        <f>MIN(H24:L24)</f>
        <v>0.11027904488838539</v>
      </c>
    </row>
    <row r="25" spans="1:14">
      <c r="G25" t="s">
        <v>23</v>
      </c>
      <c r="H25" s="6">
        <f>IF(ISERROR(AVERAGEIF(B14:$L14,"&gt;0")),"",AVERAGEIF(B14:$L14,"&gt;0"))</f>
        <v>31.443478440983451</v>
      </c>
      <c r="I25" s="6">
        <f>IF(ISERROR(AVERAGEIF(E14:$L14,"&gt;0")),"",AVERAGEIF(E14:$L14,"&gt;0"))</f>
        <v>33.410581054345371</v>
      </c>
      <c r="J25" s="6">
        <f>IF(ISERROR(AVERAGEIF(G14:$L14,"&gt;0")),"",AVERAGEIF(G14:$L14,"&gt;0"))</f>
        <v>36.351237640741026</v>
      </c>
      <c r="K25" s="6">
        <f>IF(ISERROR(AVERAGEIF(I14:$L14,"&gt;0")),"",AVERAGEIF(I14:$L14,"&gt;0"))</f>
        <v>28.003833273772649</v>
      </c>
      <c r="L25" s="6">
        <f>L14</f>
        <v>27.347984855381306</v>
      </c>
      <c r="M25" s="1">
        <f>MAX(K25:L25)</f>
        <v>28.003833273772649</v>
      </c>
      <c r="N25" s="1">
        <f>MIN(H25:L25)</f>
        <v>27.347984855381306</v>
      </c>
    </row>
    <row r="27" spans="1:14">
      <c r="A27" t="s">
        <v>8777</v>
      </c>
      <c r="B27" s="298">
        <f>'Data Sheet'!B93*'Data Sheet'!B90</f>
        <v>112269.42300000001</v>
      </c>
      <c r="C27" s="298">
        <f>'Data Sheet'!C93*'Data Sheet'!C90</f>
        <v>181734.29699999999</v>
      </c>
      <c r="D27" s="298">
        <f>'Data Sheet'!D93*'Data Sheet'!D90</f>
        <v>267693.83100000001</v>
      </c>
      <c r="E27" s="298">
        <f>'Data Sheet'!E93*'Data Sheet'!E90</f>
        <v>201577.73550000001</v>
      </c>
      <c r="F27" s="298">
        <f>'Data Sheet'!F93*'Data Sheet'!F90</f>
        <v>129549.54300000001</v>
      </c>
      <c r="G27" s="298">
        <f>'Data Sheet'!G93*'Data Sheet'!G90</f>
        <v>207216.432</v>
      </c>
      <c r="H27" s="298">
        <f>'Data Sheet'!H93*'Data Sheet'!H90</f>
        <v>228426.87300000002</v>
      </c>
      <c r="I27" s="298">
        <f>'Data Sheet'!I93*'Data Sheet'!I90</f>
        <v>250505.85149999999</v>
      </c>
      <c r="J27" s="298">
        <f>'Data Sheet'!J93*'Data Sheet'!J90</f>
        <v>396155.00400000002</v>
      </c>
      <c r="K27" s="298">
        <f>'Data Sheet'!K93*'Data Sheet'!K90</f>
        <v>362256.39600000001</v>
      </c>
    </row>
    <row r="28" spans="1:14">
      <c r="A28" t="s">
        <v>8778</v>
      </c>
      <c r="B28">
        <f>'Data Sheet'!B59</f>
        <v>230.9</v>
      </c>
      <c r="C28">
        <f>'Data Sheet'!C59</f>
        <v>483.6</v>
      </c>
      <c r="D28">
        <f>'Data Sheet'!D59</f>
        <v>120.8</v>
      </c>
      <c r="E28">
        <f>'Data Sheet'!E59</f>
        <v>159.6</v>
      </c>
      <c r="F28">
        <f>'Data Sheet'!F59</f>
        <v>184.1</v>
      </c>
      <c r="G28">
        <f>'Data Sheet'!G59</f>
        <v>540.9</v>
      </c>
      <c r="H28">
        <f>'Data Sheet'!H59</f>
        <v>425.5</v>
      </c>
      <c r="I28">
        <f>'Data Sheet'!I59</f>
        <v>1247.5999999999999</v>
      </c>
      <c r="J28">
        <f>'Data Sheet'!J59</f>
        <v>118.6</v>
      </c>
      <c r="K28">
        <f>'Data Sheet'!K59</f>
        <v>87</v>
      </c>
    </row>
    <row r="29" spans="1:14">
      <c r="A29" t="s">
        <v>8779</v>
      </c>
      <c r="B29">
        <f>'Data Sheet'!B69</f>
        <v>50.7</v>
      </c>
      <c r="C29">
        <f>'Data Sheet'!C69</f>
        <v>23.5</v>
      </c>
      <c r="D29">
        <f>'Data Sheet'!D69</f>
        <v>74</v>
      </c>
      <c r="E29">
        <f>'Data Sheet'!E69</f>
        <v>187.8</v>
      </c>
      <c r="F29">
        <f>'Data Sheet'!F69</f>
        <v>29</v>
      </c>
      <c r="G29">
        <f>'Data Sheet'!G69</f>
        <v>3047.1</v>
      </c>
      <c r="H29">
        <f>'Data Sheet'!H69</f>
        <v>3042.2</v>
      </c>
      <c r="I29">
        <f>'Data Sheet'!I69</f>
        <v>2748.5</v>
      </c>
      <c r="J29">
        <f>'Data Sheet'!J69</f>
        <v>2827.4</v>
      </c>
      <c r="K29">
        <f>'Data Sheet'!K69</f>
        <v>552.9</v>
      </c>
    </row>
    <row r="30" spans="1:14">
      <c r="A30" t="s">
        <v>8683</v>
      </c>
      <c r="B30" s="298">
        <f>B27+B28-B29</f>
        <v>112449.62300000001</v>
      </c>
      <c r="C30" s="298">
        <f t="shared" ref="C30:K30" si="6">C27+C28-C29</f>
        <v>182194.397</v>
      </c>
      <c r="D30" s="298">
        <f t="shared" si="6"/>
        <v>267740.63099999999</v>
      </c>
      <c r="E30" s="298">
        <f t="shared" si="6"/>
        <v>201549.53550000003</v>
      </c>
      <c r="F30" s="298">
        <f t="shared" si="6"/>
        <v>129704.64300000001</v>
      </c>
      <c r="G30" s="298">
        <f t="shared" si="6"/>
        <v>204710.23199999999</v>
      </c>
      <c r="H30" s="298">
        <f t="shared" si="6"/>
        <v>225810.17300000001</v>
      </c>
      <c r="I30" s="298">
        <f t="shared" si="6"/>
        <v>249004.9515</v>
      </c>
      <c r="J30" s="298">
        <f t="shared" si="6"/>
        <v>393446.20399999997</v>
      </c>
      <c r="K30" s="298">
        <f t="shared" si="6"/>
        <v>361790.49599999998</v>
      </c>
    </row>
  </sheetData>
  <hyperlinks>
    <hyperlink ref="M1" r:id="rId1" xr:uid="{00000000-0004-0000-0000-000000000000}"/>
  </hyperlinks>
  <printOptions gridLines="1"/>
  <pageMargins left="0.7" right="0.7" top="0.75" bottom="0.75" header="0.3" footer="0.3"/>
  <pageSetup paperSize="9" scale="67" orientation="landscape"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79" workbookViewId="0">
      <pane xSplit="1" ySplit="3" topLeftCell="B4" activePane="bottomRight" state="frozen"/>
      <selection pane="topRight" activeCell="B1" sqref="B1"/>
      <selection pane="bottomLeft" activeCell="A4" sqref="A4"/>
      <selection pane="bottomRight" activeCell="K5" sqref="K5"/>
    </sheetView>
  </sheetViews>
  <sheetFormatPr defaultColWidth="8.81640625" defaultRowHeight="14.5"/>
  <cols>
    <col min="1" max="1" width="20.6328125" customWidth="1"/>
    <col min="2" max="11" width="13.453125" bestFit="1" customWidth="1"/>
  </cols>
  <sheetData>
    <row r="1" spans="1:11" s="2" customFormat="1">
      <c r="A1" s="2" t="str">
        <f>'Profit &amp; Loss'!A1</f>
        <v>MARUTI SUZUKI INDIA LTD</v>
      </c>
      <c r="E1" t="str">
        <f>UPDATE</f>
        <v/>
      </c>
      <c r="J1" s="2" t="s">
        <v>1</v>
      </c>
    </row>
    <row r="3" spans="1:11" s="2" customFormat="1">
      <c r="A3" s="11" t="s">
        <v>2</v>
      </c>
      <c r="B3" s="12">
        <f>'Data Sheet'!B41</f>
        <v>44926</v>
      </c>
      <c r="C3" s="12">
        <f>'Data Sheet'!C41</f>
        <v>45016</v>
      </c>
      <c r="D3" s="12">
        <f>'Data Sheet'!D41</f>
        <v>45107</v>
      </c>
      <c r="E3" s="12">
        <f>'Data Sheet'!E41</f>
        <v>45199</v>
      </c>
      <c r="F3" s="12">
        <f>'Data Sheet'!F41</f>
        <v>45291</v>
      </c>
      <c r="G3" s="12">
        <f>'Data Sheet'!G41</f>
        <v>45382</v>
      </c>
      <c r="H3" s="12">
        <f>'Data Sheet'!H41</f>
        <v>45473</v>
      </c>
      <c r="I3" s="12">
        <f>'Data Sheet'!I41</f>
        <v>45565</v>
      </c>
      <c r="J3" s="12">
        <f>'Data Sheet'!J41</f>
        <v>45657</v>
      </c>
      <c r="K3" s="12">
        <f>'Data Sheet'!K41</f>
        <v>45747</v>
      </c>
    </row>
    <row r="4" spans="1:11" s="2" customFormat="1">
      <c r="A4" s="2" t="s">
        <v>6</v>
      </c>
      <c r="B4" s="1">
        <f>'Data Sheet'!B42</f>
        <v>29251.1</v>
      </c>
      <c r="C4" s="1">
        <f>'Data Sheet'!C42</f>
        <v>32213.5</v>
      </c>
      <c r="D4" s="1">
        <f>'Data Sheet'!D42</f>
        <v>32534.799999999999</v>
      </c>
      <c r="E4" s="1">
        <f>'Data Sheet'!E42</f>
        <v>37339.4</v>
      </c>
      <c r="F4" s="1">
        <f>'Data Sheet'!F42</f>
        <v>33512.800000000003</v>
      </c>
      <c r="G4" s="1">
        <f>'Data Sheet'!G42</f>
        <v>38471.199999999997</v>
      </c>
      <c r="H4" s="1">
        <f>'Data Sheet'!H42</f>
        <v>35779.4</v>
      </c>
      <c r="I4" s="1">
        <f>'Data Sheet'!I42</f>
        <v>37449.199999999997</v>
      </c>
      <c r="J4" s="1">
        <f>'Data Sheet'!J42</f>
        <v>38764.300000000003</v>
      </c>
      <c r="K4" s="1">
        <f>'Data Sheet'!K42</f>
        <v>40920.1</v>
      </c>
    </row>
    <row r="5" spans="1:11">
      <c r="A5" t="s">
        <v>7</v>
      </c>
      <c r="B5" s="6">
        <f>'Data Sheet'!B43</f>
        <v>25878</v>
      </c>
      <c r="C5" s="6">
        <f>'Data Sheet'!C43</f>
        <v>28319.8</v>
      </c>
      <c r="D5" s="6">
        <f>'Data Sheet'!D43</f>
        <v>29014.9</v>
      </c>
      <c r="E5" s="6">
        <f>'Data Sheet'!E43</f>
        <v>32027.9</v>
      </c>
      <c r="F5" s="6">
        <f>'Data Sheet'!F43</f>
        <v>29072.799999999999</v>
      </c>
      <c r="G5" s="6">
        <f>'Data Sheet'!G43</f>
        <v>33250.1</v>
      </c>
      <c r="H5" s="6">
        <f>'Data Sheet'!H43</f>
        <v>30672.799999999999</v>
      </c>
      <c r="I5" s="6">
        <f>'Data Sheet'!I43</f>
        <v>32450.400000000001</v>
      </c>
      <c r="J5" s="6">
        <f>'Data Sheet'!J43</f>
        <v>33687.800000000003</v>
      </c>
      <c r="K5" s="6">
        <f>'Data Sheet'!K43</f>
        <v>36076.1</v>
      </c>
    </row>
    <row r="6" spans="1:11" s="2" customFormat="1">
      <c r="A6" s="2" t="s">
        <v>8</v>
      </c>
      <c r="B6" s="1">
        <f>'Data Sheet'!B50</f>
        <v>3373.1</v>
      </c>
      <c r="C6" s="1">
        <f>'Data Sheet'!C50</f>
        <v>3893.7</v>
      </c>
      <c r="D6" s="1">
        <f>'Data Sheet'!D50</f>
        <v>3519.9</v>
      </c>
      <c r="E6" s="1">
        <f>'Data Sheet'!E50</f>
        <v>5311.5</v>
      </c>
      <c r="F6" s="1">
        <f>'Data Sheet'!F50</f>
        <v>4440</v>
      </c>
      <c r="G6" s="1">
        <f>'Data Sheet'!G50</f>
        <v>5221.1000000000004</v>
      </c>
      <c r="H6" s="1">
        <f>'Data Sheet'!H50</f>
        <v>5106.6000000000004</v>
      </c>
      <c r="I6" s="1">
        <f>'Data Sheet'!I50</f>
        <v>4998.8</v>
      </c>
      <c r="J6" s="1">
        <f>'Data Sheet'!J50</f>
        <v>5076.5</v>
      </c>
      <c r="K6" s="1">
        <f>'Data Sheet'!K50</f>
        <v>4844</v>
      </c>
    </row>
    <row r="7" spans="1:11">
      <c r="A7" t="s">
        <v>9</v>
      </c>
      <c r="B7" s="6">
        <f>'Data Sheet'!B44</f>
        <v>892.9</v>
      </c>
      <c r="C7" s="6">
        <f>'Data Sheet'!C44</f>
        <v>850.4</v>
      </c>
      <c r="D7" s="6">
        <f>'Data Sheet'!D44</f>
        <v>1109.7</v>
      </c>
      <c r="E7" s="6">
        <f>'Data Sheet'!E44</f>
        <v>957.8</v>
      </c>
      <c r="F7" s="6">
        <f>'Data Sheet'!F44</f>
        <v>1052.9000000000001</v>
      </c>
      <c r="G7" s="6">
        <f>'Data Sheet'!G44</f>
        <v>1261</v>
      </c>
      <c r="H7" s="6">
        <f>'Data Sheet'!H44</f>
        <v>1118.0999999999999</v>
      </c>
      <c r="I7" s="6">
        <f>'Data Sheet'!I44</f>
        <v>1570.5</v>
      </c>
      <c r="J7" s="6">
        <f>'Data Sheet'!J44</f>
        <v>1124.8</v>
      </c>
      <c r="K7" s="6">
        <f>'Data Sheet'!K44</f>
        <v>1583.1</v>
      </c>
    </row>
    <row r="8" spans="1:11">
      <c r="A8" t="s">
        <v>10</v>
      </c>
      <c r="B8" s="6">
        <f>'Data Sheet'!B45</f>
        <v>1209.3</v>
      </c>
      <c r="C8" s="6">
        <f>'Data Sheet'!C45</f>
        <v>1239.9000000000001</v>
      </c>
      <c r="D8" s="6">
        <f>'Data Sheet'!D45</f>
        <v>1314.1</v>
      </c>
      <c r="E8" s="6">
        <f>'Data Sheet'!E45</f>
        <v>1341.9</v>
      </c>
      <c r="F8" s="6">
        <f>'Data Sheet'!F45</f>
        <v>1301.5</v>
      </c>
      <c r="G8" s="6">
        <f>'Data Sheet'!G45</f>
        <v>1298.3</v>
      </c>
      <c r="H8" s="6">
        <f>'Data Sheet'!H45</f>
        <v>1331.7</v>
      </c>
      <c r="I8" s="6">
        <f>'Data Sheet'!I45</f>
        <v>1385.7</v>
      </c>
      <c r="J8" s="6">
        <f>'Data Sheet'!J45</f>
        <v>1429</v>
      </c>
      <c r="K8" s="6">
        <f>'Data Sheet'!K45</f>
        <v>1461.8</v>
      </c>
    </row>
    <row r="9" spans="1:11">
      <c r="A9" t="s">
        <v>11</v>
      </c>
      <c r="B9" s="6">
        <f>'Data Sheet'!B46</f>
        <v>29.6</v>
      </c>
      <c r="C9" s="6">
        <f>'Data Sheet'!C46</f>
        <v>163.5</v>
      </c>
      <c r="D9" s="6">
        <f>'Data Sheet'!D46</f>
        <v>46.5</v>
      </c>
      <c r="E9" s="6">
        <f>'Data Sheet'!E46</f>
        <v>35.1</v>
      </c>
      <c r="F9" s="6">
        <f>'Data Sheet'!F46</f>
        <v>35.799999999999997</v>
      </c>
      <c r="G9" s="6">
        <f>'Data Sheet'!G46</f>
        <v>76.2</v>
      </c>
      <c r="H9" s="6">
        <f>'Data Sheet'!H46</f>
        <v>57.3</v>
      </c>
      <c r="I9" s="6">
        <f>'Data Sheet'!I46</f>
        <v>43</v>
      </c>
      <c r="J9" s="6">
        <f>'Data Sheet'!J46</f>
        <v>46.3</v>
      </c>
      <c r="K9" s="6">
        <f>'Data Sheet'!K46</f>
        <v>47.6</v>
      </c>
    </row>
    <row r="10" spans="1:11">
      <c r="A10" t="s">
        <v>12</v>
      </c>
      <c r="B10" s="6">
        <f>'Data Sheet'!B47</f>
        <v>3027.1</v>
      </c>
      <c r="C10" s="6">
        <f>'Data Sheet'!C47</f>
        <v>3340.7</v>
      </c>
      <c r="D10" s="6">
        <f>'Data Sheet'!D47</f>
        <v>3269</v>
      </c>
      <c r="E10" s="6">
        <f>'Data Sheet'!E47</f>
        <v>4892.3</v>
      </c>
      <c r="F10" s="6">
        <f>'Data Sheet'!F47</f>
        <v>4155.6000000000004</v>
      </c>
      <c r="G10" s="6">
        <f>'Data Sheet'!G47</f>
        <v>5107.6000000000004</v>
      </c>
      <c r="H10" s="6">
        <f>'Data Sheet'!H47</f>
        <v>4835.7</v>
      </c>
      <c r="I10" s="6">
        <f>'Data Sheet'!I47</f>
        <v>5140.6000000000004</v>
      </c>
      <c r="J10" s="6">
        <f>'Data Sheet'!J47</f>
        <v>4726</v>
      </c>
      <c r="K10" s="6">
        <f>'Data Sheet'!K47</f>
        <v>4917.7</v>
      </c>
    </row>
    <row r="11" spans="1:11">
      <c r="A11" t="s">
        <v>13</v>
      </c>
      <c r="B11" s="6">
        <f>'Data Sheet'!B48</f>
        <v>621</v>
      </c>
      <c r="C11" s="6">
        <f>'Data Sheet'!C48</f>
        <v>653</v>
      </c>
      <c r="D11" s="6">
        <f>'Data Sheet'!D48</f>
        <v>726.1</v>
      </c>
      <c r="E11" s="6">
        <f>'Data Sheet'!E48</f>
        <v>1106.0999999999999</v>
      </c>
      <c r="F11" s="6">
        <f>'Data Sheet'!F48</f>
        <v>948.8</v>
      </c>
      <c r="G11" s="6">
        <f>'Data Sheet'!G48</f>
        <v>1155.3</v>
      </c>
      <c r="H11" s="6">
        <f>'Data Sheet'!H48</f>
        <v>1076</v>
      </c>
      <c r="I11" s="6">
        <f>'Data Sheet'!I48</f>
        <v>2038.1</v>
      </c>
      <c r="J11" s="6">
        <f>'Data Sheet'!J48</f>
        <v>999.1</v>
      </c>
      <c r="K11" s="6">
        <f>'Data Sheet'!K48</f>
        <v>1006.6</v>
      </c>
    </row>
    <row r="12" spans="1:11" s="2" customFormat="1">
      <c r="A12" s="2" t="s">
        <v>14</v>
      </c>
      <c r="B12" s="1">
        <f>'Data Sheet'!B49</f>
        <v>2406.1</v>
      </c>
      <c r="C12" s="1">
        <f>'Data Sheet'!C49</f>
        <v>2687.7</v>
      </c>
      <c r="D12" s="1">
        <f>'Data Sheet'!D49</f>
        <v>2542.9</v>
      </c>
      <c r="E12" s="1">
        <f>'Data Sheet'!E49</f>
        <v>3786.2</v>
      </c>
      <c r="F12" s="1">
        <f>'Data Sheet'!F49</f>
        <v>3206.8</v>
      </c>
      <c r="G12" s="1">
        <f>'Data Sheet'!G49</f>
        <v>3952.3</v>
      </c>
      <c r="H12" s="1">
        <f>'Data Sheet'!H49</f>
        <v>3759.7</v>
      </c>
      <c r="I12" s="1">
        <f>'Data Sheet'!I49</f>
        <v>3102.5</v>
      </c>
      <c r="J12" s="1">
        <f>'Data Sheet'!J49</f>
        <v>3726.9</v>
      </c>
      <c r="K12" s="1">
        <f>'Data Sheet'!K49</f>
        <v>3911.1</v>
      </c>
    </row>
    <row r="14" spans="1:11" s="2" customFormat="1">
      <c r="A14" s="2" t="s">
        <v>18</v>
      </c>
      <c r="B14" s="10">
        <f>IF(B4&gt;0,B6/B4,"")</f>
        <v>0.11531532147508983</v>
      </c>
      <c r="C14" s="10">
        <f t="shared" ref="C14:K14" si="0">IF(C4&gt;0,C6/C4,"")</f>
        <v>0.12087168423176618</v>
      </c>
      <c r="D14" s="10">
        <f t="shared" si="0"/>
        <v>0.10818877017839361</v>
      </c>
      <c r="E14" s="10">
        <f t="shared" si="0"/>
        <v>0.14224920593260737</v>
      </c>
      <c r="F14" s="10">
        <f t="shared" si="0"/>
        <v>0.13248669165214483</v>
      </c>
      <c r="G14" s="10">
        <f t="shared" si="0"/>
        <v>0.13571450851546094</v>
      </c>
      <c r="H14" s="10">
        <f t="shared" si="0"/>
        <v>0.14272458453747128</v>
      </c>
      <c r="I14" s="10">
        <f t="shared" si="0"/>
        <v>0.1334821571622358</v>
      </c>
      <c r="J14" s="10">
        <f t="shared" si="0"/>
        <v>0.13095812384075037</v>
      </c>
      <c r="K14" s="10">
        <f t="shared" si="0"/>
        <v>0.11837703231419279</v>
      </c>
    </row>
    <row r="22" s="19" customFormat="1"/>
  </sheetData>
  <hyperlinks>
    <hyperlink ref="J1" r:id="rId1" xr:uid="{00000000-0004-0000-0100-000000000000}"/>
  </hyperlinks>
  <printOptions gridLines="1"/>
  <pageMargins left="0.7" right="0.7" top="0.75" bottom="0.75" header="0.3" footer="0.3"/>
  <pageSetup paperSize="9" scale="84" orientation="landscape"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6"/>
  <sheetViews>
    <sheetView zoomScale="92" workbookViewId="0">
      <pane xSplit="1" ySplit="3" topLeftCell="D4" activePane="bottomRight" state="frozen"/>
      <selection activeCell="C4" sqref="C4"/>
      <selection pane="topRight" activeCell="C4" sqref="C4"/>
      <selection pane="bottomLeft" activeCell="C4" sqref="C4"/>
      <selection pane="bottomRight" activeCell="B26" sqref="B26:K26"/>
    </sheetView>
  </sheetViews>
  <sheetFormatPr defaultColWidth="8.81640625" defaultRowHeight="14.5"/>
  <cols>
    <col min="1" max="1" width="22.81640625" bestFit="1" customWidth="1"/>
    <col min="2" max="2" width="13.453125" customWidth="1"/>
    <col min="3" max="11" width="15.453125" customWidth="1"/>
  </cols>
  <sheetData>
    <row r="1" spans="1:11" s="2" customFormat="1">
      <c r="A1" s="2" t="str">
        <f>'Profit &amp; Loss'!A1</f>
        <v>MARUTI SUZUKI INDIA LTD</v>
      </c>
      <c r="E1" t="str">
        <f>UPDATE</f>
        <v/>
      </c>
      <c r="G1"/>
      <c r="J1" s="2" t="s">
        <v>1</v>
      </c>
    </row>
    <row r="2" spans="1:11">
      <c r="G2" s="2"/>
      <c r="H2" s="2"/>
    </row>
    <row r="3" spans="1:11">
      <c r="A3" s="11" t="s">
        <v>2</v>
      </c>
      <c r="B3" s="12">
        <f>'Data Sheet'!B56</f>
        <v>42460</v>
      </c>
      <c r="C3" s="12">
        <f>'Data Sheet'!C56</f>
        <v>42825</v>
      </c>
      <c r="D3" s="12">
        <f>'Data Sheet'!D56</f>
        <v>43190</v>
      </c>
      <c r="E3" s="12">
        <f>'Data Sheet'!E56</f>
        <v>43555</v>
      </c>
      <c r="F3" s="12">
        <f>'Data Sheet'!F56</f>
        <v>43921</v>
      </c>
      <c r="G3" s="12">
        <f>'Data Sheet'!G56</f>
        <v>44286</v>
      </c>
      <c r="H3" s="12">
        <f>'Data Sheet'!H56</f>
        <v>44651</v>
      </c>
      <c r="I3" s="12">
        <f>'Data Sheet'!I56</f>
        <v>45016</v>
      </c>
      <c r="J3" s="12">
        <f>'Data Sheet'!J56</f>
        <v>45382</v>
      </c>
      <c r="K3" s="12">
        <f>'Data Sheet'!K56</f>
        <v>45747</v>
      </c>
    </row>
    <row r="4" spans="1:11">
      <c r="A4" t="s">
        <v>24</v>
      </c>
      <c r="B4" s="14">
        <f>'Data Sheet'!B57</f>
        <v>151</v>
      </c>
      <c r="C4" s="14">
        <f>'Data Sheet'!C57</f>
        <v>151</v>
      </c>
      <c r="D4" s="14">
        <f>'Data Sheet'!D57</f>
        <v>151</v>
      </c>
      <c r="E4" s="14">
        <f>'Data Sheet'!E57</f>
        <v>151</v>
      </c>
      <c r="F4" s="14">
        <f>'Data Sheet'!F57</f>
        <v>151</v>
      </c>
      <c r="G4" s="14">
        <f>'Data Sheet'!G57</f>
        <v>151</v>
      </c>
      <c r="H4" s="14">
        <f>'Data Sheet'!H57</f>
        <v>151</v>
      </c>
      <c r="I4" s="14">
        <f>'Data Sheet'!I57</f>
        <v>157.19999999999999</v>
      </c>
      <c r="J4" s="14">
        <f>'Data Sheet'!J57</f>
        <v>157.19999999999999</v>
      </c>
      <c r="K4" s="14">
        <f>'Data Sheet'!K57</f>
        <v>157.19999999999999</v>
      </c>
    </row>
    <row r="5" spans="1:11">
      <c r="A5" t="s">
        <v>25</v>
      </c>
      <c r="B5" s="14">
        <f>'Data Sheet'!B58</f>
        <v>30465</v>
      </c>
      <c r="C5" s="14">
        <f>'Data Sheet'!C58</f>
        <v>36924.1</v>
      </c>
      <c r="D5" s="14">
        <f>'Data Sheet'!D58</f>
        <v>42408.4</v>
      </c>
      <c r="E5" s="14">
        <f>'Data Sheet'!E58</f>
        <v>46941.1</v>
      </c>
      <c r="F5" s="14">
        <f>'Data Sheet'!F58</f>
        <v>49262</v>
      </c>
      <c r="G5" s="14">
        <f>'Data Sheet'!G58</f>
        <v>52349.599999999999</v>
      </c>
      <c r="H5" s="14">
        <f>'Data Sheet'!H58</f>
        <v>55182.5</v>
      </c>
      <c r="I5" s="14">
        <f>'Data Sheet'!I58</f>
        <v>74443</v>
      </c>
      <c r="J5" s="14">
        <f>'Data Sheet'!J58</f>
        <v>85478.8</v>
      </c>
      <c r="K5" s="14">
        <f>'Data Sheet'!K58</f>
        <v>96082.7</v>
      </c>
    </row>
    <row r="6" spans="1:11">
      <c r="A6" t="s">
        <v>62</v>
      </c>
      <c r="B6" s="14">
        <f>'Data Sheet'!B59</f>
        <v>230.9</v>
      </c>
      <c r="C6" s="14">
        <f>'Data Sheet'!C59</f>
        <v>483.6</v>
      </c>
      <c r="D6" s="14">
        <f>'Data Sheet'!D59</f>
        <v>120.8</v>
      </c>
      <c r="E6" s="14">
        <f>'Data Sheet'!E59</f>
        <v>159.6</v>
      </c>
      <c r="F6" s="14">
        <f>'Data Sheet'!F59</f>
        <v>184.1</v>
      </c>
      <c r="G6" s="14">
        <f>'Data Sheet'!G59</f>
        <v>540.9</v>
      </c>
      <c r="H6" s="14">
        <f>'Data Sheet'!H59</f>
        <v>425.5</v>
      </c>
      <c r="I6" s="14">
        <f>'Data Sheet'!I59</f>
        <v>1247.5999999999999</v>
      </c>
      <c r="J6" s="14">
        <f>'Data Sheet'!J59</f>
        <v>118.6</v>
      </c>
      <c r="K6" s="14">
        <f>'Data Sheet'!K59</f>
        <v>87</v>
      </c>
    </row>
    <row r="7" spans="1:11">
      <c r="A7" t="s">
        <v>63</v>
      </c>
      <c r="B7" s="14">
        <f>'Data Sheet'!B60</f>
        <v>11878.6</v>
      </c>
      <c r="C7" s="14">
        <f>'Data Sheet'!C60</f>
        <v>14401.8</v>
      </c>
      <c r="D7" s="14">
        <f>'Data Sheet'!D60</f>
        <v>17568.2</v>
      </c>
      <c r="E7" s="14">
        <f>'Data Sheet'!E60</f>
        <v>16717</v>
      </c>
      <c r="F7" s="14">
        <f>'Data Sheet'!F60</f>
        <v>14030.6</v>
      </c>
      <c r="G7" s="14">
        <f>'Data Sheet'!G60</f>
        <v>18334.599999999999</v>
      </c>
      <c r="H7" s="14">
        <f>'Data Sheet'!H60</f>
        <v>18896.5</v>
      </c>
      <c r="I7" s="14">
        <f>'Data Sheet'!I60</f>
        <v>24258.2</v>
      </c>
      <c r="J7" s="14">
        <f>'Data Sheet'!J60</f>
        <v>29549.5</v>
      </c>
      <c r="K7" s="14">
        <f>'Data Sheet'!K60</f>
        <v>35644.9</v>
      </c>
    </row>
    <row r="8" spans="1:11" s="2" customFormat="1">
      <c r="A8" s="2" t="s">
        <v>26</v>
      </c>
      <c r="B8" s="15">
        <f>'Data Sheet'!B61</f>
        <v>42725.5</v>
      </c>
      <c r="C8" s="15">
        <f>'Data Sheet'!C61</f>
        <v>51960.5</v>
      </c>
      <c r="D8" s="15">
        <f>'Data Sheet'!D61</f>
        <v>60248.4</v>
      </c>
      <c r="E8" s="15">
        <f>'Data Sheet'!E61</f>
        <v>63968.7</v>
      </c>
      <c r="F8" s="15">
        <f>'Data Sheet'!F61</f>
        <v>63627.7</v>
      </c>
      <c r="G8" s="15">
        <f>'Data Sheet'!G61</f>
        <v>71376.100000000006</v>
      </c>
      <c r="H8" s="15">
        <f>'Data Sheet'!H61</f>
        <v>74655.5</v>
      </c>
      <c r="I8" s="15">
        <f>'Data Sheet'!I61</f>
        <v>100106</v>
      </c>
      <c r="J8" s="15">
        <f>'Data Sheet'!J61</f>
        <v>115304.1</v>
      </c>
      <c r="K8" s="15">
        <f>'Data Sheet'!K61</f>
        <v>131971.79999999999</v>
      </c>
    </row>
    <row r="9" spans="1:11" s="2" customFormat="1">
      <c r="B9" s="15"/>
      <c r="C9" s="15"/>
      <c r="D9" s="15"/>
      <c r="E9" s="15"/>
      <c r="F9" s="15"/>
      <c r="G9" s="15"/>
      <c r="H9" s="15"/>
      <c r="I9" s="15"/>
      <c r="J9" s="15"/>
      <c r="K9" s="15"/>
    </row>
    <row r="10" spans="1:11">
      <c r="A10" t="s">
        <v>27</v>
      </c>
      <c r="B10" s="14">
        <f>'Data Sheet'!B62</f>
        <v>12529.6</v>
      </c>
      <c r="C10" s="14">
        <f>'Data Sheet'!C62</f>
        <v>13310.7</v>
      </c>
      <c r="D10" s="14">
        <f>'Data Sheet'!D62</f>
        <v>13388.8</v>
      </c>
      <c r="E10" s="14">
        <f>'Data Sheet'!E62</f>
        <v>15437.3</v>
      </c>
      <c r="F10" s="14">
        <f>'Data Sheet'!F62</f>
        <v>15744.4</v>
      </c>
      <c r="G10" s="14">
        <f>'Data Sheet'!G62</f>
        <v>14988.7</v>
      </c>
      <c r="H10" s="14">
        <f>'Data Sheet'!H62</f>
        <v>13747.2</v>
      </c>
      <c r="I10" s="14">
        <f>'Data Sheet'!I62</f>
        <v>27941.4</v>
      </c>
      <c r="J10" s="14">
        <f>'Data Sheet'!J62</f>
        <v>27864.799999999999</v>
      </c>
      <c r="K10" s="14">
        <f>'Data Sheet'!K62</f>
        <v>33384.5</v>
      </c>
    </row>
    <row r="11" spans="1:11">
      <c r="A11" t="s">
        <v>28</v>
      </c>
      <c r="B11" s="14">
        <f>'Data Sheet'!B63</f>
        <v>1006.9</v>
      </c>
      <c r="C11" s="14">
        <f>'Data Sheet'!C63</f>
        <v>1252.3</v>
      </c>
      <c r="D11" s="14">
        <f>'Data Sheet'!D63</f>
        <v>2132.1</v>
      </c>
      <c r="E11" s="14">
        <f>'Data Sheet'!E63</f>
        <v>1606.9</v>
      </c>
      <c r="F11" s="14">
        <f>'Data Sheet'!F63</f>
        <v>1415.2</v>
      </c>
      <c r="G11" s="14">
        <f>'Data Sheet'!G63</f>
        <v>1496.8</v>
      </c>
      <c r="H11" s="14">
        <f>'Data Sheet'!H63</f>
        <v>2936.5</v>
      </c>
      <c r="I11" s="14">
        <f>'Data Sheet'!I63</f>
        <v>4143</v>
      </c>
      <c r="J11" s="14">
        <f>'Data Sheet'!J63</f>
        <v>7734.8</v>
      </c>
      <c r="K11" s="14">
        <f>'Data Sheet'!K63</f>
        <v>7527.2</v>
      </c>
    </row>
    <row r="12" spans="1:11">
      <c r="A12" t="s">
        <v>29</v>
      </c>
      <c r="B12" s="14">
        <f>'Data Sheet'!B64</f>
        <v>20675.8</v>
      </c>
      <c r="C12" s="14">
        <f>'Data Sheet'!C64</f>
        <v>29150.6</v>
      </c>
      <c r="D12" s="14">
        <f>'Data Sheet'!D64</f>
        <v>36123.1</v>
      </c>
      <c r="E12" s="14">
        <f>'Data Sheet'!E64</f>
        <v>37503.599999999999</v>
      </c>
      <c r="F12" s="14">
        <f>'Data Sheet'!F64</f>
        <v>37488</v>
      </c>
      <c r="G12" s="14">
        <f>'Data Sheet'!G64</f>
        <v>42944.800000000003</v>
      </c>
      <c r="H12" s="14">
        <f>'Data Sheet'!H64</f>
        <v>42034.7</v>
      </c>
      <c r="I12" s="14">
        <f>'Data Sheet'!I64</f>
        <v>49184.3</v>
      </c>
      <c r="J12" s="14">
        <f>'Data Sheet'!J64</f>
        <v>57296</v>
      </c>
      <c r="K12" s="14">
        <f>'Data Sheet'!K64</f>
        <v>66265.399999999994</v>
      </c>
    </row>
    <row r="13" spans="1:11">
      <c r="A13" t="s">
        <v>64</v>
      </c>
      <c r="B13" s="14">
        <f>'Data Sheet'!B65</f>
        <v>8513.2000000000007</v>
      </c>
      <c r="C13" s="14">
        <f>'Data Sheet'!C65</f>
        <v>8246.9</v>
      </c>
      <c r="D13" s="14">
        <f>'Data Sheet'!D65</f>
        <v>8604.4</v>
      </c>
      <c r="E13" s="14">
        <f>'Data Sheet'!E65</f>
        <v>9420.9</v>
      </c>
      <c r="F13" s="14">
        <f>'Data Sheet'!F65</f>
        <v>8980.1</v>
      </c>
      <c r="G13" s="14">
        <f>'Data Sheet'!G65</f>
        <v>11945.8</v>
      </c>
      <c r="H13" s="14">
        <f>'Data Sheet'!H65</f>
        <v>15937.1</v>
      </c>
      <c r="I13" s="14">
        <f>'Data Sheet'!I65</f>
        <v>18837.3</v>
      </c>
      <c r="J13" s="14">
        <f>'Data Sheet'!J65</f>
        <v>22408.5</v>
      </c>
      <c r="K13" s="14">
        <f>'Data Sheet'!K65</f>
        <v>24794.7</v>
      </c>
    </row>
    <row r="14" spans="1:11" s="2" customFormat="1">
      <c r="A14" s="2" t="s">
        <v>26</v>
      </c>
      <c r="B14" s="14">
        <f>'Data Sheet'!B66</f>
        <v>42725.5</v>
      </c>
      <c r="C14" s="14">
        <f>'Data Sheet'!C66</f>
        <v>51960.5</v>
      </c>
      <c r="D14" s="14">
        <f>'Data Sheet'!D66</f>
        <v>60248.4</v>
      </c>
      <c r="E14" s="14">
        <f>'Data Sheet'!E66</f>
        <v>63968.7</v>
      </c>
      <c r="F14" s="14">
        <f>'Data Sheet'!F66</f>
        <v>63627.7</v>
      </c>
      <c r="G14" s="14">
        <f>'Data Sheet'!G66</f>
        <v>71376.100000000006</v>
      </c>
      <c r="H14" s="14">
        <f>'Data Sheet'!H66</f>
        <v>74655.5</v>
      </c>
      <c r="I14" s="14">
        <f>'Data Sheet'!I66</f>
        <v>100106</v>
      </c>
      <c r="J14" s="14">
        <f>'Data Sheet'!J66</f>
        <v>115304.1</v>
      </c>
      <c r="K14" s="14">
        <f>'Data Sheet'!K66</f>
        <v>131971.79999999999</v>
      </c>
    </row>
    <row r="15" spans="1:11">
      <c r="B15" s="4"/>
      <c r="C15" s="4"/>
      <c r="D15" s="4"/>
      <c r="E15" s="4"/>
      <c r="F15" s="4"/>
      <c r="G15" s="4"/>
      <c r="H15" s="4"/>
      <c r="I15" s="4"/>
      <c r="J15" s="4"/>
      <c r="K15" s="4"/>
    </row>
    <row r="16" spans="1:11">
      <c r="A16" t="s">
        <v>30</v>
      </c>
      <c r="B16" s="4">
        <f>B13-B7</f>
        <v>-3365.3999999999996</v>
      </c>
      <c r="C16" s="4">
        <f t="shared" ref="C16:K16" si="0">C13-C7</f>
        <v>-6154.9</v>
      </c>
      <c r="D16" s="4">
        <f t="shared" si="0"/>
        <v>-8963.8000000000011</v>
      </c>
      <c r="E16" s="4">
        <f t="shared" si="0"/>
        <v>-7296.1</v>
      </c>
      <c r="F16" s="4">
        <f t="shared" si="0"/>
        <v>-5050.5</v>
      </c>
      <c r="G16" s="4">
        <f t="shared" si="0"/>
        <v>-6388.7999999999993</v>
      </c>
      <c r="H16" s="4">
        <f t="shared" si="0"/>
        <v>-2959.3999999999996</v>
      </c>
      <c r="I16" s="4">
        <f t="shared" si="0"/>
        <v>-5420.9000000000015</v>
      </c>
      <c r="J16" s="4">
        <f t="shared" si="0"/>
        <v>-7141</v>
      </c>
      <c r="K16" s="4">
        <f t="shared" si="0"/>
        <v>-10850.2</v>
      </c>
    </row>
    <row r="17" spans="1:11">
      <c r="A17" t="s">
        <v>44</v>
      </c>
      <c r="B17" s="4">
        <f>'Data Sheet'!B67</f>
        <v>1323.4</v>
      </c>
      <c r="C17" s="4">
        <f>'Data Sheet'!C67</f>
        <v>1202.5999999999999</v>
      </c>
      <c r="D17" s="4">
        <f>'Data Sheet'!D67</f>
        <v>1465.4</v>
      </c>
      <c r="E17" s="4">
        <f>'Data Sheet'!E67</f>
        <v>2312.8000000000002</v>
      </c>
      <c r="F17" s="4">
        <f>'Data Sheet'!F67</f>
        <v>1977.7</v>
      </c>
      <c r="G17" s="4">
        <f>'Data Sheet'!G67</f>
        <v>1279.9000000000001</v>
      </c>
      <c r="H17" s="4">
        <f>'Data Sheet'!H67</f>
        <v>2034.5</v>
      </c>
      <c r="I17" s="4">
        <f>'Data Sheet'!I67</f>
        <v>3284.8</v>
      </c>
      <c r="J17" s="4">
        <f>'Data Sheet'!J67</f>
        <v>4596.8</v>
      </c>
      <c r="K17" s="4">
        <f>'Data Sheet'!K67</f>
        <v>6539.7</v>
      </c>
    </row>
    <row r="18" spans="1:11">
      <c r="A18" t="s">
        <v>45</v>
      </c>
      <c r="B18" s="4">
        <f>'Data Sheet'!B68</f>
        <v>3132.6</v>
      </c>
      <c r="C18" s="4">
        <f>'Data Sheet'!C68</f>
        <v>3263.7</v>
      </c>
      <c r="D18" s="4">
        <f>'Data Sheet'!D68</f>
        <v>3160.2</v>
      </c>
      <c r="E18" s="4">
        <f>'Data Sheet'!E68</f>
        <v>3322.6</v>
      </c>
      <c r="F18" s="4">
        <f>'Data Sheet'!F68</f>
        <v>3213.9</v>
      </c>
      <c r="G18" s="4">
        <f>'Data Sheet'!G68</f>
        <v>3049</v>
      </c>
      <c r="H18" s="4">
        <f>'Data Sheet'!H68</f>
        <v>3532.3</v>
      </c>
      <c r="I18" s="4">
        <f>'Data Sheet'!I68</f>
        <v>5443.5</v>
      </c>
      <c r="J18" s="4">
        <f>'Data Sheet'!J68</f>
        <v>5318.1</v>
      </c>
      <c r="K18" s="4">
        <f>'Data Sheet'!K68</f>
        <v>6913.2</v>
      </c>
    </row>
    <row r="20" spans="1:11">
      <c r="A20" t="s">
        <v>46</v>
      </c>
      <c r="B20" s="4">
        <f>IF('Profit &amp; Loss'!B4&gt;0,'Balance Sheet'!B17/('Profit &amp; Loss'!B4/365),0)</f>
        <v>8.3877302957161977</v>
      </c>
      <c r="C20" s="4">
        <f>IF('Profit &amp; Loss'!C4&gt;0,'Balance Sheet'!C17/('Profit &amp; Loss'!C4/365),0)</f>
        <v>6.44707351105236</v>
      </c>
      <c r="D20" s="4">
        <f>IF('Profit &amp; Loss'!D4&gt;0,'Balance Sheet'!D17/('Profit &amp; Loss'!D4/365),0)</f>
        <v>6.7018546687482941</v>
      </c>
      <c r="E20" s="4">
        <f>IF('Profit &amp; Loss'!E4&gt;0,'Balance Sheet'!E17/('Profit &amp; Loss'!E4/365),0)</f>
        <v>9.8081411898662108</v>
      </c>
      <c r="F20" s="4">
        <f>IF('Profit &amp; Loss'!F4&gt;0,'Balance Sheet'!F17/('Profit &amp; Loss'!F4/365),0)</f>
        <v>9.5408472112080371</v>
      </c>
      <c r="G20" s="4">
        <f>IF('Profit &amp; Loss'!G4&gt;0,'Balance Sheet'!G17/('Profit &amp; Loss'!G4/365),0)</f>
        <v>6.6384854771784232</v>
      </c>
      <c r="H20" s="4">
        <f>IF('Profit &amp; Loss'!H4&gt;0,'Balance Sheet'!H17/('Profit &amp; Loss'!H4/365),0)</f>
        <v>8.4070438289229692</v>
      </c>
      <c r="I20" s="4">
        <f>IF('Profit &amp; Loss'!I4&gt;0,'Balance Sheet'!I17/('Profit &amp; Loss'!I4/365),0)</f>
        <v>10.125437146725064</v>
      </c>
      <c r="J20" s="4">
        <f>IF('Profit &amp; Loss'!J4&gt;0,'Balance Sheet'!J17/('Profit &amp; Loss'!J4/365),0)</f>
        <v>11.827529180547899</v>
      </c>
      <c r="K20" s="4">
        <f>IF('Profit &amp; Loss'!K4&gt;0,'Balance Sheet'!K17/('Profit &amp; Loss'!K4/365),0)</f>
        <v>15.610121441604049</v>
      </c>
    </row>
    <row r="21" spans="1:11">
      <c r="A21" t="s">
        <v>47</v>
      </c>
      <c r="B21" s="4">
        <f>IF('Balance Sheet'!B18&gt;0,'Profit &amp; Loss'!B4/'Balance Sheet'!B18,0)</f>
        <v>18.383770669731213</v>
      </c>
      <c r="C21" s="4">
        <f>IF('Balance Sheet'!C18&gt;0,'Profit &amp; Loss'!C4/'Balance Sheet'!C18,0)</f>
        <v>20.861292398198366</v>
      </c>
      <c r="D21" s="4">
        <f>IF('Balance Sheet'!D18&gt;0,'Profit &amp; Loss'!D4/'Balance Sheet'!D18,0)</f>
        <v>25.254540851844819</v>
      </c>
      <c r="E21" s="4">
        <f>IF('Balance Sheet'!E18&gt;0,'Profit &amp; Loss'!E4/'Balance Sheet'!E18,0)</f>
        <v>25.903960753626677</v>
      </c>
      <c r="F21" s="4">
        <f>IF('Balance Sheet'!F18&gt;0,'Profit &amp; Loss'!F4/'Balance Sheet'!F18,0)</f>
        <v>23.541491645664145</v>
      </c>
      <c r="G21" s="4">
        <f>IF('Balance Sheet'!G18&gt;0,'Profit &amp; Loss'!G4/'Balance Sheet'!G18,0)</f>
        <v>23.080354214496555</v>
      </c>
      <c r="H21" s="4">
        <f>IF('Balance Sheet'!H18&gt;0,'Profit &amp; Loss'!H4/'Balance Sheet'!H18,0)</f>
        <v>25.006313167058291</v>
      </c>
      <c r="I21" s="4">
        <f>IF('Balance Sheet'!I18&gt;0,'Profit &amp; Loss'!I4/'Balance Sheet'!I18,0)</f>
        <v>21.752530541012217</v>
      </c>
      <c r="J21" s="4">
        <f>IF('Balance Sheet'!J18&gt;0,'Profit &amp; Loss'!J4/'Balance Sheet'!J18,0)</f>
        <v>26.674601831481169</v>
      </c>
      <c r="K21" s="4">
        <f>IF('Balance Sheet'!K18&gt;0,'Profit &amp; Loss'!K4/'Balance Sheet'!K18,0)</f>
        <v>22.118989758722446</v>
      </c>
    </row>
    <row r="23" spans="1:11" s="2" customFormat="1">
      <c r="A23" s="2" t="s">
        <v>50</v>
      </c>
      <c r="B23" s="10">
        <f>IF(SUM('Balance Sheet'!B4:B5)&gt;0,'Profit &amp; Loss'!B12/SUM('Balance Sheet'!B4:B5),"")</f>
        <v>0.17955317481055658</v>
      </c>
      <c r="C23" s="10">
        <f>IF(SUM('Balance Sheet'!C4:C5)&gt;0,'Profit &amp; Loss'!C12/SUM('Balance Sheet'!C4:C5),"")</f>
        <v>0.20255912998211736</v>
      </c>
      <c r="D23" s="10">
        <f>IF(SUM('Balance Sheet'!D4:D5)&gt;0,'Profit &amp; Loss'!D12/SUM('Balance Sheet'!D4:D5),"")</f>
        <v>0.18515298617931644</v>
      </c>
      <c r="E23" s="10">
        <f>IF(SUM('Balance Sheet'!E4:E5)&gt;0,'Profit &amp; Loss'!E12/SUM('Balance Sheet'!E4:E5),"")</f>
        <v>0.16242851773439707</v>
      </c>
      <c r="F23" s="10">
        <f>IF(SUM('Balance Sheet'!F4:F5)&gt;0,'Profit &amp; Loss'!F12/SUM('Balance Sheet'!F4:F5),"")</f>
        <v>0.11486855685750713</v>
      </c>
      <c r="G23" s="10">
        <f>IF(SUM('Balance Sheet'!G4:G5)&gt;0,'Profit &amp; Loss'!G12/SUM('Balance Sheet'!G4:G5),"")</f>
        <v>8.3600949322483936E-2</v>
      </c>
      <c r="H23" s="10">
        <f>IF(SUM('Balance Sheet'!H4:H5)&gt;0,'Profit &amp; Loss'!H12/SUM('Balance Sheet'!H4:H5),"")</f>
        <v>7.011123460471505E-2</v>
      </c>
      <c r="I23" s="10">
        <f>IF(SUM('Balance Sheet'!I4:I5)&gt;0,'Profit &amp; Loss'!I12/SUM('Balance Sheet'!I4:I5),"")</f>
        <v>0.11077316146605506</v>
      </c>
      <c r="J23" s="10">
        <f>IF(SUM('Balance Sheet'!J4:J5)&gt;0,'Profit &amp; Loss'!J12/SUM('Balance Sheet'!J4:J5),"")</f>
        <v>0.15750618898594049</v>
      </c>
      <c r="K23" s="10">
        <f>IF(SUM('Balance Sheet'!K4:K5)&gt;0,'Profit &amp; Loss'!K12/SUM('Balance Sheet'!K4:K5),"")</f>
        <v>0.15066723884792069</v>
      </c>
    </row>
    <row r="24" spans="1:11" s="2" customFormat="1">
      <c r="A24" s="2" t="s">
        <v>51</v>
      </c>
      <c r="B24" s="10"/>
      <c r="C24" s="10">
        <f>IF((B4+B5+B6+C4+C5+C6)&gt;0,('Profit &amp; Loss'!C10+'Profit &amp; Loss'!C9)*2/(B4+B5+B6+C4+C5+C6),"")</f>
        <v>0.29870653864595881</v>
      </c>
      <c r="D24" s="10">
        <f>IF((C4+C5+C6+D4+D5+D6)&gt;0,('Profit &amp; Loss'!D10+'Profit &amp; Loss'!D9)*2/(C4+C5+C6+D4+D5+D6),"")</f>
        <v>0.28696056401570802</v>
      </c>
      <c r="E24" s="10">
        <f>IF((D4+D5+D6+E4+E5+E6)&gt;0,('Profit &amp; Loss'!E10+'Profit &amp; Loss'!E9)*2/(D4+D5+D6+E4+E5+E6),"")</f>
        <v>0.23795116082280032</v>
      </c>
      <c r="F24" s="10">
        <f>IF((E4+E5+E6+F4+F5+F6)&gt;0,('Profit &amp; Loss'!F10+'Profit &amp; Loss'!F9)*2/(E4+E5+E6+F4+F5+F6),"")</f>
        <v>0.14944945110316285</v>
      </c>
      <c r="G24" s="10">
        <f>IF((F4+F5+F6+G4+G5+G6)&gt;0,('Profit &amp; Loss'!G10+'Profit &amp; Loss'!G9)*2/(F4+F5+F6+G4+G5+G6),"")</f>
        <v>0.10566784815849009</v>
      </c>
      <c r="H24" s="10">
        <f>IF((G4+G5+G6+H4+H5+H6)&gt;0,('Profit &amp; Loss'!H10+'Profit &amp; Loss'!H9)*2/(G4+G5+G6+H4+H5+H6),"")</f>
        <v>8.8672386615870333E-2</v>
      </c>
      <c r="I24" s="10">
        <f>IF((H4+H5+H6+I4+I5+I6)&gt;0,('Profit &amp; Loss'!I10+'Profit &amp; Loss'!I9)*2/(H4+H5+H6+I4+I5+I6),"")</f>
        <v>0.16246121021102256</v>
      </c>
      <c r="J24" s="10">
        <f>IF((I4+I5+I6+J4+J5+J6)&gt;0,('Profit &amp; Loss'!J10+'Profit &amp; Loss'!J9)*2/(I4+I5+I6+J4+J5+J6),"")</f>
        <v>0.21804255382345805</v>
      </c>
      <c r="K24" s="10">
        <f>IF((J4+J5+J6+K4+K5+K6)&gt;0,('Profit &amp; Loss'!K10+'Profit &amp; Loss'!K9)*2/(J4+J5+J6+K4+K5+K6),"")</f>
        <v>0.21764100141969395</v>
      </c>
    </row>
    <row r="26" spans="1:11">
      <c r="A26" t="s">
        <v>8780</v>
      </c>
      <c r="B26" s="298">
        <f>B4+B5</f>
        <v>30616</v>
      </c>
      <c r="C26" s="298">
        <f t="shared" ref="C26:K26" si="1">C4+C5</f>
        <v>37075.1</v>
      </c>
      <c r="D26" s="298">
        <f t="shared" si="1"/>
        <v>42559.4</v>
      </c>
      <c r="E26" s="298">
        <f t="shared" si="1"/>
        <v>47092.1</v>
      </c>
      <c r="F26" s="298">
        <f t="shared" si="1"/>
        <v>49413</v>
      </c>
      <c r="G26" s="298">
        <f t="shared" si="1"/>
        <v>52500.6</v>
      </c>
      <c r="H26" s="298">
        <f t="shared" si="1"/>
        <v>55333.5</v>
      </c>
      <c r="I26" s="298">
        <f t="shared" si="1"/>
        <v>74600.2</v>
      </c>
      <c r="J26" s="298">
        <f t="shared" si="1"/>
        <v>85636</v>
      </c>
      <c r="K26" s="298">
        <f t="shared" si="1"/>
        <v>96239.9</v>
      </c>
    </row>
  </sheetData>
  <hyperlinks>
    <hyperlink ref="J1" r:id="rId1" xr:uid="{00000000-0004-0000-0200-000000000000}"/>
  </hyperlinks>
  <printOptions gridLines="1"/>
  <pageMargins left="0.7" right="0.7" top="0.75" bottom="0.75" header="0.3" footer="0.3"/>
  <pageSetup paperSize="9" scale="74" orientation="landscape"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8"/>
  <sheetViews>
    <sheetView zoomScale="108" zoomScaleNormal="150" zoomScalePageLayoutView="150" workbookViewId="0">
      <pane xSplit="1" ySplit="3" topLeftCell="B4" activePane="bottomRight" state="frozen"/>
      <selection pane="topRight" activeCell="B1" sqref="B1"/>
      <selection pane="bottomLeft" activeCell="A4" sqref="A4"/>
      <selection pane="bottomRight" activeCell="K5" sqref="K5"/>
    </sheetView>
  </sheetViews>
  <sheetFormatPr defaultColWidth="8.81640625" defaultRowHeight="14.5"/>
  <cols>
    <col min="1" max="1" width="26.81640625" bestFit="1" customWidth="1"/>
    <col min="2" max="6" width="13.453125" customWidth="1"/>
    <col min="7" max="11" width="13.453125" bestFit="1" customWidth="1"/>
  </cols>
  <sheetData>
    <row r="1" spans="1:11" s="2" customFormat="1">
      <c r="A1" s="2" t="str">
        <f>'Balance Sheet'!A1</f>
        <v>MARUTI SUZUKI INDIA LTD</v>
      </c>
      <c r="E1" t="str">
        <f>UPDATE</f>
        <v/>
      </c>
      <c r="F1"/>
      <c r="J1" s="2" t="s">
        <v>1</v>
      </c>
    </row>
    <row r="3" spans="1:11" s="2" customFormat="1">
      <c r="A3" s="11" t="s">
        <v>2</v>
      </c>
      <c r="B3" s="12">
        <f>'Data Sheet'!B81</f>
        <v>42460</v>
      </c>
      <c r="C3" s="12">
        <f>'Data Sheet'!C81</f>
        <v>42825</v>
      </c>
      <c r="D3" s="12">
        <f>'Data Sheet'!D81</f>
        <v>43190</v>
      </c>
      <c r="E3" s="12">
        <f>'Data Sheet'!E81</f>
        <v>43555</v>
      </c>
      <c r="F3" s="12">
        <f>'Data Sheet'!F81</f>
        <v>43921</v>
      </c>
      <c r="G3" s="12">
        <f>'Data Sheet'!G81</f>
        <v>44286</v>
      </c>
      <c r="H3" s="12">
        <f>'Data Sheet'!H81</f>
        <v>44651</v>
      </c>
      <c r="I3" s="12">
        <f>'Data Sheet'!I81</f>
        <v>45016</v>
      </c>
      <c r="J3" s="12">
        <f>'Data Sheet'!J81</f>
        <v>45382</v>
      </c>
      <c r="K3" s="12">
        <f>'Data Sheet'!K81</f>
        <v>45747</v>
      </c>
    </row>
    <row r="4" spans="1:11" s="2" customFormat="1">
      <c r="A4" s="2" t="s">
        <v>32</v>
      </c>
      <c r="B4" s="1">
        <f>'Data Sheet'!B82</f>
        <v>8482.5</v>
      </c>
      <c r="C4" s="1">
        <f>'Data Sheet'!C82</f>
        <v>10282</v>
      </c>
      <c r="D4" s="1">
        <f>'Data Sheet'!D82</f>
        <v>11787.9</v>
      </c>
      <c r="E4" s="1">
        <f>'Data Sheet'!E82</f>
        <v>6600.9</v>
      </c>
      <c r="F4" s="1">
        <f>'Data Sheet'!F82</f>
        <v>3495.8</v>
      </c>
      <c r="G4" s="1">
        <f>'Data Sheet'!G82</f>
        <v>8856.2000000000007</v>
      </c>
      <c r="H4" s="1">
        <f>'Data Sheet'!H82</f>
        <v>1840.5</v>
      </c>
      <c r="I4" s="1">
        <f>'Data Sheet'!I82</f>
        <v>10814.6</v>
      </c>
      <c r="J4" s="1">
        <f>'Data Sheet'!J82</f>
        <v>16801.099999999999</v>
      </c>
      <c r="K4" s="1">
        <f>'Data Sheet'!K82</f>
        <v>16136.2</v>
      </c>
    </row>
    <row r="5" spans="1:11">
      <c r="A5" t="s">
        <v>33</v>
      </c>
      <c r="B5" s="6">
        <f>'Data Sheet'!B83</f>
        <v>-7230.4</v>
      </c>
      <c r="C5" s="6">
        <f>'Data Sheet'!C83</f>
        <v>-9173.2000000000007</v>
      </c>
      <c r="D5" s="6">
        <f>'Data Sheet'!D83</f>
        <v>-8301.7000000000007</v>
      </c>
      <c r="E5" s="6">
        <f>'Data Sheet'!E83</f>
        <v>-3539.9</v>
      </c>
      <c r="F5" s="6">
        <f>'Data Sheet'!F83</f>
        <v>-556.6</v>
      </c>
      <c r="G5" s="6">
        <f>'Data Sheet'!G83</f>
        <v>-7291.3</v>
      </c>
      <c r="H5" s="6">
        <f>'Data Sheet'!H83</f>
        <v>-239.2</v>
      </c>
      <c r="I5" s="6">
        <f>'Data Sheet'!I83</f>
        <v>-8820.5</v>
      </c>
      <c r="J5" s="6">
        <f>'Data Sheet'!J83</f>
        <v>-11864.8</v>
      </c>
      <c r="K5" s="6">
        <f>'Data Sheet'!K83</f>
        <v>-14456.1</v>
      </c>
    </row>
    <row r="6" spans="1:11">
      <c r="A6" t="s">
        <v>34</v>
      </c>
      <c r="B6" s="6">
        <f>'Data Sheet'!B84</f>
        <v>-1236.5999999999999</v>
      </c>
      <c r="C6" s="6">
        <f>'Data Sheet'!C84</f>
        <v>-1129.3</v>
      </c>
      <c r="D6" s="6">
        <f>'Data Sheet'!D84</f>
        <v>-3436.1</v>
      </c>
      <c r="E6" s="6">
        <f>'Data Sheet'!E84</f>
        <v>-2947.9</v>
      </c>
      <c r="F6" s="6">
        <f>'Data Sheet'!F84</f>
        <v>-3104.3</v>
      </c>
      <c r="G6" s="6">
        <f>'Data Sheet'!G84</f>
        <v>-1544.9</v>
      </c>
      <c r="H6" s="6">
        <f>'Data Sheet'!H84</f>
        <v>-1607</v>
      </c>
      <c r="I6" s="6">
        <f>'Data Sheet'!I84</f>
        <v>-1213.9000000000001</v>
      </c>
      <c r="J6" s="6">
        <f>'Data Sheet'!J84</f>
        <v>-4062</v>
      </c>
      <c r="K6" s="6">
        <f>'Data Sheet'!K84</f>
        <v>-4155.1000000000004</v>
      </c>
    </row>
    <row r="7" spans="1:11" s="2" customFormat="1">
      <c r="A7" s="2" t="s">
        <v>35</v>
      </c>
      <c r="B7" s="1">
        <f>'Data Sheet'!B85</f>
        <v>15.5</v>
      </c>
      <c r="C7" s="1">
        <f>'Data Sheet'!C85</f>
        <v>-20.5</v>
      </c>
      <c r="D7" s="1">
        <f>'Data Sheet'!D85</f>
        <v>50.1</v>
      </c>
      <c r="E7" s="1">
        <f>'Data Sheet'!E85</f>
        <v>113.1</v>
      </c>
      <c r="F7" s="1">
        <f>'Data Sheet'!F85</f>
        <v>-165.1</v>
      </c>
      <c r="G7" s="1">
        <f>'Data Sheet'!G85</f>
        <v>20</v>
      </c>
      <c r="H7" s="1">
        <f>'Data Sheet'!H85</f>
        <v>-5.7</v>
      </c>
      <c r="I7" s="1">
        <f>'Data Sheet'!I85</f>
        <v>780.2</v>
      </c>
      <c r="J7" s="1">
        <f>'Data Sheet'!J85</f>
        <v>874.3</v>
      </c>
      <c r="K7" s="1">
        <f>'Data Sheet'!K85</f>
        <v>-2475</v>
      </c>
    </row>
    <row r="8" spans="1:11">
      <c r="B8" s="6"/>
      <c r="C8" s="6"/>
      <c r="D8" s="6"/>
      <c r="E8" s="6"/>
      <c r="F8" s="6"/>
      <c r="G8" s="6"/>
      <c r="H8" s="6"/>
      <c r="I8" s="6"/>
      <c r="J8" s="6"/>
      <c r="K8" s="6"/>
    </row>
  </sheetData>
  <hyperlinks>
    <hyperlink ref="J1" r:id="rId1" xr:uid="{00000000-0004-0000-0300-000000000000}"/>
  </hyperlinks>
  <printOptions gridLines="1"/>
  <pageMargins left="0.7" right="0.7" top="0.75" bottom="0.75" header="0.3" footer="0.3"/>
  <pageSetup paperSize="9" scale="81" orientation="landscape"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6043-3359-43B1-9213-D520034662B6}">
  <dimension ref="B1:AB89"/>
  <sheetViews>
    <sheetView showGridLines="0" view="pageBreakPreview" zoomScale="60" zoomScaleNormal="91" workbookViewId="0">
      <selection activeCell="B7" sqref="B7"/>
    </sheetView>
  </sheetViews>
  <sheetFormatPr defaultRowHeight="14.5"/>
  <cols>
    <col min="1" max="1" width="1.81640625" customWidth="1"/>
    <col min="2" max="2" width="30.08984375" customWidth="1"/>
    <col min="3" max="11" width="9.81640625" bestFit="1" customWidth="1"/>
    <col min="12" max="12" width="10.7265625" bestFit="1" customWidth="1"/>
    <col min="13" max="13" width="11.26953125" bestFit="1" customWidth="1"/>
    <col min="14" max="14" width="11.6328125" bestFit="1" customWidth="1"/>
    <col min="15" max="15" width="1.81640625" customWidth="1"/>
    <col min="16" max="16" width="23" bestFit="1" customWidth="1"/>
  </cols>
  <sheetData>
    <row r="1" spans="2:14">
      <c r="B1" s="46"/>
      <c r="C1" s="46"/>
      <c r="D1" s="46"/>
      <c r="E1" s="46"/>
      <c r="F1" s="46"/>
      <c r="G1" s="46"/>
      <c r="H1" s="46"/>
      <c r="I1" s="46"/>
      <c r="J1" s="46"/>
      <c r="K1" s="46"/>
      <c r="L1" s="46"/>
      <c r="M1" s="46"/>
      <c r="N1" s="46"/>
    </row>
    <row r="2" spans="2:14" ht="28.5">
      <c r="B2" s="84" t="str">
        <f>'Data Sheet'!B1</f>
        <v>MARUTI SUZUKI INDIA LTD</v>
      </c>
      <c r="C2" s="84"/>
      <c r="D2" s="84"/>
      <c r="E2" s="84"/>
      <c r="F2" s="84"/>
      <c r="G2" s="84"/>
    </row>
    <row r="3" spans="2:14" ht="15.5">
      <c r="B3" s="305" t="str">
        <f>CONCATENATE("( ",VLOOKUP(B2,'List of Stocks'!A2:C5442,3,1)," | ","BSE Code: ",VLOOKUP(B2,'List of Stocks'!A2:B5442,2,1)," )")</f>
        <v>( MARUTI | BSE Code: 532500 )</v>
      </c>
    </row>
    <row r="4" spans="2:14" ht="15.5">
      <c r="B4" s="306" t="str">
        <f>CONCATENATE("INR "&amp;'Data Sheet'!B8)</f>
        <v>INR 12612.85</v>
      </c>
      <c r="C4" s="2"/>
      <c r="D4" s="2"/>
      <c r="E4" s="2"/>
      <c r="F4" s="2"/>
      <c r="G4" s="2"/>
    </row>
    <row r="5" spans="2:14" ht="15.5">
      <c r="B5" s="305" t="s">
        <v>8400</v>
      </c>
    </row>
    <row r="6" spans="2:14" ht="3" customHeight="1" thickBot="1">
      <c r="B6" s="52"/>
      <c r="C6" s="52"/>
      <c r="D6" s="52"/>
      <c r="E6" s="53"/>
      <c r="F6" s="53"/>
      <c r="G6" s="53"/>
      <c r="H6" s="53"/>
      <c r="I6" s="53"/>
      <c r="J6" s="53"/>
      <c r="K6" s="53"/>
      <c r="L6" s="53"/>
      <c r="M6" s="53"/>
      <c r="N6" s="53"/>
    </row>
    <row r="7" spans="2:14" ht="15" thickTop="1">
      <c r="B7" s="70" t="s">
        <v>8407</v>
      </c>
    </row>
    <row r="8" spans="2:14" ht="15.5">
      <c r="B8" s="303" t="s">
        <v>8647</v>
      </c>
      <c r="C8" s="337"/>
      <c r="D8" s="337"/>
      <c r="E8" s="337"/>
      <c r="F8" s="337"/>
      <c r="G8" s="337"/>
      <c r="H8" s="337"/>
      <c r="I8" s="337"/>
      <c r="J8" s="337"/>
      <c r="K8" s="337"/>
      <c r="L8" s="337"/>
      <c r="M8" s="337"/>
      <c r="N8" s="337"/>
    </row>
    <row r="9" spans="2:14" ht="15.5">
      <c r="B9" s="293" t="s">
        <v>8451</v>
      </c>
      <c r="C9" s="294">
        <v>41699</v>
      </c>
      <c r="D9" s="294">
        <v>42064</v>
      </c>
      <c r="E9" s="294">
        <v>42430</v>
      </c>
      <c r="F9" s="294">
        <v>42795</v>
      </c>
      <c r="G9" s="294">
        <v>43160</v>
      </c>
      <c r="H9" s="294">
        <v>43525</v>
      </c>
      <c r="I9" s="294">
        <v>43891</v>
      </c>
      <c r="J9" s="294">
        <v>44256</v>
      </c>
      <c r="K9" s="294">
        <v>44621</v>
      </c>
      <c r="L9" s="294">
        <v>44986</v>
      </c>
      <c r="M9" s="294">
        <v>45352</v>
      </c>
      <c r="N9" s="294">
        <v>45717</v>
      </c>
    </row>
    <row r="10" spans="2:14">
      <c r="B10" s="2"/>
      <c r="C10" s="135"/>
      <c r="D10" s="135"/>
      <c r="E10" s="135"/>
      <c r="F10" s="135"/>
      <c r="G10" s="135"/>
      <c r="H10" s="135"/>
      <c r="I10" s="135"/>
      <c r="J10" s="135"/>
      <c r="K10" s="135"/>
      <c r="L10" s="135"/>
      <c r="M10" s="135"/>
      <c r="N10" s="135"/>
    </row>
    <row r="11" spans="2:14">
      <c r="B11" t="s">
        <v>8598</v>
      </c>
      <c r="C11" s="156">
        <v>151</v>
      </c>
      <c r="D11" s="156">
        <v>151</v>
      </c>
      <c r="E11" s="156">
        <v>151</v>
      </c>
      <c r="F11" s="156">
        <v>151</v>
      </c>
      <c r="G11" s="156">
        <v>151</v>
      </c>
      <c r="H11" s="156">
        <v>151</v>
      </c>
      <c r="I11" s="156">
        <v>151</v>
      </c>
      <c r="J11" s="156">
        <v>151</v>
      </c>
      <c r="K11" s="156">
        <v>151</v>
      </c>
      <c r="L11" s="156">
        <v>157</v>
      </c>
      <c r="M11" s="156">
        <v>157</v>
      </c>
      <c r="N11" s="156">
        <v>157</v>
      </c>
    </row>
    <row r="12" spans="2:14">
      <c r="B12" t="s">
        <v>25</v>
      </c>
      <c r="C12" s="156">
        <v>21345</v>
      </c>
      <c r="D12" s="156">
        <v>24167</v>
      </c>
      <c r="E12" s="156">
        <v>30465</v>
      </c>
      <c r="F12" s="156">
        <v>36924</v>
      </c>
      <c r="G12" s="156">
        <v>42408</v>
      </c>
      <c r="H12" s="156">
        <v>46941</v>
      </c>
      <c r="I12" s="156">
        <v>49262</v>
      </c>
      <c r="J12" s="156">
        <v>52350</v>
      </c>
      <c r="K12" s="156">
        <v>55182</v>
      </c>
      <c r="L12" s="156">
        <v>74443</v>
      </c>
      <c r="M12" s="156">
        <v>85479</v>
      </c>
      <c r="N12" s="156">
        <v>96083</v>
      </c>
    </row>
    <row r="13" spans="2:14">
      <c r="B13" s="2" t="s">
        <v>8599</v>
      </c>
      <c r="C13" s="156"/>
      <c r="D13" s="156"/>
      <c r="E13" s="156"/>
      <c r="F13" s="156"/>
      <c r="G13" s="156"/>
      <c r="H13" s="156"/>
      <c r="I13" s="156"/>
      <c r="J13" s="156"/>
      <c r="K13" s="156"/>
      <c r="L13" s="156"/>
      <c r="M13" s="156"/>
      <c r="N13" s="156"/>
    </row>
    <row r="14" spans="2:14">
      <c r="B14" t="s">
        <v>8600</v>
      </c>
      <c r="C14" s="156">
        <v>627</v>
      </c>
      <c r="D14" s="156">
        <v>278</v>
      </c>
      <c r="E14" s="156">
        <v>0</v>
      </c>
      <c r="F14" s="156">
        <v>0</v>
      </c>
      <c r="G14" s="156">
        <v>10</v>
      </c>
      <c r="H14" s="156">
        <v>8</v>
      </c>
      <c r="I14" s="156">
        <v>5</v>
      </c>
      <c r="J14" s="156">
        <v>3</v>
      </c>
      <c r="K14" s="156">
        <v>0</v>
      </c>
      <c r="L14" s="156">
        <v>0</v>
      </c>
      <c r="M14" s="156">
        <v>0</v>
      </c>
      <c r="N14" s="156">
        <v>0</v>
      </c>
    </row>
    <row r="15" spans="2:14">
      <c r="B15" t="s">
        <v>8601</v>
      </c>
      <c r="C15" s="156">
        <v>1238</v>
      </c>
      <c r="D15" s="156">
        <v>52</v>
      </c>
      <c r="E15" s="156">
        <v>77</v>
      </c>
      <c r="F15" s="156">
        <v>484</v>
      </c>
      <c r="G15" s="156">
        <v>111</v>
      </c>
      <c r="H15" s="156">
        <v>150</v>
      </c>
      <c r="I15" s="156">
        <v>106</v>
      </c>
      <c r="J15" s="156">
        <v>489</v>
      </c>
      <c r="K15" s="156">
        <v>382</v>
      </c>
      <c r="L15" s="156">
        <v>1216</v>
      </c>
      <c r="M15" s="156">
        <v>33</v>
      </c>
      <c r="N15" s="156">
        <v>0</v>
      </c>
    </row>
    <row r="16" spans="2:14">
      <c r="B16" t="s">
        <v>8602</v>
      </c>
      <c r="C16" s="156">
        <v>0</v>
      </c>
      <c r="D16" s="156">
        <v>0</v>
      </c>
      <c r="E16" s="156">
        <v>0</v>
      </c>
      <c r="F16" s="156">
        <v>0</v>
      </c>
      <c r="G16" s="156">
        <v>0</v>
      </c>
      <c r="H16" s="156">
        <v>0</v>
      </c>
      <c r="I16" s="156">
        <v>70</v>
      </c>
      <c r="J16" s="156">
        <v>47</v>
      </c>
      <c r="K16" s="156">
        <v>41</v>
      </c>
      <c r="L16" s="156">
        <v>32</v>
      </c>
      <c r="M16" s="156">
        <v>86</v>
      </c>
      <c r="N16" s="156">
        <v>87</v>
      </c>
    </row>
    <row r="17" spans="2:28">
      <c r="B17" t="s">
        <v>8603</v>
      </c>
      <c r="C17" s="156">
        <v>139</v>
      </c>
      <c r="D17" s="156">
        <v>335</v>
      </c>
      <c r="E17" s="156">
        <v>154</v>
      </c>
      <c r="F17" s="156">
        <v>0</v>
      </c>
      <c r="G17" s="156">
        <v>0</v>
      </c>
      <c r="H17" s="156">
        <v>2</v>
      </c>
      <c r="I17" s="156">
        <v>2</v>
      </c>
      <c r="J17" s="156">
        <v>3</v>
      </c>
      <c r="K17" s="156">
        <v>3</v>
      </c>
      <c r="L17" s="156">
        <v>0</v>
      </c>
      <c r="M17" s="156">
        <v>0</v>
      </c>
      <c r="N17" s="156"/>
    </row>
    <row r="18" spans="2:28">
      <c r="B18" s="2" t="s">
        <v>8604</v>
      </c>
      <c r="C18" s="156"/>
      <c r="D18" s="156"/>
      <c r="E18" s="156"/>
      <c r="F18" s="156"/>
      <c r="G18" s="156"/>
      <c r="H18" s="156"/>
      <c r="I18" s="156"/>
      <c r="J18" s="156"/>
      <c r="K18" s="156"/>
      <c r="L18" s="156"/>
      <c r="M18" s="156"/>
      <c r="N18" s="156"/>
    </row>
    <row r="19" spans="2:28">
      <c r="B19" t="s">
        <v>8627</v>
      </c>
      <c r="C19" s="156">
        <v>12</v>
      </c>
      <c r="D19" s="156">
        <v>13</v>
      </c>
      <c r="E19" s="156">
        <v>14</v>
      </c>
      <c r="F19" s="156">
        <v>15</v>
      </c>
      <c r="G19" s="156">
        <v>16</v>
      </c>
      <c r="H19" s="156">
        <v>18</v>
      </c>
      <c r="I19" s="156">
        <v>19</v>
      </c>
      <c r="J19" s="156">
        <v>0</v>
      </c>
      <c r="K19" s="156">
        <v>0</v>
      </c>
      <c r="L19" s="156">
        <v>0</v>
      </c>
      <c r="M19" s="156">
        <v>0</v>
      </c>
      <c r="N19" s="156">
        <v>0</v>
      </c>
      <c r="Q19" s="25"/>
      <c r="R19" s="25"/>
      <c r="S19" s="25"/>
      <c r="T19" s="25"/>
      <c r="U19" s="25"/>
      <c r="V19" s="25"/>
      <c r="W19" s="25"/>
      <c r="X19" s="25"/>
      <c r="Y19" s="25"/>
      <c r="Z19" s="25"/>
      <c r="AA19" s="25"/>
      <c r="AB19" s="25"/>
    </row>
    <row r="20" spans="2:28">
      <c r="B20" t="s">
        <v>8605</v>
      </c>
      <c r="C20" s="156">
        <v>4999</v>
      </c>
      <c r="D20" s="156">
        <v>5514</v>
      </c>
      <c r="E20" s="156">
        <v>7409</v>
      </c>
      <c r="F20" s="156">
        <v>8369</v>
      </c>
      <c r="G20" s="156">
        <v>10499</v>
      </c>
      <c r="H20" s="156">
        <v>9638</v>
      </c>
      <c r="I20" s="156">
        <v>7499</v>
      </c>
      <c r="J20" s="156">
        <v>10168</v>
      </c>
      <c r="K20" s="156">
        <v>9765</v>
      </c>
      <c r="L20" s="156">
        <v>13676</v>
      </c>
      <c r="M20" s="156">
        <v>16988</v>
      </c>
      <c r="N20" s="156">
        <v>20502</v>
      </c>
    </row>
    <row r="21" spans="2:28">
      <c r="B21" t="s">
        <v>8606</v>
      </c>
      <c r="C21" s="156">
        <v>209</v>
      </c>
      <c r="D21" s="156">
        <v>428</v>
      </c>
      <c r="E21" s="156">
        <v>506</v>
      </c>
      <c r="F21" s="156">
        <v>941</v>
      </c>
      <c r="G21" s="156">
        <v>1152</v>
      </c>
      <c r="H21" s="156">
        <v>418</v>
      </c>
      <c r="I21" s="156">
        <v>468</v>
      </c>
      <c r="J21" s="156">
        <v>1019</v>
      </c>
      <c r="K21" s="156">
        <v>1124</v>
      </c>
      <c r="L21" s="156">
        <v>1463</v>
      </c>
      <c r="M21" s="156">
        <v>1464</v>
      </c>
      <c r="N21" s="156">
        <v>0</v>
      </c>
    </row>
    <row r="22" spans="2:28">
      <c r="B22" t="s">
        <v>8607</v>
      </c>
      <c r="C22" s="157">
        <v>2755</v>
      </c>
      <c r="D22" s="157">
        <v>3538</v>
      </c>
      <c r="E22" s="157">
        <v>3950</v>
      </c>
      <c r="F22" s="157">
        <v>5076</v>
      </c>
      <c r="G22" s="157">
        <v>5900</v>
      </c>
      <c r="H22" s="157">
        <v>6644</v>
      </c>
      <c r="I22" s="157">
        <v>6045</v>
      </c>
      <c r="J22" s="157">
        <v>7148</v>
      </c>
      <c r="K22" s="157">
        <v>8007</v>
      </c>
      <c r="L22" s="157">
        <v>9120</v>
      </c>
      <c r="M22" s="157">
        <v>11098</v>
      </c>
      <c r="N22" s="157">
        <v>15143</v>
      </c>
    </row>
    <row r="23" spans="2:28">
      <c r="B23" s="136" t="s">
        <v>102</v>
      </c>
      <c r="C23" s="158">
        <v>31476</v>
      </c>
      <c r="D23" s="158">
        <v>34477</v>
      </c>
      <c r="E23" s="158">
        <v>42726</v>
      </c>
      <c r="F23" s="158">
        <v>51960</v>
      </c>
      <c r="G23" s="158">
        <v>60248</v>
      </c>
      <c r="H23" s="158">
        <v>63969</v>
      </c>
      <c r="I23" s="158">
        <v>63628</v>
      </c>
      <c r="J23" s="158">
        <v>71376</v>
      </c>
      <c r="K23" s="158">
        <v>74656</v>
      </c>
      <c r="L23" s="158">
        <v>100106</v>
      </c>
      <c r="M23" s="158">
        <v>115304</v>
      </c>
      <c r="N23" s="158">
        <v>131972</v>
      </c>
    </row>
    <row r="24" spans="2:28">
      <c r="B24" s="2"/>
      <c r="C24" s="159"/>
      <c r="D24" s="159"/>
      <c r="E24" s="159"/>
      <c r="F24" s="159"/>
      <c r="G24" s="159"/>
      <c r="H24" s="159"/>
      <c r="I24" s="159"/>
      <c r="J24" s="159"/>
      <c r="K24" s="159"/>
      <c r="L24" s="159"/>
      <c r="M24" s="159"/>
      <c r="N24" s="159"/>
    </row>
    <row r="25" spans="2:28">
      <c r="B25" s="2" t="s">
        <v>8608</v>
      </c>
      <c r="C25" s="160"/>
      <c r="D25" s="160"/>
      <c r="E25" s="160"/>
      <c r="F25" s="160"/>
      <c r="G25" s="160"/>
      <c r="H25" s="160"/>
      <c r="I25" s="160"/>
      <c r="J25" s="160"/>
      <c r="K25" s="160"/>
      <c r="L25" s="160"/>
      <c r="M25" s="160"/>
      <c r="N25" s="160"/>
    </row>
    <row r="26" spans="2:28">
      <c r="B26" t="s">
        <v>8609</v>
      </c>
      <c r="C26" s="156">
        <v>1630</v>
      </c>
      <c r="D26" s="156">
        <v>2100</v>
      </c>
      <c r="E26" s="156">
        <v>1902</v>
      </c>
      <c r="F26" s="156">
        <v>1963</v>
      </c>
      <c r="G26" s="156">
        <v>3212</v>
      </c>
      <c r="H26" s="156">
        <v>3914</v>
      </c>
      <c r="I26" s="156">
        <v>4569</v>
      </c>
      <c r="J26" s="156">
        <v>4566</v>
      </c>
      <c r="K26" s="156">
        <v>4592</v>
      </c>
      <c r="L26" s="156">
        <v>6830</v>
      </c>
      <c r="M26" s="156">
        <v>6896</v>
      </c>
      <c r="N26" s="156">
        <v>0</v>
      </c>
    </row>
    <row r="27" spans="2:28">
      <c r="B27" t="s">
        <v>8610</v>
      </c>
      <c r="C27" s="156">
        <v>1760</v>
      </c>
      <c r="D27" s="156">
        <v>1882</v>
      </c>
      <c r="E27" s="156">
        <v>1513</v>
      </c>
      <c r="F27" s="156">
        <v>1835</v>
      </c>
      <c r="G27" s="156">
        <v>1983</v>
      </c>
      <c r="H27" s="156">
        <v>2333</v>
      </c>
      <c r="I27" s="156">
        <v>2697</v>
      </c>
      <c r="J27" s="156">
        <v>2831</v>
      </c>
      <c r="K27" s="156">
        <v>2955</v>
      </c>
      <c r="L27" s="156">
        <v>5218</v>
      </c>
      <c r="M27" s="156">
        <v>5604</v>
      </c>
      <c r="N27" s="156">
        <v>0</v>
      </c>
    </row>
    <row r="28" spans="2:28">
      <c r="B28" t="s">
        <v>8611</v>
      </c>
      <c r="C28" s="156">
        <v>18866</v>
      </c>
      <c r="D28" s="156">
        <v>21802</v>
      </c>
      <c r="E28" s="156">
        <v>11163</v>
      </c>
      <c r="F28" s="156">
        <v>13888</v>
      </c>
      <c r="G28" s="156">
        <v>15082</v>
      </c>
      <c r="H28" s="156">
        <v>18550</v>
      </c>
      <c r="I28" s="156">
        <v>20775</v>
      </c>
      <c r="J28" s="156">
        <v>22262</v>
      </c>
      <c r="K28" s="156">
        <v>22712</v>
      </c>
      <c r="L28" s="156">
        <v>40872</v>
      </c>
      <c r="M28" s="156">
        <v>44745</v>
      </c>
      <c r="N28" s="156">
        <v>32492</v>
      </c>
      <c r="Q28" s="25"/>
    </row>
    <row r="29" spans="2:28">
      <c r="B29" t="s">
        <v>8612</v>
      </c>
      <c r="C29" s="156">
        <v>172</v>
      </c>
      <c r="D29" s="156">
        <v>193</v>
      </c>
      <c r="E29" s="156">
        <v>83</v>
      </c>
      <c r="F29" s="156">
        <v>135</v>
      </c>
      <c r="G29" s="156">
        <v>172</v>
      </c>
      <c r="H29" s="156">
        <v>208</v>
      </c>
      <c r="I29" s="156">
        <v>238</v>
      </c>
      <c r="J29" s="156">
        <v>292</v>
      </c>
      <c r="K29" s="156">
        <v>324</v>
      </c>
      <c r="L29" s="156">
        <v>510</v>
      </c>
      <c r="M29" s="156">
        <v>601</v>
      </c>
      <c r="N29" s="156">
        <v>0</v>
      </c>
    </row>
    <row r="30" spans="2:28">
      <c r="B30" t="s">
        <v>8613</v>
      </c>
      <c r="C30" s="156">
        <v>133</v>
      </c>
      <c r="D30" s="156">
        <v>144</v>
      </c>
      <c r="E30" s="156">
        <v>109</v>
      </c>
      <c r="F30" s="156">
        <v>140</v>
      </c>
      <c r="G30" s="156">
        <v>206</v>
      </c>
      <c r="H30" s="156">
        <v>270</v>
      </c>
      <c r="I30" s="156">
        <v>347</v>
      </c>
      <c r="J30" s="156">
        <v>403</v>
      </c>
      <c r="K30" s="156">
        <v>445</v>
      </c>
      <c r="L30" s="156">
        <v>569</v>
      </c>
      <c r="M30" s="156">
        <v>636</v>
      </c>
      <c r="N30" s="156">
        <v>0</v>
      </c>
      <c r="Q30" s="25"/>
    </row>
    <row r="31" spans="2:28">
      <c r="B31" t="s">
        <v>8614</v>
      </c>
      <c r="C31" s="156">
        <v>0</v>
      </c>
      <c r="D31" s="156">
        <v>0</v>
      </c>
      <c r="E31" s="156">
        <v>0</v>
      </c>
      <c r="F31" s="156">
        <v>0</v>
      </c>
      <c r="G31" s="156">
        <v>0</v>
      </c>
      <c r="H31" s="156">
        <v>0</v>
      </c>
      <c r="I31" s="156">
        <v>0</v>
      </c>
      <c r="J31" s="156">
        <v>0</v>
      </c>
      <c r="K31" s="156">
        <v>0</v>
      </c>
      <c r="L31" s="156">
        <v>73</v>
      </c>
      <c r="M31" s="156">
        <v>74</v>
      </c>
      <c r="N31" s="156">
        <v>0</v>
      </c>
    </row>
    <row r="32" spans="2:28">
      <c r="B32" t="s">
        <v>8615</v>
      </c>
      <c r="C32" s="156">
        <v>92</v>
      </c>
      <c r="D32" s="156">
        <v>108</v>
      </c>
      <c r="E32" s="156">
        <v>104</v>
      </c>
      <c r="F32" s="156">
        <v>130</v>
      </c>
      <c r="G32" s="156">
        <v>162</v>
      </c>
      <c r="H32" s="156">
        <v>184</v>
      </c>
      <c r="I32" s="156">
        <v>206</v>
      </c>
      <c r="J32" s="156">
        <v>174</v>
      </c>
      <c r="K32" s="156">
        <v>248</v>
      </c>
      <c r="L32" s="156">
        <v>351</v>
      </c>
      <c r="M32" s="156">
        <v>448</v>
      </c>
      <c r="N32" s="156">
        <v>0</v>
      </c>
    </row>
    <row r="33" spans="2:28">
      <c r="B33" t="s">
        <v>8616</v>
      </c>
      <c r="C33" s="156">
        <v>0</v>
      </c>
      <c r="D33" s="156">
        <v>0</v>
      </c>
      <c r="E33" s="156">
        <v>0</v>
      </c>
      <c r="F33" s="156">
        <v>0</v>
      </c>
      <c r="G33" s="156">
        <v>0</v>
      </c>
      <c r="H33" s="156">
        <v>0</v>
      </c>
      <c r="I33" s="156">
        <v>0</v>
      </c>
      <c r="J33" s="156">
        <v>0</v>
      </c>
      <c r="K33" s="156">
        <v>0</v>
      </c>
      <c r="L33" s="156">
        <v>0</v>
      </c>
      <c r="M33" s="156">
        <v>0</v>
      </c>
      <c r="N33" s="156">
        <v>892</v>
      </c>
    </row>
    <row r="34" spans="2:28">
      <c r="B34" t="s">
        <v>8617</v>
      </c>
      <c r="C34" s="156">
        <v>452</v>
      </c>
      <c r="D34" s="156">
        <v>674</v>
      </c>
      <c r="E34" s="156">
        <v>468</v>
      </c>
      <c r="F34" s="156">
        <v>589</v>
      </c>
      <c r="G34" s="156">
        <v>640</v>
      </c>
      <c r="H34" s="156">
        <v>907</v>
      </c>
      <c r="I34" s="156">
        <v>937</v>
      </c>
      <c r="J34" s="156">
        <v>967</v>
      </c>
      <c r="K34" s="156">
        <v>1254</v>
      </c>
      <c r="L34" s="156">
        <v>1660</v>
      </c>
      <c r="M34" s="156">
        <v>1783</v>
      </c>
      <c r="N34" s="156">
        <v>0</v>
      </c>
    </row>
    <row r="35" spans="2:28">
      <c r="B35" s="138" t="s">
        <v>8618</v>
      </c>
      <c r="C35" s="160">
        <v>23105</v>
      </c>
      <c r="D35" s="160">
        <v>26902</v>
      </c>
      <c r="E35" s="160">
        <v>15343</v>
      </c>
      <c r="F35" s="160">
        <v>18680</v>
      </c>
      <c r="G35" s="160">
        <v>21458</v>
      </c>
      <c r="H35" s="160">
        <v>26365</v>
      </c>
      <c r="I35" s="160">
        <v>29768</v>
      </c>
      <c r="J35" s="160">
        <v>31496</v>
      </c>
      <c r="K35" s="160">
        <v>32530</v>
      </c>
      <c r="L35" s="160">
        <v>56083</v>
      </c>
      <c r="M35" s="160">
        <v>60787</v>
      </c>
      <c r="N35" s="160">
        <v>33384</v>
      </c>
    </row>
    <row r="36" spans="2:28">
      <c r="B36" s="2" t="s">
        <v>8619</v>
      </c>
      <c r="C36" s="160">
        <v>12071</v>
      </c>
      <c r="D36" s="160">
        <v>14412</v>
      </c>
      <c r="E36" s="160">
        <v>2813</v>
      </c>
      <c r="F36" s="160">
        <v>5370</v>
      </c>
      <c r="G36" s="160">
        <v>8069</v>
      </c>
      <c r="H36" s="160">
        <v>10928</v>
      </c>
      <c r="I36" s="160">
        <v>14024</v>
      </c>
      <c r="J36" s="160">
        <v>16508</v>
      </c>
      <c r="K36" s="160">
        <v>18783</v>
      </c>
      <c r="L36" s="160">
        <v>28141</v>
      </c>
      <c r="M36" s="160">
        <v>32922</v>
      </c>
      <c r="N36" s="160">
        <v>0</v>
      </c>
    </row>
    <row r="37" spans="2:28">
      <c r="B37" s="137" t="s">
        <v>27</v>
      </c>
      <c r="C37" s="161">
        <f>C35-C36</f>
        <v>11034</v>
      </c>
      <c r="D37" s="161">
        <f t="shared" ref="D37:M37" si="0">D35-D36</f>
        <v>12490</v>
      </c>
      <c r="E37" s="161">
        <f t="shared" si="0"/>
        <v>12530</v>
      </c>
      <c r="F37" s="161">
        <f t="shared" si="0"/>
        <v>13310</v>
      </c>
      <c r="G37" s="161">
        <f t="shared" si="0"/>
        <v>13389</v>
      </c>
      <c r="H37" s="161">
        <f t="shared" si="0"/>
        <v>15437</v>
      </c>
      <c r="I37" s="161">
        <f t="shared" si="0"/>
        <v>15744</v>
      </c>
      <c r="J37" s="161">
        <f t="shared" si="0"/>
        <v>14988</v>
      </c>
      <c r="K37" s="161">
        <f t="shared" si="0"/>
        <v>13747</v>
      </c>
      <c r="L37" s="161">
        <f t="shared" si="0"/>
        <v>27942</v>
      </c>
      <c r="M37" s="161">
        <f t="shared" si="0"/>
        <v>27865</v>
      </c>
      <c r="N37" s="161">
        <f>N35-N36</f>
        <v>33384</v>
      </c>
      <c r="Q37" s="25"/>
      <c r="R37" s="25"/>
      <c r="S37" s="25"/>
      <c r="T37" s="25"/>
      <c r="U37" s="25"/>
      <c r="V37" s="25"/>
      <c r="W37" s="25"/>
      <c r="X37" s="25"/>
      <c r="Y37" s="25"/>
      <c r="Z37" s="25"/>
      <c r="AA37" s="25"/>
      <c r="AB37" s="25"/>
    </row>
    <row r="38" spans="2:28">
      <c r="B38" s="2" t="s">
        <v>8620</v>
      </c>
      <c r="C38" s="156">
        <v>2640</v>
      </c>
      <c r="D38" s="156">
        <v>1890</v>
      </c>
      <c r="E38" s="156">
        <v>1007</v>
      </c>
      <c r="F38" s="156">
        <v>1252</v>
      </c>
      <c r="G38" s="156">
        <v>2132</v>
      </c>
      <c r="H38" s="156">
        <v>1607</v>
      </c>
      <c r="I38" s="156">
        <v>1415</v>
      </c>
      <c r="J38" s="156">
        <v>1497</v>
      </c>
      <c r="K38" s="156">
        <v>2936</v>
      </c>
      <c r="L38" s="156">
        <v>4143</v>
      </c>
      <c r="M38" s="156">
        <v>7735</v>
      </c>
      <c r="N38" s="156">
        <v>7527</v>
      </c>
    </row>
    <row r="39" spans="2:28">
      <c r="B39" s="2" t="s">
        <v>29</v>
      </c>
      <c r="C39" s="156">
        <v>10527</v>
      </c>
      <c r="D39" s="156">
        <v>13298</v>
      </c>
      <c r="E39" s="156">
        <v>20676</v>
      </c>
      <c r="F39" s="156">
        <v>29151</v>
      </c>
      <c r="G39" s="156">
        <v>36123</v>
      </c>
      <c r="H39" s="156">
        <v>37504</v>
      </c>
      <c r="I39" s="156">
        <v>37488</v>
      </c>
      <c r="J39" s="156">
        <v>42945</v>
      </c>
      <c r="K39" s="156">
        <v>42035</v>
      </c>
      <c r="L39" s="156">
        <v>49184</v>
      </c>
      <c r="M39" s="156">
        <v>57296</v>
      </c>
      <c r="N39" s="156">
        <v>66265</v>
      </c>
    </row>
    <row r="40" spans="2:28">
      <c r="B40" s="2" t="s">
        <v>8621</v>
      </c>
      <c r="C40" s="162"/>
      <c r="D40" s="162"/>
      <c r="E40" s="162"/>
      <c r="F40" s="162"/>
      <c r="G40" s="162"/>
      <c r="H40" s="162"/>
      <c r="I40" s="162"/>
      <c r="J40" s="162"/>
      <c r="K40" s="162"/>
      <c r="L40" s="162"/>
      <c r="M40" s="162"/>
      <c r="N40" s="162"/>
    </row>
    <row r="41" spans="2:28">
      <c r="B41" t="s">
        <v>8622</v>
      </c>
      <c r="C41" s="156">
        <v>1763</v>
      </c>
      <c r="D41" s="156">
        <v>2745</v>
      </c>
      <c r="E41" s="156">
        <v>3133</v>
      </c>
      <c r="F41" s="156">
        <v>3264</v>
      </c>
      <c r="G41" s="156">
        <v>3160</v>
      </c>
      <c r="H41" s="156">
        <v>3323</v>
      </c>
      <c r="I41" s="156">
        <v>3214</v>
      </c>
      <c r="J41" s="156">
        <v>3049</v>
      </c>
      <c r="K41" s="156">
        <v>3532</v>
      </c>
      <c r="L41" s="156">
        <v>5444</v>
      </c>
      <c r="M41" s="156">
        <v>5318</v>
      </c>
      <c r="N41" s="156">
        <v>6913</v>
      </c>
    </row>
    <row r="42" spans="2:28">
      <c r="B42" t="s">
        <v>8623</v>
      </c>
      <c r="C42" s="156">
        <v>1489</v>
      </c>
      <c r="D42" s="156">
        <v>1144</v>
      </c>
      <c r="E42" s="156">
        <v>1323</v>
      </c>
      <c r="F42" s="156">
        <v>1203</v>
      </c>
      <c r="G42" s="156">
        <v>1465</v>
      </c>
      <c r="H42" s="156">
        <v>2313</v>
      </c>
      <c r="I42" s="156">
        <v>1978</v>
      </c>
      <c r="J42" s="156">
        <v>1280</v>
      </c>
      <c r="K42" s="156">
        <v>2034</v>
      </c>
      <c r="L42" s="156">
        <v>3285</v>
      </c>
      <c r="M42" s="156">
        <v>4597</v>
      </c>
      <c r="N42" s="156">
        <v>6540</v>
      </c>
    </row>
    <row r="43" spans="2:28">
      <c r="B43" t="s">
        <v>8624</v>
      </c>
      <c r="C43" s="156">
        <v>649</v>
      </c>
      <c r="D43" s="156">
        <v>43</v>
      </c>
      <c r="E43" s="156">
        <v>51</v>
      </c>
      <c r="F43" s="156">
        <v>24</v>
      </c>
      <c r="G43" s="156">
        <v>74</v>
      </c>
      <c r="H43" s="156">
        <v>188</v>
      </c>
      <c r="I43" s="156">
        <v>29</v>
      </c>
      <c r="J43" s="156">
        <v>3047</v>
      </c>
      <c r="K43" s="156">
        <v>3042</v>
      </c>
      <c r="L43" s="156">
        <v>2748</v>
      </c>
      <c r="M43" s="156">
        <v>2827</v>
      </c>
      <c r="N43" s="156">
        <v>553</v>
      </c>
    </row>
    <row r="44" spans="2:28">
      <c r="B44" t="s">
        <v>8625</v>
      </c>
      <c r="C44" s="156">
        <v>188</v>
      </c>
      <c r="D44" s="156">
        <v>126</v>
      </c>
      <c r="E44" s="156">
        <v>623</v>
      </c>
      <c r="F44" s="156">
        <v>688</v>
      </c>
      <c r="G44" s="156">
        <v>1290</v>
      </c>
      <c r="H44" s="156">
        <v>1160</v>
      </c>
      <c r="I44" s="156">
        <v>1362</v>
      </c>
      <c r="J44" s="156">
        <v>1412</v>
      </c>
      <c r="K44" s="156">
        <v>2880</v>
      </c>
      <c r="L44" s="156">
        <v>349</v>
      </c>
      <c r="M44" s="156">
        <v>266</v>
      </c>
      <c r="N44" s="156">
        <v>344</v>
      </c>
    </row>
    <row r="45" spans="2:28">
      <c r="B45" t="s">
        <v>8626</v>
      </c>
      <c r="C45" s="157">
        <v>3187</v>
      </c>
      <c r="D45" s="157">
        <v>2741</v>
      </c>
      <c r="E45" s="157">
        <v>3384</v>
      </c>
      <c r="F45" s="157">
        <v>3069</v>
      </c>
      <c r="G45" s="157">
        <v>2615</v>
      </c>
      <c r="H45" s="157">
        <v>2438</v>
      </c>
      <c r="I45" s="157">
        <v>2398</v>
      </c>
      <c r="J45" s="157">
        <v>3158</v>
      </c>
      <c r="K45" s="157">
        <v>4448</v>
      </c>
      <c r="L45" s="157">
        <v>7012</v>
      </c>
      <c r="M45" s="157">
        <v>9400</v>
      </c>
      <c r="N45" s="157">
        <v>10445</v>
      </c>
      <c r="O45" s="139"/>
      <c r="Q45" s="25"/>
      <c r="R45" s="25"/>
      <c r="S45" s="25"/>
      <c r="T45" s="25"/>
      <c r="U45" s="25"/>
      <c r="V45" s="25"/>
      <c r="W45" s="25"/>
      <c r="X45" s="25"/>
      <c r="Y45" s="25"/>
      <c r="Z45" s="25"/>
      <c r="AA45" s="25"/>
      <c r="AB45" s="25">
        <f t="shared" ref="AB45" si="1">SUM(AB39:AB43)</f>
        <v>0</v>
      </c>
    </row>
    <row r="46" spans="2:28">
      <c r="B46" s="136" t="s">
        <v>106</v>
      </c>
      <c r="C46" s="158">
        <v>31476</v>
      </c>
      <c r="D46" s="158">
        <v>34477</v>
      </c>
      <c r="E46" s="158">
        <v>42726</v>
      </c>
      <c r="F46" s="158">
        <v>51960</v>
      </c>
      <c r="G46" s="158">
        <v>60248</v>
      </c>
      <c r="H46" s="158">
        <v>63969</v>
      </c>
      <c r="I46" s="158">
        <v>63628</v>
      </c>
      <c r="J46" s="158">
        <v>71376</v>
      </c>
      <c r="K46" s="158">
        <v>74656</v>
      </c>
      <c r="L46" s="158">
        <v>100106</v>
      </c>
      <c r="M46" s="158">
        <v>115304</v>
      </c>
      <c r="N46" s="158">
        <v>131972</v>
      </c>
    </row>
    <row r="47" spans="2:28">
      <c r="C47" s="25"/>
      <c r="D47" s="25"/>
      <c r="E47" s="25"/>
      <c r="F47" s="25"/>
      <c r="G47" s="25"/>
      <c r="H47" s="25"/>
      <c r="I47" s="25"/>
      <c r="J47" s="25"/>
      <c r="K47" s="25"/>
      <c r="L47" s="25"/>
      <c r="M47" s="25"/>
      <c r="N47" s="25"/>
    </row>
    <row r="48" spans="2:28" ht="15.5">
      <c r="B48" s="303" t="s">
        <v>8648</v>
      </c>
      <c r="C48" s="337"/>
      <c r="D48" s="337"/>
      <c r="E48" s="337"/>
      <c r="F48" s="337"/>
      <c r="G48" s="337"/>
      <c r="H48" s="337"/>
      <c r="I48" s="337"/>
      <c r="J48" s="337"/>
      <c r="K48" s="337"/>
      <c r="L48" s="337"/>
      <c r="M48" s="337"/>
      <c r="N48" s="337"/>
    </row>
    <row r="49" spans="2:14" ht="15.5">
      <c r="B49" s="293" t="s">
        <v>8451</v>
      </c>
      <c r="C49" s="294">
        <v>41699</v>
      </c>
      <c r="D49" s="294">
        <v>42064</v>
      </c>
      <c r="E49" s="294">
        <v>42430</v>
      </c>
      <c r="F49" s="294">
        <v>42795</v>
      </c>
      <c r="G49" s="294">
        <v>43160</v>
      </c>
      <c r="H49" s="294">
        <v>43525</v>
      </c>
      <c r="I49" s="294">
        <v>43891</v>
      </c>
      <c r="J49" s="294">
        <v>44256</v>
      </c>
      <c r="K49" s="294">
        <v>44621</v>
      </c>
      <c r="L49" s="294">
        <v>44986</v>
      </c>
      <c r="M49" s="294">
        <v>45352</v>
      </c>
      <c r="N49" s="294">
        <v>45717</v>
      </c>
    </row>
    <row r="50" spans="2:14" ht="3.5" customHeight="1">
      <c r="B50" s="23"/>
      <c r="C50" s="24"/>
      <c r="D50" s="24"/>
      <c r="E50" s="24"/>
      <c r="F50" s="24"/>
      <c r="G50" s="24"/>
      <c r="H50" s="24"/>
      <c r="I50" s="24"/>
      <c r="J50" s="24"/>
      <c r="K50" s="24"/>
      <c r="L50" s="24"/>
      <c r="M50" s="24"/>
      <c r="N50" s="24"/>
    </row>
    <row r="51" spans="2:14">
      <c r="B51" s="153" t="s">
        <v>137</v>
      </c>
      <c r="C51" s="163">
        <v>4995</v>
      </c>
      <c r="D51" s="163">
        <v>6449</v>
      </c>
      <c r="E51" s="163">
        <v>8482</v>
      </c>
      <c r="F51" s="163">
        <v>10282</v>
      </c>
      <c r="G51" s="163">
        <v>11788</v>
      </c>
      <c r="H51" s="163">
        <v>6601</v>
      </c>
      <c r="I51" s="163">
        <v>3496</v>
      </c>
      <c r="J51" s="163">
        <v>8856</v>
      </c>
      <c r="K51" s="163">
        <v>1840</v>
      </c>
      <c r="L51" s="163">
        <v>10815</v>
      </c>
      <c r="M51" s="163">
        <v>16801</v>
      </c>
      <c r="N51" s="163">
        <v>16136</v>
      </c>
    </row>
    <row r="52" spans="2:14">
      <c r="B52" s="26" t="s">
        <v>108</v>
      </c>
      <c r="C52" s="156">
        <v>5111</v>
      </c>
      <c r="D52" s="156">
        <v>6779</v>
      </c>
      <c r="E52" s="156">
        <v>8935</v>
      </c>
      <c r="F52" s="156">
        <v>10413</v>
      </c>
      <c r="G52" s="156">
        <v>12036</v>
      </c>
      <c r="H52" s="156">
        <v>11060</v>
      </c>
      <c r="I52" s="156">
        <v>7503</v>
      </c>
      <c r="J52" s="156">
        <v>5531</v>
      </c>
      <c r="K52" s="156">
        <v>5832</v>
      </c>
      <c r="L52" s="156">
        <v>13176</v>
      </c>
      <c r="M52" s="156">
        <v>18676</v>
      </c>
      <c r="N52" s="156">
        <v>20322</v>
      </c>
    </row>
    <row r="53" spans="2:14">
      <c r="B53" s="26" t="s">
        <v>69</v>
      </c>
      <c r="C53" s="156">
        <v>46</v>
      </c>
      <c r="D53" s="156">
        <v>345</v>
      </c>
      <c r="E53" s="156">
        <v>-204</v>
      </c>
      <c r="F53" s="156">
        <v>122</v>
      </c>
      <c r="G53" s="156">
        <v>-262</v>
      </c>
      <c r="H53" s="156">
        <v>-851</v>
      </c>
      <c r="I53" s="156">
        <v>340</v>
      </c>
      <c r="J53" s="156">
        <v>696</v>
      </c>
      <c r="K53" s="156">
        <v>-764</v>
      </c>
      <c r="L53" s="156">
        <v>-1270</v>
      </c>
      <c r="M53" s="156">
        <v>-1316</v>
      </c>
      <c r="N53" s="156">
        <v>-1969</v>
      </c>
    </row>
    <row r="54" spans="2:14">
      <c r="B54" s="26" t="s">
        <v>45</v>
      </c>
      <c r="C54" s="156">
        <v>124</v>
      </c>
      <c r="D54" s="156">
        <v>-982</v>
      </c>
      <c r="E54" s="156">
        <v>-450</v>
      </c>
      <c r="F54" s="156">
        <v>-131</v>
      </c>
      <c r="G54" s="156">
        <v>104</v>
      </c>
      <c r="H54" s="156">
        <v>-162</v>
      </c>
      <c r="I54" s="156">
        <v>109</v>
      </c>
      <c r="J54" s="156">
        <v>165</v>
      </c>
      <c r="K54" s="156">
        <v>-483</v>
      </c>
      <c r="L54" s="156">
        <v>-1050</v>
      </c>
      <c r="M54" s="156">
        <v>125</v>
      </c>
      <c r="N54" s="156">
        <v>-1595</v>
      </c>
    </row>
    <row r="55" spans="2:14">
      <c r="B55" s="26" t="s">
        <v>109</v>
      </c>
      <c r="C55" s="156">
        <v>813</v>
      </c>
      <c r="D55" s="156">
        <v>712</v>
      </c>
      <c r="E55" s="156">
        <v>1789</v>
      </c>
      <c r="F55" s="156">
        <v>979</v>
      </c>
      <c r="G55" s="156">
        <v>2128</v>
      </c>
      <c r="H55" s="156">
        <v>-858</v>
      </c>
      <c r="I55" s="156">
        <v>-2155</v>
      </c>
      <c r="J55" s="156">
        <v>2680</v>
      </c>
      <c r="K55" s="156">
        <v>-396</v>
      </c>
      <c r="L55" s="156">
        <v>2491</v>
      </c>
      <c r="M55" s="156">
        <v>3321</v>
      </c>
      <c r="N55" s="156">
        <v>3509</v>
      </c>
    </row>
    <row r="56" spans="2:14">
      <c r="B56" s="26" t="s">
        <v>110</v>
      </c>
      <c r="C56" s="156">
        <v>-563</v>
      </c>
      <c r="D56" s="156">
        <v>23</v>
      </c>
      <c r="E56" s="156">
        <v>-1</v>
      </c>
      <c r="F56" s="156">
        <v>1</v>
      </c>
      <c r="G56" s="156">
        <v>0</v>
      </c>
      <c r="H56" s="156">
        <v>-13</v>
      </c>
      <c r="I56" s="156">
        <v>-1</v>
      </c>
      <c r="J56" s="156">
        <v>-6</v>
      </c>
      <c r="K56" s="156">
        <v>-8</v>
      </c>
      <c r="L56" s="156">
        <v>1</v>
      </c>
      <c r="M56" s="156">
        <v>-3</v>
      </c>
      <c r="N56" s="156">
        <v>-10</v>
      </c>
    </row>
    <row r="57" spans="2:14">
      <c r="B57" s="26" t="s">
        <v>138</v>
      </c>
      <c r="C57" s="156">
        <v>0</v>
      </c>
      <c r="D57" s="156">
        <v>0</v>
      </c>
      <c r="E57" s="156">
        <v>0</v>
      </c>
      <c r="F57" s="156">
        <v>0</v>
      </c>
      <c r="G57" s="156">
        <v>0</v>
      </c>
      <c r="H57" s="156">
        <v>0</v>
      </c>
      <c r="I57" s="156">
        <v>0</v>
      </c>
      <c r="J57" s="156">
        <v>0</v>
      </c>
      <c r="K57" s="156">
        <v>0</v>
      </c>
      <c r="L57" s="156">
        <v>0</v>
      </c>
      <c r="M57" s="156">
        <v>0</v>
      </c>
      <c r="N57" s="156">
        <v>-3</v>
      </c>
    </row>
    <row r="58" spans="2:14">
      <c r="B58" s="26" t="s">
        <v>111</v>
      </c>
      <c r="C58" s="156">
        <v>321</v>
      </c>
      <c r="D58" s="156">
        <v>648</v>
      </c>
      <c r="E58" s="156">
        <v>325</v>
      </c>
      <c r="F58" s="156">
        <v>1222</v>
      </c>
      <c r="G58" s="156">
        <v>839</v>
      </c>
      <c r="H58" s="156">
        <v>569</v>
      </c>
      <c r="I58" s="156">
        <v>-863</v>
      </c>
      <c r="J58" s="156">
        <v>801</v>
      </c>
      <c r="K58" s="156">
        <v>-1162</v>
      </c>
      <c r="L58" s="156">
        <v>-269</v>
      </c>
      <c r="M58" s="156">
        <v>-406</v>
      </c>
      <c r="N58" s="156">
        <v>-310</v>
      </c>
    </row>
    <row r="59" spans="2:14">
      <c r="B59" s="26" t="s">
        <v>112</v>
      </c>
      <c r="C59" s="156">
        <v>742</v>
      </c>
      <c r="D59" s="156">
        <v>745</v>
      </c>
      <c r="E59" s="156">
        <v>1460</v>
      </c>
      <c r="F59" s="156">
        <v>2192</v>
      </c>
      <c r="G59" s="156">
        <v>2808</v>
      </c>
      <c r="H59" s="156">
        <v>-1315</v>
      </c>
      <c r="I59" s="156">
        <v>-2570</v>
      </c>
      <c r="J59" s="156">
        <v>4336</v>
      </c>
      <c r="K59" s="156">
        <v>-2813</v>
      </c>
      <c r="L59" s="156">
        <v>-97</v>
      </c>
      <c r="M59" s="156">
        <v>1722</v>
      </c>
      <c r="N59" s="156">
        <v>-378</v>
      </c>
    </row>
    <row r="60" spans="2:14">
      <c r="B60" s="26" t="s">
        <v>113</v>
      </c>
      <c r="C60" s="156">
        <v>-858</v>
      </c>
      <c r="D60" s="156">
        <v>-1075</v>
      </c>
      <c r="E60" s="156">
        <v>-1912</v>
      </c>
      <c r="F60" s="156">
        <v>-2323</v>
      </c>
      <c r="G60" s="156">
        <v>-3056</v>
      </c>
      <c r="H60" s="156">
        <v>-3144</v>
      </c>
      <c r="I60" s="156">
        <v>-1438</v>
      </c>
      <c r="J60" s="156">
        <v>-1011</v>
      </c>
      <c r="K60" s="156">
        <v>-1178</v>
      </c>
      <c r="L60" s="156">
        <v>-2265</v>
      </c>
      <c r="M60" s="156">
        <v>-3597</v>
      </c>
      <c r="N60" s="156">
        <v>-3807</v>
      </c>
    </row>
    <row r="61" spans="2:14">
      <c r="B61" s="26"/>
      <c r="C61" s="157"/>
      <c r="D61" s="157"/>
      <c r="E61" s="157"/>
      <c r="F61" s="157"/>
      <c r="G61" s="157"/>
      <c r="H61" s="157"/>
      <c r="I61" s="157"/>
      <c r="J61" s="157"/>
      <c r="K61" s="157"/>
      <c r="L61" s="157"/>
      <c r="M61" s="157"/>
      <c r="N61" s="157"/>
    </row>
    <row r="62" spans="2:14">
      <c r="B62" s="153" t="s">
        <v>139</v>
      </c>
      <c r="C62" s="163">
        <v>-4997</v>
      </c>
      <c r="D62" s="163">
        <v>-4491</v>
      </c>
      <c r="E62" s="163">
        <v>-7230</v>
      </c>
      <c r="F62" s="163">
        <v>-9173</v>
      </c>
      <c r="G62" s="163">
        <v>-8302</v>
      </c>
      <c r="H62" s="163">
        <v>-3540</v>
      </c>
      <c r="I62" s="163">
        <v>-557</v>
      </c>
      <c r="J62" s="163">
        <v>-7291</v>
      </c>
      <c r="K62" s="163">
        <v>-239</v>
      </c>
      <c r="L62" s="163">
        <v>-8820</v>
      </c>
      <c r="M62" s="163">
        <v>-11865</v>
      </c>
      <c r="N62" s="163">
        <v>-14456</v>
      </c>
    </row>
    <row r="63" spans="2:14">
      <c r="B63" s="26" t="s">
        <v>114</v>
      </c>
      <c r="C63" s="156">
        <v>-3545</v>
      </c>
      <c r="D63" s="156">
        <v>-3058</v>
      </c>
      <c r="E63" s="156">
        <v>-2469</v>
      </c>
      <c r="F63" s="156">
        <v>-3391</v>
      </c>
      <c r="G63" s="156">
        <v>-3912</v>
      </c>
      <c r="H63" s="156">
        <v>-4872</v>
      </c>
      <c r="I63" s="156">
        <v>-3437</v>
      </c>
      <c r="J63" s="156">
        <v>-2370</v>
      </c>
      <c r="K63" s="156">
        <v>-3459</v>
      </c>
      <c r="L63" s="156">
        <v>-8065</v>
      </c>
      <c r="M63" s="156">
        <v>-9200</v>
      </c>
      <c r="N63" s="156">
        <v>-10641</v>
      </c>
    </row>
    <row r="64" spans="2:14">
      <c r="B64" s="26" t="s">
        <v>115</v>
      </c>
      <c r="C64" s="156">
        <v>9</v>
      </c>
      <c r="D64" s="156">
        <v>16</v>
      </c>
      <c r="E64" s="156">
        <v>12</v>
      </c>
      <c r="F64" s="156">
        <v>16</v>
      </c>
      <c r="G64" s="156">
        <v>26</v>
      </c>
      <c r="H64" s="156">
        <v>170</v>
      </c>
      <c r="I64" s="156">
        <v>37</v>
      </c>
      <c r="J64" s="156">
        <v>42</v>
      </c>
      <c r="K64" s="156">
        <v>136</v>
      </c>
      <c r="L64" s="156">
        <v>109</v>
      </c>
      <c r="M64" s="156">
        <v>45</v>
      </c>
      <c r="N64" s="156">
        <v>38</v>
      </c>
    </row>
    <row r="65" spans="2:14">
      <c r="B65" s="26" t="s">
        <v>116</v>
      </c>
      <c r="C65" s="156">
        <v>-13100</v>
      </c>
      <c r="D65" s="156">
        <v>-17354</v>
      </c>
      <c r="E65" s="156">
        <v>-12044</v>
      </c>
      <c r="F65" s="156">
        <v>-17716</v>
      </c>
      <c r="G65" s="156">
        <v>-47069</v>
      </c>
      <c r="H65" s="156">
        <v>-52957</v>
      </c>
      <c r="I65" s="156">
        <v>-44205</v>
      </c>
      <c r="J65" s="156">
        <v>-44869</v>
      </c>
      <c r="K65" s="156">
        <v>-60525</v>
      </c>
      <c r="L65" s="156">
        <v>-66597</v>
      </c>
      <c r="M65" s="156">
        <v>-65736</v>
      </c>
      <c r="N65" s="156">
        <v>-73882</v>
      </c>
    </row>
    <row r="66" spans="2:14">
      <c r="B66" s="26" t="s">
        <v>117</v>
      </c>
      <c r="C66" s="156">
        <v>10450</v>
      </c>
      <c r="D66" s="156">
        <v>15270</v>
      </c>
      <c r="E66" s="156">
        <v>7378</v>
      </c>
      <c r="F66" s="156">
        <v>11839</v>
      </c>
      <c r="G66" s="156">
        <v>42564</v>
      </c>
      <c r="H66" s="156">
        <v>53986</v>
      </c>
      <c r="I66" s="156">
        <v>46969</v>
      </c>
      <c r="J66" s="156">
        <v>42920</v>
      </c>
      <c r="K66" s="156">
        <v>63579</v>
      </c>
      <c r="L66" s="156">
        <v>61605</v>
      </c>
      <c r="M66" s="156">
        <v>61933</v>
      </c>
      <c r="N66" s="156">
        <v>69795</v>
      </c>
    </row>
    <row r="67" spans="2:14">
      <c r="B67" s="26" t="s">
        <v>118</v>
      </c>
      <c r="C67" s="156">
        <v>195</v>
      </c>
      <c r="D67" s="156">
        <v>152</v>
      </c>
      <c r="E67" s="156">
        <v>67</v>
      </c>
      <c r="F67" s="156">
        <v>36</v>
      </c>
      <c r="G67" s="156">
        <v>68</v>
      </c>
      <c r="H67" s="156">
        <v>124</v>
      </c>
      <c r="I67" s="156">
        <v>96</v>
      </c>
      <c r="J67" s="156">
        <v>67</v>
      </c>
      <c r="K67" s="156">
        <v>174</v>
      </c>
      <c r="L67" s="156">
        <v>313</v>
      </c>
      <c r="M67" s="156">
        <v>372</v>
      </c>
      <c r="N67" s="156">
        <v>444</v>
      </c>
    </row>
    <row r="68" spans="2:14">
      <c r="B68" s="26" t="s">
        <v>119</v>
      </c>
      <c r="C68" s="156">
        <v>54</v>
      </c>
      <c r="D68" s="156">
        <v>54</v>
      </c>
      <c r="E68" s="156">
        <v>11</v>
      </c>
      <c r="F68" s="156">
        <v>13</v>
      </c>
      <c r="G68" s="156">
        <v>20</v>
      </c>
      <c r="H68" s="156">
        <v>9</v>
      </c>
      <c r="I68" s="156">
        <v>4</v>
      </c>
      <c r="J68" s="156">
        <v>3</v>
      </c>
      <c r="K68" s="156">
        <v>3</v>
      </c>
      <c r="L68" s="156">
        <v>6</v>
      </c>
      <c r="M68" s="156">
        <v>6</v>
      </c>
      <c r="N68" s="156">
        <v>9</v>
      </c>
    </row>
    <row r="69" spans="2:14">
      <c r="B69" s="26" t="s">
        <v>120</v>
      </c>
      <c r="C69" s="156">
        <v>0</v>
      </c>
      <c r="D69" s="156">
        <v>0</v>
      </c>
      <c r="E69" s="156">
        <v>0</v>
      </c>
      <c r="F69" s="156">
        <v>0</v>
      </c>
      <c r="G69" s="156">
        <v>0</v>
      </c>
      <c r="H69" s="156">
        <v>0</v>
      </c>
      <c r="I69" s="156">
        <v>-15</v>
      </c>
      <c r="J69" s="156">
        <v>-65</v>
      </c>
      <c r="K69" s="156">
        <v>-146</v>
      </c>
      <c r="L69" s="156">
        <v>0</v>
      </c>
      <c r="M69" s="156">
        <v>-80</v>
      </c>
      <c r="N69" s="156">
        <v>0</v>
      </c>
    </row>
    <row r="70" spans="2:14">
      <c r="B70" s="26" t="s">
        <v>121</v>
      </c>
      <c r="C70" s="156">
        <v>940</v>
      </c>
      <c r="D70" s="156">
        <v>428</v>
      </c>
      <c r="E70" s="156">
        <v>-186</v>
      </c>
      <c r="F70" s="156">
        <v>7</v>
      </c>
      <c r="G70" s="156">
        <v>0</v>
      </c>
      <c r="H70" s="156">
        <v>0</v>
      </c>
      <c r="I70" s="156">
        <v>-5</v>
      </c>
      <c r="J70" s="156">
        <v>-3019</v>
      </c>
      <c r="K70" s="156">
        <v>-1</v>
      </c>
      <c r="L70" s="156">
        <v>3808</v>
      </c>
      <c r="M70" s="156">
        <v>795</v>
      </c>
      <c r="N70" s="156">
        <v>-219</v>
      </c>
    </row>
    <row r="71" spans="2:14">
      <c r="B71" s="26"/>
      <c r="C71" s="157"/>
      <c r="D71" s="157"/>
      <c r="E71" s="157"/>
      <c r="F71" s="157"/>
      <c r="G71" s="157"/>
      <c r="H71" s="157"/>
      <c r="I71" s="157"/>
      <c r="J71" s="157"/>
      <c r="K71" s="157"/>
      <c r="L71" s="157"/>
      <c r="M71" s="157"/>
      <c r="N71" s="157"/>
    </row>
    <row r="72" spans="2:14">
      <c r="B72" s="153" t="s">
        <v>140</v>
      </c>
      <c r="C72" s="163">
        <v>-74</v>
      </c>
      <c r="D72" s="163">
        <v>-2004</v>
      </c>
      <c r="E72" s="163">
        <v>-1237</v>
      </c>
      <c r="F72" s="163">
        <v>-1129</v>
      </c>
      <c r="G72" s="163">
        <v>-3436</v>
      </c>
      <c r="H72" s="163">
        <v>-2948</v>
      </c>
      <c r="I72" s="163">
        <v>-3104</v>
      </c>
      <c r="J72" s="163">
        <v>-1545</v>
      </c>
      <c r="K72" s="163">
        <v>-1607</v>
      </c>
      <c r="L72" s="163">
        <v>-1214</v>
      </c>
      <c r="M72" s="163">
        <v>-4062</v>
      </c>
      <c r="N72" s="163">
        <v>-4155</v>
      </c>
    </row>
    <row r="73" spans="2:14">
      <c r="B73" s="26" t="s">
        <v>122</v>
      </c>
      <c r="C73" s="156">
        <v>1264</v>
      </c>
      <c r="D73" s="156">
        <v>92</v>
      </c>
      <c r="E73" s="156">
        <v>77</v>
      </c>
      <c r="F73" s="156">
        <v>484</v>
      </c>
      <c r="G73" s="156">
        <v>10</v>
      </c>
      <c r="H73" s="156">
        <v>39</v>
      </c>
      <c r="I73" s="156">
        <v>0</v>
      </c>
      <c r="J73" s="156">
        <v>380</v>
      </c>
      <c r="K73" s="156">
        <v>0</v>
      </c>
      <c r="L73" s="156">
        <v>831</v>
      </c>
      <c r="M73" s="156">
        <v>0</v>
      </c>
      <c r="N73" s="156">
        <v>0</v>
      </c>
    </row>
    <row r="74" spans="2:14">
      <c r="B74" s="26" t="s">
        <v>123</v>
      </c>
      <c r="C74" s="156">
        <v>-885</v>
      </c>
      <c r="D74" s="156">
        <v>-1449</v>
      </c>
      <c r="E74" s="156">
        <v>-313</v>
      </c>
      <c r="F74" s="156">
        <v>-231</v>
      </c>
      <c r="G74" s="156">
        <v>-373</v>
      </c>
      <c r="H74" s="156">
        <v>0</v>
      </c>
      <c r="I74" s="156">
        <v>-46</v>
      </c>
      <c r="J74" s="156">
        <v>0</v>
      </c>
      <c r="K74" s="156">
        <v>-110</v>
      </c>
      <c r="L74" s="156">
        <v>0</v>
      </c>
      <c r="M74" s="156">
        <v>-1183</v>
      </c>
      <c r="N74" s="156">
        <v>-33</v>
      </c>
    </row>
    <row r="75" spans="2:14">
      <c r="B75" s="26" t="s">
        <v>124</v>
      </c>
      <c r="C75" s="156">
        <v>-170</v>
      </c>
      <c r="D75" s="156">
        <v>-222</v>
      </c>
      <c r="E75" s="156">
        <v>-92</v>
      </c>
      <c r="F75" s="156">
        <v>-110</v>
      </c>
      <c r="G75" s="156">
        <v>-346</v>
      </c>
      <c r="H75" s="156">
        <v>-73</v>
      </c>
      <c r="I75" s="156">
        <v>-136</v>
      </c>
      <c r="J75" s="156">
        <v>-102</v>
      </c>
      <c r="K75" s="156">
        <v>-130</v>
      </c>
      <c r="L75" s="156">
        <v>-186</v>
      </c>
      <c r="M75" s="156">
        <v>-147</v>
      </c>
      <c r="N75" s="156">
        <v>-167</v>
      </c>
    </row>
    <row r="76" spans="2:14">
      <c r="B76" s="26" t="s">
        <v>125</v>
      </c>
      <c r="C76" s="156">
        <v>-242</v>
      </c>
      <c r="D76" s="156">
        <v>-362</v>
      </c>
      <c r="E76" s="156">
        <v>-755</v>
      </c>
      <c r="F76" s="156">
        <v>-1057</v>
      </c>
      <c r="G76" s="156">
        <v>-2266</v>
      </c>
      <c r="H76" s="156">
        <v>-2417</v>
      </c>
      <c r="I76" s="156">
        <v>-2417</v>
      </c>
      <c r="J76" s="156">
        <v>-1812</v>
      </c>
      <c r="K76" s="156">
        <v>-1359</v>
      </c>
      <c r="L76" s="156">
        <v>-1812</v>
      </c>
      <c r="M76" s="156">
        <v>-2719</v>
      </c>
      <c r="N76" s="156">
        <v>-3930</v>
      </c>
    </row>
    <row r="77" spans="2:14">
      <c r="B77" s="26" t="s">
        <v>126</v>
      </c>
      <c r="C77" s="156">
        <v>0</v>
      </c>
      <c r="D77" s="156">
        <v>0</v>
      </c>
      <c r="E77" s="156">
        <v>0</v>
      </c>
      <c r="F77" s="156">
        <v>0</v>
      </c>
      <c r="G77" s="156">
        <v>0</v>
      </c>
      <c r="H77" s="156">
        <v>0</v>
      </c>
      <c r="I77" s="156">
        <v>-10</v>
      </c>
      <c r="J77" s="156">
        <v>-11</v>
      </c>
      <c r="K77" s="156">
        <v>-8</v>
      </c>
      <c r="L77" s="156">
        <v>-47</v>
      </c>
      <c r="M77" s="156">
        <v>-13</v>
      </c>
      <c r="N77" s="156">
        <v>-51</v>
      </c>
    </row>
    <row r="78" spans="2:14">
      <c r="B78" s="26" t="s">
        <v>127</v>
      </c>
      <c r="C78" s="157">
        <v>-41</v>
      </c>
      <c r="D78" s="157">
        <v>-62</v>
      </c>
      <c r="E78" s="157">
        <v>-154</v>
      </c>
      <c r="F78" s="157">
        <v>-215</v>
      </c>
      <c r="G78" s="157">
        <v>-461</v>
      </c>
      <c r="H78" s="157">
        <v>-497</v>
      </c>
      <c r="I78" s="157">
        <v>-497</v>
      </c>
      <c r="J78" s="157">
        <v>0</v>
      </c>
      <c r="K78" s="157">
        <v>0</v>
      </c>
      <c r="L78" s="157">
        <v>0</v>
      </c>
      <c r="M78" s="157">
        <v>0</v>
      </c>
      <c r="N78" s="157">
        <v>25</v>
      </c>
    </row>
    <row r="79" spans="2:14">
      <c r="B79" s="26"/>
      <c r="C79" s="160"/>
      <c r="D79" s="160"/>
      <c r="E79" s="160"/>
      <c r="F79" s="160"/>
      <c r="G79" s="160"/>
      <c r="H79" s="160"/>
      <c r="I79" s="160"/>
      <c r="J79" s="160"/>
      <c r="K79" s="160"/>
      <c r="L79" s="160"/>
      <c r="M79" s="160"/>
      <c r="N79" s="160"/>
    </row>
    <row r="80" spans="2:14" ht="15" thickBot="1">
      <c r="B80" s="152" t="s">
        <v>35</v>
      </c>
      <c r="C80" s="164">
        <v>-76</v>
      </c>
      <c r="D80" s="164">
        <v>-45</v>
      </c>
      <c r="E80" s="164">
        <v>16</v>
      </c>
      <c r="F80" s="164">
        <v>-20</v>
      </c>
      <c r="G80" s="164">
        <v>50</v>
      </c>
      <c r="H80" s="164">
        <v>113</v>
      </c>
      <c r="I80" s="164">
        <v>-165</v>
      </c>
      <c r="J80" s="164">
        <v>20</v>
      </c>
      <c r="K80" s="164">
        <v>-6</v>
      </c>
      <c r="L80" s="164">
        <v>780</v>
      </c>
      <c r="M80" s="164">
        <v>874</v>
      </c>
      <c r="N80" s="164">
        <v>-2475</v>
      </c>
    </row>
    <row r="82" spans="2:14">
      <c r="B82" s="87" t="s">
        <v>8721</v>
      </c>
      <c r="C82" s="155"/>
      <c r="D82" s="155"/>
      <c r="E82" s="155"/>
      <c r="F82" s="155"/>
      <c r="G82" s="155"/>
      <c r="H82" s="155"/>
      <c r="I82" s="155"/>
      <c r="J82" s="155"/>
      <c r="K82" s="155"/>
      <c r="L82" s="155"/>
      <c r="M82" s="155"/>
      <c r="N82" s="155"/>
    </row>
    <row r="83" spans="2:14">
      <c r="B83" s="47" t="s">
        <v>8451</v>
      </c>
      <c r="C83" s="48">
        <v>41699</v>
      </c>
      <c r="D83" s="48">
        <v>42064</v>
      </c>
      <c r="E83" s="48">
        <v>42430</v>
      </c>
      <c r="F83" s="48">
        <v>42795</v>
      </c>
      <c r="G83" s="48">
        <v>43160</v>
      </c>
      <c r="H83" s="48">
        <v>43525</v>
      </c>
      <c r="I83" s="48">
        <v>43891</v>
      </c>
      <c r="J83" s="48">
        <v>44256</v>
      </c>
      <c r="K83" s="48">
        <v>44621</v>
      </c>
      <c r="L83" s="48">
        <v>44986</v>
      </c>
      <c r="M83" s="48">
        <v>45352</v>
      </c>
      <c r="N83" s="48">
        <v>45717</v>
      </c>
    </row>
    <row r="84" spans="2:14">
      <c r="B84" t="s">
        <v>46</v>
      </c>
      <c r="C84" s="172">
        <v>12</v>
      </c>
      <c r="D84" s="172">
        <v>8</v>
      </c>
      <c r="E84" s="172">
        <v>8</v>
      </c>
      <c r="F84" s="172">
        <v>6</v>
      </c>
      <c r="G84" s="172">
        <v>7</v>
      </c>
      <c r="H84" s="172">
        <v>10</v>
      </c>
      <c r="I84" s="172">
        <v>10</v>
      </c>
      <c r="J84" s="172">
        <v>7</v>
      </c>
      <c r="K84" s="172">
        <v>8</v>
      </c>
      <c r="L84" s="172">
        <v>10</v>
      </c>
      <c r="M84" s="172">
        <v>12</v>
      </c>
      <c r="N84" s="172">
        <v>16</v>
      </c>
    </row>
    <row r="85" spans="2:14">
      <c r="B85" t="s">
        <v>167</v>
      </c>
      <c r="C85" s="172">
        <v>20</v>
      </c>
      <c r="D85" s="172">
        <v>28</v>
      </c>
      <c r="E85" s="172">
        <v>30</v>
      </c>
      <c r="F85" s="172">
        <v>25</v>
      </c>
      <c r="G85" s="172">
        <v>21</v>
      </c>
      <c r="H85" s="172">
        <v>20</v>
      </c>
      <c r="I85" s="172">
        <v>22</v>
      </c>
      <c r="J85" s="172">
        <v>22</v>
      </c>
      <c r="K85" s="172">
        <v>20</v>
      </c>
      <c r="L85" s="172">
        <v>18</v>
      </c>
      <c r="M85" s="172">
        <v>15</v>
      </c>
      <c r="N85" s="172">
        <v>17</v>
      </c>
    </row>
    <row r="86" spans="2:14">
      <c r="B86" t="s">
        <v>8717</v>
      </c>
      <c r="C86" s="172">
        <v>57</v>
      </c>
      <c r="D86" s="172">
        <v>56</v>
      </c>
      <c r="E86" s="172">
        <v>70</v>
      </c>
      <c r="F86" s="172">
        <v>65</v>
      </c>
      <c r="G86" s="172">
        <v>70</v>
      </c>
      <c r="H86" s="172">
        <v>59</v>
      </c>
      <c r="I86" s="172">
        <v>51</v>
      </c>
      <c r="J86" s="172">
        <v>73</v>
      </c>
      <c r="K86" s="172">
        <v>54</v>
      </c>
      <c r="L86" s="172">
        <v>50</v>
      </c>
      <c r="M86" s="172">
        <v>53</v>
      </c>
      <c r="N86" s="172">
        <v>59</v>
      </c>
    </row>
    <row r="87" spans="2:14">
      <c r="B87" t="s">
        <v>8718</v>
      </c>
      <c r="C87" s="172">
        <v>-25</v>
      </c>
      <c r="D87" s="172">
        <v>-21</v>
      </c>
      <c r="E87" s="172">
        <v>-32</v>
      </c>
      <c r="F87" s="172">
        <v>-33</v>
      </c>
      <c r="G87" s="172">
        <v>-42</v>
      </c>
      <c r="H87" s="172">
        <v>-29</v>
      </c>
      <c r="I87" s="172">
        <v>-20</v>
      </c>
      <c r="J87" s="172">
        <v>-44</v>
      </c>
      <c r="K87" s="172">
        <v>-26</v>
      </c>
      <c r="L87" s="172">
        <v>-21</v>
      </c>
      <c r="M87" s="172">
        <v>-26</v>
      </c>
      <c r="N87" s="172">
        <v>-26</v>
      </c>
    </row>
    <row r="88" spans="2:14">
      <c r="B88" t="s">
        <v>8719</v>
      </c>
      <c r="C88" s="172">
        <v>-18</v>
      </c>
      <c r="D88" s="172">
        <v>-26</v>
      </c>
      <c r="E88" s="172">
        <v>-27</v>
      </c>
      <c r="F88" s="172">
        <v>-33</v>
      </c>
      <c r="G88" s="172">
        <v>-40</v>
      </c>
      <c r="H88" s="172">
        <v>-29</v>
      </c>
      <c r="I88" s="172">
        <v>-19</v>
      </c>
      <c r="J88" s="172">
        <v>-47</v>
      </c>
      <c r="K88" s="172">
        <v>-29</v>
      </c>
      <c r="L88" s="172">
        <v>-23</v>
      </c>
      <c r="M88" s="172">
        <v>-25</v>
      </c>
      <c r="N88" s="172">
        <v>-9</v>
      </c>
    </row>
    <row r="89" spans="2:14">
      <c r="B89" t="s">
        <v>8720</v>
      </c>
      <c r="C89" s="329">
        <v>0.16</v>
      </c>
      <c r="D89" s="329">
        <v>0.19</v>
      </c>
      <c r="E89" s="329">
        <v>0.23</v>
      </c>
      <c r="F89" s="329">
        <v>0.24</v>
      </c>
      <c r="G89" s="329">
        <v>0.24</v>
      </c>
      <c r="H89" s="329">
        <v>0.19</v>
      </c>
      <c r="I89" s="329">
        <v>0.09</v>
      </c>
      <c r="J89" s="329">
        <v>0.11</v>
      </c>
      <c r="K89" s="329">
        <v>0.06</v>
      </c>
      <c r="L89" s="329">
        <v>0.15</v>
      </c>
      <c r="M89" s="329">
        <v>0.19</v>
      </c>
      <c r="N89" s="329">
        <v>0.22</v>
      </c>
    </row>
  </sheetData>
  <pageMargins left="0.7" right="0.7" top="0.75" bottom="0.75" header="0.3" footer="0.3"/>
  <pageSetup scale="52" orientation="portrait" r:id="rId1"/>
  <rowBreaks count="1" manualBreakCount="1">
    <brk id="90" max="27" man="1"/>
  </rowBreaks>
  <colBreaks count="1" manualBreakCount="1">
    <brk id="15" max="93"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7D7CA-6079-42DE-9B96-D8D00FE6ECB8}">
  <dimension ref="A2:D5442"/>
  <sheetViews>
    <sheetView workbookViewId="0">
      <selection activeCell="A2" sqref="A2"/>
    </sheetView>
  </sheetViews>
  <sheetFormatPr defaultColWidth="9.1796875" defaultRowHeight="14.5"/>
  <cols>
    <col min="1" max="1" width="59.7265625" style="50" bestFit="1" customWidth="1"/>
    <col min="2" max="2" width="10" style="50" bestFit="1" customWidth="1"/>
    <col min="3" max="3" width="14.54296875" style="50" bestFit="1" customWidth="1"/>
    <col min="4" max="4" width="28.1796875" style="50" bestFit="1" customWidth="1"/>
    <col min="5" max="6" width="9.1796875" style="50"/>
    <col min="7" max="7" width="49.81640625" style="50" bestFit="1" customWidth="1"/>
    <col min="8" max="8" width="7" style="50" bestFit="1" customWidth="1"/>
    <col min="9" max="9" width="13.54296875" style="50" bestFit="1" customWidth="1"/>
    <col min="10" max="10" width="7.54296875" style="50" bestFit="1" customWidth="1"/>
    <col min="11" max="11" width="14.26953125" style="50" bestFit="1" customWidth="1"/>
    <col min="12" max="16384" width="9.1796875" style="50"/>
  </cols>
  <sheetData>
    <row r="2" spans="1:4">
      <c r="A2" s="213" t="s">
        <v>0</v>
      </c>
      <c r="B2" s="213" t="s">
        <v>7408</v>
      </c>
      <c r="C2" s="213" t="s">
        <v>8399</v>
      </c>
      <c r="D2" s="213" t="s">
        <v>8398</v>
      </c>
    </row>
    <row r="3" spans="1:4">
      <c r="A3" s="50" t="s">
        <v>8397</v>
      </c>
      <c r="B3" s="50">
        <v>533022</v>
      </c>
      <c r="C3" s="50" t="s">
        <v>8396</v>
      </c>
      <c r="D3" s="50" t="s">
        <v>2261</v>
      </c>
    </row>
    <row r="4" spans="1:4">
      <c r="A4" s="50" t="s">
        <v>8395</v>
      </c>
      <c r="B4" s="50">
        <v>526921</v>
      </c>
      <c r="C4" s="50" t="s">
        <v>8394</v>
      </c>
      <c r="D4" s="50" t="s">
        <v>727</v>
      </c>
    </row>
    <row r="5" spans="1:4">
      <c r="A5" s="50" t="s">
        <v>8393</v>
      </c>
      <c r="B5" s="50">
        <v>532628</v>
      </c>
      <c r="C5" s="50" t="s">
        <v>8392</v>
      </c>
      <c r="D5" s="50" t="s">
        <v>730</v>
      </c>
    </row>
    <row r="6" spans="1:4">
      <c r="A6" s="50" t="s">
        <v>8391</v>
      </c>
      <c r="B6" s="50">
        <v>523395</v>
      </c>
      <c r="C6" s="50" t="s">
        <v>8390</v>
      </c>
      <c r="D6" s="50" t="s">
        <v>783</v>
      </c>
    </row>
    <row r="7" spans="1:4">
      <c r="A7" s="50" t="s">
        <v>8389</v>
      </c>
      <c r="B7" s="50">
        <v>523395</v>
      </c>
      <c r="C7" s="50" t="s">
        <v>8388</v>
      </c>
      <c r="D7" s="50" t="s">
        <v>783</v>
      </c>
    </row>
    <row r="8" spans="1:4">
      <c r="A8" s="50" t="s">
        <v>8387</v>
      </c>
      <c r="B8" s="50">
        <v>516092</v>
      </c>
      <c r="C8" s="50" t="s">
        <v>8386</v>
      </c>
      <c r="D8" s="50" t="s">
        <v>1437</v>
      </c>
    </row>
    <row r="9" spans="1:4">
      <c r="A9" s="50" t="s">
        <v>8385</v>
      </c>
      <c r="B9" s="50">
        <v>540776</v>
      </c>
      <c r="C9" s="50" t="s">
        <v>8384</v>
      </c>
      <c r="D9" s="50" t="s">
        <v>727</v>
      </c>
    </row>
    <row r="10" spans="1:4">
      <c r="A10" s="50" t="s">
        <v>8383</v>
      </c>
      <c r="B10" s="50">
        <v>526881</v>
      </c>
      <c r="C10" s="50" t="s">
        <v>8382</v>
      </c>
      <c r="D10" s="50" t="s">
        <v>730</v>
      </c>
    </row>
    <row r="11" spans="1:4">
      <c r="A11" s="50" t="s">
        <v>8381</v>
      </c>
      <c r="B11" s="50">
        <v>540615</v>
      </c>
      <c r="C11" s="50" t="s">
        <v>1517</v>
      </c>
      <c r="D11" s="50" t="s">
        <v>1034</v>
      </c>
    </row>
    <row r="12" spans="1:4">
      <c r="A12" s="50" t="s">
        <v>8380</v>
      </c>
      <c r="B12" s="50">
        <v>540874</v>
      </c>
      <c r="C12" s="50" t="s">
        <v>1517</v>
      </c>
      <c r="D12" s="50" t="s">
        <v>1729</v>
      </c>
    </row>
    <row r="13" spans="1:4">
      <c r="A13" s="50" t="s">
        <v>8379</v>
      </c>
      <c r="B13" s="50">
        <v>512161</v>
      </c>
      <c r="C13" s="50" t="s">
        <v>8378</v>
      </c>
      <c r="D13" s="50" t="s">
        <v>743</v>
      </c>
    </row>
    <row r="14" spans="1:4">
      <c r="A14" s="50" t="s">
        <v>8377</v>
      </c>
      <c r="B14" s="50">
        <v>540697</v>
      </c>
      <c r="C14" s="50" t="s">
        <v>1517</v>
      </c>
      <c r="D14" s="50" t="s">
        <v>297</v>
      </c>
    </row>
    <row r="15" spans="1:4">
      <c r="A15" s="50" t="s">
        <v>8376</v>
      </c>
      <c r="B15" s="50" t="s">
        <v>1517</v>
      </c>
      <c r="C15" s="50" t="s">
        <v>8375</v>
      </c>
      <c r="D15" s="50" t="s">
        <v>1515</v>
      </c>
    </row>
    <row r="16" spans="1:4">
      <c r="A16" s="50" t="s">
        <v>8374</v>
      </c>
      <c r="B16" s="50">
        <v>539620</v>
      </c>
      <c r="C16" s="50" t="s">
        <v>1517</v>
      </c>
      <c r="D16" s="50" t="s">
        <v>469</v>
      </c>
    </row>
    <row r="17" spans="1:4">
      <c r="A17" s="50" t="s">
        <v>8373</v>
      </c>
      <c r="B17" s="50">
        <v>539300</v>
      </c>
      <c r="C17" s="50" t="s">
        <v>1517</v>
      </c>
      <c r="D17" s="50" t="s">
        <v>702</v>
      </c>
    </row>
    <row r="18" spans="1:4">
      <c r="A18" s="50" t="s">
        <v>8372</v>
      </c>
      <c r="B18" s="50">
        <v>530499</v>
      </c>
      <c r="C18" s="50" t="s">
        <v>1517</v>
      </c>
      <c r="D18" s="50" t="s">
        <v>786</v>
      </c>
    </row>
    <row r="19" spans="1:4">
      <c r="A19" s="50" t="s">
        <v>8371</v>
      </c>
      <c r="B19" s="50">
        <v>538351</v>
      </c>
      <c r="C19" s="50" t="s">
        <v>8370</v>
      </c>
      <c r="D19" s="50" t="s">
        <v>1573</v>
      </c>
    </row>
    <row r="20" spans="1:4">
      <c r="A20" s="50" t="s">
        <v>8369</v>
      </c>
      <c r="B20" s="50">
        <v>542012</v>
      </c>
      <c r="C20" s="50" t="s">
        <v>1517</v>
      </c>
      <c r="D20" s="50" t="s">
        <v>994</v>
      </c>
    </row>
    <row r="21" spans="1:4">
      <c r="A21" s="50" t="s">
        <v>8368</v>
      </c>
      <c r="B21" s="50">
        <v>533292</v>
      </c>
      <c r="C21" s="50" t="s">
        <v>8367</v>
      </c>
      <c r="D21" s="50" t="s">
        <v>1910</v>
      </c>
    </row>
    <row r="22" spans="1:4">
      <c r="A22" s="50" t="s">
        <v>8366</v>
      </c>
      <c r="B22" s="50">
        <v>531611</v>
      </c>
      <c r="C22" s="50" t="s">
        <v>1517</v>
      </c>
      <c r="D22" s="50" t="s">
        <v>786</v>
      </c>
    </row>
    <row r="23" spans="1:4">
      <c r="A23" s="50" t="s">
        <v>8365</v>
      </c>
      <c r="B23" s="50">
        <v>531611</v>
      </c>
      <c r="C23" s="50" t="s">
        <v>1517</v>
      </c>
      <c r="D23" s="50" t="s">
        <v>786</v>
      </c>
    </row>
    <row r="24" spans="1:4">
      <c r="A24" s="50" t="s">
        <v>8364</v>
      </c>
      <c r="B24" s="50" t="s">
        <v>1517</v>
      </c>
      <c r="C24" s="50" t="s">
        <v>8363</v>
      </c>
      <c r="D24" s="50" t="s">
        <v>1515</v>
      </c>
    </row>
    <row r="25" spans="1:4">
      <c r="A25" s="50" t="s">
        <v>8362</v>
      </c>
      <c r="B25" s="50">
        <v>539096</v>
      </c>
      <c r="C25" s="50" t="s">
        <v>1517</v>
      </c>
      <c r="D25" s="50" t="s">
        <v>702</v>
      </c>
    </row>
    <row r="26" spans="1:4">
      <c r="A26" s="50" t="s">
        <v>8361</v>
      </c>
      <c r="B26" s="50">
        <v>538812</v>
      </c>
      <c r="C26" s="50" t="s">
        <v>1517</v>
      </c>
      <c r="D26" s="50" t="s">
        <v>1632</v>
      </c>
    </row>
    <row r="27" spans="1:4">
      <c r="A27" s="50" t="s">
        <v>8360</v>
      </c>
      <c r="B27" s="50">
        <v>539632</v>
      </c>
      <c r="C27" s="50" t="s">
        <v>1517</v>
      </c>
      <c r="D27" s="50" t="s">
        <v>602</v>
      </c>
    </row>
    <row r="28" spans="1:4">
      <c r="A28" s="50" t="s">
        <v>8359</v>
      </c>
      <c r="B28" s="50">
        <v>542377</v>
      </c>
      <c r="C28" s="50" t="s">
        <v>8358</v>
      </c>
      <c r="D28" s="50" t="s">
        <v>786</v>
      </c>
    </row>
    <row r="29" spans="1:4">
      <c r="A29" s="50" t="s">
        <v>8357</v>
      </c>
      <c r="B29" s="50">
        <v>524412</v>
      </c>
      <c r="C29" s="50" t="s">
        <v>1517</v>
      </c>
      <c r="D29" s="50" t="s">
        <v>254</v>
      </c>
    </row>
    <row r="30" spans="1:4">
      <c r="A30" s="50" t="s">
        <v>8356</v>
      </c>
      <c r="B30" s="50" t="s">
        <v>1517</v>
      </c>
      <c r="C30" s="50" t="s">
        <v>8355</v>
      </c>
      <c r="D30" s="50" t="s">
        <v>1515</v>
      </c>
    </row>
    <row r="31" spans="1:4">
      <c r="A31" s="50" t="s">
        <v>8354</v>
      </c>
      <c r="B31" s="50">
        <v>542580</v>
      </c>
      <c r="C31" s="50" t="s">
        <v>8353</v>
      </c>
      <c r="D31" s="50" t="s">
        <v>531</v>
      </c>
    </row>
    <row r="32" spans="1:4">
      <c r="A32" s="50" t="s">
        <v>8352</v>
      </c>
      <c r="B32" s="50">
        <v>524348</v>
      </c>
      <c r="C32" s="50" t="s">
        <v>8351</v>
      </c>
      <c r="D32" s="50" t="s">
        <v>254</v>
      </c>
    </row>
    <row r="33" spans="1:4">
      <c r="A33" s="50" t="s">
        <v>8350</v>
      </c>
      <c r="B33" s="50">
        <v>524208</v>
      </c>
      <c r="C33" s="50" t="s">
        <v>8349</v>
      </c>
      <c r="D33" s="50" t="s">
        <v>463</v>
      </c>
    </row>
    <row r="34" spans="1:4">
      <c r="A34" s="50" t="s">
        <v>8348</v>
      </c>
      <c r="B34" s="50">
        <v>526488</v>
      </c>
      <c r="C34" s="50" t="s">
        <v>1517</v>
      </c>
      <c r="D34" s="50" t="s">
        <v>702</v>
      </c>
    </row>
    <row r="35" spans="1:4">
      <c r="A35" s="50" t="s">
        <v>8347</v>
      </c>
      <c r="B35" s="50">
        <v>514274</v>
      </c>
      <c r="C35" s="50" t="s">
        <v>8346</v>
      </c>
      <c r="D35" s="50" t="s">
        <v>702</v>
      </c>
    </row>
    <row r="36" spans="1:4">
      <c r="A36" s="50" t="s">
        <v>8345</v>
      </c>
      <c r="B36" s="50" t="s">
        <v>1517</v>
      </c>
      <c r="C36" s="50" t="s">
        <v>8344</v>
      </c>
      <c r="D36" s="50" t="s">
        <v>1515</v>
      </c>
    </row>
    <row r="37" spans="1:4">
      <c r="A37" s="50" t="s">
        <v>8343</v>
      </c>
      <c r="B37" s="50">
        <v>519319</v>
      </c>
      <c r="C37" s="50" t="s">
        <v>1517</v>
      </c>
      <c r="D37" s="50" t="s">
        <v>743</v>
      </c>
    </row>
    <row r="38" spans="1:4">
      <c r="A38" s="50" t="s">
        <v>8342</v>
      </c>
      <c r="B38" s="50">
        <v>512038</v>
      </c>
      <c r="C38" s="50" t="s">
        <v>1517</v>
      </c>
      <c r="D38" s="50" t="s">
        <v>994</v>
      </c>
    </row>
    <row r="39" spans="1:4">
      <c r="A39" s="50" t="s">
        <v>8341</v>
      </c>
      <c r="B39" s="50">
        <v>541988</v>
      </c>
      <c r="C39" s="50" t="s">
        <v>8340</v>
      </c>
      <c r="D39" s="50" t="s">
        <v>1985</v>
      </c>
    </row>
    <row r="40" spans="1:4">
      <c r="A40" s="50" t="s">
        <v>8339</v>
      </c>
      <c r="B40" s="50">
        <v>539528</v>
      </c>
      <c r="C40" s="50" t="s">
        <v>1517</v>
      </c>
      <c r="D40" s="50" t="s">
        <v>626</v>
      </c>
    </row>
    <row r="41" spans="1:4">
      <c r="A41" s="50" t="s">
        <v>8338</v>
      </c>
      <c r="B41" s="50">
        <v>523204</v>
      </c>
      <c r="C41" s="50" t="s">
        <v>8337</v>
      </c>
      <c r="D41" s="50" t="s">
        <v>3164</v>
      </c>
    </row>
    <row r="42" spans="1:4">
      <c r="A42" s="50" t="s">
        <v>8336</v>
      </c>
      <c r="B42" s="50">
        <v>512165</v>
      </c>
      <c r="C42" s="50" t="s">
        <v>1517</v>
      </c>
      <c r="D42" s="50" t="s">
        <v>994</v>
      </c>
    </row>
    <row r="43" spans="1:4">
      <c r="A43" s="50" t="s">
        <v>8335</v>
      </c>
      <c r="B43" s="50">
        <v>500002</v>
      </c>
      <c r="C43" s="50" t="s">
        <v>8334</v>
      </c>
      <c r="D43" s="50" t="s">
        <v>531</v>
      </c>
    </row>
    <row r="44" spans="1:4">
      <c r="A44" s="50" t="s">
        <v>8333</v>
      </c>
      <c r="B44" s="50">
        <v>500488</v>
      </c>
      <c r="C44" s="50" t="s">
        <v>8332</v>
      </c>
      <c r="D44" s="50" t="s">
        <v>254</v>
      </c>
    </row>
    <row r="45" spans="1:4">
      <c r="A45" s="50" t="s">
        <v>8331</v>
      </c>
      <c r="B45" s="50">
        <v>500488</v>
      </c>
      <c r="C45" s="50" t="s">
        <v>8330</v>
      </c>
      <c r="D45" s="50" t="s">
        <v>254</v>
      </c>
    </row>
    <row r="46" spans="1:4">
      <c r="A46" s="50" t="s">
        <v>8329</v>
      </c>
      <c r="B46" s="50">
        <v>520123</v>
      </c>
      <c r="C46" s="50" t="s">
        <v>1517</v>
      </c>
      <c r="D46" s="50" t="s">
        <v>2121</v>
      </c>
    </row>
    <row r="47" spans="1:4">
      <c r="A47" s="50" t="s">
        <v>8328</v>
      </c>
      <c r="B47" s="50">
        <v>513119</v>
      </c>
      <c r="C47" s="50" t="s">
        <v>1517</v>
      </c>
      <c r="D47" s="50" t="s">
        <v>3126</v>
      </c>
    </row>
    <row r="48" spans="1:4">
      <c r="A48" s="50" t="s">
        <v>8327</v>
      </c>
      <c r="B48" s="50">
        <v>520123</v>
      </c>
      <c r="C48" s="50" t="s">
        <v>1517</v>
      </c>
      <c r="D48" s="50" t="s">
        <v>2121</v>
      </c>
    </row>
    <row r="49" spans="1:4">
      <c r="A49" s="50" t="s">
        <v>8326</v>
      </c>
      <c r="B49" s="50">
        <v>532682</v>
      </c>
      <c r="C49" s="50" t="s">
        <v>8325</v>
      </c>
      <c r="D49" s="50" t="s">
        <v>1915</v>
      </c>
    </row>
    <row r="50" spans="1:4">
      <c r="A50" s="50" t="s">
        <v>8324</v>
      </c>
      <c r="B50" s="50">
        <v>539560</v>
      </c>
      <c r="C50" s="50" t="s">
        <v>1517</v>
      </c>
      <c r="D50" s="50" t="s">
        <v>548</v>
      </c>
    </row>
    <row r="51" spans="1:4">
      <c r="A51" s="50" t="s">
        <v>8323</v>
      </c>
      <c r="B51" s="50">
        <v>532057</v>
      </c>
      <c r="C51" s="50" t="s">
        <v>1517</v>
      </c>
      <c r="D51" s="50" t="s">
        <v>786</v>
      </c>
    </row>
    <row r="52" spans="1:4">
      <c r="A52" s="50" t="s">
        <v>8322</v>
      </c>
      <c r="B52" s="50">
        <v>538952</v>
      </c>
      <c r="C52" s="50" t="s">
        <v>1517</v>
      </c>
      <c r="D52" s="50" t="s">
        <v>786</v>
      </c>
    </row>
    <row r="53" spans="1:4">
      <c r="A53" s="50" t="s">
        <v>8321</v>
      </c>
      <c r="B53" s="50">
        <v>538935</v>
      </c>
      <c r="C53" s="50" t="s">
        <v>1517</v>
      </c>
      <c r="D53" s="50" t="s">
        <v>376</v>
      </c>
    </row>
    <row r="54" spans="1:4">
      <c r="A54" s="50" t="s">
        <v>8320</v>
      </c>
      <c r="B54" s="50">
        <v>539544</v>
      </c>
      <c r="C54" s="50" t="s">
        <v>1517</v>
      </c>
      <c r="D54" s="50" t="s">
        <v>708</v>
      </c>
    </row>
    <row r="55" spans="1:4">
      <c r="A55" s="50" t="s">
        <v>8319</v>
      </c>
      <c r="B55" s="50">
        <v>511756</v>
      </c>
      <c r="C55" s="50" t="s">
        <v>1517</v>
      </c>
      <c r="D55" s="50" t="s">
        <v>786</v>
      </c>
    </row>
    <row r="56" spans="1:4">
      <c r="A56" s="50" t="s">
        <v>8318</v>
      </c>
      <c r="B56" s="50">
        <v>511756</v>
      </c>
      <c r="C56" s="50" t="s">
        <v>1517</v>
      </c>
      <c r="D56" s="50" t="s">
        <v>786</v>
      </c>
    </row>
    <row r="57" spans="1:4">
      <c r="A57" s="50" t="s">
        <v>8317</v>
      </c>
      <c r="B57" s="50" t="s">
        <v>1517</v>
      </c>
      <c r="C57" s="50" t="s">
        <v>8316</v>
      </c>
      <c r="D57" s="50" t="s">
        <v>1662</v>
      </c>
    </row>
    <row r="58" spans="1:4">
      <c r="A58" s="50" t="s">
        <v>8315</v>
      </c>
      <c r="B58" s="50">
        <v>531161</v>
      </c>
      <c r="C58" s="50" t="s">
        <v>1517</v>
      </c>
      <c r="D58" s="50" t="s">
        <v>1407</v>
      </c>
    </row>
    <row r="59" spans="1:4">
      <c r="A59" s="50" t="s">
        <v>8314</v>
      </c>
      <c r="B59" s="50">
        <v>500410</v>
      </c>
      <c r="C59" s="50" t="s">
        <v>8313</v>
      </c>
      <c r="D59" s="50" t="s">
        <v>469</v>
      </c>
    </row>
    <row r="60" spans="1:4">
      <c r="A60" s="50" t="s">
        <v>8312</v>
      </c>
      <c r="B60" s="50">
        <v>517494</v>
      </c>
      <c r="C60" s="50" t="s">
        <v>1517</v>
      </c>
      <c r="D60" s="50" t="s">
        <v>2050</v>
      </c>
    </row>
    <row r="61" spans="1:4">
      <c r="A61" s="50" t="s">
        <v>8311</v>
      </c>
      <c r="B61" s="50">
        <v>532268</v>
      </c>
      <c r="C61" s="50" t="s">
        <v>8310</v>
      </c>
      <c r="D61" s="50" t="s">
        <v>730</v>
      </c>
    </row>
    <row r="62" spans="1:4">
      <c r="A62" s="50" t="s">
        <v>8309</v>
      </c>
      <c r="B62" s="50" t="s">
        <v>1517</v>
      </c>
      <c r="C62" s="50" t="s">
        <v>8308</v>
      </c>
      <c r="D62" s="50" t="s">
        <v>1515</v>
      </c>
    </row>
    <row r="63" spans="1:4">
      <c r="A63" s="50" t="s">
        <v>8307</v>
      </c>
      <c r="B63" s="50" t="s">
        <v>1517</v>
      </c>
      <c r="C63" s="50" t="s">
        <v>8306</v>
      </c>
      <c r="D63" s="50" t="s">
        <v>1515</v>
      </c>
    </row>
    <row r="64" spans="1:4">
      <c r="A64" s="50" t="s">
        <v>8305</v>
      </c>
      <c r="B64" s="50">
        <v>530093</v>
      </c>
      <c r="C64" s="50" t="s">
        <v>1517</v>
      </c>
      <c r="D64" s="50" t="s">
        <v>319</v>
      </c>
    </row>
    <row r="65" spans="1:4">
      <c r="A65" s="50" t="s">
        <v>8304</v>
      </c>
      <c r="B65" s="50" t="s">
        <v>1517</v>
      </c>
      <c r="C65" s="50" t="s">
        <v>8303</v>
      </c>
      <c r="D65" s="50" t="s">
        <v>1515</v>
      </c>
    </row>
    <row r="66" spans="1:4">
      <c r="A66" s="50" t="s">
        <v>8302</v>
      </c>
      <c r="B66" s="50">
        <v>539661</v>
      </c>
      <c r="C66" s="50" t="s">
        <v>1517</v>
      </c>
      <c r="D66" s="50" t="s">
        <v>602</v>
      </c>
    </row>
    <row r="67" spans="1:4">
      <c r="A67" s="50" t="s">
        <v>8301</v>
      </c>
      <c r="B67" s="50">
        <v>531525</v>
      </c>
      <c r="C67" s="50" t="s">
        <v>1517</v>
      </c>
      <c r="D67" s="50" t="s">
        <v>1407</v>
      </c>
    </row>
    <row r="68" spans="1:4">
      <c r="A68" s="50" t="s">
        <v>8300</v>
      </c>
      <c r="B68" s="50">
        <v>538570</v>
      </c>
      <c r="C68" s="50" t="s">
        <v>8299</v>
      </c>
      <c r="D68" s="50" t="s">
        <v>727</v>
      </c>
    </row>
    <row r="69" spans="1:4">
      <c r="A69" s="50" t="s">
        <v>8298</v>
      </c>
      <c r="B69" s="50">
        <v>517356</v>
      </c>
      <c r="C69" s="50" t="s">
        <v>1517</v>
      </c>
      <c r="D69" s="50" t="s">
        <v>2050</v>
      </c>
    </row>
    <row r="70" spans="1:4">
      <c r="A70" s="50" t="s">
        <v>8297</v>
      </c>
      <c r="B70" s="50">
        <v>530043</v>
      </c>
      <c r="C70" s="50" t="s">
        <v>1517</v>
      </c>
      <c r="D70" s="50" t="s">
        <v>829</v>
      </c>
    </row>
    <row r="71" spans="1:4">
      <c r="A71" s="50" t="s">
        <v>8296</v>
      </c>
      <c r="B71" s="50">
        <v>539391</v>
      </c>
      <c r="C71" s="50" t="s">
        <v>1517</v>
      </c>
      <c r="D71" s="50" t="s">
        <v>786</v>
      </c>
    </row>
    <row r="72" spans="1:4">
      <c r="A72" s="50" t="s">
        <v>8295</v>
      </c>
      <c r="B72" s="50">
        <v>513149</v>
      </c>
      <c r="C72" s="50" t="s">
        <v>8294</v>
      </c>
      <c r="D72" s="50" t="s">
        <v>4541</v>
      </c>
    </row>
    <row r="73" spans="1:4">
      <c r="A73" s="50" t="s">
        <v>8293</v>
      </c>
      <c r="B73" s="50">
        <v>524091</v>
      </c>
      <c r="C73" s="50" t="s">
        <v>1517</v>
      </c>
      <c r="D73" s="50" t="s">
        <v>716</v>
      </c>
    </row>
    <row r="74" spans="1:4">
      <c r="A74" s="50" t="s">
        <v>8292</v>
      </c>
      <c r="B74" s="50">
        <v>532762</v>
      </c>
      <c r="C74" s="50" t="s">
        <v>8291</v>
      </c>
      <c r="D74" s="50" t="s">
        <v>757</v>
      </c>
    </row>
    <row r="75" spans="1:4">
      <c r="A75" s="50" t="s">
        <v>8290</v>
      </c>
      <c r="B75" s="50">
        <v>511706</v>
      </c>
      <c r="C75" s="50" t="s">
        <v>1517</v>
      </c>
      <c r="D75" s="50" t="s">
        <v>727</v>
      </c>
    </row>
    <row r="76" spans="1:4">
      <c r="A76" s="50" t="s">
        <v>8289</v>
      </c>
      <c r="B76" s="50">
        <v>511706</v>
      </c>
      <c r="C76" s="50" t="s">
        <v>1517</v>
      </c>
      <c r="D76" s="50" t="s">
        <v>727</v>
      </c>
    </row>
    <row r="77" spans="1:4">
      <c r="A77" s="50" t="s">
        <v>8288</v>
      </c>
      <c r="B77" s="50">
        <v>541144</v>
      </c>
      <c r="C77" s="50" t="s">
        <v>1517</v>
      </c>
      <c r="D77" s="50" t="s">
        <v>829</v>
      </c>
    </row>
    <row r="78" spans="1:4">
      <c r="A78" s="50" t="s">
        <v>8287</v>
      </c>
      <c r="B78" s="50">
        <v>512599</v>
      </c>
      <c r="C78" s="50" t="s">
        <v>8286</v>
      </c>
      <c r="D78" s="50" t="s">
        <v>994</v>
      </c>
    </row>
    <row r="79" spans="1:4">
      <c r="A79" s="50" t="s">
        <v>8285</v>
      </c>
      <c r="B79" s="50">
        <v>542066</v>
      </c>
      <c r="C79" s="50" t="s">
        <v>8284</v>
      </c>
      <c r="D79" s="50" t="s">
        <v>3515</v>
      </c>
    </row>
    <row r="80" spans="1:4">
      <c r="A80" s="50" t="s">
        <v>8283</v>
      </c>
      <c r="B80" s="50">
        <v>541450</v>
      </c>
      <c r="C80" s="50" t="s">
        <v>8282</v>
      </c>
      <c r="D80" s="50" t="s">
        <v>531</v>
      </c>
    </row>
    <row r="81" spans="1:4">
      <c r="A81" s="50" t="s">
        <v>8281</v>
      </c>
      <c r="B81" s="50">
        <v>532921</v>
      </c>
      <c r="C81" s="50" t="s">
        <v>8280</v>
      </c>
      <c r="D81" s="50" t="s">
        <v>1710</v>
      </c>
    </row>
    <row r="82" spans="1:4">
      <c r="A82" s="50" t="s">
        <v>8279</v>
      </c>
      <c r="B82" s="50">
        <v>533096</v>
      </c>
      <c r="C82" s="50" t="s">
        <v>8278</v>
      </c>
      <c r="D82" s="50" t="s">
        <v>1845</v>
      </c>
    </row>
    <row r="83" spans="1:4">
      <c r="A83" s="50" t="s">
        <v>8277</v>
      </c>
      <c r="B83" s="50">
        <v>539254</v>
      </c>
      <c r="C83" s="50" t="s">
        <v>8276</v>
      </c>
      <c r="D83" s="50" t="s">
        <v>1845</v>
      </c>
    </row>
    <row r="84" spans="1:4">
      <c r="A84" s="50" t="s">
        <v>8275</v>
      </c>
      <c r="B84" s="50">
        <v>538563</v>
      </c>
      <c r="C84" s="50" t="s">
        <v>1517</v>
      </c>
      <c r="D84" s="50" t="s">
        <v>994</v>
      </c>
    </row>
    <row r="85" spans="1:4">
      <c r="A85" s="50" t="s">
        <v>8274</v>
      </c>
      <c r="B85" s="50">
        <v>526711</v>
      </c>
      <c r="C85" s="50" t="s">
        <v>1517</v>
      </c>
      <c r="D85" s="50" t="s">
        <v>789</v>
      </c>
    </row>
    <row r="86" spans="1:4">
      <c r="A86" s="50" t="s">
        <v>8273</v>
      </c>
      <c r="B86" s="50">
        <v>523411</v>
      </c>
      <c r="C86" s="50" t="s">
        <v>1517</v>
      </c>
      <c r="D86" s="50" t="s">
        <v>1579</v>
      </c>
    </row>
    <row r="87" spans="1:4">
      <c r="A87" s="50" t="s">
        <v>8272</v>
      </c>
      <c r="B87" s="50">
        <v>539506</v>
      </c>
      <c r="C87" s="50" t="s">
        <v>1517</v>
      </c>
      <c r="D87" s="50" t="s">
        <v>786</v>
      </c>
    </row>
    <row r="88" spans="1:4">
      <c r="A88" s="50" t="s">
        <v>8271</v>
      </c>
      <c r="B88" s="50">
        <v>507852</v>
      </c>
      <c r="C88" s="50" t="s">
        <v>1517</v>
      </c>
      <c r="D88" s="50" t="s">
        <v>829</v>
      </c>
    </row>
    <row r="89" spans="1:4">
      <c r="A89" s="50" t="s">
        <v>8270</v>
      </c>
      <c r="B89" s="50">
        <v>541865</v>
      </c>
      <c r="C89" s="50" t="s">
        <v>1517</v>
      </c>
      <c r="D89" s="50" t="s">
        <v>602</v>
      </c>
    </row>
    <row r="90" spans="1:4">
      <c r="A90" s="50" t="s">
        <v>8269</v>
      </c>
      <c r="B90" s="50">
        <v>519183</v>
      </c>
      <c r="C90" s="50" t="s">
        <v>8268</v>
      </c>
      <c r="D90" s="50" t="s">
        <v>626</v>
      </c>
    </row>
    <row r="91" spans="1:4">
      <c r="A91" s="50" t="s">
        <v>8267</v>
      </c>
      <c r="B91" s="50">
        <v>539493</v>
      </c>
      <c r="C91" s="50" t="s">
        <v>1517</v>
      </c>
      <c r="D91" s="50" t="s">
        <v>786</v>
      </c>
    </row>
    <row r="92" spans="1:4">
      <c r="A92" s="50" t="s">
        <v>8266</v>
      </c>
      <c r="B92" s="50">
        <v>539189</v>
      </c>
      <c r="C92" s="50" t="s">
        <v>1517</v>
      </c>
      <c r="D92" s="50" t="s">
        <v>708</v>
      </c>
    </row>
    <row r="93" spans="1:4">
      <c r="A93" s="50" t="s">
        <v>8265</v>
      </c>
      <c r="B93" s="50">
        <v>780018</v>
      </c>
      <c r="C93" s="50" t="s">
        <v>1517</v>
      </c>
      <c r="D93" s="50" t="s">
        <v>1662</v>
      </c>
    </row>
    <row r="94" spans="1:4">
      <c r="A94" s="50" t="s">
        <v>8264</v>
      </c>
      <c r="B94" s="50">
        <v>538365</v>
      </c>
      <c r="C94" s="50" t="s">
        <v>8263</v>
      </c>
      <c r="D94" s="50" t="s">
        <v>1632</v>
      </c>
    </row>
    <row r="95" spans="1:4">
      <c r="A95" s="50" t="s">
        <v>8262</v>
      </c>
      <c r="B95" s="50">
        <v>532727</v>
      </c>
      <c r="C95" s="50" t="s">
        <v>8261</v>
      </c>
      <c r="D95" s="50" t="s">
        <v>1632</v>
      </c>
    </row>
    <row r="96" spans="1:4">
      <c r="A96" s="50" t="s">
        <v>8260</v>
      </c>
      <c r="B96" s="50">
        <v>531592</v>
      </c>
      <c r="C96" s="50" t="s">
        <v>1517</v>
      </c>
      <c r="D96" s="50" t="s">
        <v>187</v>
      </c>
    </row>
    <row r="97" spans="1:4">
      <c r="A97" s="50" t="s">
        <v>8259</v>
      </c>
      <c r="B97" s="50">
        <v>532056</v>
      </c>
      <c r="C97" s="50" t="s">
        <v>1517</v>
      </c>
      <c r="D97" s="50" t="s">
        <v>1573</v>
      </c>
    </row>
    <row r="98" spans="1:4">
      <c r="A98" s="50" t="s">
        <v>8258</v>
      </c>
      <c r="B98" s="50">
        <v>514113</v>
      </c>
      <c r="C98" s="50" t="s">
        <v>1517</v>
      </c>
      <c r="D98" s="50" t="s">
        <v>702</v>
      </c>
    </row>
    <row r="99" spans="1:4">
      <c r="A99" s="50" t="s">
        <v>8257</v>
      </c>
      <c r="B99" s="50">
        <v>534707</v>
      </c>
      <c r="C99" s="50" t="s">
        <v>1517</v>
      </c>
      <c r="D99" s="50" t="s">
        <v>829</v>
      </c>
    </row>
    <row r="100" spans="1:4">
      <c r="A100" s="50" t="s">
        <v>8256</v>
      </c>
      <c r="B100" s="50">
        <v>540691</v>
      </c>
      <c r="C100" s="50" t="s">
        <v>8255</v>
      </c>
      <c r="D100" s="50" t="s">
        <v>754</v>
      </c>
    </row>
    <row r="101" spans="1:4">
      <c r="A101" s="50" t="s">
        <v>8254</v>
      </c>
      <c r="B101" s="50">
        <v>535755</v>
      </c>
      <c r="C101" s="50" t="s">
        <v>8253</v>
      </c>
      <c r="D101" s="50" t="s">
        <v>1712</v>
      </c>
    </row>
    <row r="102" spans="1:4">
      <c r="A102" s="50" t="s">
        <v>8252</v>
      </c>
      <c r="B102" s="50">
        <v>532974</v>
      </c>
      <c r="C102" s="50" t="s">
        <v>8251</v>
      </c>
      <c r="D102" s="50" t="s">
        <v>727</v>
      </c>
    </row>
    <row r="103" spans="1:4">
      <c r="A103" s="50" t="s">
        <v>8250</v>
      </c>
      <c r="B103" s="50">
        <v>540146</v>
      </c>
      <c r="C103" s="50" t="s">
        <v>1517</v>
      </c>
      <c r="D103" s="50" t="s">
        <v>602</v>
      </c>
    </row>
    <row r="104" spans="1:4">
      <c r="A104" s="50" t="s">
        <v>8249</v>
      </c>
      <c r="B104" s="50">
        <v>513513</v>
      </c>
      <c r="C104" s="50" t="s">
        <v>1517</v>
      </c>
      <c r="D104" s="50" t="s">
        <v>1632</v>
      </c>
    </row>
    <row r="105" spans="1:4">
      <c r="A105" s="50" t="s">
        <v>8248</v>
      </c>
      <c r="B105" s="50">
        <v>521141</v>
      </c>
      <c r="C105" s="50" t="s">
        <v>1517</v>
      </c>
      <c r="D105" s="50" t="s">
        <v>702</v>
      </c>
    </row>
    <row r="106" spans="1:4">
      <c r="A106" s="50" t="s">
        <v>8247</v>
      </c>
      <c r="B106" s="50">
        <v>540205</v>
      </c>
      <c r="C106" s="50" t="s">
        <v>1517</v>
      </c>
      <c r="D106" s="50" t="s">
        <v>994</v>
      </c>
    </row>
    <row r="107" spans="1:4">
      <c r="A107" s="50" t="s">
        <v>8246</v>
      </c>
      <c r="B107" s="50">
        <v>539056</v>
      </c>
      <c r="C107" s="50" t="s">
        <v>8245</v>
      </c>
      <c r="D107" s="50" t="s">
        <v>1595</v>
      </c>
    </row>
    <row r="108" spans="1:4">
      <c r="A108" s="50" t="s">
        <v>8244</v>
      </c>
      <c r="B108" s="50">
        <v>511359</v>
      </c>
      <c r="C108" s="50" t="s">
        <v>1517</v>
      </c>
      <c r="D108" s="50" t="s">
        <v>786</v>
      </c>
    </row>
    <row r="109" spans="1:4">
      <c r="A109" s="50" t="s">
        <v>8243</v>
      </c>
      <c r="B109" s="50">
        <v>530431</v>
      </c>
      <c r="C109" s="50" t="s">
        <v>1517</v>
      </c>
      <c r="D109" s="50" t="s">
        <v>994</v>
      </c>
    </row>
    <row r="110" spans="1:4">
      <c r="A110" s="50" t="s">
        <v>8242</v>
      </c>
      <c r="B110" s="50">
        <v>523120</v>
      </c>
      <c r="C110" s="50" t="s">
        <v>1517</v>
      </c>
      <c r="D110" s="50" t="s">
        <v>1007</v>
      </c>
    </row>
    <row r="111" spans="1:4">
      <c r="A111" s="50" t="s">
        <v>8241</v>
      </c>
      <c r="B111" s="50">
        <v>517041</v>
      </c>
      <c r="C111" s="50" t="s">
        <v>8240</v>
      </c>
      <c r="D111" s="50" t="s">
        <v>860</v>
      </c>
    </row>
    <row r="112" spans="1:4">
      <c r="A112" s="50" t="s">
        <v>8239</v>
      </c>
      <c r="B112" s="50">
        <v>532172</v>
      </c>
      <c r="C112" s="50" t="s">
        <v>8238</v>
      </c>
      <c r="D112" s="50" t="s">
        <v>730</v>
      </c>
    </row>
    <row r="113" spans="1:4">
      <c r="A113" s="50" t="s">
        <v>8237</v>
      </c>
      <c r="B113" s="50">
        <v>523031</v>
      </c>
      <c r="C113" s="50" t="s">
        <v>1517</v>
      </c>
      <c r="D113" s="50" t="s">
        <v>890</v>
      </c>
    </row>
    <row r="114" spans="1:4">
      <c r="A114" s="50" t="s">
        <v>8236</v>
      </c>
      <c r="B114" s="50">
        <v>521048</v>
      </c>
      <c r="C114" s="50" t="s">
        <v>1517</v>
      </c>
      <c r="D114" s="50" t="s">
        <v>702</v>
      </c>
    </row>
    <row r="115" spans="1:4">
      <c r="A115" s="50" t="s">
        <v>8235</v>
      </c>
      <c r="B115" s="50">
        <v>534612</v>
      </c>
      <c r="C115" s="50" t="s">
        <v>1517</v>
      </c>
      <c r="D115" s="50" t="s">
        <v>1845</v>
      </c>
    </row>
    <row r="116" spans="1:4">
      <c r="A116" s="50" t="s">
        <v>8234</v>
      </c>
      <c r="B116" s="50">
        <v>506947</v>
      </c>
      <c r="C116" s="50" t="s">
        <v>1517</v>
      </c>
      <c r="D116" s="50" t="s">
        <v>463</v>
      </c>
    </row>
    <row r="117" spans="1:4">
      <c r="A117" s="50" t="s">
        <v>8233</v>
      </c>
      <c r="B117" s="50">
        <v>531047</v>
      </c>
      <c r="C117" s="50" t="s">
        <v>1517</v>
      </c>
      <c r="D117" s="50" t="s">
        <v>786</v>
      </c>
    </row>
    <row r="118" spans="1:4">
      <c r="A118" s="50" t="s">
        <v>8232</v>
      </c>
      <c r="B118" s="50">
        <v>539982</v>
      </c>
      <c r="C118" s="50" t="s">
        <v>1517</v>
      </c>
      <c r="D118" s="50" t="s">
        <v>912</v>
      </c>
    </row>
    <row r="119" spans="1:4">
      <c r="A119" s="50" t="s">
        <v>8231</v>
      </c>
      <c r="B119" s="50">
        <v>540025</v>
      </c>
      <c r="C119" s="50" t="s">
        <v>8230</v>
      </c>
      <c r="D119" s="50" t="s">
        <v>196</v>
      </c>
    </row>
    <row r="120" spans="1:4">
      <c r="A120" s="50" t="s">
        <v>8229</v>
      </c>
      <c r="B120" s="50">
        <v>523269</v>
      </c>
      <c r="C120" s="50" t="s">
        <v>8227</v>
      </c>
      <c r="D120" s="50" t="s">
        <v>1593</v>
      </c>
    </row>
    <row r="121" spans="1:4">
      <c r="A121" s="50" t="s">
        <v>8228</v>
      </c>
      <c r="B121" s="50">
        <v>523269</v>
      </c>
      <c r="C121" s="50" t="s">
        <v>8227</v>
      </c>
      <c r="D121" s="50" t="s">
        <v>1593</v>
      </c>
    </row>
    <row r="122" spans="1:4">
      <c r="A122" s="50" t="s">
        <v>8226</v>
      </c>
      <c r="B122" s="50">
        <v>531429</v>
      </c>
      <c r="C122" s="50" t="s">
        <v>1517</v>
      </c>
      <c r="D122" s="50" t="s">
        <v>1407</v>
      </c>
    </row>
    <row r="123" spans="1:4">
      <c r="A123" s="50" t="s">
        <v>8225</v>
      </c>
      <c r="B123" s="50">
        <v>539773</v>
      </c>
      <c r="C123" s="50" t="s">
        <v>1517</v>
      </c>
      <c r="D123" s="50" t="s">
        <v>786</v>
      </c>
    </row>
    <row r="124" spans="1:4">
      <c r="A124" s="50" t="s">
        <v>8224</v>
      </c>
      <c r="B124" s="50">
        <v>531686</v>
      </c>
      <c r="C124" s="50" t="s">
        <v>1517</v>
      </c>
      <c r="D124" s="50" t="s">
        <v>254</v>
      </c>
    </row>
    <row r="125" spans="1:4">
      <c r="A125" s="50" t="s">
        <v>8223</v>
      </c>
      <c r="B125" s="50">
        <v>541152</v>
      </c>
      <c r="C125" s="50" t="s">
        <v>1517</v>
      </c>
      <c r="D125" s="50" t="s">
        <v>994</v>
      </c>
    </row>
    <row r="126" spans="1:4">
      <c r="A126" s="50" t="s">
        <v>8222</v>
      </c>
      <c r="B126" s="50">
        <v>541152</v>
      </c>
      <c r="C126" s="50" t="s">
        <v>1517</v>
      </c>
      <c r="D126" s="50" t="s">
        <v>994</v>
      </c>
    </row>
    <row r="127" spans="1:4">
      <c r="A127" s="50" t="s">
        <v>8221</v>
      </c>
      <c r="B127" s="50">
        <v>500003</v>
      </c>
      <c r="C127" s="50" t="s">
        <v>8220</v>
      </c>
      <c r="D127" s="50" t="s">
        <v>2205</v>
      </c>
    </row>
    <row r="128" spans="1:4">
      <c r="A128" s="50" t="s">
        <v>8219</v>
      </c>
      <c r="B128" s="50">
        <v>541402</v>
      </c>
      <c r="C128" s="50" t="s">
        <v>1517</v>
      </c>
      <c r="D128" s="50" t="s">
        <v>297</v>
      </c>
    </row>
    <row r="129" spans="1:4">
      <c r="A129" s="50" t="s">
        <v>8218</v>
      </c>
      <c r="B129" s="50">
        <v>531921</v>
      </c>
      <c r="C129" s="50" t="s">
        <v>8217</v>
      </c>
      <c r="D129" s="50" t="s">
        <v>661</v>
      </c>
    </row>
    <row r="130" spans="1:4">
      <c r="A130" s="50" t="s">
        <v>8216</v>
      </c>
      <c r="B130" s="50">
        <v>500463</v>
      </c>
      <c r="C130" s="50" t="s">
        <v>8215</v>
      </c>
      <c r="D130" s="50" t="s">
        <v>730</v>
      </c>
    </row>
    <row r="131" spans="1:4">
      <c r="A131" s="50" t="s">
        <v>8214</v>
      </c>
      <c r="B131" s="50">
        <v>539042</v>
      </c>
      <c r="C131" s="50" t="s">
        <v>1517</v>
      </c>
      <c r="D131" s="50" t="s">
        <v>708</v>
      </c>
    </row>
    <row r="132" spans="1:4">
      <c r="A132" s="50" t="s">
        <v>8213</v>
      </c>
      <c r="B132" s="50">
        <v>516020</v>
      </c>
      <c r="C132" s="50" t="s">
        <v>1517</v>
      </c>
      <c r="D132" s="50" t="s">
        <v>1437</v>
      </c>
    </row>
    <row r="133" spans="1:4">
      <c r="A133" s="50" t="s">
        <v>8212</v>
      </c>
      <c r="B133" s="50">
        <v>537492</v>
      </c>
      <c r="C133" s="50" t="s">
        <v>1517</v>
      </c>
      <c r="D133" s="50" t="s">
        <v>994</v>
      </c>
    </row>
    <row r="134" spans="1:4">
      <c r="A134" s="50" t="s">
        <v>8211</v>
      </c>
      <c r="B134" s="50">
        <v>537292</v>
      </c>
      <c r="C134" s="50" t="s">
        <v>8209</v>
      </c>
      <c r="D134" s="50" t="s">
        <v>196</v>
      </c>
    </row>
    <row r="135" spans="1:4">
      <c r="A135" s="50" t="s">
        <v>8210</v>
      </c>
      <c r="B135" s="50">
        <v>537292</v>
      </c>
      <c r="C135" s="50" t="s">
        <v>8209</v>
      </c>
      <c r="D135" s="50" t="s">
        <v>196</v>
      </c>
    </row>
    <row r="136" spans="1:4">
      <c r="A136" s="50" t="s">
        <v>8208</v>
      </c>
      <c r="B136" s="50" t="s">
        <v>1517</v>
      </c>
      <c r="C136" s="50" t="s">
        <v>8206</v>
      </c>
      <c r="D136" s="50" t="s">
        <v>1515</v>
      </c>
    </row>
    <row r="137" spans="1:4">
      <c r="A137" s="50" t="s">
        <v>8207</v>
      </c>
      <c r="B137" s="50" t="s">
        <v>1517</v>
      </c>
      <c r="C137" s="50" t="s">
        <v>8206</v>
      </c>
      <c r="D137" s="50" t="s">
        <v>1515</v>
      </c>
    </row>
    <row r="138" spans="1:4">
      <c r="A138" s="50" t="s">
        <v>8205</v>
      </c>
      <c r="B138" s="50">
        <v>500215</v>
      </c>
      <c r="C138" s="50" t="s">
        <v>8204</v>
      </c>
      <c r="D138" s="50" t="s">
        <v>196</v>
      </c>
    </row>
    <row r="139" spans="1:4">
      <c r="A139" s="50" t="s">
        <v>8203</v>
      </c>
      <c r="B139" s="50" t="s">
        <v>1517</v>
      </c>
      <c r="C139" s="50" t="s">
        <v>8202</v>
      </c>
      <c r="D139" s="50" t="s">
        <v>1515</v>
      </c>
    </row>
    <row r="140" spans="1:4">
      <c r="A140" s="50" t="s">
        <v>8201</v>
      </c>
      <c r="B140" s="50" t="s">
        <v>1517</v>
      </c>
      <c r="C140" s="50" t="s">
        <v>8200</v>
      </c>
      <c r="D140" s="50" t="s">
        <v>1515</v>
      </c>
    </row>
    <row r="141" spans="1:4">
      <c r="A141" s="50" t="s">
        <v>8199</v>
      </c>
      <c r="B141" s="50">
        <v>532811</v>
      </c>
      <c r="C141" s="50" t="s">
        <v>8197</v>
      </c>
      <c r="D141" s="50" t="s">
        <v>708</v>
      </c>
    </row>
    <row r="142" spans="1:4">
      <c r="A142" s="50" t="s">
        <v>8198</v>
      </c>
      <c r="B142" s="50">
        <v>532811</v>
      </c>
      <c r="C142" s="50" t="s">
        <v>8197</v>
      </c>
      <c r="D142" s="50" t="s">
        <v>708</v>
      </c>
    </row>
    <row r="143" spans="1:4">
      <c r="A143" s="50" t="s">
        <v>8196</v>
      </c>
      <c r="B143" s="50">
        <v>522273</v>
      </c>
      <c r="C143" s="50" t="s">
        <v>1517</v>
      </c>
      <c r="D143" s="50" t="s">
        <v>1632</v>
      </c>
    </row>
    <row r="144" spans="1:4">
      <c r="A144" s="50" t="s">
        <v>8195</v>
      </c>
      <c r="B144" s="50">
        <v>532806</v>
      </c>
      <c r="C144" s="50" t="s">
        <v>1517</v>
      </c>
      <c r="D144" s="50" t="s">
        <v>5005</v>
      </c>
    </row>
    <row r="145" spans="1:4">
      <c r="A145" s="50" t="s">
        <v>8194</v>
      </c>
      <c r="B145" s="50">
        <v>532683</v>
      </c>
      <c r="C145" s="50" t="s">
        <v>8193</v>
      </c>
      <c r="D145" s="50" t="s">
        <v>860</v>
      </c>
    </row>
    <row r="146" spans="1:4">
      <c r="A146" s="50" t="s">
        <v>8192</v>
      </c>
      <c r="B146" s="50">
        <v>524288</v>
      </c>
      <c r="C146" s="50" t="s">
        <v>1517</v>
      </c>
      <c r="D146" s="50" t="s">
        <v>789</v>
      </c>
    </row>
    <row r="147" spans="1:4">
      <c r="A147" s="50" t="s">
        <v>8191</v>
      </c>
      <c r="B147" s="50" t="s">
        <v>1517</v>
      </c>
      <c r="C147" s="50" t="s">
        <v>8190</v>
      </c>
      <c r="D147" s="50" t="s">
        <v>1515</v>
      </c>
    </row>
    <row r="148" spans="1:4">
      <c r="A148" s="50" t="s">
        <v>8189</v>
      </c>
      <c r="B148" s="50" t="s">
        <v>1517</v>
      </c>
      <c r="C148" s="50" t="s">
        <v>8188</v>
      </c>
      <c r="D148" s="50" t="s">
        <v>1515</v>
      </c>
    </row>
    <row r="149" spans="1:4">
      <c r="A149" s="50" t="s">
        <v>8187</v>
      </c>
      <c r="B149" s="50">
        <v>532975</v>
      </c>
      <c r="C149" s="50" t="s">
        <v>1517</v>
      </c>
      <c r="D149" s="50" t="s">
        <v>1579</v>
      </c>
    </row>
    <row r="150" spans="1:4">
      <c r="A150" s="50" t="s">
        <v>8186</v>
      </c>
      <c r="B150" s="50">
        <v>532331</v>
      </c>
      <c r="C150" s="50" t="s">
        <v>8185</v>
      </c>
      <c r="D150" s="50" t="s">
        <v>254</v>
      </c>
    </row>
    <row r="151" spans="1:4">
      <c r="A151" s="50" t="s">
        <v>8184</v>
      </c>
      <c r="B151" s="50">
        <v>519216</v>
      </c>
      <c r="C151" s="50" t="s">
        <v>1517</v>
      </c>
      <c r="D151" s="50" t="s">
        <v>1428</v>
      </c>
    </row>
    <row r="152" spans="1:4">
      <c r="A152" s="50" t="s">
        <v>8183</v>
      </c>
      <c r="B152" s="50">
        <v>511692</v>
      </c>
      <c r="C152" s="50" t="s">
        <v>1517</v>
      </c>
      <c r="D152" s="50" t="s">
        <v>727</v>
      </c>
    </row>
    <row r="153" spans="1:4">
      <c r="A153" s="50" t="s">
        <v>8182</v>
      </c>
      <c r="B153" s="50">
        <v>530713</v>
      </c>
      <c r="C153" s="50" t="s">
        <v>1517</v>
      </c>
      <c r="D153" s="50" t="s">
        <v>730</v>
      </c>
    </row>
    <row r="154" spans="1:4">
      <c r="A154" s="50" t="s">
        <v>8181</v>
      </c>
      <c r="B154" s="50">
        <v>513349</v>
      </c>
      <c r="C154" s="50" t="s">
        <v>8179</v>
      </c>
      <c r="D154" s="50" t="s">
        <v>708</v>
      </c>
    </row>
    <row r="155" spans="1:4">
      <c r="A155" s="50" t="s">
        <v>8180</v>
      </c>
      <c r="B155" s="50">
        <v>513349</v>
      </c>
      <c r="C155" s="50" t="s">
        <v>8179</v>
      </c>
      <c r="D155" s="50" t="s">
        <v>708</v>
      </c>
    </row>
    <row r="156" spans="1:4">
      <c r="A156" s="50" t="s">
        <v>8178</v>
      </c>
      <c r="B156" s="50" t="s">
        <v>1517</v>
      </c>
      <c r="C156" s="50" t="s">
        <v>8177</v>
      </c>
      <c r="D156" s="50" t="s">
        <v>1515</v>
      </c>
    </row>
    <row r="157" spans="1:4">
      <c r="A157" s="50" t="s">
        <v>8176</v>
      </c>
      <c r="B157" s="50">
        <v>526628</v>
      </c>
      <c r="C157" s="50" t="s">
        <v>1517</v>
      </c>
      <c r="D157" s="50" t="s">
        <v>1595</v>
      </c>
    </row>
    <row r="158" spans="1:4">
      <c r="A158" s="50" t="s">
        <v>8175</v>
      </c>
      <c r="B158" s="50">
        <v>530621</v>
      </c>
      <c r="C158" s="50" t="s">
        <v>1517</v>
      </c>
      <c r="D158" s="50" t="s">
        <v>297</v>
      </c>
    </row>
    <row r="159" spans="1:4">
      <c r="A159" s="50" t="s">
        <v>8174</v>
      </c>
      <c r="B159" s="50" t="s">
        <v>1517</v>
      </c>
      <c r="C159" s="50" t="s">
        <v>8173</v>
      </c>
      <c r="D159" s="50" t="s">
        <v>1515</v>
      </c>
    </row>
    <row r="160" spans="1:4">
      <c r="A160" s="50" t="s">
        <v>8172</v>
      </c>
      <c r="B160" s="50">
        <v>538778</v>
      </c>
      <c r="C160" s="50" t="s">
        <v>1517</v>
      </c>
      <c r="D160" s="50" t="s">
        <v>786</v>
      </c>
    </row>
    <row r="161" spans="1:4">
      <c r="A161" s="50" t="s">
        <v>8171</v>
      </c>
      <c r="B161" s="50" t="s">
        <v>1517</v>
      </c>
      <c r="C161" s="50" t="s">
        <v>8170</v>
      </c>
      <c r="D161" s="50" t="s">
        <v>1515</v>
      </c>
    </row>
    <row r="162" spans="1:4">
      <c r="A162" s="50" t="s">
        <v>8169</v>
      </c>
      <c r="B162" s="50">
        <v>542020</v>
      </c>
      <c r="C162" s="50" t="s">
        <v>1517</v>
      </c>
      <c r="D162" s="50" t="s">
        <v>829</v>
      </c>
    </row>
    <row r="163" spans="1:4">
      <c r="A163" s="50" t="s">
        <v>8168</v>
      </c>
      <c r="B163" s="50">
        <v>542020</v>
      </c>
      <c r="C163" s="50" t="s">
        <v>1517</v>
      </c>
      <c r="D163" s="50" t="s">
        <v>829</v>
      </c>
    </row>
    <row r="164" spans="1:4">
      <c r="A164" s="50" t="s">
        <v>8167</v>
      </c>
      <c r="B164" s="50">
        <v>540718</v>
      </c>
      <c r="C164" s="50" t="s">
        <v>1517</v>
      </c>
      <c r="D164" s="50" t="s">
        <v>702</v>
      </c>
    </row>
    <row r="165" spans="1:4">
      <c r="A165" s="50" t="s">
        <v>8166</v>
      </c>
      <c r="B165" s="50">
        <v>539017</v>
      </c>
      <c r="C165" s="50" t="s">
        <v>1517</v>
      </c>
      <c r="D165" s="50" t="s">
        <v>1985</v>
      </c>
    </row>
    <row r="166" spans="1:4">
      <c r="A166" s="50" t="s">
        <v>8165</v>
      </c>
      <c r="B166" s="50">
        <v>532351</v>
      </c>
      <c r="C166" s="50" t="s">
        <v>8164</v>
      </c>
      <c r="D166" s="50" t="s">
        <v>1772</v>
      </c>
    </row>
    <row r="167" spans="1:4">
      <c r="A167" s="50" t="s">
        <v>8163</v>
      </c>
      <c r="B167" s="50">
        <v>541303</v>
      </c>
      <c r="C167" s="50" t="s">
        <v>1517</v>
      </c>
      <c r="D167" s="50" t="s">
        <v>702</v>
      </c>
    </row>
    <row r="168" spans="1:4">
      <c r="A168" s="50" t="s">
        <v>8162</v>
      </c>
      <c r="B168" s="50">
        <v>524598</v>
      </c>
      <c r="C168" s="50" t="s">
        <v>8160</v>
      </c>
      <c r="D168" s="50" t="s">
        <v>187</v>
      </c>
    </row>
    <row r="169" spans="1:4">
      <c r="A169" s="50" t="s">
        <v>8161</v>
      </c>
      <c r="B169" s="50">
        <v>524598</v>
      </c>
      <c r="C169" s="50" t="s">
        <v>8160</v>
      </c>
      <c r="D169" s="50" t="s">
        <v>187</v>
      </c>
    </row>
    <row r="170" spans="1:4">
      <c r="A170" s="50" t="s">
        <v>8159</v>
      </c>
      <c r="B170" s="50">
        <v>500710</v>
      </c>
      <c r="C170" s="50" t="s">
        <v>8158</v>
      </c>
      <c r="D170" s="50" t="s">
        <v>2179</v>
      </c>
    </row>
    <row r="171" spans="1:4">
      <c r="A171" s="50" t="s">
        <v>8157</v>
      </c>
      <c r="B171" s="50">
        <v>500710</v>
      </c>
      <c r="C171" s="50" t="s">
        <v>8156</v>
      </c>
      <c r="D171" s="50" t="s">
        <v>2179</v>
      </c>
    </row>
    <row r="172" spans="1:4">
      <c r="A172" s="50" t="s">
        <v>8155</v>
      </c>
      <c r="B172" s="50">
        <v>535916</v>
      </c>
      <c r="C172" s="50" t="s">
        <v>1517</v>
      </c>
      <c r="D172" s="50" t="s">
        <v>727</v>
      </c>
    </row>
    <row r="173" spans="1:4">
      <c r="A173" s="50" t="s">
        <v>8154</v>
      </c>
      <c r="B173" s="50">
        <v>539115</v>
      </c>
      <c r="C173" s="50" t="s">
        <v>1517</v>
      </c>
      <c r="D173" s="50" t="s">
        <v>1729</v>
      </c>
    </row>
    <row r="174" spans="1:4">
      <c r="A174" s="50" t="s">
        <v>8153</v>
      </c>
      <c r="B174" s="50">
        <v>531082</v>
      </c>
      <c r="C174" s="50" t="s">
        <v>8152</v>
      </c>
      <c r="D174" s="50" t="s">
        <v>727</v>
      </c>
    </row>
    <row r="175" spans="1:4">
      <c r="A175" s="50" t="s">
        <v>8151</v>
      </c>
      <c r="B175" s="50">
        <v>524075</v>
      </c>
      <c r="C175" s="50" t="s">
        <v>8150</v>
      </c>
      <c r="D175" s="50" t="s">
        <v>254</v>
      </c>
    </row>
    <row r="176" spans="1:4">
      <c r="A176" s="50" t="s">
        <v>8149</v>
      </c>
      <c r="B176" s="50">
        <v>531409</v>
      </c>
      <c r="C176" s="50" t="s">
        <v>1517</v>
      </c>
      <c r="D176" s="50" t="s">
        <v>463</v>
      </c>
    </row>
    <row r="177" spans="1:4">
      <c r="A177" s="50" t="s">
        <v>8148</v>
      </c>
      <c r="B177" s="50">
        <v>526707</v>
      </c>
      <c r="C177" s="50" t="s">
        <v>8147</v>
      </c>
      <c r="D177" s="50" t="s">
        <v>994</v>
      </c>
    </row>
    <row r="178" spans="1:4">
      <c r="A178" s="50" t="s">
        <v>8146</v>
      </c>
      <c r="B178" s="50">
        <v>532114</v>
      </c>
      <c r="C178" s="50" t="s">
        <v>1517</v>
      </c>
      <c r="D178" s="50" t="s">
        <v>708</v>
      </c>
    </row>
    <row r="179" spans="1:4">
      <c r="A179" s="50" t="s">
        <v>8145</v>
      </c>
      <c r="B179" s="50">
        <v>506235</v>
      </c>
      <c r="C179" s="50" t="s">
        <v>8144</v>
      </c>
      <c r="D179" s="50" t="s">
        <v>254</v>
      </c>
    </row>
    <row r="180" spans="1:4">
      <c r="A180" s="50" t="s">
        <v>8143</v>
      </c>
      <c r="B180" s="50">
        <v>533573</v>
      </c>
      <c r="C180" s="50" t="s">
        <v>8142</v>
      </c>
      <c r="D180" s="50" t="s">
        <v>254</v>
      </c>
    </row>
    <row r="181" spans="1:4">
      <c r="A181" s="50" t="s">
        <v>8141</v>
      </c>
      <c r="B181" s="50">
        <v>511463</v>
      </c>
      <c r="C181" s="50" t="s">
        <v>1517</v>
      </c>
      <c r="D181" s="50" t="s">
        <v>783</v>
      </c>
    </row>
    <row r="182" spans="1:4">
      <c r="A182" s="50" t="s">
        <v>8140</v>
      </c>
      <c r="B182" s="50">
        <v>530973</v>
      </c>
      <c r="C182" s="50" t="s">
        <v>1517</v>
      </c>
      <c r="D182" s="50" t="s">
        <v>716</v>
      </c>
    </row>
    <row r="183" spans="1:4">
      <c r="A183" s="50" t="s">
        <v>8139</v>
      </c>
      <c r="B183" s="50">
        <v>530973</v>
      </c>
      <c r="C183" s="50" t="s">
        <v>1517</v>
      </c>
      <c r="D183" s="50" t="s">
        <v>716</v>
      </c>
    </row>
    <row r="184" spans="1:4">
      <c r="A184" s="50" t="s">
        <v>8138</v>
      </c>
      <c r="B184" s="50">
        <v>517546</v>
      </c>
      <c r="C184" s="50" t="s">
        <v>1517</v>
      </c>
      <c r="D184" s="50" t="s">
        <v>740</v>
      </c>
    </row>
    <row r="185" spans="1:4">
      <c r="A185" s="50" t="s">
        <v>8137</v>
      </c>
      <c r="B185" s="50">
        <v>531156</v>
      </c>
      <c r="C185" s="50" t="s">
        <v>1517</v>
      </c>
      <c r="D185" s="50" t="s">
        <v>786</v>
      </c>
    </row>
    <row r="186" spans="1:4">
      <c r="A186" s="50" t="s">
        <v>8136</v>
      </c>
      <c r="B186" s="50">
        <v>531156</v>
      </c>
      <c r="C186" s="50" t="s">
        <v>1517</v>
      </c>
      <c r="D186" s="50" t="s">
        <v>786</v>
      </c>
    </row>
    <row r="187" spans="1:4">
      <c r="A187" s="50" t="s">
        <v>8135</v>
      </c>
      <c r="B187" s="50">
        <v>505216</v>
      </c>
      <c r="C187" s="50" t="s">
        <v>1517</v>
      </c>
      <c r="D187" s="50" t="s">
        <v>786</v>
      </c>
    </row>
    <row r="188" spans="1:4">
      <c r="A188" s="50" t="s">
        <v>8134</v>
      </c>
      <c r="B188" s="50">
        <v>505216</v>
      </c>
      <c r="C188" s="50" t="s">
        <v>1517</v>
      </c>
      <c r="D188" s="50" t="s">
        <v>786</v>
      </c>
    </row>
    <row r="189" spans="1:4">
      <c r="A189" s="50" t="s">
        <v>8133</v>
      </c>
      <c r="B189" s="50">
        <v>531147</v>
      </c>
      <c r="C189" s="50" t="s">
        <v>8132</v>
      </c>
      <c r="D189" s="50" t="s">
        <v>1955</v>
      </c>
    </row>
    <row r="190" spans="1:4">
      <c r="A190" s="50" t="s">
        <v>8131</v>
      </c>
      <c r="B190" s="50">
        <v>530889</v>
      </c>
      <c r="C190" s="50" t="s">
        <v>1517</v>
      </c>
      <c r="D190" s="50" t="s">
        <v>702</v>
      </c>
    </row>
    <row r="191" spans="1:4">
      <c r="A191" s="50" t="s">
        <v>8130</v>
      </c>
      <c r="B191" s="50">
        <v>531581</v>
      </c>
      <c r="C191" s="50" t="s">
        <v>1517</v>
      </c>
      <c r="D191" s="50" t="s">
        <v>829</v>
      </c>
    </row>
    <row r="192" spans="1:4">
      <c r="A192" s="50" t="s">
        <v>8129</v>
      </c>
      <c r="B192" s="50">
        <v>530889</v>
      </c>
      <c r="C192" s="50" t="s">
        <v>1517</v>
      </c>
      <c r="D192" s="50" t="s">
        <v>702</v>
      </c>
    </row>
    <row r="193" spans="1:4">
      <c r="A193" s="50" t="s">
        <v>8128</v>
      </c>
      <c r="B193" s="50">
        <v>532166</v>
      </c>
      <c r="C193" s="50" t="s">
        <v>1517</v>
      </c>
      <c r="D193" s="50" t="s">
        <v>786</v>
      </c>
    </row>
    <row r="194" spans="1:4">
      <c r="A194" s="50" t="s">
        <v>8127</v>
      </c>
      <c r="B194" s="50">
        <v>533029</v>
      </c>
      <c r="C194" s="50" t="s">
        <v>8126</v>
      </c>
      <c r="D194" s="50" t="s">
        <v>187</v>
      </c>
    </row>
    <row r="195" spans="1:4">
      <c r="A195" s="50" t="s">
        <v>8125</v>
      </c>
      <c r="B195" s="50">
        <v>539523</v>
      </c>
      <c r="C195" s="50" t="s">
        <v>8124</v>
      </c>
      <c r="D195" s="50" t="s">
        <v>254</v>
      </c>
    </row>
    <row r="196" spans="1:4">
      <c r="A196" s="50" t="s">
        <v>8123</v>
      </c>
      <c r="B196" s="50">
        <v>506767</v>
      </c>
      <c r="C196" s="50" t="s">
        <v>8122</v>
      </c>
      <c r="D196" s="50" t="s">
        <v>187</v>
      </c>
    </row>
    <row r="197" spans="1:4">
      <c r="A197" s="50" t="s">
        <v>8121</v>
      </c>
      <c r="B197" s="50">
        <v>532480</v>
      </c>
      <c r="C197" s="50" t="s">
        <v>8120</v>
      </c>
      <c r="D197" s="50" t="s">
        <v>705</v>
      </c>
    </row>
    <row r="198" spans="1:4">
      <c r="A198" s="50" t="s">
        <v>8119</v>
      </c>
      <c r="B198" s="50">
        <v>532749</v>
      </c>
      <c r="C198" s="50" t="s">
        <v>8118</v>
      </c>
      <c r="D198" s="50" t="s">
        <v>794</v>
      </c>
    </row>
    <row r="199" spans="1:4">
      <c r="A199" s="50" t="s">
        <v>8117</v>
      </c>
      <c r="B199" s="50">
        <v>534064</v>
      </c>
      <c r="C199" s="50" t="s">
        <v>1517</v>
      </c>
      <c r="D199" s="50" t="s">
        <v>205</v>
      </c>
    </row>
    <row r="200" spans="1:4">
      <c r="A200" s="50" t="s">
        <v>8116</v>
      </c>
      <c r="B200" s="50">
        <v>532919</v>
      </c>
      <c r="C200" s="50" t="s">
        <v>1517</v>
      </c>
      <c r="D200" s="50" t="s">
        <v>1462</v>
      </c>
    </row>
    <row r="201" spans="1:4">
      <c r="A201" s="50" t="s">
        <v>8115</v>
      </c>
      <c r="B201" s="50">
        <v>532875</v>
      </c>
      <c r="C201" s="50" t="s">
        <v>8114</v>
      </c>
      <c r="D201" s="50" t="s">
        <v>730</v>
      </c>
    </row>
    <row r="202" spans="1:4">
      <c r="A202" s="50" t="s">
        <v>8113</v>
      </c>
      <c r="B202" s="50">
        <v>532633</v>
      </c>
      <c r="C202" s="50" t="s">
        <v>8112</v>
      </c>
      <c r="D202" s="50" t="s">
        <v>1585</v>
      </c>
    </row>
    <row r="203" spans="1:4">
      <c r="A203" s="50" t="s">
        <v>8111</v>
      </c>
      <c r="B203" s="50">
        <v>531400</v>
      </c>
      <c r="C203" s="50" t="s">
        <v>8110</v>
      </c>
      <c r="D203" s="50" t="s">
        <v>727</v>
      </c>
    </row>
    <row r="204" spans="1:4">
      <c r="A204" s="50" t="s">
        <v>8109</v>
      </c>
      <c r="B204" s="50">
        <v>506120</v>
      </c>
      <c r="C204" s="50" t="s">
        <v>1517</v>
      </c>
      <c r="D204" s="50" t="s">
        <v>994</v>
      </c>
    </row>
    <row r="205" spans="1:4">
      <c r="A205" s="50" t="s">
        <v>8108</v>
      </c>
      <c r="B205" s="50">
        <v>521070</v>
      </c>
      <c r="C205" s="50" t="s">
        <v>8107</v>
      </c>
      <c r="D205" s="50" t="s">
        <v>702</v>
      </c>
    </row>
    <row r="206" spans="1:4">
      <c r="A206" s="50" t="s">
        <v>8106</v>
      </c>
      <c r="B206" s="50">
        <v>532878</v>
      </c>
      <c r="C206" s="50" t="s">
        <v>8105</v>
      </c>
      <c r="D206" s="50" t="s">
        <v>1719</v>
      </c>
    </row>
    <row r="207" spans="1:4">
      <c r="A207" s="50" t="s">
        <v>8104</v>
      </c>
      <c r="B207" s="50">
        <v>526397</v>
      </c>
      <c r="C207" s="50" t="s">
        <v>8102</v>
      </c>
      <c r="D207" s="50" t="s">
        <v>4240</v>
      </c>
    </row>
    <row r="208" spans="1:4">
      <c r="A208" s="50" t="s">
        <v>8103</v>
      </c>
      <c r="B208" s="50">
        <v>526397</v>
      </c>
      <c r="C208" s="50" t="s">
        <v>8102</v>
      </c>
      <c r="D208" s="50" t="s">
        <v>4240</v>
      </c>
    </row>
    <row r="209" spans="1:4">
      <c r="A209" s="50" t="s">
        <v>8101</v>
      </c>
      <c r="B209" s="50">
        <v>526519</v>
      </c>
      <c r="C209" s="50" t="s">
        <v>1517</v>
      </c>
      <c r="D209" s="50" t="s">
        <v>708</v>
      </c>
    </row>
    <row r="210" spans="1:4">
      <c r="A210" s="50" t="s">
        <v>8100</v>
      </c>
      <c r="B210" s="50">
        <v>530715</v>
      </c>
      <c r="C210" s="50" t="s">
        <v>8099</v>
      </c>
      <c r="D210" s="50" t="s">
        <v>702</v>
      </c>
    </row>
    <row r="211" spans="1:4">
      <c r="A211" s="50" t="s">
        <v>8098</v>
      </c>
      <c r="B211" s="50">
        <v>538423</v>
      </c>
      <c r="C211" s="50" t="s">
        <v>8097</v>
      </c>
      <c r="D211" s="50" t="s">
        <v>727</v>
      </c>
    </row>
    <row r="212" spans="1:4">
      <c r="A212" s="50" t="s">
        <v>8096</v>
      </c>
      <c r="B212" s="50">
        <v>539277</v>
      </c>
      <c r="C212" s="50" t="s">
        <v>1517</v>
      </c>
      <c r="D212" s="50" t="s">
        <v>602</v>
      </c>
    </row>
    <row r="213" spans="1:4">
      <c r="A213" s="50" t="s">
        <v>8095</v>
      </c>
      <c r="B213" s="50">
        <v>539277</v>
      </c>
      <c r="C213" s="50" t="s">
        <v>1517</v>
      </c>
      <c r="D213" s="50" t="s">
        <v>602</v>
      </c>
    </row>
    <row r="214" spans="1:4">
      <c r="A214" s="50" t="s">
        <v>8094</v>
      </c>
      <c r="B214" s="50">
        <v>524634</v>
      </c>
      <c r="C214" s="50" t="s">
        <v>1517</v>
      </c>
      <c r="D214" s="50" t="s">
        <v>463</v>
      </c>
    </row>
    <row r="215" spans="1:4">
      <c r="A215" s="50" t="s">
        <v>8093</v>
      </c>
      <c r="B215" s="50">
        <v>506597</v>
      </c>
      <c r="C215" s="50" t="s">
        <v>1517</v>
      </c>
      <c r="D215" s="50" t="s">
        <v>187</v>
      </c>
    </row>
    <row r="216" spans="1:4">
      <c r="A216" s="50" t="s">
        <v>8092</v>
      </c>
      <c r="B216" s="50">
        <v>512008</v>
      </c>
      <c r="C216" s="50" t="s">
        <v>1517</v>
      </c>
      <c r="D216" s="50" t="s">
        <v>994</v>
      </c>
    </row>
    <row r="217" spans="1:4">
      <c r="A217" s="50" t="s">
        <v>8091</v>
      </c>
      <c r="B217" s="50">
        <v>500008</v>
      </c>
      <c r="C217" s="50" t="s">
        <v>8090</v>
      </c>
      <c r="D217" s="50" t="s">
        <v>771</v>
      </c>
    </row>
    <row r="218" spans="1:4">
      <c r="A218" s="50" t="s">
        <v>8089</v>
      </c>
      <c r="B218" s="50">
        <v>521097</v>
      </c>
      <c r="C218" s="50" t="s">
        <v>1517</v>
      </c>
      <c r="D218" s="50" t="s">
        <v>702</v>
      </c>
    </row>
    <row r="219" spans="1:4">
      <c r="A219" s="50" t="s">
        <v>8088</v>
      </c>
      <c r="B219" s="50">
        <v>538465</v>
      </c>
      <c r="C219" s="50" t="s">
        <v>1517</v>
      </c>
      <c r="D219" s="50" t="s">
        <v>786</v>
      </c>
    </row>
    <row r="220" spans="1:4">
      <c r="A220" s="50" t="s">
        <v>8087</v>
      </c>
      <c r="B220" s="50">
        <v>531112</v>
      </c>
      <c r="C220" s="50" t="s">
        <v>1517</v>
      </c>
      <c r="D220" s="50" t="s">
        <v>297</v>
      </c>
    </row>
    <row r="221" spans="1:4">
      <c r="A221" s="50" t="s">
        <v>8086</v>
      </c>
      <c r="B221" s="50">
        <v>539196</v>
      </c>
      <c r="C221" s="50" t="s">
        <v>1517</v>
      </c>
      <c r="D221" s="50" t="s">
        <v>740</v>
      </c>
    </row>
    <row r="222" spans="1:4">
      <c r="A222" s="50" t="s">
        <v>8085</v>
      </c>
      <c r="B222" s="50">
        <v>500009</v>
      </c>
      <c r="C222" s="50" t="s">
        <v>1517</v>
      </c>
      <c r="D222" s="50" t="s">
        <v>254</v>
      </c>
    </row>
    <row r="223" spans="1:4">
      <c r="A223" s="50" t="s">
        <v>8084</v>
      </c>
      <c r="B223" s="50" t="s">
        <v>1517</v>
      </c>
      <c r="C223" s="50" t="s">
        <v>8083</v>
      </c>
      <c r="D223" s="50" t="s">
        <v>1515</v>
      </c>
    </row>
    <row r="224" spans="1:4">
      <c r="A224" s="50" t="s">
        <v>8082</v>
      </c>
      <c r="B224" s="50">
        <v>519471</v>
      </c>
      <c r="C224" s="50" t="s">
        <v>1517</v>
      </c>
      <c r="D224" s="50" t="s">
        <v>1428</v>
      </c>
    </row>
    <row r="225" spans="1:4">
      <c r="A225" s="50" t="s">
        <v>8081</v>
      </c>
      <c r="B225" s="50">
        <v>542524</v>
      </c>
      <c r="C225" s="50" t="s">
        <v>8080</v>
      </c>
      <c r="D225" s="50" t="s">
        <v>1621</v>
      </c>
    </row>
    <row r="226" spans="1:4">
      <c r="A226" s="50" t="s">
        <v>8079</v>
      </c>
      <c r="B226" s="50">
        <v>540902</v>
      </c>
      <c r="C226" s="50" t="s">
        <v>8077</v>
      </c>
      <c r="D226" s="50" t="s">
        <v>415</v>
      </c>
    </row>
    <row r="227" spans="1:4">
      <c r="A227" s="50" t="s">
        <v>8078</v>
      </c>
      <c r="B227" s="50">
        <v>540902</v>
      </c>
      <c r="C227" s="50" t="s">
        <v>8077</v>
      </c>
      <c r="D227" s="50" t="s">
        <v>415</v>
      </c>
    </row>
    <row r="228" spans="1:4">
      <c r="A228" s="50" t="s">
        <v>8076</v>
      </c>
      <c r="B228" s="50">
        <v>531978</v>
      </c>
      <c r="C228" s="50" t="s">
        <v>8075</v>
      </c>
      <c r="D228" s="50" t="s">
        <v>702</v>
      </c>
    </row>
    <row r="229" spans="1:4">
      <c r="A229" s="50" t="s">
        <v>8074</v>
      </c>
      <c r="B229" s="50">
        <v>539223</v>
      </c>
      <c r="C229" s="50" t="s">
        <v>1517</v>
      </c>
      <c r="D229" s="50" t="s">
        <v>1437</v>
      </c>
    </row>
    <row r="230" spans="1:4">
      <c r="A230" s="50" t="s">
        <v>8073</v>
      </c>
      <c r="B230" s="50">
        <v>500425</v>
      </c>
      <c r="C230" s="50" t="s">
        <v>8072</v>
      </c>
      <c r="D230" s="50" t="s">
        <v>469</v>
      </c>
    </row>
    <row r="231" spans="1:4">
      <c r="A231" s="50" t="s">
        <v>8071</v>
      </c>
      <c r="B231" s="50">
        <v>530133</v>
      </c>
      <c r="C231" s="50" t="s">
        <v>1517</v>
      </c>
      <c r="D231" s="50" t="s">
        <v>1764</v>
      </c>
    </row>
    <row r="232" spans="1:4">
      <c r="A232" s="50" t="s">
        <v>8070</v>
      </c>
      <c r="B232" s="50">
        <v>530133</v>
      </c>
      <c r="C232" s="50" t="s">
        <v>1517</v>
      </c>
      <c r="D232" s="50" t="s">
        <v>1764</v>
      </c>
    </row>
    <row r="233" spans="1:4">
      <c r="A233" s="50" t="s">
        <v>8069</v>
      </c>
      <c r="B233" s="50">
        <v>532828</v>
      </c>
      <c r="C233" s="50" t="s">
        <v>8068</v>
      </c>
      <c r="D233" s="50" t="s">
        <v>860</v>
      </c>
    </row>
    <row r="234" spans="1:4">
      <c r="A234" s="50" t="s">
        <v>8067</v>
      </c>
      <c r="B234" s="50">
        <v>513117</v>
      </c>
      <c r="C234" s="50" t="s">
        <v>1517</v>
      </c>
      <c r="D234" s="50" t="s">
        <v>771</v>
      </c>
    </row>
    <row r="235" spans="1:4">
      <c r="A235" s="50" t="s">
        <v>8066</v>
      </c>
      <c r="B235" s="50">
        <v>541771</v>
      </c>
      <c r="C235" s="50" t="s">
        <v>1517</v>
      </c>
      <c r="D235" s="50" t="s">
        <v>829</v>
      </c>
    </row>
    <row r="236" spans="1:4">
      <c r="A236" s="50" t="s">
        <v>8065</v>
      </c>
      <c r="B236" s="50">
        <v>506248</v>
      </c>
      <c r="C236" s="50" t="s">
        <v>1517</v>
      </c>
      <c r="D236" s="50" t="s">
        <v>463</v>
      </c>
    </row>
    <row r="237" spans="1:4">
      <c r="A237" s="50" t="s">
        <v>8064</v>
      </c>
      <c r="B237" s="50">
        <v>531300</v>
      </c>
      <c r="C237" s="50" t="s">
        <v>1517</v>
      </c>
      <c r="D237" s="50" t="s">
        <v>702</v>
      </c>
    </row>
    <row r="238" spans="1:4">
      <c r="A238" s="50" t="s">
        <v>8063</v>
      </c>
      <c r="B238" s="50">
        <v>531557</v>
      </c>
      <c r="C238" s="50" t="s">
        <v>1517</v>
      </c>
      <c r="D238" s="50" t="s">
        <v>786</v>
      </c>
    </row>
    <row r="239" spans="1:4">
      <c r="A239" s="50" t="s">
        <v>8062</v>
      </c>
      <c r="B239" s="50">
        <v>500343</v>
      </c>
      <c r="C239" s="50" t="s">
        <v>8061</v>
      </c>
      <c r="D239" s="50" t="s">
        <v>708</v>
      </c>
    </row>
    <row r="240" spans="1:4">
      <c r="A240" s="50" t="s">
        <v>8060</v>
      </c>
      <c r="B240" s="50">
        <v>531681</v>
      </c>
      <c r="C240" s="50" t="s">
        <v>1517</v>
      </c>
      <c r="D240" s="50" t="s">
        <v>716</v>
      </c>
    </row>
    <row r="241" spans="1:4">
      <c r="A241" s="50" t="s">
        <v>8059</v>
      </c>
      <c r="B241" s="50">
        <v>536737</v>
      </c>
      <c r="C241" s="50" t="s">
        <v>1517</v>
      </c>
      <c r="D241" s="50" t="s">
        <v>786</v>
      </c>
    </row>
    <row r="242" spans="1:4">
      <c r="A242" s="50" t="s">
        <v>8058</v>
      </c>
      <c r="B242" s="50">
        <v>539265</v>
      </c>
      <c r="C242" s="50" t="s">
        <v>1517</v>
      </c>
      <c r="D242" s="50" t="s">
        <v>786</v>
      </c>
    </row>
    <row r="243" spans="1:4">
      <c r="A243" s="50" t="s">
        <v>8057</v>
      </c>
      <c r="B243" s="50">
        <v>526241</v>
      </c>
      <c r="C243" s="50" t="s">
        <v>1517</v>
      </c>
      <c r="D243" s="50" t="s">
        <v>994</v>
      </c>
    </row>
    <row r="244" spans="1:4">
      <c r="A244" s="50" t="s">
        <v>8056</v>
      </c>
      <c r="B244" s="50">
        <v>531991</v>
      </c>
      <c r="C244" s="50" t="s">
        <v>1517</v>
      </c>
      <c r="D244" s="50" t="s">
        <v>702</v>
      </c>
    </row>
    <row r="245" spans="1:4">
      <c r="A245" s="50" t="s">
        <v>8055</v>
      </c>
      <c r="B245" s="50">
        <v>507525</v>
      </c>
      <c r="C245" s="50" t="s">
        <v>1517</v>
      </c>
      <c r="D245" s="50" t="s">
        <v>626</v>
      </c>
    </row>
    <row r="246" spans="1:4">
      <c r="A246" s="50" t="s">
        <v>8054</v>
      </c>
      <c r="B246" s="50">
        <v>590006</v>
      </c>
      <c r="C246" s="50" t="s">
        <v>8053</v>
      </c>
      <c r="D246" s="50" t="s">
        <v>254</v>
      </c>
    </row>
    <row r="247" spans="1:4">
      <c r="A247" s="50" t="s">
        <v>8052</v>
      </c>
      <c r="B247" s="50">
        <v>538861</v>
      </c>
      <c r="C247" s="50" t="s">
        <v>1517</v>
      </c>
      <c r="D247" s="50" t="s">
        <v>994</v>
      </c>
    </row>
    <row r="248" spans="1:4">
      <c r="A248" s="50" t="s">
        <v>8051</v>
      </c>
      <c r="B248" s="50">
        <v>501630</v>
      </c>
      <c r="C248" s="50" t="s">
        <v>1517</v>
      </c>
      <c r="D248" s="50" t="s">
        <v>713</v>
      </c>
    </row>
    <row r="249" spans="1:4">
      <c r="A249" s="50" t="s">
        <v>8050</v>
      </c>
      <c r="B249" s="50">
        <v>515055</v>
      </c>
      <c r="C249" s="50" t="s">
        <v>8049</v>
      </c>
      <c r="D249" s="50" t="s">
        <v>708</v>
      </c>
    </row>
    <row r="250" spans="1:4">
      <c r="A250" s="50" t="s">
        <v>8048</v>
      </c>
      <c r="B250" s="50">
        <v>532418</v>
      </c>
      <c r="C250" s="50" t="s">
        <v>8047</v>
      </c>
      <c r="D250" s="50" t="s">
        <v>705</v>
      </c>
    </row>
    <row r="251" spans="1:4">
      <c r="A251" s="50" t="s">
        <v>8046</v>
      </c>
      <c r="B251" s="50">
        <v>532141</v>
      </c>
      <c r="C251" s="50" t="s">
        <v>8045</v>
      </c>
      <c r="D251" s="50" t="s">
        <v>469</v>
      </c>
    </row>
    <row r="252" spans="1:4">
      <c r="A252" s="50" t="s">
        <v>8044</v>
      </c>
      <c r="B252" s="50">
        <v>500012</v>
      </c>
      <c r="C252" s="50" t="s">
        <v>1517</v>
      </c>
      <c r="D252" s="50" t="s">
        <v>463</v>
      </c>
    </row>
    <row r="253" spans="1:4">
      <c r="A253" s="50" t="s">
        <v>8043</v>
      </c>
      <c r="B253" s="50">
        <v>526173</v>
      </c>
      <c r="C253" s="50" t="s">
        <v>1517</v>
      </c>
      <c r="D253" s="50" t="s">
        <v>865</v>
      </c>
    </row>
    <row r="254" spans="1:4">
      <c r="A254" s="50" t="s">
        <v>8042</v>
      </c>
      <c r="B254" s="50">
        <v>531252</v>
      </c>
      <c r="C254" s="50" t="s">
        <v>1517</v>
      </c>
      <c r="D254" s="50" t="s">
        <v>786</v>
      </c>
    </row>
    <row r="255" spans="1:4">
      <c r="A255" s="50" t="s">
        <v>8041</v>
      </c>
      <c r="B255" s="50">
        <v>530721</v>
      </c>
      <c r="C255" s="50" t="s">
        <v>8040</v>
      </c>
      <c r="D255" s="50" t="s">
        <v>771</v>
      </c>
    </row>
    <row r="256" spans="1:4">
      <c r="A256" s="50" t="s">
        <v>8039</v>
      </c>
      <c r="B256" s="50">
        <v>540694</v>
      </c>
      <c r="C256" s="50" t="s">
        <v>1517</v>
      </c>
      <c r="D256" s="50" t="s">
        <v>890</v>
      </c>
    </row>
    <row r="257" spans="1:4">
      <c r="A257" s="50" t="s">
        <v>8038</v>
      </c>
      <c r="B257" s="50">
        <v>540694</v>
      </c>
      <c r="C257" s="50" t="s">
        <v>1517</v>
      </c>
      <c r="D257" s="50" t="s">
        <v>890</v>
      </c>
    </row>
    <row r="258" spans="1:4">
      <c r="A258" s="50" t="s">
        <v>8037</v>
      </c>
      <c r="B258" s="50">
        <v>541006</v>
      </c>
      <c r="C258" s="50" t="s">
        <v>1517</v>
      </c>
      <c r="D258" s="50" t="s">
        <v>702</v>
      </c>
    </row>
    <row r="259" spans="1:4">
      <c r="A259" s="50" t="s">
        <v>8036</v>
      </c>
      <c r="B259" s="50" t="s">
        <v>1517</v>
      </c>
      <c r="C259" s="50" t="s">
        <v>8035</v>
      </c>
      <c r="D259" s="50" t="s">
        <v>1515</v>
      </c>
    </row>
    <row r="260" spans="1:4">
      <c r="A260" s="50" t="s">
        <v>8034</v>
      </c>
      <c r="B260" s="50">
        <v>519383</v>
      </c>
      <c r="C260" s="50" t="s">
        <v>8033</v>
      </c>
      <c r="D260" s="50" t="s">
        <v>196</v>
      </c>
    </row>
    <row r="261" spans="1:4">
      <c r="A261" s="50" t="s">
        <v>8032</v>
      </c>
      <c r="B261" s="50">
        <v>537785</v>
      </c>
      <c r="C261" s="50" t="s">
        <v>1517</v>
      </c>
      <c r="D261" s="50" t="s">
        <v>602</v>
      </c>
    </row>
    <row r="262" spans="1:4">
      <c r="A262" s="50" t="s">
        <v>8031</v>
      </c>
      <c r="B262" s="50">
        <v>531878</v>
      </c>
      <c r="C262" s="50" t="s">
        <v>1517</v>
      </c>
      <c r="D262" s="50" t="s">
        <v>786</v>
      </c>
    </row>
    <row r="263" spans="1:4">
      <c r="A263" s="50" t="s">
        <v>8030</v>
      </c>
      <c r="B263" s="50">
        <v>511153</v>
      </c>
      <c r="C263" s="50" t="s">
        <v>1517</v>
      </c>
      <c r="D263" s="50" t="s">
        <v>1533</v>
      </c>
    </row>
    <row r="264" spans="1:4">
      <c r="A264" s="50" t="s">
        <v>8029</v>
      </c>
      <c r="B264" s="50">
        <v>518091</v>
      </c>
      <c r="C264" s="50" t="s">
        <v>8028</v>
      </c>
      <c r="D264" s="50" t="s">
        <v>469</v>
      </c>
    </row>
    <row r="265" spans="1:4">
      <c r="A265" s="50" t="s">
        <v>8027</v>
      </c>
      <c r="B265" s="50">
        <v>531223</v>
      </c>
      <c r="C265" s="50" t="s">
        <v>1517</v>
      </c>
      <c r="D265" s="50" t="s">
        <v>702</v>
      </c>
    </row>
    <row r="266" spans="1:4">
      <c r="A266" s="50" t="s">
        <v>8026</v>
      </c>
      <c r="B266" s="50">
        <v>531673</v>
      </c>
      <c r="C266" s="50" t="s">
        <v>1517</v>
      </c>
      <c r="D266" s="50" t="s">
        <v>219</v>
      </c>
    </row>
    <row r="267" spans="1:4">
      <c r="A267" s="50" t="s">
        <v>8025</v>
      </c>
      <c r="B267" s="50">
        <v>531673</v>
      </c>
      <c r="C267" s="50" t="s">
        <v>1517</v>
      </c>
      <c r="D267" s="50" t="s">
        <v>219</v>
      </c>
    </row>
    <row r="268" spans="1:4">
      <c r="A268" s="50" t="s">
        <v>8024</v>
      </c>
      <c r="B268" s="50">
        <v>532870</v>
      </c>
      <c r="C268" s="50" t="s">
        <v>8023</v>
      </c>
      <c r="D268" s="50" t="s">
        <v>1632</v>
      </c>
    </row>
    <row r="269" spans="1:4">
      <c r="A269" s="50" t="s">
        <v>8022</v>
      </c>
      <c r="B269" s="50">
        <v>531519</v>
      </c>
      <c r="C269" s="50" t="s">
        <v>1517</v>
      </c>
      <c r="D269" s="50" t="s">
        <v>727</v>
      </c>
    </row>
    <row r="270" spans="1:4">
      <c r="A270" s="50" t="s">
        <v>8021</v>
      </c>
      <c r="B270" s="50">
        <v>542437</v>
      </c>
      <c r="C270" s="50" t="s">
        <v>8020</v>
      </c>
      <c r="D270" s="50" t="s">
        <v>602</v>
      </c>
    </row>
    <row r="271" spans="1:4">
      <c r="A271" s="50" t="s">
        <v>8019</v>
      </c>
      <c r="B271" s="50">
        <v>530799</v>
      </c>
      <c r="C271" s="50" t="s">
        <v>1517</v>
      </c>
      <c r="D271" s="50" t="s">
        <v>786</v>
      </c>
    </row>
    <row r="272" spans="1:4">
      <c r="A272" s="50" t="s">
        <v>8018</v>
      </c>
      <c r="B272" s="50">
        <v>531406</v>
      </c>
      <c r="C272" s="50" t="s">
        <v>1517</v>
      </c>
      <c r="D272" s="50" t="s">
        <v>897</v>
      </c>
    </row>
    <row r="273" spans="1:4">
      <c r="A273" s="50" t="s">
        <v>8017</v>
      </c>
      <c r="B273" s="50">
        <v>523007</v>
      </c>
      <c r="C273" s="50" t="s">
        <v>1517</v>
      </c>
      <c r="D273" s="50" t="s">
        <v>708</v>
      </c>
    </row>
    <row r="274" spans="1:4">
      <c r="A274" s="50" t="s">
        <v>8016</v>
      </c>
      <c r="B274" s="50">
        <v>507828</v>
      </c>
      <c r="C274" s="50" t="s">
        <v>8015</v>
      </c>
      <c r="D274" s="50" t="s">
        <v>708</v>
      </c>
    </row>
    <row r="275" spans="1:4">
      <c r="A275" s="50" t="s">
        <v>8014</v>
      </c>
      <c r="B275" s="50">
        <v>500013</v>
      </c>
      <c r="C275" s="50" t="s">
        <v>8013</v>
      </c>
      <c r="D275" s="50" t="s">
        <v>708</v>
      </c>
    </row>
    <row r="276" spans="1:4">
      <c r="A276" s="50" t="s">
        <v>8012</v>
      </c>
      <c r="B276" s="50">
        <v>512091</v>
      </c>
      <c r="C276" s="50" t="s">
        <v>1517</v>
      </c>
      <c r="D276" s="50" t="s">
        <v>829</v>
      </c>
    </row>
    <row r="277" spans="1:4">
      <c r="A277" s="50" t="s">
        <v>8011</v>
      </c>
      <c r="B277" s="50" t="s">
        <v>1517</v>
      </c>
      <c r="C277" s="50" t="s">
        <v>8010</v>
      </c>
      <c r="D277" s="50" t="s">
        <v>1662</v>
      </c>
    </row>
    <row r="278" spans="1:4">
      <c r="A278" s="50" t="s">
        <v>8009</v>
      </c>
      <c r="B278" s="50">
        <v>501270</v>
      </c>
      <c r="C278" s="50" t="s">
        <v>1517</v>
      </c>
      <c r="D278" s="50" t="s">
        <v>708</v>
      </c>
    </row>
    <row r="279" spans="1:4">
      <c r="A279" s="50" t="s">
        <v>8008</v>
      </c>
      <c r="B279" s="50">
        <v>539697</v>
      </c>
      <c r="C279" s="50" t="s">
        <v>1517</v>
      </c>
      <c r="D279" s="50" t="s">
        <v>6234</v>
      </c>
    </row>
    <row r="280" spans="1:4">
      <c r="A280" s="50" t="s">
        <v>8007</v>
      </c>
      <c r="B280" s="50">
        <v>538833</v>
      </c>
      <c r="C280" s="50" t="s">
        <v>1517</v>
      </c>
      <c r="D280" s="50" t="s">
        <v>713</v>
      </c>
    </row>
    <row r="281" spans="1:4">
      <c r="A281" s="50" t="s">
        <v>8006</v>
      </c>
      <c r="B281" s="50">
        <v>506260</v>
      </c>
      <c r="C281" s="50" t="s">
        <v>1517</v>
      </c>
      <c r="D281" s="50" t="s">
        <v>254</v>
      </c>
    </row>
    <row r="282" spans="1:4">
      <c r="A282" s="50" t="s">
        <v>8005</v>
      </c>
      <c r="B282" s="50">
        <v>506087</v>
      </c>
      <c r="C282" s="50" t="s">
        <v>1517</v>
      </c>
      <c r="D282" s="50" t="s">
        <v>205</v>
      </c>
    </row>
    <row r="283" spans="1:4">
      <c r="A283" s="50" t="s">
        <v>8004</v>
      </c>
      <c r="B283" s="50">
        <v>530109</v>
      </c>
      <c r="C283" s="50" t="s">
        <v>1517</v>
      </c>
      <c r="D283" s="50" t="s">
        <v>786</v>
      </c>
    </row>
    <row r="284" spans="1:4">
      <c r="A284" s="50" t="s">
        <v>8003</v>
      </c>
      <c r="B284" s="50">
        <v>532259</v>
      </c>
      <c r="C284" s="50" t="s">
        <v>8002</v>
      </c>
      <c r="D284" s="50" t="s">
        <v>740</v>
      </c>
    </row>
    <row r="285" spans="1:4">
      <c r="A285" s="50" t="s">
        <v>8001</v>
      </c>
      <c r="B285" s="50">
        <v>523694</v>
      </c>
      <c r="C285" s="50" t="s">
        <v>8000</v>
      </c>
      <c r="D285" s="50" t="s">
        <v>860</v>
      </c>
    </row>
    <row r="286" spans="1:4">
      <c r="A286" s="50" t="s">
        <v>7999</v>
      </c>
      <c r="B286" s="50">
        <v>540692</v>
      </c>
      <c r="C286" s="50" t="s">
        <v>7998</v>
      </c>
      <c r="D286" s="50" t="s">
        <v>626</v>
      </c>
    </row>
    <row r="287" spans="1:4">
      <c r="A287" s="50" t="s">
        <v>7997</v>
      </c>
      <c r="B287" s="50">
        <v>541133</v>
      </c>
      <c r="C287" s="50" t="s">
        <v>1517</v>
      </c>
      <c r="D287" s="50" t="s">
        <v>786</v>
      </c>
    </row>
    <row r="288" spans="1:4">
      <c r="A288" s="50" t="s">
        <v>7996</v>
      </c>
      <c r="B288" s="50">
        <v>506166</v>
      </c>
      <c r="C288" s="50" t="s">
        <v>1517</v>
      </c>
      <c r="D288" s="50" t="s">
        <v>548</v>
      </c>
    </row>
    <row r="289" spans="1:4">
      <c r="A289" s="50" t="s">
        <v>7995</v>
      </c>
      <c r="B289" s="50">
        <v>506166</v>
      </c>
      <c r="C289" s="50" t="s">
        <v>1517</v>
      </c>
      <c r="D289" s="50" t="s">
        <v>548</v>
      </c>
    </row>
    <row r="290" spans="1:4">
      <c r="A290" s="50" t="s">
        <v>7994</v>
      </c>
      <c r="B290" s="50">
        <v>533758</v>
      </c>
      <c r="C290" s="50" t="s">
        <v>7993</v>
      </c>
      <c r="D290" s="50" t="s">
        <v>205</v>
      </c>
    </row>
    <row r="291" spans="1:4">
      <c r="A291" s="50" t="s">
        <v>7992</v>
      </c>
      <c r="B291" s="50">
        <v>517096</v>
      </c>
      <c r="C291" s="50" t="s">
        <v>1517</v>
      </c>
      <c r="D291" s="50" t="s">
        <v>740</v>
      </c>
    </row>
    <row r="292" spans="1:4">
      <c r="A292" s="50" t="s">
        <v>7991</v>
      </c>
      <c r="B292" s="50">
        <v>511064</v>
      </c>
      <c r="C292" s="50" t="s">
        <v>7990</v>
      </c>
      <c r="D292" s="50" t="s">
        <v>1621</v>
      </c>
    </row>
    <row r="293" spans="1:4">
      <c r="A293" s="50" t="s">
        <v>7989</v>
      </c>
      <c r="B293" s="50">
        <v>523537</v>
      </c>
      <c r="C293" s="50" t="s">
        <v>1517</v>
      </c>
      <c r="D293" s="50" t="s">
        <v>702</v>
      </c>
    </row>
    <row r="294" spans="1:4">
      <c r="A294" s="50" t="s">
        <v>7988</v>
      </c>
      <c r="B294" s="50">
        <v>512437</v>
      </c>
      <c r="C294" s="50" t="s">
        <v>1517</v>
      </c>
      <c r="D294" s="50" t="s">
        <v>727</v>
      </c>
    </row>
    <row r="295" spans="1:4">
      <c r="A295" s="50" t="s">
        <v>7987</v>
      </c>
      <c r="B295" s="50">
        <v>512437</v>
      </c>
      <c r="C295" s="50" t="s">
        <v>1517</v>
      </c>
      <c r="D295" s="50" t="s">
        <v>727</v>
      </c>
    </row>
    <row r="296" spans="1:4">
      <c r="A296" s="50" t="s">
        <v>7986</v>
      </c>
      <c r="B296" s="50">
        <v>508869</v>
      </c>
      <c r="C296" s="50" t="s">
        <v>7985</v>
      </c>
      <c r="D296" s="50" t="s">
        <v>762</v>
      </c>
    </row>
    <row r="297" spans="1:4">
      <c r="A297" s="50" t="s">
        <v>7984</v>
      </c>
      <c r="B297" s="50">
        <v>540879</v>
      </c>
      <c r="C297" s="50" t="s">
        <v>7983</v>
      </c>
      <c r="D297" s="50" t="s">
        <v>722</v>
      </c>
    </row>
    <row r="298" spans="1:4">
      <c r="A298" s="50" t="s">
        <v>7982</v>
      </c>
      <c r="B298" s="50">
        <v>531761</v>
      </c>
      <c r="C298" s="50" t="s">
        <v>1517</v>
      </c>
      <c r="D298" s="50" t="s">
        <v>716</v>
      </c>
    </row>
    <row r="299" spans="1:4">
      <c r="A299" s="50" t="s">
        <v>7981</v>
      </c>
      <c r="B299" s="50" t="s">
        <v>1517</v>
      </c>
      <c r="C299" s="50" t="s">
        <v>7980</v>
      </c>
      <c r="D299" s="50" t="s">
        <v>1662</v>
      </c>
    </row>
    <row r="300" spans="1:4">
      <c r="A300" s="50" t="s">
        <v>7979</v>
      </c>
      <c r="B300" s="50">
        <v>538566</v>
      </c>
      <c r="C300" s="50" t="s">
        <v>1517</v>
      </c>
      <c r="D300" s="50" t="s">
        <v>994</v>
      </c>
    </row>
    <row r="301" spans="1:4">
      <c r="A301" s="50" t="s">
        <v>7978</v>
      </c>
      <c r="B301" s="50">
        <v>500877</v>
      </c>
      <c r="C301" s="50" t="s">
        <v>7977</v>
      </c>
      <c r="D301" s="50" t="s">
        <v>875</v>
      </c>
    </row>
    <row r="302" spans="1:4">
      <c r="A302" s="50" t="s">
        <v>7976</v>
      </c>
      <c r="B302" s="50">
        <v>539545</v>
      </c>
      <c r="C302" s="50" t="s">
        <v>1517</v>
      </c>
      <c r="D302" s="50" t="s">
        <v>1573</v>
      </c>
    </row>
    <row r="303" spans="1:4">
      <c r="A303" s="50" t="s">
        <v>7975</v>
      </c>
      <c r="B303" s="50">
        <v>500014</v>
      </c>
      <c r="C303" s="50" t="s">
        <v>1517</v>
      </c>
      <c r="D303" s="50" t="s">
        <v>786</v>
      </c>
    </row>
    <row r="304" spans="1:4">
      <c r="A304" s="50" t="s">
        <v>7974</v>
      </c>
      <c r="B304" s="50">
        <v>532475</v>
      </c>
      <c r="C304" s="50" t="s">
        <v>7973</v>
      </c>
      <c r="D304" s="50" t="s">
        <v>4350</v>
      </c>
    </row>
    <row r="305" spans="1:4">
      <c r="A305" s="50" t="s">
        <v>7972</v>
      </c>
      <c r="B305" s="50">
        <v>539469</v>
      </c>
      <c r="C305" s="50" t="s">
        <v>1517</v>
      </c>
      <c r="D305" s="50" t="s">
        <v>994</v>
      </c>
    </row>
    <row r="306" spans="1:4">
      <c r="A306" s="50" t="s">
        <v>7971</v>
      </c>
      <c r="B306" s="50">
        <v>531364</v>
      </c>
      <c r="C306" s="50" t="s">
        <v>1517</v>
      </c>
      <c r="D306" s="50" t="s">
        <v>713</v>
      </c>
    </row>
    <row r="307" spans="1:4">
      <c r="A307" s="50" t="s">
        <v>7970</v>
      </c>
      <c r="B307" s="50">
        <v>539403</v>
      </c>
      <c r="C307" s="50" t="s">
        <v>1517</v>
      </c>
      <c r="D307" s="50" t="s">
        <v>389</v>
      </c>
    </row>
    <row r="308" spans="1:4">
      <c r="A308" s="50" t="s">
        <v>7969</v>
      </c>
      <c r="B308" s="50">
        <v>540135</v>
      </c>
      <c r="C308" s="50" t="s">
        <v>1517</v>
      </c>
      <c r="D308" s="50" t="s">
        <v>727</v>
      </c>
    </row>
    <row r="309" spans="1:4">
      <c r="A309" s="50" t="s">
        <v>7968</v>
      </c>
      <c r="B309" s="50">
        <v>520121</v>
      </c>
      <c r="C309" s="50" t="s">
        <v>1517</v>
      </c>
      <c r="D309" s="50" t="s">
        <v>716</v>
      </c>
    </row>
    <row r="310" spans="1:4">
      <c r="A310" s="50" t="s">
        <v>7967</v>
      </c>
      <c r="B310" s="50">
        <v>530565</v>
      </c>
      <c r="C310" s="50" t="s">
        <v>1517</v>
      </c>
      <c r="D310" s="50" t="s">
        <v>1407</v>
      </c>
    </row>
    <row r="311" spans="1:4">
      <c r="A311" s="50" t="s">
        <v>7966</v>
      </c>
      <c r="B311" s="50">
        <v>532994</v>
      </c>
      <c r="C311" s="50" t="s">
        <v>7965</v>
      </c>
      <c r="D311" s="50" t="s">
        <v>737</v>
      </c>
    </row>
    <row r="312" spans="1:4">
      <c r="A312" s="50" t="s">
        <v>7964</v>
      </c>
      <c r="B312" s="50">
        <v>532212</v>
      </c>
      <c r="C312" s="50" t="s">
        <v>7963</v>
      </c>
      <c r="D312" s="50" t="s">
        <v>4230</v>
      </c>
    </row>
    <row r="313" spans="1:4">
      <c r="A313" s="50" t="s">
        <v>7962</v>
      </c>
      <c r="B313" s="50">
        <v>524640</v>
      </c>
      <c r="C313" s="50" t="s">
        <v>1517</v>
      </c>
      <c r="D313" s="50" t="s">
        <v>463</v>
      </c>
    </row>
    <row r="314" spans="1:4">
      <c r="A314" s="50" t="s">
        <v>7961</v>
      </c>
      <c r="B314" s="50">
        <v>532914</v>
      </c>
      <c r="C314" s="50" t="s">
        <v>7960</v>
      </c>
      <c r="D314" s="50" t="s">
        <v>3126</v>
      </c>
    </row>
    <row r="315" spans="1:4">
      <c r="A315" s="50" t="s">
        <v>7959</v>
      </c>
      <c r="B315" s="50">
        <v>504370</v>
      </c>
      <c r="C315" s="50" t="s">
        <v>1517</v>
      </c>
      <c r="D315" s="50" t="s">
        <v>1533</v>
      </c>
    </row>
    <row r="316" spans="1:4">
      <c r="A316" s="50" t="s">
        <v>7958</v>
      </c>
      <c r="B316" s="50">
        <v>526851</v>
      </c>
      <c r="C316" s="50" t="s">
        <v>1517</v>
      </c>
      <c r="D316" s="50" t="s">
        <v>702</v>
      </c>
    </row>
    <row r="317" spans="1:4">
      <c r="A317" s="50" t="s">
        <v>7957</v>
      </c>
      <c r="B317" s="50">
        <v>539151</v>
      </c>
      <c r="C317" s="50" t="s">
        <v>1517</v>
      </c>
      <c r="D317" s="50" t="s">
        <v>1955</v>
      </c>
    </row>
    <row r="318" spans="1:4">
      <c r="A318" s="50" t="s">
        <v>7956</v>
      </c>
      <c r="B318" s="50">
        <v>539151</v>
      </c>
      <c r="C318" s="50" t="s">
        <v>1517</v>
      </c>
      <c r="D318" s="50" t="s">
        <v>1955</v>
      </c>
    </row>
    <row r="319" spans="1:4">
      <c r="A319" s="50" t="s">
        <v>7955</v>
      </c>
      <c r="B319" s="50">
        <v>532935</v>
      </c>
      <c r="C319" s="50" t="s">
        <v>7954</v>
      </c>
      <c r="D319" s="50" t="s">
        <v>199</v>
      </c>
    </row>
    <row r="320" spans="1:4">
      <c r="A320" s="50" t="s">
        <v>7953</v>
      </c>
      <c r="B320" s="50">
        <v>511605</v>
      </c>
      <c r="C320" s="50" t="s">
        <v>1517</v>
      </c>
      <c r="D320" s="50" t="s">
        <v>727</v>
      </c>
    </row>
    <row r="321" spans="1:4">
      <c r="A321" s="50" t="s">
        <v>7952</v>
      </c>
      <c r="B321" s="50">
        <v>531381</v>
      </c>
      <c r="C321" s="50" t="s">
        <v>7951</v>
      </c>
      <c r="D321" s="50" t="s">
        <v>708</v>
      </c>
    </row>
    <row r="322" spans="1:4">
      <c r="A322" s="50" t="s">
        <v>7950</v>
      </c>
      <c r="B322" s="50">
        <v>541401</v>
      </c>
      <c r="C322" s="50" t="s">
        <v>1517</v>
      </c>
      <c r="D322" s="50" t="s">
        <v>319</v>
      </c>
    </row>
    <row r="323" spans="1:4">
      <c r="A323" s="50" t="s">
        <v>7949</v>
      </c>
      <c r="B323" s="50">
        <v>506194</v>
      </c>
      <c r="C323" s="50" t="s">
        <v>7948</v>
      </c>
      <c r="D323" s="50" t="s">
        <v>708</v>
      </c>
    </row>
    <row r="324" spans="1:4">
      <c r="A324" s="50" t="s">
        <v>7947</v>
      </c>
      <c r="B324" s="50">
        <v>526125</v>
      </c>
      <c r="C324" s="50" t="s">
        <v>1517</v>
      </c>
      <c r="D324" s="50" t="s">
        <v>994</v>
      </c>
    </row>
    <row r="325" spans="1:4">
      <c r="A325" s="50" t="s">
        <v>7946</v>
      </c>
      <c r="B325" s="50">
        <v>531017</v>
      </c>
      <c r="C325" s="50" t="s">
        <v>1517</v>
      </c>
      <c r="D325" s="50" t="s">
        <v>1533</v>
      </c>
    </row>
    <row r="326" spans="1:4">
      <c r="A326" s="50" t="s">
        <v>7945</v>
      </c>
      <c r="B326" s="50">
        <v>531677</v>
      </c>
      <c r="C326" s="50" t="s">
        <v>1517</v>
      </c>
      <c r="D326" s="50" t="s">
        <v>730</v>
      </c>
    </row>
    <row r="327" spans="1:4">
      <c r="A327" s="50" t="s">
        <v>7944</v>
      </c>
      <c r="B327" s="50">
        <v>531179</v>
      </c>
      <c r="C327" s="50" t="s">
        <v>7943</v>
      </c>
      <c r="D327" s="50" t="s">
        <v>786</v>
      </c>
    </row>
    <row r="328" spans="1:4">
      <c r="A328" s="50" t="s">
        <v>7942</v>
      </c>
      <c r="B328" s="50">
        <v>538556</v>
      </c>
      <c r="C328" s="50" t="s">
        <v>7941</v>
      </c>
      <c r="D328" s="50" t="s">
        <v>1573</v>
      </c>
    </row>
    <row r="329" spans="1:4">
      <c r="A329" s="50" t="s">
        <v>7940</v>
      </c>
      <c r="B329" s="50">
        <v>532397</v>
      </c>
      <c r="C329" s="50" t="s">
        <v>1517</v>
      </c>
      <c r="D329" s="50" t="s">
        <v>1437</v>
      </c>
    </row>
    <row r="330" spans="1:4">
      <c r="A330" s="50" t="s">
        <v>7939</v>
      </c>
      <c r="B330" s="50">
        <v>531467</v>
      </c>
      <c r="C330" s="50" t="s">
        <v>1517</v>
      </c>
      <c r="D330" s="50" t="s">
        <v>2249</v>
      </c>
    </row>
    <row r="331" spans="1:4">
      <c r="A331" s="50" t="s">
        <v>7938</v>
      </c>
      <c r="B331" s="50">
        <v>537069</v>
      </c>
      <c r="C331" s="50" t="s">
        <v>1517</v>
      </c>
      <c r="D331" s="50" t="s">
        <v>786</v>
      </c>
    </row>
    <row r="332" spans="1:4">
      <c r="A332" s="50" t="s">
        <v>7937</v>
      </c>
      <c r="B332" s="50">
        <v>513729</v>
      </c>
      <c r="C332" s="50" t="s">
        <v>7936</v>
      </c>
      <c r="D332" s="50" t="s">
        <v>1822</v>
      </c>
    </row>
    <row r="333" spans="1:4">
      <c r="A333" s="50" t="s">
        <v>7935</v>
      </c>
      <c r="B333" s="50">
        <v>531560</v>
      </c>
      <c r="C333" s="50" t="s">
        <v>1517</v>
      </c>
      <c r="D333" s="50" t="s">
        <v>1533</v>
      </c>
    </row>
    <row r="334" spans="1:4">
      <c r="A334" s="50" t="s">
        <v>7934</v>
      </c>
      <c r="B334" s="50">
        <v>531560</v>
      </c>
      <c r="C334" s="50" t="s">
        <v>1517</v>
      </c>
      <c r="D334" s="50" t="s">
        <v>1533</v>
      </c>
    </row>
    <row r="335" spans="1:4">
      <c r="A335" s="50" t="s">
        <v>7933</v>
      </c>
      <c r="B335" s="50">
        <v>516064</v>
      </c>
      <c r="C335" s="50" t="s">
        <v>7932</v>
      </c>
      <c r="D335" s="50" t="s">
        <v>716</v>
      </c>
    </row>
    <row r="336" spans="1:4">
      <c r="A336" s="50" t="s">
        <v>7931</v>
      </c>
      <c r="B336" s="50">
        <v>533068</v>
      </c>
      <c r="C336" s="50" t="s">
        <v>7930</v>
      </c>
      <c r="D336" s="50" t="s">
        <v>829</v>
      </c>
    </row>
    <row r="337" spans="1:4">
      <c r="A337" s="50" t="s">
        <v>7929</v>
      </c>
      <c r="B337" s="50">
        <v>506074</v>
      </c>
      <c r="C337" s="50" t="s">
        <v>7928</v>
      </c>
      <c r="D337" s="50" t="s">
        <v>794</v>
      </c>
    </row>
    <row r="338" spans="1:4">
      <c r="A338" s="50" t="s">
        <v>7927</v>
      </c>
      <c r="B338" s="50">
        <v>533163</v>
      </c>
      <c r="C338" s="50" t="s">
        <v>7926</v>
      </c>
      <c r="D338" s="50" t="s">
        <v>713</v>
      </c>
    </row>
    <row r="339" spans="1:4">
      <c r="A339" s="50" t="s">
        <v>7925</v>
      </c>
      <c r="B339" s="50" t="s">
        <v>1517</v>
      </c>
      <c r="C339" s="50" t="s">
        <v>7924</v>
      </c>
      <c r="D339" s="50" t="s">
        <v>1515</v>
      </c>
    </row>
    <row r="340" spans="1:4">
      <c r="A340" s="50" t="s">
        <v>7923</v>
      </c>
      <c r="B340" s="50">
        <v>517481</v>
      </c>
      <c r="C340" s="50" t="s">
        <v>1517</v>
      </c>
      <c r="D340" s="50" t="s">
        <v>1527</v>
      </c>
    </row>
    <row r="341" spans="1:4">
      <c r="A341" s="50" t="s">
        <v>7922</v>
      </c>
      <c r="B341" s="50">
        <v>531297</v>
      </c>
      <c r="C341" s="50" t="s">
        <v>1517</v>
      </c>
      <c r="D341" s="50" t="s">
        <v>376</v>
      </c>
    </row>
    <row r="342" spans="1:4">
      <c r="A342" s="50" t="s">
        <v>7921</v>
      </c>
      <c r="B342" s="50">
        <v>542670</v>
      </c>
      <c r="C342" s="50" t="s">
        <v>7920</v>
      </c>
      <c r="D342" s="50" t="s">
        <v>2161</v>
      </c>
    </row>
    <row r="343" spans="1:4">
      <c r="A343" s="50" t="s">
        <v>7919</v>
      </c>
      <c r="B343" s="50">
        <v>540616</v>
      </c>
      <c r="C343" s="50" t="s">
        <v>7918</v>
      </c>
      <c r="D343" s="50" t="s">
        <v>762</v>
      </c>
    </row>
    <row r="344" spans="1:4">
      <c r="A344" s="50" t="s">
        <v>7917</v>
      </c>
      <c r="B344" s="50">
        <v>522134</v>
      </c>
      <c r="C344" s="50" t="s">
        <v>1517</v>
      </c>
      <c r="D344" s="50" t="s">
        <v>297</v>
      </c>
    </row>
    <row r="345" spans="1:4">
      <c r="A345" s="50" t="s">
        <v>7916</v>
      </c>
      <c r="B345" s="50">
        <v>500016</v>
      </c>
      <c r="C345" s="50" t="s">
        <v>1517</v>
      </c>
      <c r="D345" s="50" t="s">
        <v>1593</v>
      </c>
    </row>
    <row r="346" spans="1:4">
      <c r="A346" s="50" t="s">
        <v>7915</v>
      </c>
      <c r="B346" s="50" t="s">
        <v>1517</v>
      </c>
      <c r="C346" s="50" t="s">
        <v>7913</v>
      </c>
      <c r="D346" s="50" t="s">
        <v>1515</v>
      </c>
    </row>
    <row r="347" spans="1:4">
      <c r="A347" s="50" t="s">
        <v>7914</v>
      </c>
      <c r="B347" s="50" t="s">
        <v>1517</v>
      </c>
      <c r="C347" s="50" t="s">
        <v>7913</v>
      </c>
      <c r="D347" s="50" t="s">
        <v>1515</v>
      </c>
    </row>
    <row r="348" spans="1:4">
      <c r="A348" s="50" t="s">
        <v>7912</v>
      </c>
      <c r="B348" s="50">
        <v>542484</v>
      </c>
      <c r="C348" s="50" t="s">
        <v>7911</v>
      </c>
      <c r="D348" s="50" t="s">
        <v>2001</v>
      </c>
    </row>
    <row r="349" spans="1:4">
      <c r="A349" s="50" t="s">
        <v>7910</v>
      </c>
      <c r="B349" s="50">
        <v>500101</v>
      </c>
      <c r="C349" s="50" t="s">
        <v>7909</v>
      </c>
      <c r="D349" s="50" t="s">
        <v>702</v>
      </c>
    </row>
    <row r="350" spans="1:4">
      <c r="A350" s="50" t="s">
        <v>7908</v>
      </c>
      <c r="B350" s="50">
        <v>539301</v>
      </c>
      <c r="C350" s="50" t="s">
        <v>7907</v>
      </c>
      <c r="D350" s="50" t="s">
        <v>708</v>
      </c>
    </row>
    <row r="351" spans="1:4">
      <c r="A351" s="50" t="s">
        <v>7906</v>
      </c>
      <c r="B351" s="50">
        <v>538716</v>
      </c>
      <c r="C351" s="50" t="s">
        <v>1517</v>
      </c>
      <c r="D351" s="50" t="s">
        <v>727</v>
      </c>
    </row>
    <row r="352" spans="1:4">
      <c r="A352" s="50" t="s">
        <v>7905</v>
      </c>
      <c r="B352" s="50">
        <v>530245</v>
      </c>
      <c r="C352" s="50" t="s">
        <v>1517</v>
      </c>
      <c r="D352" s="50" t="s">
        <v>786</v>
      </c>
    </row>
    <row r="353" spans="1:4">
      <c r="A353" s="50" t="s">
        <v>7904</v>
      </c>
      <c r="B353" s="50">
        <v>542176</v>
      </c>
      <c r="C353" s="50" t="s">
        <v>7903</v>
      </c>
      <c r="D353" s="50" t="s">
        <v>727</v>
      </c>
    </row>
    <row r="354" spans="1:4">
      <c r="A354" s="50" t="s">
        <v>7902</v>
      </c>
      <c r="B354" s="50">
        <v>515030</v>
      </c>
      <c r="C354" s="50" t="s">
        <v>7901</v>
      </c>
      <c r="D354" s="50" t="s">
        <v>771</v>
      </c>
    </row>
    <row r="355" spans="1:4">
      <c r="A355" s="50" t="s">
        <v>7900</v>
      </c>
      <c r="B355" s="50">
        <v>514482</v>
      </c>
      <c r="C355" s="50" t="s">
        <v>1517</v>
      </c>
      <c r="D355" s="50" t="s">
        <v>702</v>
      </c>
    </row>
    <row r="356" spans="1:4">
      <c r="A356" s="50" t="s">
        <v>7899</v>
      </c>
      <c r="B356" s="50">
        <v>532853</v>
      </c>
      <c r="C356" s="50" t="s">
        <v>7898</v>
      </c>
      <c r="D356" s="50" t="s">
        <v>187</v>
      </c>
    </row>
    <row r="357" spans="1:4">
      <c r="A357" s="50" t="s">
        <v>7897</v>
      </c>
      <c r="B357" s="50">
        <v>535467</v>
      </c>
      <c r="C357" s="50" t="s">
        <v>7896</v>
      </c>
      <c r="D357" s="50" t="s">
        <v>829</v>
      </c>
    </row>
    <row r="358" spans="1:4">
      <c r="A358" s="50" t="s">
        <v>7895</v>
      </c>
      <c r="B358" s="50">
        <v>527001</v>
      </c>
      <c r="C358" s="50" t="s">
        <v>7894</v>
      </c>
      <c r="D358" s="50" t="s">
        <v>2261</v>
      </c>
    </row>
    <row r="359" spans="1:4">
      <c r="A359" s="50" t="s">
        <v>7893</v>
      </c>
      <c r="B359" s="50">
        <v>542579</v>
      </c>
      <c r="C359" s="50" t="s">
        <v>7892</v>
      </c>
      <c r="D359" s="50" t="s">
        <v>2001</v>
      </c>
    </row>
    <row r="360" spans="1:4">
      <c r="A360" s="50" t="s">
        <v>7891</v>
      </c>
      <c r="B360" s="50">
        <v>540024</v>
      </c>
      <c r="C360" s="50" t="s">
        <v>1517</v>
      </c>
      <c r="D360" s="50" t="s">
        <v>727</v>
      </c>
    </row>
    <row r="361" spans="1:4">
      <c r="A361" s="50" t="s">
        <v>7890</v>
      </c>
      <c r="B361" s="50">
        <v>519174</v>
      </c>
      <c r="C361" s="50" t="s">
        <v>1517</v>
      </c>
      <c r="D361" s="50" t="s">
        <v>1428</v>
      </c>
    </row>
    <row r="362" spans="1:4">
      <c r="A362" s="50" t="s">
        <v>7889</v>
      </c>
      <c r="B362" s="50">
        <v>523716</v>
      </c>
      <c r="C362" s="50" t="s">
        <v>7888</v>
      </c>
      <c r="D362" s="50" t="s">
        <v>708</v>
      </c>
    </row>
    <row r="363" spans="1:4">
      <c r="A363" s="50" t="s">
        <v>7887</v>
      </c>
      <c r="B363" s="50">
        <v>513401</v>
      </c>
      <c r="C363" s="50" t="s">
        <v>1517</v>
      </c>
      <c r="D363" s="50" t="s">
        <v>1632</v>
      </c>
    </row>
    <row r="364" spans="1:4">
      <c r="A364" s="50" t="s">
        <v>7886</v>
      </c>
      <c r="B364" s="50">
        <v>590122</v>
      </c>
      <c r="C364" s="50" t="s">
        <v>7885</v>
      </c>
      <c r="D364" s="50" t="s">
        <v>786</v>
      </c>
    </row>
    <row r="365" spans="1:4">
      <c r="A365" s="50" t="s">
        <v>7884</v>
      </c>
      <c r="B365" s="50">
        <v>514286</v>
      </c>
      <c r="C365" s="50" t="s">
        <v>7883</v>
      </c>
      <c r="D365" s="50" t="s">
        <v>702</v>
      </c>
    </row>
    <row r="366" spans="1:4">
      <c r="A366" s="50" t="s">
        <v>7882</v>
      </c>
      <c r="B366" s="50">
        <v>512247</v>
      </c>
      <c r="C366" s="50" t="s">
        <v>1517</v>
      </c>
      <c r="D366" s="50" t="s">
        <v>727</v>
      </c>
    </row>
    <row r="367" spans="1:4">
      <c r="A367" s="50" t="s">
        <v>7881</v>
      </c>
      <c r="B367" s="50">
        <v>526847</v>
      </c>
      <c r="C367" s="50" t="s">
        <v>1517</v>
      </c>
      <c r="D367" s="50" t="s">
        <v>1632</v>
      </c>
    </row>
    <row r="368" spans="1:4">
      <c r="A368" s="50" t="s">
        <v>7880</v>
      </c>
      <c r="B368" s="50">
        <v>530429</v>
      </c>
      <c r="C368" s="50" t="s">
        <v>1517</v>
      </c>
      <c r="D368" s="50" t="s">
        <v>716</v>
      </c>
    </row>
    <row r="369" spans="1:4">
      <c r="A369" s="50" t="s">
        <v>7879</v>
      </c>
      <c r="B369" s="50">
        <v>541702</v>
      </c>
      <c r="C369" s="50" t="s">
        <v>1517</v>
      </c>
      <c r="D369" s="50" t="s">
        <v>994</v>
      </c>
    </row>
    <row r="370" spans="1:4">
      <c r="A370" s="50" t="s">
        <v>7878</v>
      </c>
      <c r="B370" s="50">
        <v>507872</v>
      </c>
      <c r="C370" s="50" t="s">
        <v>1517</v>
      </c>
      <c r="D370" s="50" t="s">
        <v>702</v>
      </c>
    </row>
    <row r="371" spans="1:4">
      <c r="A371" s="50" t="s">
        <v>7877</v>
      </c>
      <c r="B371" s="50">
        <v>524594</v>
      </c>
      <c r="C371" s="50" t="s">
        <v>1517</v>
      </c>
      <c r="D371" s="50" t="s">
        <v>463</v>
      </c>
    </row>
    <row r="372" spans="1:4">
      <c r="A372" s="50" t="s">
        <v>7876</v>
      </c>
      <c r="B372" s="50">
        <v>500477</v>
      </c>
      <c r="C372" s="50" t="s">
        <v>7875</v>
      </c>
      <c r="D372" s="50" t="s">
        <v>1915</v>
      </c>
    </row>
    <row r="373" spans="1:4">
      <c r="A373" s="50" t="s">
        <v>7874</v>
      </c>
      <c r="B373" s="50">
        <v>533271</v>
      </c>
      <c r="C373" s="50" t="s">
        <v>7873</v>
      </c>
      <c r="D373" s="50" t="s">
        <v>3352</v>
      </c>
    </row>
    <row r="374" spans="1:4">
      <c r="A374" s="50" t="s">
        <v>7872</v>
      </c>
      <c r="B374" s="50">
        <v>540923</v>
      </c>
      <c r="C374" s="50" t="s">
        <v>1517</v>
      </c>
      <c r="D374" s="50" t="s">
        <v>713</v>
      </c>
    </row>
    <row r="375" spans="1:4">
      <c r="A375" s="50" t="s">
        <v>7871</v>
      </c>
      <c r="B375" s="50">
        <v>526983</v>
      </c>
      <c r="C375" s="50" t="s">
        <v>1517</v>
      </c>
      <c r="D375" s="50" t="s">
        <v>196</v>
      </c>
    </row>
    <row r="376" spans="1:4">
      <c r="A376" s="50" t="s">
        <v>7870</v>
      </c>
      <c r="B376" s="50">
        <v>526187</v>
      </c>
      <c r="C376" s="50" t="s">
        <v>1517</v>
      </c>
      <c r="D376" s="50" t="s">
        <v>890</v>
      </c>
    </row>
    <row r="377" spans="1:4">
      <c r="A377" s="50" t="s">
        <v>7869</v>
      </c>
      <c r="B377" s="50">
        <v>531568</v>
      </c>
      <c r="C377" s="50" t="s">
        <v>1517</v>
      </c>
      <c r="D377" s="50" t="s">
        <v>1437</v>
      </c>
    </row>
    <row r="378" spans="1:4">
      <c r="A378" s="50" t="s">
        <v>7868</v>
      </c>
      <c r="B378" s="50">
        <v>502015</v>
      </c>
      <c r="C378" s="50" t="s">
        <v>1517</v>
      </c>
      <c r="D378" s="50" t="s">
        <v>2261</v>
      </c>
    </row>
    <row r="379" spans="1:4">
      <c r="A379" s="50" t="s">
        <v>7867</v>
      </c>
      <c r="B379" s="50">
        <v>538777</v>
      </c>
      <c r="C379" s="50" t="s">
        <v>1517</v>
      </c>
      <c r="D379" s="50" t="s">
        <v>786</v>
      </c>
    </row>
    <row r="380" spans="1:4">
      <c r="A380" s="50" t="s">
        <v>7866</v>
      </c>
      <c r="B380" s="50">
        <v>530899</v>
      </c>
      <c r="C380" s="50" t="s">
        <v>1517</v>
      </c>
      <c r="D380" s="50" t="s">
        <v>702</v>
      </c>
    </row>
    <row r="381" spans="1:4">
      <c r="A381" s="50" t="s">
        <v>7865</v>
      </c>
      <c r="B381" s="50">
        <v>531392</v>
      </c>
      <c r="C381" s="50" t="s">
        <v>1517</v>
      </c>
      <c r="D381" s="50" t="s">
        <v>196</v>
      </c>
    </row>
    <row r="382" spans="1:4">
      <c r="A382" s="50" t="s">
        <v>7864</v>
      </c>
      <c r="B382" s="50">
        <v>532888</v>
      </c>
      <c r="C382" s="50" t="s">
        <v>7862</v>
      </c>
      <c r="D382" s="50" t="s">
        <v>2179</v>
      </c>
    </row>
    <row r="383" spans="1:4">
      <c r="A383" s="50" t="s">
        <v>7863</v>
      </c>
      <c r="B383" s="50">
        <v>532888</v>
      </c>
      <c r="C383" s="50" t="s">
        <v>7862</v>
      </c>
      <c r="D383" s="50" t="s">
        <v>2179</v>
      </c>
    </row>
    <row r="384" spans="1:4">
      <c r="A384" s="50" t="s">
        <v>7861</v>
      </c>
      <c r="B384" s="50">
        <v>533227</v>
      </c>
      <c r="C384" s="50" t="s">
        <v>7860</v>
      </c>
      <c r="D384" s="50" t="s">
        <v>1593</v>
      </c>
    </row>
    <row r="385" spans="1:4">
      <c r="A385" s="50" t="s">
        <v>7859</v>
      </c>
      <c r="B385" s="50">
        <v>500023</v>
      </c>
      <c r="C385" s="50" t="s">
        <v>7858</v>
      </c>
      <c r="D385" s="50" t="s">
        <v>1593</v>
      </c>
    </row>
    <row r="386" spans="1:4">
      <c r="A386" s="50" t="s">
        <v>7857</v>
      </c>
      <c r="B386" s="50">
        <v>533221</v>
      </c>
      <c r="C386" s="50" t="s">
        <v>7856</v>
      </c>
      <c r="D386" s="50" t="s">
        <v>1593</v>
      </c>
    </row>
    <row r="387" spans="1:4">
      <c r="A387" s="50" t="s">
        <v>7855</v>
      </c>
      <c r="B387" s="50">
        <v>530355</v>
      </c>
      <c r="C387" s="50" t="s">
        <v>1517</v>
      </c>
      <c r="D387" s="50" t="s">
        <v>4240</v>
      </c>
    </row>
    <row r="388" spans="1:4">
      <c r="A388" s="50" t="s">
        <v>7854</v>
      </c>
      <c r="B388" s="50">
        <v>500820</v>
      </c>
      <c r="C388" s="50" t="s">
        <v>7853</v>
      </c>
      <c r="D388" s="50" t="s">
        <v>2179</v>
      </c>
    </row>
    <row r="389" spans="1:4">
      <c r="A389" s="50" t="s">
        <v>7852</v>
      </c>
      <c r="B389" s="50">
        <v>524434</v>
      </c>
      <c r="C389" s="50" t="s">
        <v>1517</v>
      </c>
      <c r="D389" s="50" t="s">
        <v>463</v>
      </c>
    </row>
    <row r="390" spans="1:4">
      <c r="A390" s="50" t="s">
        <v>7851</v>
      </c>
      <c r="B390" s="50">
        <v>531847</v>
      </c>
      <c r="C390" s="50" t="s">
        <v>1517</v>
      </c>
      <c r="D390" s="50" t="s">
        <v>829</v>
      </c>
    </row>
    <row r="391" spans="1:4">
      <c r="A391" s="50" t="s">
        <v>7850</v>
      </c>
      <c r="B391" s="50">
        <v>519532</v>
      </c>
      <c r="C391" s="50" t="s">
        <v>1517</v>
      </c>
      <c r="D391" s="50" t="s">
        <v>994</v>
      </c>
    </row>
    <row r="392" spans="1:4">
      <c r="A392" s="50" t="s">
        <v>7849</v>
      </c>
      <c r="B392" s="50">
        <v>506159</v>
      </c>
      <c r="C392" s="50" t="s">
        <v>7848</v>
      </c>
      <c r="D392" s="50" t="s">
        <v>794</v>
      </c>
    </row>
    <row r="393" spans="1:4">
      <c r="A393" s="50" t="s">
        <v>7847</v>
      </c>
      <c r="B393" s="50">
        <v>530723</v>
      </c>
      <c r="C393" s="50" t="s">
        <v>1517</v>
      </c>
      <c r="D393" s="50" t="s">
        <v>727</v>
      </c>
    </row>
    <row r="394" spans="1:4">
      <c r="A394" s="50" t="s">
        <v>7846</v>
      </c>
      <c r="B394" s="50" t="s">
        <v>1517</v>
      </c>
      <c r="C394" s="50" t="s">
        <v>7845</v>
      </c>
      <c r="D394" s="50" t="s">
        <v>1515</v>
      </c>
    </row>
    <row r="395" spans="1:4">
      <c r="A395" s="50" t="s">
        <v>7844</v>
      </c>
      <c r="B395" s="50">
        <v>526433</v>
      </c>
      <c r="C395" s="50" t="s">
        <v>1517</v>
      </c>
      <c r="D395" s="50" t="s">
        <v>730</v>
      </c>
    </row>
    <row r="396" spans="1:4">
      <c r="A396" s="50" t="s">
        <v>7843</v>
      </c>
      <c r="B396" s="50" t="s">
        <v>1517</v>
      </c>
      <c r="C396" s="50" t="s">
        <v>7842</v>
      </c>
      <c r="D396" s="50" t="s">
        <v>1662</v>
      </c>
    </row>
    <row r="397" spans="1:4">
      <c r="A397" s="50" t="s">
        <v>7841</v>
      </c>
      <c r="B397" s="50">
        <v>540788</v>
      </c>
      <c r="C397" s="50" t="s">
        <v>1517</v>
      </c>
      <c r="D397" s="50" t="s">
        <v>890</v>
      </c>
    </row>
    <row r="398" spans="1:4">
      <c r="A398" s="50" t="s">
        <v>7840</v>
      </c>
      <c r="B398" s="50">
        <v>500024</v>
      </c>
      <c r="C398" s="50" t="s">
        <v>7838</v>
      </c>
      <c r="D398" s="50" t="s">
        <v>865</v>
      </c>
    </row>
    <row r="399" spans="1:4">
      <c r="A399" s="50" t="s">
        <v>7839</v>
      </c>
      <c r="B399" s="50">
        <v>500024</v>
      </c>
      <c r="C399" s="50" t="s">
        <v>7838</v>
      </c>
      <c r="D399" s="50" t="s">
        <v>865</v>
      </c>
    </row>
    <row r="400" spans="1:4">
      <c r="A400" s="50" t="s">
        <v>7837</v>
      </c>
      <c r="B400" s="50">
        <v>507526</v>
      </c>
      <c r="C400" s="50" t="s">
        <v>1517</v>
      </c>
      <c r="D400" s="50" t="s">
        <v>1611</v>
      </c>
    </row>
    <row r="401" spans="1:4">
      <c r="A401" s="50" t="s">
        <v>7836</v>
      </c>
      <c r="B401" s="50">
        <v>533138</v>
      </c>
      <c r="C401" s="50" t="s">
        <v>7835</v>
      </c>
      <c r="D401" s="50" t="s">
        <v>789</v>
      </c>
    </row>
    <row r="402" spans="1:4">
      <c r="A402" s="50" t="s">
        <v>7834</v>
      </c>
      <c r="B402" s="50">
        <v>540975</v>
      </c>
      <c r="C402" s="50" t="s">
        <v>7833</v>
      </c>
      <c r="D402" s="50" t="s">
        <v>890</v>
      </c>
    </row>
    <row r="403" spans="1:4">
      <c r="A403" s="50" t="s">
        <v>7832</v>
      </c>
      <c r="B403" s="50">
        <v>532493</v>
      </c>
      <c r="C403" s="50" t="s">
        <v>7831</v>
      </c>
      <c r="D403" s="50" t="s">
        <v>722</v>
      </c>
    </row>
    <row r="404" spans="1:4">
      <c r="A404" s="50" t="s">
        <v>7830</v>
      </c>
      <c r="B404" s="50">
        <v>532830</v>
      </c>
      <c r="C404" s="50" t="s">
        <v>7829</v>
      </c>
      <c r="D404" s="50" t="s">
        <v>716</v>
      </c>
    </row>
    <row r="405" spans="1:4">
      <c r="A405" s="50" t="s">
        <v>7828</v>
      </c>
      <c r="B405" s="50">
        <v>506820</v>
      </c>
      <c r="C405" s="50" t="s">
        <v>7826</v>
      </c>
      <c r="D405" s="50" t="s">
        <v>254</v>
      </c>
    </row>
    <row r="406" spans="1:4">
      <c r="A406" s="50" t="s">
        <v>7827</v>
      </c>
      <c r="B406" s="50">
        <v>506820</v>
      </c>
      <c r="C406" s="50" t="s">
        <v>7826</v>
      </c>
      <c r="D406" s="50" t="s">
        <v>254</v>
      </c>
    </row>
    <row r="407" spans="1:4">
      <c r="A407" s="50" t="s">
        <v>7825</v>
      </c>
      <c r="B407" s="50">
        <v>540824</v>
      </c>
      <c r="C407" s="50" t="s">
        <v>7824</v>
      </c>
      <c r="D407" s="50" t="s">
        <v>1437</v>
      </c>
    </row>
    <row r="408" spans="1:4">
      <c r="A408" s="50" t="s">
        <v>7823</v>
      </c>
      <c r="B408" s="50">
        <v>512433</v>
      </c>
      <c r="C408" s="50" t="s">
        <v>1517</v>
      </c>
      <c r="D408" s="50" t="s">
        <v>994</v>
      </c>
    </row>
    <row r="409" spans="1:4">
      <c r="A409" s="50" t="s">
        <v>7822</v>
      </c>
      <c r="B409" s="50">
        <v>511144</v>
      </c>
      <c r="C409" s="50" t="s">
        <v>1517</v>
      </c>
      <c r="D409" s="50" t="s">
        <v>730</v>
      </c>
    </row>
    <row r="410" spans="1:4">
      <c r="A410" s="50" t="s">
        <v>7821</v>
      </c>
      <c r="B410" s="50">
        <v>530187</v>
      </c>
      <c r="C410" s="50" t="s">
        <v>1517</v>
      </c>
      <c r="D410" s="50" t="s">
        <v>786</v>
      </c>
    </row>
    <row r="411" spans="1:4">
      <c r="A411" s="50" t="s">
        <v>7820</v>
      </c>
      <c r="B411" s="50">
        <v>539099</v>
      </c>
      <c r="C411" s="50" t="s">
        <v>1517</v>
      </c>
      <c r="D411" s="50" t="s">
        <v>708</v>
      </c>
    </row>
    <row r="412" spans="1:4">
      <c r="A412" s="50" t="s">
        <v>7819</v>
      </c>
      <c r="B412" s="50">
        <v>517429</v>
      </c>
      <c r="C412" s="50" t="s">
        <v>7818</v>
      </c>
      <c r="D412" s="50" t="s">
        <v>1407</v>
      </c>
    </row>
    <row r="413" spans="1:4">
      <c r="A413" s="50" t="s">
        <v>7817</v>
      </c>
      <c r="B413" s="50">
        <v>538713</v>
      </c>
      <c r="C413" s="50" t="s">
        <v>1517</v>
      </c>
      <c r="D413" s="50" t="s">
        <v>1407</v>
      </c>
    </row>
    <row r="414" spans="1:4">
      <c r="A414" s="50" t="s">
        <v>7816</v>
      </c>
      <c r="B414" s="50">
        <v>526843</v>
      </c>
      <c r="C414" s="50" t="s">
        <v>1517</v>
      </c>
      <c r="D414" s="50" t="s">
        <v>994</v>
      </c>
    </row>
    <row r="415" spans="1:4">
      <c r="A415" s="50" t="s">
        <v>7815</v>
      </c>
      <c r="B415" s="50">
        <v>532759</v>
      </c>
      <c r="C415" s="50" t="s">
        <v>7814</v>
      </c>
      <c r="D415" s="50" t="s">
        <v>713</v>
      </c>
    </row>
    <row r="416" spans="1:4">
      <c r="A416" s="50" t="s">
        <v>7813</v>
      </c>
      <c r="B416" s="50">
        <v>505029</v>
      </c>
      <c r="C416" s="50" t="s">
        <v>7812</v>
      </c>
      <c r="D416" s="50" t="s">
        <v>2047</v>
      </c>
    </row>
    <row r="417" spans="1:4">
      <c r="A417" s="50" t="s">
        <v>7811</v>
      </c>
      <c r="B417" s="50">
        <v>514394</v>
      </c>
      <c r="C417" s="50" t="s">
        <v>1517</v>
      </c>
      <c r="D417" s="50" t="s">
        <v>829</v>
      </c>
    </row>
    <row r="418" spans="1:4">
      <c r="A418" s="50" t="s">
        <v>7810</v>
      </c>
      <c r="B418" s="50">
        <v>514394</v>
      </c>
      <c r="C418" s="50" t="s">
        <v>1517</v>
      </c>
      <c r="D418" s="50" t="s">
        <v>829</v>
      </c>
    </row>
    <row r="419" spans="1:4">
      <c r="A419" s="50" t="s">
        <v>7809</v>
      </c>
      <c r="B419" s="50">
        <v>531795</v>
      </c>
      <c r="C419" s="50" t="s">
        <v>7808</v>
      </c>
      <c r="D419" s="50" t="s">
        <v>2047</v>
      </c>
    </row>
    <row r="420" spans="1:4">
      <c r="A420" s="50" t="s">
        <v>7807</v>
      </c>
      <c r="B420" s="50">
        <v>500027</v>
      </c>
      <c r="C420" s="50" t="s">
        <v>7806</v>
      </c>
      <c r="D420" s="50" t="s">
        <v>789</v>
      </c>
    </row>
    <row r="421" spans="1:4">
      <c r="A421" s="50" t="s">
        <v>7805</v>
      </c>
      <c r="B421" s="50">
        <v>500028</v>
      </c>
      <c r="C421" s="50" t="s">
        <v>1517</v>
      </c>
      <c r="D421" s="50" t="s">
        <v>713</v>
      </c>
    </row>
    <row r="422" spans="1:4">
      <c r="A422" s="50" t="s">
        <v>7804</v>
      </c>
      <c r="B422" s="50">
        <v>500028</v>
      </c>
      <c r="C422" s="50" t="s">
        <v>1517</v>
      </c>
      <c r="D422" s="50" t="s">
        <v>713</v>
      </c>
    </row>
    <row r="423" spans="1:4">
      <c r="A423" s="50" t="s">
        <v>7803</v>
      </c>
      <c r="B423" s="50">
        <v>540611</v>
      </c>
      <c r="C423" s="50" t="s">
        <v>7802</v>
      </c>
      <c r="D423" s="50" t="s">
        <v>705</v>
      </c>
    </row>
    <row r="424" spans="1:4">
      <c r="A424" s="50" t="s">
        <v>7801</v>
      </c>
      <c r="B424" s="50">
        <v>532459</v>
      </c>
      <c r="C424" s="50" t="s">
        <v>1517</v>
      </c>
      <c r="D424" s="50" t="s">
        <v>702</v>
      </c>
    </row>
    <row r="425" spans="1:4">
      <c r="A425" s="50" t="s">
        <v>7800</v>
      </c>
      <c r="B425" s="50" t="s">
        <v>1517</v>
      </c>
      <c r="C425" s="50" t="s">
        <v>7799</v>
      </c>
      <c r="D425" s="50" t="s">
        <v>1515</v>
      </c>
    </row>
    <row r="426" spans="1:4">
      <c r="A426" s="50" t="s">
        <v>7798</v>
      </c>
      <c r="B426" s="50">
        <v>532668</v>
      </c>
      <c r="C426" s="50" t="s">
        <v>7797</v>
      </c>
      <c r="D426" s="50" t="s">
        <v>1407</v>
      </c>
    </row>
    <row r="427" spans="1:4">
      <c r="A427" s="50" t="s">
        <v>7796</v>
      </c>
      <c r="B427" s="50">
        <v>530233</v>
      </c>
      <c r="C427" s="50" t="s">
        <v>1517</v>
      </c>
      <c r="D427" s="50" t="s">
        <v>254</v>
      </c>
    </row>
    <row r="428" spans="1:4">
      <c r="A428" s="50" t="s">
        <v>7795</v>
      </c>
      <c r="B428" s="50">
        <v>524804</v>
      </c>
      <c r="C428" s="50" t="s">
        <v>7794</v>
      </c>
      <c r="D428" s="50" t="s">
        <v>254</v>
      </c>
    </row>
    <row r="429" spans="1:4">
      <c r="A429" s="50" t="s">
        <v>7793</v>
      </c>
      <c r="B429" s="50">
        <v>531336</v>
      </c>
      <c r="C429" s="50" t="s">
        <v>1517</v>
      </c>
      <c r="D429" s="50" t="s">
        <v>5408</v>
      </c>
    </row>
    <row r="430" spans="1:4">
      <c r="A430" s="50" t="s">
        <v>7792</v>
      </c>
      <c r="B430" s="50">
        <v>509009</v>
      </c>
      <c r="C430" s="50" t="s">
        <v>7791</v>
      </c>
      <c r="D430" s="50" t="s">
        <v>994</v>
      </c>
    </row>
    <row r="431" spans="1:4">
      <c r="A431" s="50" t="s">
        <v>7790</v>
      </c>
      <c r="B431" s="50">
        <v>522005</v>
      </c>
      <c r="C431" s="50" t="s">
        <v>1517</v>
      </c>
      <c r="D431" s="50" t="s">
        <v>297</v>
      </c>
    </row>
    <row r="432" spans="1:4">
      <c r="A432" s="50" t="s">
        <v>7789</v>
      </c>
      <c r="B432" s="50">
        <v>539177</v>
      </c>
      <c r="C432" s="50" t="s">
        <v>1517</v>
      </c>
      <c r="D432" s="50" t="s">
        <v>786</v>
      </c>
    </row>
    <row r="433" spans="1:4">
      <c r="A433" s="50" t="s">
        <v>7788</v>
      </c>
      <c r="B433" s="50">
        <v>531994</v>
      </c>
      <c r="C433" s="50" t="s">
        <v>1517</v>
      </c>
      <c r="D433" s="50" t="s">
        <v>771</v>
      </c>
    </row>
    <row r="434" spans="1:4">
      <c r="A434" s="50" t="s">
        <v>7787</v>
      </c>
      <c r="B434" s="50">
        <v>531994</v>
      </c>
      <c r="C434" s="50" t="s">
        <v>1517</v>
      </c>
      <c r="D434" s="50" t="s">
        <v>771</v>
      </c>
    </row>
    <row r="435" spans="1:4">
      <c r="A435" s="50" t="s">
        <v>7786</v>
      </c>
      <c r="B435" s="50">
        <v>532797</v>
      </c>
      <c r="C435" s="50" t="s">
        <v>7785</v>
      </c>
      <c r="D435" s="50" t="s">
        <v>771</v>
      </c>
    </row>
    <row r="436" spans="1:4">
      <c r="A436" s="50" t="s">
        <v>7784</v>
      </c>
      <c r="B436" s="50">
        <v>500029</v>
      </c>
      <c r="C436" s="50" t="s">
        <v>7782</v>
      </c>
      <c r="D436" s="50" t="s">
        <v>771</v>
      </c>
    </row>
    <row r="437" spans="1:4">
      <c r="A437" s="50" t="s">
        <v>7783</v>
      </c>
      <c r="B437" s="50">
        <v>500029</v>
      </c>
      <c r="C437" s="50" t="s">
        <v>7782</v>
      </c>
      <c r="D437" s="50" t="s">
        <v>771</v>
      </c>
    </row>
    <row r="438" spans="1:4">
      <c r="A438" s="50" t="s">
        <v>7781</v>
      </c>
      <c r="B438" s="50">
        <v>505036</v>
      </c>
      <c r="C438" s="50" t="s">
        <v>1517</v>
      </c>
      <c r="D438" s="50" t="s">
        <v>771</v>
      </c>
    </row>
    <row r="439" spans="1:4">
      <c r="A439" s="50" t="s">
        <v>7780</v>
      </c>
      <c r="B439" s="50">
        <v>505010</v>
      </c>
      <c r="C439" s="50" t="s">
        <v>7779</v>
      </c>
      <c r="D439" s="50" t="s">
        <v>771</v>
      </c>
    </row>
    <row r="440" spans="1:4">
      <c r="A440" s="50" t="s">
        <v>7778</v>
      </c>
      <c r="B440" s="50">
        <v>520119</v>
      </c>
      <c r="C440" s="50" t="s">
        <v>7777</v>
      </c>
      <c r="D440" s="50" t="s">
        <v>771</v>
      </c>
    </row>
    <row r="441" spans="1:4">
      <c r="A441" s="50" t="s">
        <v>7776</v>
      </c>
      <c r="B441" s="50">
        <v>512277</v>
      </c>
      <c r="C441" s="50" t="s">
        <v>1517</v>
      </c>
      <c r="D441" s="50" t="s">
        <v>794</v>
      </c>
    </row>
    <row r="442" spans="1:4">
      <c r="A442" s="50" t="s">
        <v>7775</v>
      </c>
      <c r="B442" s="50">
        <v>780004</v>
      </c>
      <c r="C442" s="50" t="s">
        <v>1517</v>
      </c>
      <c r="D442" s="50" t="s">
        <v>1662</v>
      </c>
    </row>
    <row r="443" spans="1:4">
      <c r="A443" s="50" t="s">
        <v>7774</v>
      </c>
      <c r="B443" s="50">
        <v>540649</v>
      </c>
      <c r="C443" s="50" t="s">
        <v>7773</v>
      </c>
      <c r="D443" s="50" t="s">
        <v>589</v>
      </c>
    </row>
    <row r="444" spans="1:4">
      <c r="A444" s="50" t="s">
        <v>7772</v>
      </c>
      <c r="B444" s="50">
        <v>531310</v>
      </c>
      <c r="C444" s="50" t="s">
        <v>1517</v>
      </c>
      <c r="D444" s="50" t="s">
        <v>727</v>
      </c>
    </row>
    <row r="445" spans="1:4">
      <c r="A445" s="50" t="s">
        <v>7771</v>
      </c>
      <c r="B445" s="50">
        <v>512149</v>
      </c>
      <c r="C445" s="50" t="s">
        <v>1517</v>
      </c>
      <c r="D445" s="50" t="s">
        <v>1407</v>
      </c>
    </row>
    <row r="446" spans="1:4">
      <c r="A446" s="50" t="s">
        <v>7770</v>
      </c>
      <c r="B446" s="50">
        <v>532406</v>
      </c>
      <c r="C446" s="50" t="s">
        <v>1517</v>
      </c>
      <c r="D446" s="50" t="s">
        <v>1579</v>
      </c>
    </row>
    <row r="447" spans="1:4">
      <c r="A447" s="50" t="s">
        <v>7769</v>
      </c>
      <c r="B447" s="50">
        <v>512573</v>
      </c>
      <c r="C447" s="50" t="s">
        <v>7768</v>
      </c>
      <c r="D447" s="50" t="s">
        <v>548</v>
      </c>
    </row>
    <row r="448" spans="1:4">
      <c r="A448" s="50" t="s">
        <v>5635</v>
      </c>
      <c r="B448" s="50">
        <v>540376</v>
      </c>
      <c r="C448" s="50" t="s">
        <v>5634</v>
      </c>
      <c r="D448" s="50" t="s">
        <v>1712</v>
      </c>
    </row>
    <row r="449" spans="1:4">
      <c r="A449" s="50" t="s">
        <v>7767</v>
      </c>
      <c r="B449" s="50" t="s">
        <v>1517</v>
      </c>
      <c r="C449" s="50" t="s">
        <v>7766</v>
      </c>
      <c r="D449" s="50" t="s">
        <v>1515</v>
      </c>
    </row>
    <row r="450" spans="1:4">
      <c r="A450" s="50" t="s">
        <v>7765</v>
      </c>
      <c r="B450" s="50">
        <v>539288</v>
      </c>
      <c r="C450" s="50" t="s">
        <v>1517</v>
      </c>
      <c r="D450" s="50" t="s">
        <v>187</v>
      </c>
    </row>
    <row r="451" spans="1:4">
      <c r="A451" s="50" t="s">
        <v>7764</v>
      </c>
      <c r="B451" s="50">
        <v>523896</v>
      </c>
      <c r="C451" s="50" t="s">
        <v>1517</v>
      </c>
      <c r="D451" s="50" t="s">
        <v>994</v>
      </c>
    </row>
    <row r="452" spans="1:4">
      <c r="A452" s="50" t="s">
        <v>7763</v>
      </c>
      <c r="B452" s="50">
        <v>523896</v>
      </c>
      <c r="C452" s="50" t="s">
        <v>1517</v>
      </c>
      <c r="D452" s="50" t="s">
        <v>994</v>
      </c>
    </row>
    <row r="453" spans="1:4">
      <c r="A453" s="50" t="s">
        <v>7762</v>
      </c>
      <c r="B453" s="50">
        <v>512109</v>
      </c>
      <c r="C453" s="50" t="s">
        <v>1517</v>
      </c>
      <c r="D453" s="50" t="s">
        <v>994</v>
      </c>
    </row>
    <row r="454" spans="1:4">
      <c r="A454" s="50" t="s">
        <v>7761</v>
      </c>
      <c r="B454" s="50">
        <v>531541</v>
      </c>
      <c r="C454" s="50" t="s">
        <v>1517</v>
      </c>
      <c r="D454" s="50" t="s">
        <v>463</v>
      </c>
    </row>
    <row r="455" spans="1:4">
      <c r="A455" s="50" t="s">
        <v>7760</v>
      </c>
      <c r="B455" s="50" t="s">
        <v>1517</v>
      </c>
      <c r="C455" s="50" t="s">
        <v>7759</v>
      </c>
      <c r="D455" s="50" t="s">
        <v>1515</v>
      </c>
    </row>
    <row r="456" spans="1:4">
      <c r="A456" s="50" t="s">
        <v>7758</v>
      </c>
      <c r="B456" s="50">
        <v>511589</v>
      </c>
      <c r="C456" s="50" t="s">
        <v>1517</v>
      </c>
      <c r="D456" s="50" t="s">
        <v>786</v>
      </c>
    </row>
    <row r="457" spans="1:4">
      <c r="A457" s="50" t="s">
        <v>7757</v>
      </c>
      <c r="B457" s="50" t="s">
        <v>1517</v>
      </c>
      <c r="C457" s="50" t="s">
        <v>7756</v>
      </c>
      <c r="D457" s="50" t="s">
        <v>1515</v>
      </c>
    </row>
    <row r="458" spans="1:4">
      <c r="A458" s="50" t="s">
        <v>7755</v>
      </c>
      <c r="B458" s="50">
        <v>519105</v>
      </c>
      <c r="C458" s="50" t="s">
        <v>7754</v>
      </c>
      <c r="D458" s="50" t="s">
        <v>196</v>
      </c>
    </row>
    <row r="459" spans="1:4">
      <c r="A459" s="50" t="s">
        <v>7753</v>
      </c>
      <c r="B459" s="50">
        <v>504390</v>
      </c>
      <c r="C459" s="50" t="s">
        <v>1517</v>
      </c>
      <c r="D459" s="50" t="s">
        <v>727</v>
      </c>
    </row>
    <row r="460" spans="1:4">
      <c r="A460" s="50" t="s">
        <v>7752</v>
      </c>
      <c r="B460" s="50">
        <v>513642</v>
      </c>
      <c r="C460" s="50" t="s">
        <v>1517</v>
      </c>
      <c r="D460" s="50" t="s">
        <v>716</v>
      </c>
    </row>
    <row r="461" spans="1:4">
      <c r="A461" s="50" t="s">
        <v>7751</v>
      </c>
      <c r="B461" s="50">
        <v>532215</v>
      </c>
      <c r="C461" s="50" t="s">
        <v>7750</v>
      </c>
      <c r="D461" s="50" t="s">
        <v>705</v>
      </c>
    </row>
    <row r="462" spans="1:4">
      <c r="A462" s="50" t="s">
        <v>7749</v>
      </c>
      <c r="B462" s="50">
        <v>532395</v>
      </c>
      <c r="C462" s="50" t="s">
        <v>7748</v>
      </c>
      <c r="D462" s="50" t="s">
        <v>1585</v>
      </c>
    </row>
    <row r="463" spans="1:4">
      <c r="A463" s="50" t="s">
        <v>7747</v>
      </c>
      <c r="B463" s="50">
        <v>542285</v>
      </c>
      <c r="C463" s="50" t="s">
        <v>7746</v>
      </c>
      <c r="D463" s="50" t="s">
        <v>702</v>
      </c>
    </row>
    <row r="464" spans="1:4">
      <c r="A464" s="50" t="s">
        <v>7745</v>
      </c>
      <c r="B464" s="50">
        <v>505506</v>
      </c>
      <c r="C464" s="50" t="s">
        <v>1517</v>
      </c>
      <c r="D464" s="50" t="s">
        <v>1407</v>
      </c>
    </row>
    <row r="465" spans="1:4">
      <c r="A465" s="50" t="s">
        <v>7744</v>
      </c>
      <c r="B465" s="50">
        <v>523850</v>
      </c>
      <c r="C465" s="50" t="s">
        <v>1517</v>
      </c>
      <c r="D465" s="50" t="s">
        <v>297</v>
      </c>
    </row>
    <row r="466" spans="1:4">
      <c r="A466" s="50" t="s">
        <v>7743</v>
      </c>
      <c r="B466" s="50">
        <v>523168</v>
      </c>
      <c r="C466" s="50" t="s">
        <v>1517</v>
      </c>
      <c r="D466" s="50" t="s">
        <v>661</v>
      </c>
    </row>
    <row r="467" spans="1:4">
      <c r="A467" s="50" t="s">
        <v>7742</v>
      </c>
      <c r="B467" s="50">
        <v>508933</v>
      </c>
      <c r="C467" s="50" t="s">
        <v>7741</v>
      </c>
      <c r="D467" s="50" t="s">
        <v>702</v>
      </c>
    </row>
    <row r="468" spans="1:4">
      <c r="A468" s="50" t="s">
        <v>7740</v>
      </c>
      <c r="B468" s="50">
        <v>512063</v>
      </c>
      <c r="C468" s="50" t="s">
        <v>1517</v>
      </c>
      <c r="D468" s="50" t="s">
        <v>994</v>
      </c>
    </row>
    <row r="469" spans="1:4">
      <c r="A469" s="50" t="s">
        <v>7739</v>
      </c>
      <c r="B469" s="50">
        <v>536965</v>
      </c>
      <c r="C469" s="50" t="s">
        <v>1517</v>
      </c>
      <c r="D469" s="50" t="s">
        <v>786</v>
      </c>
    </row>
    <row r="470" spans="1:4">
      <c r="A470" s="50" t="s">
        <v>7738</v>
      </c>
      <c r="B470" s="50">
        <v>508136</v>
      </c>
      <c r="C470" s="50" t="s">
        <v>1517</v>
      </c>
      <c r="D470" s="50" t="s">
        <v>865</v>
      </c>
    </row>
    <row r="471" spans="1:4">
      <c r="A471" s="50" t="s">
        <v>7737</v>
      </c>
      <c r="B471" s="50">
        <v>532507</v>
      </c>
      <c r="C471" s="50" t="s">
        <v>7736</v>
      </c>
      <c r="D471" s="50" t="s">
        <v>1544</v>
      </c>
    </row>
    <row r="472" spans="1:4">
      <c r="A472" s="50" t="s">
        <v>7735</v>
      </c>
      <c r="B472" s="50">
        <v>537766</v>
      </c>
      <c r="C472" s="50" t="s">
        <v>1517</v>
      </c>
      <c r="D472" s="50" t="s">
        <v>740</v>
      </c>
    </row>
    <row r="473" spans="1:4">
      <c r="A473" s="50" t="s">
        <v>7734</v>
      </c>
      <c r="B473" s="50">
        <v>532719</v>
      </c>
      <c r="C473" s="50" t="s">
        <v>7733</v>
      </c>
      <c r="D473" s="50" t="s">
        <v>708</v>
      </c>
    </row>
    <row r="474" spans="1:4">
      <c r="A474" s="50" t="s">
        <v>7732</v>
      </c>
      <c r="B474" s="50">
        <v>523019</v>
      </c>
      <c r="C474" s="50" t="s">
        <v>1517</v>
      </c>
      <c r="D474" s="50" t="s">
        <v>727</v>
      </c>
    </row>
    <row r="475" spans="1:4">
      <c r="A475" s="50" t="s">
        <v>7731</v>
      </c>
      <c r="B475" s="50">
        <v>523186</v>
      </c>
      <c r="C475" s="50" t="s">
        <v>1517</v>
      </c>
      <c r="D475" s="50" t="s">
        <v>1437</v>
      </c>
    </row>
    <row r="476" spans="1:4">
      <c r="A476" s="50" t="s">
        <v>7730</v>
      </c>
      <c r="B476" s="50">
        <v>523186</v>
      </c>
      <c r="C476" s="50" t="s">
        <v>1517</v>
      </c>
      <c r="D476" s="50" t="s">
        <v>1437</v>
      </c>
    </row>
    <row r="477" spans="1:4">
      <c r="A477" s="50" t="s">
        <v>7729</v>
      </c>
      <c r="B477" s="50" t="s">
        <v>1517</v>
      </c>
      <c r="C477" s="50" t="s">
        <v>7728</v>
      </c>
      <c r="D477" s="50" t="s">
        <v>1515</v>
      </c>
    </row>
    <row r="478" spans="1:4">
      <c r="A478" s="50" t="s">
        <v>7727</v>
      </c>
      <c r="B478" s="50">
        <v>542206</v>
      </c>
      <c r="C478" s="50" t="s">
        <v>7726</v>
      </c>
      <c r="D478" s="50" t="s">
        <v>1621</v>
      </c>
    </row>
    <row r="479" spans="1:4">
      <c r="A479" s="50" t="s">
        <v>7725</v>
      </c>
      <c r="B479" s="50">
        <v>531268</v>
      </c>
      <c r="C479" s="50" t="s">
        <v>1517</v>
      </c>
      <c r="D479" s="50" t="s">
        <v>1407</v>
      </c>
    </row>
    <row r="480" spans="1:4">
      <c r="A480" s="50" t="s">
        <v>7724</v>
      </c>
      <c r="B480" s="50">
        <v>532380</v>
      </c>
      <c r="C480" s="50" t="s">
        <v>1517</v>
      </c>
      <c r="D480" s="50" t="s">
        <v>1729</v>
      </c>
    </row>
    <row r="481" spans="1:4">
      <c r="A481" s="50" t="s">
        <v>7723</v>
      </c>
      <c r="B481" s="50">
        <v>524516</v>
      </c>
      <c r="C481" s="50" t="s">
        <v>1517</v>
      </c>
      <c r="D481" s="50" t="s">
        <v>254</v>
      </c>
    </row>
    <row r="482" spans="1:4">
      <c r="A482" s="50" t="s">
        <v>7722</v>
      </c>
      <c r="B482" s="50">
        <v>532989</v>
      </c>
      <c r="C482" s="50" t="s">
        <v>7721</v>
      </c>
      <c r="D482" s="50" t="s">
        <v>254</v>
      </c>
    </row>
    <row r="483" spans="1:4">
      <c r="A483" s="50" t="s">
        <v>7720</v>
      </c>
      <c r="B483" s="50">
        <v>530197</v>
      </c>
      <c r="C483" s="50" t="s">
        <v>1517</v>
      </c>
      <c r="D483" s="50" t="s">
        <v>187</v>
      </c>
    </row>
    <row r="484" spans="1:4">
      <c r="A484" s="50" t="s">
        <v>7719</v>
      </c>
      <c r="B484" s="50">
        <v>511724</v>
      </c>
      <c r="C484" s="50" t="s">
        <v>1517</v>
      </c>
      <c r="D484" s="50" t="s">
        <v>786</v>
      </c>
    </row>
    <row r="485" spans="1:4">
      <c r="A485" s="50" t="s">
        <v>7718</v>
      </c>
      <c r="B485" s="50">
        <v>532977</v>
      </c>
      <c r="C485" s="50" t="s">
        <v>7717</v>
      </c>
      <c r="D485" s="50" t="s">
        <v>2047</v>
      </c>
    </row>
    <row r="486" spans="1:4">
      <c r="A486" s="50" t="s">
        <v>7716</v>
      </c>
      <c r="B486" s="50" t="s">
        <v>1517</v>
      </c>
      <c r="C486" s="50" t="s">
        <v>7715</v>
      </c>
      <c r="D486" s="50" t="s">
        <v>1007</v>
      </c>
    </row>
    <row r="487" spans="1:4">
      <c r="A487" s="50" t="s">
        <v>7714</v>
      </c>
      <c r="B487" s="50">
        <v>533229</v>
      </c>
      <c r="C487" s="50" t="s">
        <v>7713</v>
      </c>
      <c r="D487" s="50" t="s">
        <v>1007</v>
      </c>
    </row>
    <row r="488" spans="1:4">
      <c r="A488" s="50" t="s">
        <v>7712</v>
      </c>
      <c r="B488" s="50">
        <v>500031</v>
      </c>
      <c r="C488" s="50" t="s">
        <v>7711</v>
      </c>
      <c r="D488" s="50" t="s">
        <v>267</v>
      </c>
    </row>
    <row r="489" spans="1:4">
      <c r="A489" s="50" t="s">
        <v>7710</v>
      </c>
      <c r="B489" s="50">
        <v>500034</v>
      </c>
      <c r="C489" s="50" t="s">
        <v>7709</v>
      </c>
      <c r="D489" s="50" t="s">
        <v>786</v>
      </c>
    </row>
    <row r="490" spans="1:4">
      <c r="A490" s="50" t="s">
        <v>7708</v>
      </c>
      <c r="B490" s="50">
        <v>532978</v>
      </c>
      <c r="C490" s="50" t="s">
        <v>7707</v>
      </c>
      <c r="D490" s="50" t="s">
        <v>754</v>
      </c>
    </row>
    <row r="491" spans="1:4">
      <c r="A491" s="50" t="s">
        <v>7706</v>
      </c>
      <c r="B491" s="50">
        <v>512261</v>
      </c>
      <c r="C491" s="50" t="s">
        <v>1517</v>
      </c>
      <c r="D491" s="50" t="s">
        <v>994</v>
      </c>
    </row>
    <row r="492" spans="1:4">
      <c r="A492" s="50" t="s">
        <v>7705</v>
      </c>
      <c r="B492" s="50">
        <v>539872</v>
      </c>
      <c r="C492" s="50" t="s">
        <v>1517</v>
      </c>
      <c r="D492" s="50" t="s">
        <v>254</v>
      </c>
    </row>
    <row r="493" spans="1:4">
      <c r="A493" s="50" t="s">
        <v>7704</v>
      </c>
      <c r="B493" s="50">
        <v>500032</v>
      </c>
      <c r="C493" s="50" t="s">
        <v>7703</v>
      </c>
      <c r="D493" s="50" t="s">
        <v>589</v>
      </c>
    </row>
    <row r="494" spans="1:4">
      <c r="A494" s="50" t="s">
        <v>7702</v>
      </c>
      <c r="B494" s="50">
        <v>500490</v>
      </c>
      <c r="C494" s="50" t="s">
        <v>7701</v>
      </c>
      <c r="D494" s="50" t="s">
        <v>754</v>
      </c>
    </row>
    <row r="495" spans="1:4">
      <c r="A495" s="50" t="s">
        <v>7700</v>
      </c>
      <c r="B495" s="50">
        <v>507944</v>
      </c>
      <c r="C495" s="50" t="s">
        <v>1517</v>
      </c>
      <c r="D495" s="50" t="s">
        <v>297</v>
      </c>
    </row>
    <row r="496" spans="1:4">
      <c r="A496" s="50" t="s">
        <v>7699</v>
      </c>
      <c r="B496" s="50">
        <v>511139</v>
      </c>
      <c r="C496" s="50" t="s">
        <v>1517</v>
      </c>
      <c r="D496" s="50" t="s">
        <v>1533</v>
      </c>
    </row>
    <row r="497" spans="1:4">
      <c r="A497" s="50" t="s">
        <v>7698</v>
      </c>
      <c r="B497" s="50">
        <v>524824</v>
      </c>
      <c r="C497" s="50" t="s">
        <v>7697</v>
      </c>
      <c r="D497" s="50" t="s">
        <v>254</v>
      </c>
    </row>
    <row r="498" spans="1:4">
      <c r="A498" s="50" t="s">
        <v>7696</v>
      </c>
      <c r="B498" s="50">
        <v>530999</v>
      </c>
      <c r="C498" s="50" t="s">
        <v>7695</v>
      </c>
      <c r="D498" s="50" t="s">
        <v>463</v>
      </c>
    </row>
    <row r="499" spans="1:4">
      <c r="A499" s="50" t="s">
        <v>7694</v>
      </c>
      <c r="B499" s="50">
        <v>532382</v>
      </c>
      <c r="C499" s="50" t="s">
        <v>7693</v>
      </c>
      <c r="D499" s="50" t="s">
        <v>1544</v>
      </c>
    </row>
    <row r="500" spans="1:4">
      <c r="A500" s="50" t="s">
        <v>7692</v>
      </c>
      <c r="B500" s="50">
        <v>513142</v>
      </c>
      <c r="C500" s="50" t="s">
        <v>1517</v>
      </c>
      <c r="D500" s="50" t="s">
        <v>1632</v>
      </c>
    </row>
    <row r="501" spans="1:4">
      <c r="A501" s="50" t="s">
        <v>7691</v>
      </c>
      <c r="B501" s="50" t="s">
        <v>1517</v>
      </c>
      <c r="C501" s="50" t="s">
        <v>7690</v>
      </c>
      <c r="D501" s="50" t="s">
        <v>7689</v>
      </c>
    </row>
    <row r="502" spans="1:4">
      <c r="A502" s="50" t="s">
        <v>7688</v>
      </c>
      <c r="B502" s="50">
        <v>539834</v>
      </c>
      <c r="C502" s="50" t="s">
        <v>1517</v>
      </c>
      <c r="D502" s="50" t="s">
        <v>994</v>
      </c>
    </row>
    <row r="503" spans="1:4">
      <c r="A503" s="50" t="s">
        <v>7687</v>
      </c>
      <c r="B503" s="50">
        <v>502355</v>
      </c>
      <c r="C503" s="50" t="s">
        <v>7686</v>
      </c>
      <c r="D503" s="50" t="s">
        <v>875</v>
      </c>
    </row>
    <row r="504" spans="1:4">
      <c r="A504" s="50" t="s">
        <v>7685</v>
      </c>
      <c r="B504" s="50">
        <v>539251</v>
      </c>
      <c r="C504" s="50" t="s">
        <v>7684</v>
      </c>
      <c r="D504" s="50" t="s">
        <v>912</v>
      </c>
    </row>
    <row r="505" spans="1:4">
      <c r="A505" s="50" t="s">
        <v>7683</v>
      </c>
      <c r="B505" s="50">
        <v>500102</v>
      </c>
      <c r="C505" s="50" t="s">
        <v>7682</v>
      </c>
      <c r="D505" s="50" t="s">
        <v>1437</v>
      </c>
    </row>
    <row r="506" spans="1:4">
      <c r="A506" s="50" t="s">
        <v>7681</v>
      </c>
      <c r="B506" s="50">
        <v>523319</v>
      </c>
      <c r="C506" s="50" t="s">
        <v>7680</v>
      </c>
      <c r="D506" s="50" t="s">
        <v>783</v>
      </c>
    </row>
    <row r="507" spans="1:4">
      <c r="A507" s="50" t="s">
        <v>7679</v>
      </c>
      <c r="B507" s="50">
        <v>532485</v>
      </c>
      <c r="C507" s="50" t="s">
        <v>1517</v>
      </c>
      <c r="D507" s="50" t="s">
        <v>786</v>
      </c>
    </row>
    <row r="508" spans="1:4">
      <c r="A508" s="50" t="s">
        <v>7678</v>
      </c>
      <c r="B508" s="50">
        <v>500038</v>
      </c>
      <c r="C508" s="50" t="s">
        <v>7677</v>
      </c>
      <c r="D508" s="50" t="s">
        <v>589</v>
      </c>
    </row>
    <row r="509" spans="1:4">
      <c r="A509" s="50" t="s">
        <v>7676</v>
      </c>
      <c r="B509" s="50">
        <v>520127</v>
      </c>
      <c r="C509" s="50" t="s">
        <v>1517</v>
      </c>
      <c r="D509" s="50" t="s">
        <v>2121</v>
      </c>
    </row>
    <row r="510" spans="1:4">
      <c r="A510" s="50" t="s">
        <v>7675</v>
      </c>
      <c r="B510" s="50">
        <v>519295</v>
      </c>
      <c r="C510" s="50" t="s">
        <v>1517</v>
      </c>
      <c r="D510" s="50" t="s">
        <v>626</v>
      </c>
    </row>
    <row r="511" spans="1:4">
      <c r="A511" s="50" t="s">
        <v>7674</v>
      </c>
      <c r="B511" s="50">
        <v>531591</v>
      </c>
      <c r="C511" s="50" t="s">
        <v>1517</v>
      </c>
      <c r="D511" s="50" t="s">
        <v>786</v>
      </c>
    </row>
    <row r="512" spans="1:4">
      <c r="A512" s="50" t="s">
        <v>7673</v>
      </c>
      <c r="B512" s="50">
        <v>526849</v>
      </c>
      <c r="C512" s="50" t="s">
        <v>7672</v>
      </c>
      <c r="D512" s="50" t="s">
        <v>829</v>
      </c>
    </row>
    <row r="513" spans="1:4">
      <c r="A513" s="50" t="s">
        <v>7671</v>
      </c>
      <c r="B513" s="50">
        <v>509053</v>
      </c>
      <c r="C513" s="50" t="s">
        <v>1517</v>
      </c>
      <c r="D513" s="50" t="s">
        <v>1533</v>
      </c>
    </row>
    <row r="514" spans="1:4">
      <c r="A514" s="50" t="s">
        <v>7670</v>
      </c>
      <c r="B514" s="50">
        <v>500039</v>
      </c>
      <c r="C514" s="50" t="s">
        <v>7669</v>
      </c>
      <c r="D514" s="50" t="s">
        <v>771</v>
      </c>
    </row>
    <row r="515" spans="1:4">
      <c r="A515" s="50" t="s">
        <v>7668</v>
      </c>
      <c r="B515" s="50">
        <v>541153</v>
      </c>
      <c r="C515" s="50" t="s">
        <v>7667</v>
      </c>
      <c r="D515" s="50" t="s">
        <v>705</v>
      </c>
    </row>
    <row r="516" spans="1:4">
      <c r="A516" s="50" t="s">
        <v>7666</v>
      </c>
      <c r="B516" s="50">
        <v>532946</v>
      </c>
      <c r="C516" s="50" t="s">
        <v>7665</v>
      </c>
      <c r="D516" s="50" t="s">
        <v>829</v>
      </c>
    </row>
    <row r="517" spans="1:4">
      <c r="A517" s="50" t="s">
        <v>7664</v>
      </c>
      <c r="B517" s="50">
        <v>539120</v>
      </c>
      <c r="C517" s="50" t="s">
        <v>1517</v>
      </c>
      <c r="D517" s="50" t="s">
        <v>5005</v>
      </c>
    </row>
    <row r="518" spans="1:4">
      <c r="A518" s="50" t="s">
        <v>7663</v>
      </c>
      <c r="B518" s="50">
        <v>532134</v>
      </c>
      <c r="C518" s="50" t="s">
        <v>7662</v>
      </c>
      <c r="D518" s="50" t="s">
        <v>705</v>
      </c>
    </row>
    <row r="519" spans="1:4">
      <c r="A519" s="50" t="s">
        <v>7661</v>
      </c>
      <c r="B519" s="50">
        <v>532149</v>
      </c>
      <c r="C519" s="50" t="s">
        <v>7660</v>
      </c>
      <c r="D519" s="50" t="s">
        <v>705</v>
      </c>
    </row>
    <row r="520" spans="1:4">
      <c r="A520" s="50" t="s">
        <v>7659</v>
      </c>
      <c r="B520" s="50">
        <v>532525</v>
      </c>
      <c r="C520" s="50" t="s">
        <v>7658</v>
      </c>
      <c r="D520" s="50" t="s">
        <v>705</v>
      </c>
    </row>
    <row r="521" spans="1:4">
      <c r="A521" s="50" t="s">
        <v>7657</v>
      </c>
      <c r="B521" s="50" t="s">
        <v>1517</v>
      </c>
      <c r="C521" s="50" t="s">
        <v>7656</v>
      </c>
      <c r="D521" s="50" t="s">
        <v>1515</v>
      </c>
    </row>
    <row r="522" spans="1:4">
      <c r="A522" s="50" t="s">
        <v>7655</v>
      </c>
      <c r="B522" s="50">
        <v>532674</v>
      </c>
      <c r="C522" s="50" t="s">
        <v>7654</v>
      </c>
      <c r="D522" s="50" t="s">
        <v>702</v>
      </c>
    </row>
    <row r="523" spans="1:4">
      <c r="A523" s="50" t="s">
        <v>7653</v>
      </c>
      <c r="B523" s="50">
        <v>500041</v>
      </c>
      <c r="C523" s="50" t="s">
        <v>7652</v>
      </c>
      <c r="D523" s="50" t="s">
        <v>589</v>
      </c>
    </row>
    <row r="524" spans="1:4">
      <c r="A524" s="50" t="s">
        <v>7651</v>
      </c>
      <c r="B524" s="50" t="s">
        <v>1517</v>
      </c>
      <c r="C524" s="50" t="s">
        <v>7650</v>
      </c>
      <c r="D524" s="50" t="s">
        <v>1515</v>
      </c>
    </row>
    <row r="525" spans="1:4">
      <c r="A525" s="50" t="s">
        <v>7649</v>
      </c>
      <c r="B525" s="50">
        <v>538546</v>
      </c>
      <c r="C525" s="50" t="s">
        <v>1517</v>
      </c>
      <c r="D525" s="50" t="s">
        <v>205</v>
      </c>
    </row>
    <row r="526" spans="1:4">
      <c r="A526" s="50" t="s">
        <v>7648</v>
      </c>
      <c r="B526" s="50">
        <v>519353</v>
      </c>
      <c r="C526" s="50" t="s">
        <v>1517</v>
      </c>
      <c r="D526" s="50" t="s">
        <v>865</v>
      </c>
    </row>
    <row r="527" spans="1:4">
      <c r="A527" s="50" t="s">
        <v>7647</v>
      </c>
      <c r="B527" s="50">
        <v>503722</v>
      </c>
      <c r="C527" s="50" t="s">
        <v>7646</v>
      </c>
      <c r="D527" s="50" t="s">
        <v>702</v>
      </c>
    </row>
    <row r="528" spans="1:4">
      <c r="A528" s="50" t="s">
        <v>7645</v>
      </c>
      <c r="B528" s="50">
        <v>532916</v>
      </c>
      <c r="C528" s="50" t="s">
        <v>7644</v>
      </c>
      <c r="D528" s="50" t="s">
        <v>469</v>
      </c>
    </row>
    <row r="529" spans="1:4">
      <c r="A529" s="50" t="s">
        <v>7643</v>
      </c>
      <c r="B529" s="50">
        <v>513502</v>
      </c>
      <c r="C529" s="50" t="s">
        <v>1517</v>
      </c>
      <c r="D529" s="50" t="s">
        <v>3126</v>
      </c>
    </row>
    <row r="530" spans="1:4">
      <c r="A530" s="50" t="s">
        <v>7642</v>
      </c>
      <c r="B530" s="50">
        <v>532336</v>
      </c>
      <c r="C530" s="50" t="s">
        <v>1517</v>
      </c>
      <c r="D530" s="50" t="s">
        <v>1407</v>
      </c>
    </row>
    <row r="531" spans="1:4">
      <c r="A531" s="50" t="s">
        <v>7641</v>
      </c>
      <c r="B531" s="50">
        <v>532694</v>
      </c>
      <c r="C531" s="50" t="s">
        <v>7639</v>
      </c>
      <c r="D531" s="50" t="s">
        <v>1533</v>
      </c>
    </row>
    <row r="532" spans="1:4">
      <c r="A532" s="50" t="s">
        <v>7640</v>
      </c>
      <c r="B532" s="50">
        <v>532694</v>
      </c>
      <c r="C532" s="50" t="s">
        <v>7639</v>
      </c>
      <c r="D532" s="50" t="s">
        <v>1533</v>
      </c>
    </row>
    <row r="533" spans="1:4">
      <c r="A533" s="50" t="s">
        <v>7638</v>
      </c>
      <c r="B533" s="50">
        <v>524687</v>
      </c>
      <c r="C533" s="50" t="s">
        <v>1517</v>
      </c>
      <c r="D533" s="50" t="s">
        <v>199</v>
      </c>
    </row>
    <row r="534" spans="1:4">
      <c r="A534" s="50" t="s">
        <v>7637</v>
      </c>
      <c r="B534" s="50">
        <v>524687</v>
      </c>
      <c r="C534" s="50" t="s">
        <v>1517</v>
      </c>
      <c r="D534" s="50" t="s">
        <v>199</v>
      </c>
    </row>
    <row r="535" spans="1:4">
      <c r="A535" s="50" t="s">
        <v>7636</v>
      </c>
      <c r="B535" s="50">
        <v>500042</v>
      </c>
      <c r="C535" s="50" t="s">
        <v>7634</v>
      </c>
      <c r="D535" s="50" t="s">
        <v>187</v>
      </c>
    </row>
    <row r="536" spans="1:4">
      <c r="A536" s="50" t="s">
        <v>7635</v>
      </c>
      <c r="B536" s="50">
        <v>500042</v>
      </c>
      <c r="C536" s="50" t="s">
        <v>7634</v>
      </c>
      <c r="D536" s="50" t="s">
        <v>187</v>
      </c>
    </row>
    <row r="537" spans="1:4">
      <c r="A537" s="50" t="s">
        <v>7633</v>
      </c>
      <c r="B537" s="50">
        <v>500043</v>
      </c>
      <c r="C537" s="50" t="s">
        <v>7632</v>
      </c>
      <c r="D537" s="50" t="s">
        <v>219</v>
      </c>
    </row>
    <row r="538" spans="1:4">
      <c r="A538" s="50" t="s">
        <v>7631</v>
      </c>
      <c r="B538" s="50">
        <v>500043</v>
      </c>
      <c r="C538" s="50" t="s">
        <v>7630</v>
      </c>
      <c r="D538" s="50" t="s">
        <v>219</v>
      </c>
    </row>
    <row r="539" spans="1:4">
      <c r="A539" s="50" t="s">
        <v>7629</v>
      </c>
      <c r="B539" s="50">
        <v>522004</v>
      </c>
      <c r="C539" s="50" t="s">
        <v>1517</v>
      </c>
      <c r="D539" s="50" t="s">
        <v>297</v>
      </c>
    </row>
    <row r="540" spans="1:4">
      <c r="A540" s="50" t="s">
        <v>7628</v>
      </c>
      <c r="B540" s="50">
        <v>506285</v>
      </c>
      <c r="C540" s="50" t="s">
        <v>7627</v>
      </c>
      <c r="D540" s="50" t="s">
        <v>789</v>
      </c>
    </row>
    <row r="541" spans="1:4">
      <c r="A541" s="50" t="s">
        <v>7626</v>
      </c>
      <c r="B541" s="50">
        <v>539946</v>
      </c>
      <c r="C541" s="50" t="s">
        <v>1517</v>
      </c>
      <c r="D541" s="50" t="s">
        <v>786</v>
      </c>
    </row>
    <row r="542" spans="1:4">
      <c r="A542" s="50" t="s">
        <v>7625</v>
      </c>
      <c r="B542" s="50">
        <v>517246</v>
      </c>
      <c r="C542" s="50" t="s">
        <v>1517</v>
      </c>
      <c r="D542" s="50" t="s">
        <v>1527</v>
      </c>
    </row>
    <row r="543" spans="1:4">
      <c r="A543" s="50" t="s">
        <v>7624</v>
      </c>
      <c r="B543" s="50">
        <v>517246</v>
      </c>
      <c r="C543" s="50" t="s">
        <v>1517</v>
      </c>
      <c r="D543" s="50" t="s">
        <v>1527</v>
      </c>
    </row>
    <row r="544" spans="1:4">
      <c r="A544" s="50" t="s">
        <v>7623</v>
      </c>
      <c r="B544" s="50">
        <v>539621</v>
      </c>
      <c r="C544" s="50" t="s">
        <v>1517</v>
      </c>
      <c r="D544" s="50" t="s">
        <v>786</v>
      </c>
    </row>
    <row r="545" spans="1:4">
      <c r="A545" s="50" t="s">
        <v>7622</v>
      </c>
      <c r="B545" s="50">
        <v>524332</v>
      </c>
      <c r="C545" s="50" t="s">
        <v>1517</v>
      </c>
      <c r="D545" s="50" t="s">
        <v>1428</v>
      </c>
    </row>
    <row r="546" spans="1:4">
      <c r="A546" s="50" t="s">
        <v>7621</v>
      </c>
      <c r="B546" s="50">
        <v>542057</v>
      </c>
      <c r="C546" s="50" t="s">
        <v>1517</v>
      </c>
      <c r="D546" s="50" t="s">
        <v>713</v>
      </c>
    </row>
    <row r="547" spans="1:4">
      <c r="A547" s="50" t="s">
        <v>7620</v>
      </c>
      <c r="B547" s="50">
        <v>524828</v>
      </c>
      <c r="C547" s="50" t="s">
        <v>1517</v>
      </c>
      <c r="D547" s="50" t="s">
        <v>254</v>
      </c>
    </row>
    <row r="548" spans="1:4">
      <c r="A548" s="50" t="s">
        <v>7619</v>
      </c>
      <c r="B548" s="50">
        <v>539447</v>
      </c>
      <c r="C548" s="50" t="s">
        <v>7618</v>
      </c>
      <c r="D548" s="50" t="s">
        <v>912</v>
      </c>
    </row>
    <row r="549" spans="1:4">
      <c r="A549" s="50" t="s">
        <v>7617</v>
      </c>
      <c r="B549" s="50">
        <v>533270</v>
      </c>
      <c r="C549" s="50" t="s">
        <v>7616</v>
      </c>
      <c r="D549" s="50" t="s">
        <v>205</v>
      </c>
    </row>
    <row r="550" spans="1:4">
      <c r="A550" s="50" t="s">
        <v>7615</v>
      </c>
      <c r="B550" s="50">
        <v>539546</v>
      </c>
      <c r="C550" s="50" t="s">
        <v>1517</v>
      </c>
      <c r="D550" s="50" t="s">
        <v>994</v>
      </c>
    </row>
    <row r="551" spans="1:4">
      <c r="A551" s="50" t="s">
        <v>7614</v>
      </c>
      <c r="B551" s="50">
        <v>539018</v>
      </c>
      <c r="C551" s="50" t="s">
        <v>1517</v>
      </c>
      <c r="D551" s="50" t="s">
        <v>1632</v>
      </c>
    </row>
    <row r="552" spans="1:4">
      <c r="A552" s="50" t="s">
        <v>7613</v>
      </c>
      <c r="B552" s="50">
        <v>532645</v>
      </c>
      <c r="C552" s="50" t="s">
        <v>1517</v>
      </c>
      <c r="D552" s="50" t="s">
        <v>994</v>
      </c>
    </row>
    <row r="553" spans="1:4">
      <c r="A553" s="50" t="s">
        <v>7612</v>
      </c>
      <c r="B553" s="50">
        <v>539399</v>
      </c>
      <c r="C553" s="50" t="s">
        <v>1517</v>
      </c>
      <c r="D553" s="50" t="s">
        <v>702</v>
      </c>
    </row>
    <row r="554" spans="1:4">
      <c r="A554" s="50" t="s">
        <v>7611</v>
      </c>
      <c r="B554" s="50">
        <v>522650</v>
      </c>
      <c r="C554" s="50" t="s">
        <v>1517</v>
      </c>
      <c r="D554" s="50" t="s">
        <v>860</v>
      </c>
    </row>
    <row r="555" spans="1:4">
      <c r="A555" s="50" t="s">
        <v>7610</v>
      </c>
      <c r="B555" s="50">
        <v>500048</v>
      </c>
      <c r="C555" s="50" t="s">
        <v>7609</v>
      </c>
      <c r="D555" s="50" t="s">
        <v>1915</v>
      </c>
    </row>
    <row r="556" spans="1:4">
      <c r="A556" s="50" t="s">
        <v>7608</v>
      </c>
      <c r="B556" s="50">
        <v>541178</v>
      </c>
      <c r="C556" s="50" t="s">
        <v>1517</v>
      </c>
      <c r="D556" s="50" t="s">
        <v>860</v>
      </c>
    </row>
    <row r="557" spans="1:4">
      <c r="A557" s="50" t="s">
        <v>7607</v>
      </c>
      <c r="B557" s="50">
        <v>509438</v>
      </c>
      <c r="C557" s="50" t="s">
        <v>1517</v>
      </c>
      <c r="D557" s="50" t="s">
        <v>1593</v>
      </c>
    </row>
    <row r="558" spans="1:4">
      <c r="A558" s="50" t="s">
        <v>7606</v>
      </c>
      <c r="B558" s="50">
        <v>533095</v>
      </c>
      <c r="C558" s="50" t="s">
        <v>1517</v>
      </c>
      <c r="D558" s="50" t="s">
        <v>786</v>
      </c>
    </row>
    <row r="559" spans="1:4">
      <c r="A559" s="50" t="s">
        <v>7605</v>
      </c>
      <c r="B559" s="50">
        <v>512404</v>
      </c>
      <c r="C559" s="50" t="s">
        <v>1517</v>
      </c>
      <c r="D559" s="50" t="s">
        <v>1632</v>
      </c>
    </row>
    <row r="560" spans="1:4">
      <c r="A560" s="50" t="s">
        <v>7604</v>
      </c>
      <c r="B560" s="50">
        <v>532230</v>
      </c>
      <c r="C560" s="50" t="s">
        <v>1517</v>
      </c>
      <c r="D560" s="50" t="s">
        <v>702</v>
      </c>
    </row>
    <row r="561" spans="1:4">
      <c r="A561" s="50" t="s">
        <v>7603</v>
      </c>
      <c r="B561" s="50">
        <v>512195</v>
      </c>
      <c r="C561" s="50" t="s">
        <v>1517</v>
      </c>
      <c r="D561" s="50" t="s">
        <v>1533</v>
      </c>
    </row>
    <row r="562" spans="1:4">
      <c r="A562" s="50" t="s">
        <v>7602</v>
      </c>
      <c r="B562" s="50">
        <v>509480</v>
      </c>
      <c r="C562" s="50" t="s">
        <v>7601</v>
      </c>
      <c r="D562" s="50" t="s">
        <v>2179</v>
      </c>
    </row>
    <row r="563" spans="1:4">
      <c r="A563" s="50" t="s">
        <v>7600</v>
      </c>
      <c r="B563" s="50">
        <v>531340</v>
      </c>
      <c r="C563" s="50" t="s">
        <v>1517</v>
      </c>
      <c r="D563" s="50" t="s">
        <v>727</v>
      </c>
    </row>
    <row r="564" spans="1:4">
      <c r="A564" s="50" t="s">
        <v>7599</v>
      </c>
      <c r="B564" s="50">
        <v>524606</v>
      </c>
      <c r="C564" s="50" t="s">
        <v>1517</v>
      </c>
      <c r="D564" s="50" t="s">
        <v>254</v>
      </c>
    </row>
    <row r="565" spans="1:4">
      <c r="A565" s="50" t="s">
        <v>7598</v>
      </c>
      <c r="B565" s="50">
        <v>531582</v>
      </c>
      <c r="C565" s="50" t="s">
        <v>1517</v>
      </c>
      <c r="D565" s="50" t="s">
        <v>786</v>
      </c>
    </row>
    <row r="566" spans="1:4">
      <c r="A566" s="50" t="s">
        <v>7597</v>
      </c>
      <c r="B566" s="50">
        <v>508664</v>
      </c>
      <c r="C566" s="50" t="s">
        <v>1517</v>
      </c>
      <c r="D566" s="50" t="s">
        <v>1593</v>
      </c>
    </row>
    <row r="567" spans="1:4">
      <c r="A567" s="50" t="s">
        <v>7596</v>
      </c>
      <c r="B567" s="50" t="s">
        <v>1517</v>
      </c>
      <c r="C567" s="50" t="s">
        <v>7595</v>
      </c>
      <c r="D567" s="50" t="s">
        <v>1515</v>
      </c>
    </row>
    <row r="568" spans="1:4">
      <c r="A568" s="50" t="s">
        <v>7594</v>
      </c>
      <c r="B568" s="50">
        <v>512477</v>
      </c>
      <c r="C568" s="50" t="s">
        <v>1517</v>
      </c>
      <c r="D568" s="50" t="s">
        <v>702</v>
      </c>
    </row>
    <row r="569" spans="1:4">
      <c r="A569" s="50" t="s">
        <v>7593</v>
      </c>
      <c r="B569" s="50">
        <v>512477</v>
      </c>
      <c r="C569" s="50" t="s">
        <v>1517</v>
      </c>
      <c r="D569" s="50" t="s">
        <v>702</v>
      </c>
    </row>
    <row r="570" spans="1:4">
      <c r="A570" s="50" t="s">
        <v>7592</v>
      </c>
      <c r="B570" s="50">
        <v>533303</v>
      </c>
      <c r="C570" s="50" t="s">
        <v>7591</v>
      </c>
      <c r="D570" s="50" t="s">
        <v>754</v>
      </c>
    </row>
    <row r="571" spans="1:4">
      <c r="A571" s="50" t="s">
        <v>7590</v>
      </c>
      <c r="B571" s="50">
        <v>532430</v>
      </c>
      <c r="C571" s="50" t="s">
        <v>7589</v>
      </c>
      <c r="D571" s="50" t="s">
        <v>1845</v>
      </c>
    </row>
    <row r="572" spans="1:4">
      <c r="A572" s="50" t="s">
        <v>7588</v>
      </c>
      <c r="B572" s="50">
        <v>539662</v>
      </c>
      <c r="C572" s="50" t="s">
        <v>1517</v>
      </c>
      <c r="D572" s="50" t="s">
        <v>786</v>
      </c>
    </row>
    <row r="573" spans="1:4">
      <c r="A573" s="50" t="s">
        <v>7587</v>
      </c>
      <c r="B573" s="50">
        <v>511664</v>
      </c>
      <c r="C573" s="50" t="s">
        <v>1517</v>
      </c>
      <c r="D573" s="50" t="s">
        <v>1729</v>
      </c>
    </row>
    <row r="574" spans="1:4">
      <c r="A574" s="50" t="s">
        <v>7586</v>
      </c>
      <c r="B574" s="50">
        <v>532930</v>
      </c>
      <c r="C574" s="50" t="s">
        <v>7585</v>
      </c>
      <c r="D574" s="50" t="s">
        <v>531</v>
      </c>
    </row>
    <row r="575" spans="1:4">
      <c r="A575" s="50" t="s">
        <v>7584</v>
      </c>
      <c r="B575" s="50">
        <v>530803</v>
      </c>
      <c r="C575" s="50" t="s">
        <v>7583</v>
      </c>
      <c r="D575" s="50" t="s">
        <v>463</v>
      </c>
    </row>
    <row r="576" spans="1:4">
      <c r="A576" s="50" t="s">
        <v>7582</v>
      </c>
      <c r="B576" s="50">
        <v>531719</v>
      </c>
      <c r="C576" s="50" t="s">
        <v>1517</v>
      </c>
      <c r="D576" s="50" t="s">
        <v>789</v>
      </c>
    </row>
    <row r="577" spans="1:4">
      <c r="A577" s="50" t="s">
        <v>7581</v>
      </c>
      <c r="B577" s="50">
        <v>504646</v>
      </c>
      <c r="C577" s="50" t="s">
        <v>1517</v>
      </c>
      <c r="D577" s="50" t="s">
        <v>771</v>
      </c>
    </row>
    <row r="578" spans="1:4">
      <c r="A578" s="50" t="s">
        <v>7580</v>
      </c>
      <c r="B578" s="50">
        <v>509449</v>
      </c>
      <c r="C578" s="50" t="s">
        <v>1517</v>
      </c>
      <c r="D578" s="50" t="s">
        <v>463</v>
      </c>
    </row>
    <row r="579" spans="1:4">
      <c r="A579" s="50" t="s">
        <v>7579</v>
      </c>
      <c r="B579" s="50">
        <v>512296</v>
      </c>
      <c r="C579" s="50" t="s">
        <v>7577</v>
      </c>
      <c r="D579" s="50" t="s">
        <v>3126</v>
      </c>
    </row>
    <row r="580" spans="1:4">
      <c r="A580" s="50" t="s">
        <v>7578</v>
      </c>
      <c r="B580" s="50">
        <v>512296</v>
      </c>
      <c r="C580" s="50" t="s">
        <v>7577</v>
      </c>
      <c r="D580" s="50" t="s">
        <v>3126</v>
      </c>
    </row>
    <row r="581" spans="1:4">
      <c r="A581" s="50" t="s">
        <v>7576</v>
      </c>
      <c r="B581" s="50">
        <v>540621</v>
      </c>
      <c r="C581" s="50" t="s">
        <v>7575</v>
      </c>
      <c r="D581" s="50" t="s">
        <v>708</v>
      </c>
    </row>
    <row r="582" spans="1:4">
      <c r="A582" s="50" t="s">
        <v>7574</v>
      </c>
      <c r="B582" s="50">
        <v>540545</v>
      </c>
      <c r="C582" s="50" t="s">
        <v>1517</v>
      </c>
      <c r="D582" s="50" t="s">
        <v>829</v>
      </c>
    </row>
    <row r="583" spans="1:4">
      <c r="A583" s="50" t="s">
        <v>7573</v>
      </c>
      <c r="B583" s="50">
        <v>512608</v>
      </c>
      <c r="C583" s="50" t="s">
        <v>7572</v>
      </c>
      <c r="D583" s="50" t="s">
        <v>829</v>
      </c>
    </row>
    <row r="584" spans="1:4">
      <c r="A584" s="50" t="s">
        <v>7571</v>
      </c>
      <c r="B584" s="50">
        <v>538576</v>
      </c>
      <c r="C584" s="50" t="s">
        <v>1517</v>
      </c>
      <c r="D584" s="50" t="s">
        <v>708</v>
      </c>
    </row>
    <row r="585" spans="1:4">
      <c r="A585" s="50" t="s">
        <v>7570</v>
      </c>
      <c r="B585" s="50">
        <v>500052</v>
      </c>
      <c r="C585" s="50" t="s">
        <v>7569</v>
      </c>
      <c r="D585" s="50" t="s">
        <v>187</v>
      </c>
    </row>
    <row r="586" spans="1:4">
      <c r="A586" s="50" t="s">
        <v>7568</v>
      </c>
      <c r="B586" s="50">
        <v>531862</v>
      </c>
      <c r="C586" s="50" t="s">
        <v>1517</v>
      </c>
      <c r="D586" s="50" t="s">
        <v>199</v>
      </c>
    </row>
    <row r="587" spans="1:4">
      <c r="A587" s="50" t="s">
        <v>7567</v>
      </c>
      <c r="B587" s="50">
        <v>511501</v>
      </c>
      <c r="C587" s="50" t="s">
        <v>1517</v>
      </c>
      <c r="D587" s="50" t="s">
        <v>727</v>
      </c>
    </row>
    <row r="588" spans="1:4">
      <c r="A588" s="50" t="s">
        <v>7566</v>
      </c>
      <c r="B588" s="50">
        <v>503960</v>
      </c>
      <c r="C588" s="50" t="s">
        <v>7565</v>
      </c>
      <c r="D588" s="50" t="s">
        <v>740</v>
      </c>
    </row>
    <row r="589" spans="1:4">
      <c r="A589" s="50" t="s">
        <v>7564</v>
      </c>
      <c r="B589" s="50">
        <v>541143</v>
      </c>
      <c r="C589" s="50" t="s">
        <v>7563</v>
      </c>
      <c r="D589" s="50" t="s">
        <v>722</v>
      </c>
    </row>
    <row r="590" spans="1:4">
      <c r="A590" s="50" t="s">
        <v>7562</v>
      </c>
      <c r="B590" s="50">
        <v>500049</v>
      </c>
      <c r="C590" s="50" t="s">
        <v>7561</v>
      </c>
      <c r="D590" s="50" t="s">
        <v>722</v>
      </c>
    </row>
    <row r="591" spans="1:4">
      <c r="A591" s="50" t="s">
        <v>7560</v>
      </c>
      <c r="B591" s="50">
        <v>533228</v>
      </c>
      <c r="C591" s="50" t="s">
        <v>7559</v>
      </c>
      <c r="D591" s="50" t="s">
        <v>786</v>
      </c>
    </row>
    <row r="592" spans="1:4">
      <c r="A592" s="50" t="s">
        <v>7558</v>
      </c>
      <c r="B592" s="50">
        <v>500493</v>
      </c>
      <c r="C592" s="50" t="s">
        <v>7557</v>
      </c>
      <c r="D592" s="50" t="s">
        <v>778</v>
      </c>
    </row>
    <row r="593" spans="1:4">
      <c r="A593" s="50" t="s">
        <v>7556</v>
      </c>
      <c r="B593" s="50">
        <v>505688</v>
      </c>
      <c r="C593" s="50" t="s">
        <v>7555</v>
      </c>
      <c r="D593" s="50" t="s">
        <v>771</v>
      </c>
    </row>
    <row r="594" spans="1:4">
      <c r="A594" s="50" t="s">
        <v>7554</v>
      </c>
      <c r="B594" s="50">
        <v>500103</v>
      </c>
      <c r="C594" s="50" t="s">
        <v>7553</v>
      </c>
      <c r="D594" s="50" t="s">
        <v>531</v>
      </c>
    </row>
    <row r="595" spans="1:4">
      <c r="A595" s="50" t="s">
        <v>7552</v>
      </c>
      <c r="B595" s="50">
        <v>524663</v>
      </c>
      <c r="C595" s="50" t="s">
        <v>1517</v>
      </c>
      <c r="D595" s="50" t="s">
        <v>254</v>
      </c>
    </row>
    <row r="596" spans="1:4">
      <c r="A596" s="50" t="s">
        <v>7551</v>
      </c>
      <c r="B596" s="50">
        <v>541096</v>
      </c>
      <c r="C596" s="50" t="s">
        <v>1517</v>
      </c>
      <c r="D596" s="50" t="s">
        <v>254</v>
      </c>
    </row>
    <row r="597" spans="1:4">
      <c r="A597" s="50" t="s">
        <v>7550</v>
      </c>
      <c r="B597" s="50">
        <v>500547</v>
      </c>
      <c r="C597" s="50" t="s">
        <v>7549</v>
      </c>
      <c r="D597" s="50" t="s">
        <v>3205</v>
      </c>
    </row>
    <row r="598" spans="1:4">
      <c r="A598" s="50" t="s">
        <v>7548</v>
      </c>
      <c r="B598" s="50">
        <v>590021</v>
      </c>
      <c r="C598" s="50" t="s">
        <v>7547</v>
      </c>
      <c r="D598" s="50" t="s">
        <v>789</v>
      </c>
    </row>
    <row r="599" spans="1:4">
      <c r="A599" s="50" t="s">
        <v>7546</v>
      </c>
      <c r="B599" s="50">
        <v>540700</v>
      </c>
      <c r="C599" s="50" t="s">
        <v>7545</v>
      </c>
      <c r="D599" s="50" t="s">
        <v>3352</v>
      </c>
    </row>
    <row r="600" spans="1:4">
      <c r="A600" s="50" t="s">
        <v>7544</v>
      </c>
      <c r="B600" s="50">
        <v>523229</v>
      </c>
      <c r="C600" s="50" t="s">
        <v>1517</v>
      </c>
      <c r="D600" s="50" t="s">
        <v>771</v>
      </c>
    </row>
    <row r="601" spans="1:4">
      <c r="A601" s="50" t="s">
        <v>7543</v>
      </c>
      <c r="B601" s="50">
        <v>531029</v>
      </c>
      <c r="C601" s="50" t="s">
        <v>1517</v>
      </c>
      <c r="D601" s="50" t="s">
        <v>994</v>
      </c>
    </row>
    <row r="602" spans="1:4">
      <c r="A602" s="50" t="s">
        <v>7542</v>
      </c>
      <c r="B602" s="50">
        <v>539799</v>
      </c>
      <c r="C602" s="50" t="s">
        <v>7541</v>
      </c>
      <c r="D602" s="50" t="s">
        <v>205</v>
      </c>
    </row>
    <row r="603" spans="1:4">
      <c r="A603" s="50" t="s">
        <v>7540</v>
      </c>
      <c r="B603" s="50">
        <v>532609</v>
      </c>
      <c r="C603" s="50" t="s">
        <v>7539</v>
      </c>
      <c r="D603" s="50" t="s">
        <v>1915</v>
      </c>
    </row>
    <row r="604" spans="1:4">
      <c r="A604" s="50" t="s">
        <v>7538</v>
      </c>
      <c r="B604" s="50">
        <v>533499</v>
      </c>
      <c r="C604" s="50" t="s">
        <v>7537</v>
      </c>
      <c r="D604" s="50" t="s">
        <v>730</v>
      </c>
    </row>
    <row r="605" spans="1:4">
      <c r="A605" s="50" t="s">
        <v>7536</v>
      </c>
      <c r="B605" s="50">
        <v>532454</v>
      </c>
      <c r="C605" s="50" t="s">
        <v>7535</v>
      </c>
      <c r="D605" s="50" t="s">
        <v>1706</v>
      </c>
    </row>
    <row r="606" spans="1:4">
      <c r="A606" s="50" t="s">
        <v>7534</v>
      </c>
      <c r="B606" s="50">
        <v>534816</v>
      </c>
      <c r="C606" s="50" t="s">
        <v>7533</v>
      </c>
      <c r="D606" s="50" t="s">
        <v>594</v>
      </c>
    </row>
    <row r="607" spans="1:4">
      <c r="A607" s="50" t="s">
        <v>7532</v>
      </c>
      <c r="B607" s="50">
        <v>526666</v>
      </c>
      <c r="C607" s="50" t="s">
        <v>7531</v>
      </c>
      <c r="D607" s="50" t="s">
        <v>829</v>
      </c>
    </row>
    <row r="608" spans="1:4">
      <c r="A608" s="50" t="s">
        <v>7530</v>
      </c>
      <c r="B608" s="50">
        <v>524534</v>
      </c>
      <c r="C608" s="50" t="s">
        <v>1517</v>
      </c>
      <c r="D608" s="50" t="s">
        <v>789</v>
      </c>
    </row>
    <row r="609" spans="1:4">
      <c r="A609" s="50" t="s">
        <v>7529</v>
      </c>
      <c r="B609" s="50">
        <v>540956</v>
      </c>
      <c r="C609" s="50" t="s">
        <v>1517</v>
      </c>
      <c r="D609" s="50" t="s">
        <v>1034</v>
      </c>
    </row>
    <row r="610" spans="1:4">
      <c r="A610" s="50" t="s">
        <v>7528</v>
      </c>
      <c r="B610" s="50">
        <v>540956</v>
      </c>
      <c r="C610" s="50" t="s">
        <v>1517</v>
      </c>
      <c r="D610" s="50" t="s">
        <v>1034</v>
      </c>
    </row>
    <row r="611" spans="1:4">
      <c r="A611" s="50" t="s">
        <v>7527</v>
      </c>
      <c r="B611" s="50">
        <v>514272</v>
      </c>
      <c r="C611" s="50" t="s">
        <v>1517</v>
      </c>
      <c r="D611" s="50" t="s">
        <v>702</v>
      </c>
    </row>
    <row r="612" spans="1:4">
      <c r="A612" s="50" t="s">
        <v>7526</v>
      </c>
      <c r="B612" s="50">
        <v>533108</v>
      </c>
      <c r="C612" s="50" t="s">
        <v>1517</v>
      </c>
      <c r="D612" s="50" t="s">
        <v>702</v>
      </c>
    </row>
    <row r="613" spans="1:4">
      <c r="A613" s="50" t="s">
        <v>7525</v>
      </c>
      <c r="B613" s="50">
        <v>506027</v>
      </c>
      <c r="C613" s="50" t="s">
        <v>1517</v>
      </c>
      <c r="D613" s="50" t="s">
        <v>1955</v>
      </c>
    </row>
    <row r="614" spans="1:4">
      <c r="A614" s="50" t="s">
        <v>7524</v>
      </c>
      <c r="B614" s="50">
        <v>500055</v>
      </c>
      <c r="C614" s="50" t="s">
        <v>7523</v>
      </c>
      <c r="D614" s="50" t="s">
        <v>1632</v>
      </c>
    </row>
    <row r="615" spans="1:4">
      <c r="A615" s="50" t="s">
        <v>7522</v>
      </c>
      <c r="B615" s="50">
        <v>540061</v>
      </c>
      <c r="C615" s="50" t="s">
        <v>7521</v>
      </c>
      <c r="D615" s="50" t="s">
        <v>469</v>
      </c>
    </row>
    <row r="616" spans="1:4">
      <c r="A616" s="50" t="s">
        <v>7520</v>
      </c>
      <c r="B616" s="50">
        <v>500058</v>
      </c>
      <c r="C616" s="50" t="s">
        <v>1517</v>
      </c>
      <c r="D616" s="50" t="s">
        <v>1632</v>
      </c>
    </row>
    <row r="617" spans="1:4">
      <c r="A617" s="50" t="s">
        <v>7519</v>
      </c>
      <c r="B617" s="50">
        <v>524723</v>
      </c>
      <c r="C617" s="50" t="s">
        <v>1517</v>
      </c>
      <c r="D617" s="50" t="s">
        <v>994</v>
      </c>
    </row>
    <row r="618" spans="1:4">
      <c r="A618" s="50" t="s">
        <v>7518</v>
      </c>
      <c r="B618" s="50">
        <v>533321</v>
      </c>
      <c r="C618" s="50" t="s">
        <v>7517</v>
      </c>
      <c r="D618" s="50" t="s">
        <v>740</v>
      </c>
    </row>
    <row r="619" spans="1:4">
      <c r="A619" s="50" t="s">
        <v>7516</v>
      </c>
      <c r="B619" s="50">
        <v>526853</v>
      </c>
      <c r="C619" s="50" t="s">
        <v>1517</v>
      </c>
      <c r="D619" s="50" t="s">
        <v>3025</v>
      </c>
    </row>
    <row r="620" spans="1:4">
      <c r="A620" s="50" t="s">
        <v>7515</v>
      </c>
      <c r="B620" s="50">
        <v>505681</v>
      </c>
      <c r="C620" s="50" t="s">
        <v>1517</v>
      </c>
      <c r="D620" s="50" t="s">
        <v>771</v>
      </c>
    </row>
    <row r="621" spans="1:4">
      <c r="A621" s="50" t="s">
        <v>7514</v>
      </c>
      <c r="B621" s="50">
        <v>500059</v>
      </c>
      <c r="C621" s="50" t="s">
        <v>7513</v>
      </c>
      <c r="D621" s="50" t="s">
        <v>754</v>
      </c>
    </row>
    <row r="622" spans="1:4">
      <c r="A622" s="50" t="s">
        <v>7512</v>
      </c>
      <c r="B622" s="50">
        <v>523054</v>
      </c>
      <c r="C622" s="50" t="s">
        <v>1517</v>
      </c>
      <c r="D622" s="50" t="s">
        <v>702</v>
      </c>
    </row>
    <row r="623" spans="1:4">
      <c r="A623" s="50" t="s">
        <v>7511</v>
      </c>
      <c r="B623" s="50">
        <v>540148</v>
      </c>
      <c r="C623" s="50" t="s">
        <v>1517</v>
      </c>
      <c r="D623" s="50" t="s">
        <v>829</v>
      </c>
    </row>
    <row r="624" spans="1:4">
      <c r="A624" s="50" t="s">
        <v>7510</v>
      </c>
      <c r="B624" s="50">
        <v>514215</v>
      </c>
      <c r="C624" s="50" t="s">
        <v>1517</v>
      </c>
      <c r="D624" s="50" t="s">
        <v>702</v>
      </c>
    </row>
    <row r="625" spans="1:4">
      <c r="A625" s="50" t="s">
        <v>7509</v>
      </c>
      <c r="B625" s="50">
        <v>535620</v>
      </c>
      <c r="C625" s="50" t="s">
        <v>1517</v>
      </c>
      <c r="D625" s="50" t="s">
        <v>994</v>
      </c>
    </row>
    <row r="626" spans="1:4">
      <c r="A626" s="50" t="s">
        <v>7508</v>
      </c>
      <c r="B626" s="50">
        <v>534535</v>
      </c>
      <c r="C626" s="50" t="s">
        <v>1517</v>
      </c>
      <c r="D626" s="50" t="s">
        <v>1437</v>
      </c>
    </row>
    <row r="627" spans="1:4">
      <c r="A627" s="50" t="s">
        <v>7507</v>
      </c>
      <c r="B627" s="50">
        <v>532523</v>
      </c>
      <c r="C627" s="50" t="s">
        <v>7506</v>
      </c>
      <c r="D627" s="50" t="s">
        <v>1719</v>
      </c>
    </row>
    <row r="628" spans="1:4">
      <c r="A628" s="50" t="s">
        <v>7505</v>
      </c>
      <c r="B628" s="50">
        <v>524396</v>
      </c>
      <c r="C628" s="50" t="s">
        <v>7504</v>
      </c>
      <c r="D628" s="50" t="s">
        <v>254</v>
      </c>
    </row>
    <row r="629" spans="1:4">
      <c r="A629" s="50" t="s">
        <v>7503</v>
      </c>
      <c r="B629" s="50">
        <v>532330</v>
      </c>
      <c r="C629" s="50" t="s">
        <v>1517</v>
      </c>
      <c r="D629" s="50" t="s">
        <v>716</v>
      </c>
    </row>
    <row r="630" spans="1:4">
      <c r="A630" s="50" t="s">
        <v>7502</v>
      </c>
      <c r="B630" s="50">
        <v>538364</v>
      </c>
      <c r="C630" s="50" t="s">
        <v>1517</v>
      </c>
      <c r="D630" s="50" t="s">
        <v>702</v>
      </c>
    </row>
    <row r="631" spans="1:4">
      <c r="A631" s="50" t="s">
        <v>7501</v>
      </c>
      <c r="B631" s="50">
        <v>500060</v>
      </c>
      <c r="C631" s="50" t="s">
        <v>7500</v>
      </c>
      <c r="D631" s="50" t="s">
        <v>740</v>
      </c>
    </row>
    <row r="632" spans="1:4">
      <c r="A632" s="50" t="s">
        <v>7499</v>
      </c>
      <c r="B632" s="50">
        <v>500335</v>
      </c>
      <c r="C632" s="50" t="s">
        <v>7498</v>
      </c>
      <c r="D632" s="50" t="s">
        <v>469</v>
      </c>
    </row>
    <row r="633" spans="1:4">
      <c r="A633" s="50" t="s">
        <v>7497</v>
      </c>
      <c r="B633" s="50">
        <v>533006</v>
      </c>
      <c r="C633" s="50" t="s">
        <v>1517</v>
      </c>
      <c r="D633" s="50" t="s">
        <v>702</v>
      </c>
    </row>
    <row r="634" spans="1:4">
      <c r="A634" s="50" t="s">
        <v>7496</v>
      </c>
      <c r="B634" s="50">
        <v>533006</v>
      </c>
      <c r="C634" s="50" t="s">
        <v>1517</v>
      </c>
      <c r="D634" s="50" t="s">
        <v>702</v>
      </c>
    </row>
    <row r="635" spans="1:4">
      <c r="A635" s="50" t="s">
        <v>7495</v>
      </c>
      <c r="B635" s="50">
        <v>522105</v>
      </c>
      <c r="C635" s="50" t="s">
        <v>1517</v>
      </c>
      <c r="D635" s="50" t="s">
        <v>297</v>
      </c>
    </row>
    <row r="636" spans="1:4">
      <c r="A636" s="50" t="s">
        <v>7494</v>
      </c>
      <c r="B636" s="50">
        <v>533408</v>
      </c>
      <c r="C636" s="50" t="s">
        <v>7493</v>
      </c>
      <c r="D636" s="50" t="s">
        <v>727</v>
      </c>
    </row>
    <row r="637" spans="1:4">
      <c r="A637" s="50" t="s">
        <v>7492</v>
      </c>
      <c r="B637" s="50" t="s">
        <v>1517</v>
      </c>
      <c r="C637" s="50" t="s">
        <v>7491</v>
      </c>
      <c r="D637" s="50" t="s">
        <v>730</v>
      </c>
    </row>
    <row r="638" spans="1:4">
      <c r="A638" s="50" t="s">
        <v>7490</v>
      </c>
      <c r="B638" s="50">
        <v>539043</v>
      </c>
      <c r="C638" s="50" t="s">
        <v>7489</v>
      </c>
      <c r="D638" s="50" t="s">
        <v>912</v>
      </c>
    </row>
    <row r="639" spans="1:4">
      <c r="A639" s="50" t="s">
        <v>7488</v>
      </c>
      <c r="B639" s="50">
        <v>514183</v>
      </c>
      <c r="C639" s="50" t="s">
        <v>1517</v>
      </c>
      <c r="D639" s="50" t="s">
        <v>187</v>
      </c>
    </row>
    <row r="640" spans="1:4">
      <c r="A640" s="50" t="s">
        <v>7487</v>
      </c>
      <c r="B640" s="50">
        <v>532290</v>
      </c>
      <c r="C640" s="50" t="s">
        <v>7486</v>
      </c>
      <c r="D640" s="50" t="s">
        <v>727</v>
      </c>
    </row>
    <row r="641" spans="1:4">
      <c r="A641" s="50" t="s">
        <v>7485</v>
      </c>
      <c r="B641" s="50">
        <v>506197</v>
      </c>
      <c r="C641" s="50" t="s">
        <v>7484</v>
      </c>
      <c r="D641" s="50" t="s">
        <v>254</v>
      </c>
    </row>
    <row r="642" spans="1:4">
      <c r="A642" s="50" t="s">
        <v>7483</v>
      </c>
      <c r="B642" s="50">
        <v>526225</v>
      </c>
      <c r="C642" s="50" t="s">
        <v>1517</v>
      </c>
      <c r="D642" s="50" t="s">
        <v>716</v>
      </c>
    </row>
    <row r="643" spans="1:4">
      <c r="A643" s="50" t="s">
        <v>7482</v>
      </c>
      <c r="B643" s="50">
        <v>513422</v>
      </c>
      <c r="C643" s="50" t="s">
        <v>1517</v>
      </c>
      <c r="D643" s="50" t="s">
        <v>1632</v>
      </c>
    </row>
    <row r="644" spans="1:4">
      <c r="A644" s="50" t="s">
        <v>7481</v>
      </c>
      <c r="B644" s="50">
        <v>531175</v>
      </c>
      <c r="C644" s="50" t="s">
        <v>1517</v>
      </c>
      <c r="D644" s="50" t="s">
        <v>1407</v>
      </c>
    </row>
    <row r="645" spans="1:4">
      <c r="A645" s="50" t="s">
        <v>7480</v>
      </c>
      <c r="B645" s="50">
        <v>540073</v>
      </c>
      <c r="C645" s="50" t="s">
        <v>7479</v>
      </c>
      <c r="D645" s="50" t="s">
        <v>957</v>
      </c>
    </row>
    <row r="646" spans="1:4">
      <c r="A646" s="50" t="s">
        <v>7478</v>
      </c>
      <c r="B646" s="50">
        <v>502761</v>
      </c>
      <c r="C646" s="50" t="s">
        <v>1517</v>
      </c>
      <c r="D646" s="50" t="s">
        <v>702</v>
      </c>
    </row>
    <row r="647" spans="1:4">
      <c r="A647" s="50" t="s">
        <v>7477</v>
      </c>
      <c r="B647" s="50" t="s">
        <v>1517</v>
      </c>
      <c r="C647" s="50" t="s">
        <v>7476</v>
      </c>
      <c r="D647" s="50" t="s">
        <v>1662</v>
      </c>
    </row>
    <row r="648" spans="1:4">
      <c r="A648" s="50" t="s">
        <v>7475</v>
      </c>
      <c r="B648" s="50">
        <v>502761</v>
      </c>
      <c r="C648" s="50" t="s">
        <v>1517</v>
      </c>
      <c r="D648" s="50" t="s">
        <v>702</v>
      </c>
    </row>
    <row r="649" spans="1:4">
      <c r="A649" s="50" t="s">
        <v>7474</v>
      </c>
      <c r="B649" s="50">
        <v>506981</v>
      </c>
      <c r="C649" s="50" t="s">
        <v>1517</v>
      </c>
      <c r="D649" s="50" t="s">
        <v>702</v>
      </c>
    </row>
    <row r="650" spans="1:4">
      <c r="A650" s="50" t="s">
        <v>7473</v>
      </c>
      <c r="B650" s="50">
        <v>508939</v>
      </c>
      <c r="C650" s="50" t="s">
        <v>1517</v>
      </c>
      <c r="D650" s="50" t="s">
        <v>786</v>
      </c>
    </row>
    <row r="651" spans="1:4">
      <c r="A651" s="50" t="s">
        <v>7472</v>
      </c>
      <c r="B651" s="50">
        <v>539607</v>
      </c>
      <c r="C651" s="50" t="s">
        <v>1517</v>
      </c>
      <c r="D651" s="50" t="s">
        <v>1407</v>
      </c>
    </row>
    <row r="652" spans="1:4">
      <c r="A652" s="50" t="s">
        <v>7471</v>
      </c>
      <c r="B652" s="50">
        <v>531495</v>
      </c>
      <c r="C652" s="50" t="s">
        <v>7470</v>
      </c>
      <c r="D652" s="50" t="s">
        <v>1593</v>
      </c>
    </row>
    <row r="653" spans="1:4">
      <c r="A653" s="50" t="s">
        <v>7469</v>
      </c>
      <c r="B653" s="50">
        <v>526612</v>
      </c>
      <c r="C653" s="50" t="s">
        <v>7468</v>
      </c>
      <c r="D653" s="50" t="s">
        <v>794</v>
      </c>
    </row>
    <row r="654" spans="1:4">
      <c r="A654" s="50" t="s">
        <v>7467</v>
      </c>
      <c r="B654" s="50">
        <v>514440</v>
      </c>
      <c r="C654" s="50" t="s">
        <v>1517</v>
      </c>
      <c r="D654" s="50" t="s">
        <v>463</v>
      </c>
    </row>
    <row r="655" spans="1:4">
      <c r="A655" s="50" t="s">
        <v>7466</v>
      </c>
      <c r="B655" s="50">
        <v>500067</v>
      </c>
      <c r="C655" s="50" t="s">
        <v>7465</v>
      </c>
      <c r="D655" s="50" t="s">
        <v>415</v>
      </c>
    </row>
    <row r="656" spans="1:4">
      <c r="A656" s="50" t="s">
        <v>7464</v>
      </c>
      <c r="B656" s="50">
        <v>539637</v>
      </c>
      <c r="C656" s="50" t="s">
        <v>1517</v>
      </c>
      <c r="D656" s="50" t="s">
        <v>727</v>
      </c>
    </row>
    <row r="657" spans="1:4">
      <c r="A657" s="50" t="s">
        <v>7463</v>
      </c>
      <c r="B657" s="50">
        <v>531713</v>
      </c>
      <c r="C657" s="50" t="s">
        <v>1517</v>
      </c>
      <c r="D657" s="50" t="s">
        <v>1533</v>
      </c>
    </row>
    <row r="658" spans="1:4">
      <c r="A658" s="50" t="s">
        <v>7462</v>
      </c>
      <c r="B658" s="50">
        <v>531420</v>
      </c>
      <c r="C658" s="50" t="s">
        <v>1517</v>
      </c>
      <c r="D658" s="50" t="s">
        <v>1729</v>
      </c>
    </row>
    <row r="659" spans="1:4">
      <c r="A659" s="50" t="s">
        <v>7461</v>
      </c>
      <c r="B659" s="50">
        <v>542669</v>
      </c>
      <c r="C659" s="50" t="s">
        <v>7460</v>
      </c>
      <c r="D659" s="50" t="s">
        <v>4541</v>
      </c>
    </row>
    <row r="660" spans="1:4">
      <c r="A660" s="50" t="s">
        <v>7459</v>
      </c>
      <c r="B660" s="50">
        <v>500069</v>
      </c>
      <c r="C660" s="50" t="s">
        <v>1517</v>
      </c>
      <c r="D660" s="50" t="s">
        <v>727</v>
      </c>
    </row>
    <row r="661" spans="1:4">
      <c r="A661" s="50" t="s">
        <v>7458</v>
      </c>
      <c r="B661" s="50">
        <v>530809</v>
      </c>
      <c r="C661" s="50" t="s">
        <v>1517</v>
      </c>
      <c r="D661" s="50" t="s">
        <v>1585</v>
      </c>
    </row>
    <row r="662" spans="1:4">
      <c r="A662" s="50" t="s">
        <v>7457</v>
      </c>
      <c r="B662" s="50">
        <v>524370</v>
      </c>
      <c r="C662" s="50" t="s">
        <v>7456</v>
      </c>
      <c r="D662" s="50" t="s">
        <v>187</v>
      </c>
    </row>
    <row r="663" spans="1:4">
      <c r="A663" s="50" t="s">
        <v>7455</v>
      </c>
      <c r="B663" s="50">
        <v>539122</v>
      </c>
      <c r="C663" s="50" t="s">
        <v>1517</v>
      </c>
      <c r="D663" s="50" t="s">
        <v>730</v>
      </c>
    </row>
    <row r="664" spans="1:4">
      <c r="A664" s="50" t="s">
        <v>7454</v>
      </c>
      <c r="B664" s="50" t="s">
        <v>1517</v>
      </c>
      <c r="C664" s="50" t="s">
        <v>7453</v>
      </c>
      <c r="D664" s="50" t="s">
        <v>1515</v>
      </c>
    </row>
    <row r="665" spans="1:4">
      <c r="A665" s="50" t="s">
        <v>7452</v>
      </c>
      <c r="B665" s="50">
        <v>501425</v>
      </c>
      <c r="C665" s="50" t="s">
        <v>7451</v>
      </c>
      <c r="D665" s="50" t="s">
        <v>865</v>
      </c>
    </row>
    <row r="666" spans="1:4">
      <c r="A666" s="50" t="s">
        <v>7450</v>
      </c>
      <c r="B666" s="50">
        <v>501430</v>
      </c>
      <c r="C666" s="50" t="s">
        <v>1517</v>
      </c>
      <c r="D666" s="50" t="s">
        <v>994</v>
      </c>
    </row>
    <row r="667" spans="1:4">
      <c r="A667" s="50" t="s">
        <v>7449</v>
      </c>
      <c r="B667" s="50">
        <v>500020</v>
      </c>
      <c r="C667" s="50" t="s">
        <v>7448</v>
      </c>
      <c r="D667" s="50" t="s">
        <v>702</v>
      </c>
    </row>
    <row r="668" spans="1:4">
      <c r="A668" s="50" t="s">
        <v>7447</v>
      </c>
      <c r="B668" s="50">
        <v>509470</v>
      </c>
      <c r="C668" s="50" t="s">
        <v>1517</v>
      </c>
      <c r="D668" s="50" t="s">
        <v>3558</v>
      </c>
    </row>
    <row r="669" spans="1:4">
      <c r="A669" s="50" t="s">
        <v>7446</v>
      </c>
      <c r="B669" s="50">
        <v>502216</v>
      </c>
      <c r="C669" s="50" t="s">
        <v>1517</v>
      </c>
      <c r="D669" s="50" t="s">
        <v>708</v>
      </c>
    </row>
    <row r="670" spans="1:4">
      <c r="A670" s="50" t="s">
        <v>7445</v>
      </c>
      <c r="B670" s="50">
        <v>532678</v>
      </c>
      <c r="C670" s="50" t="s">
        <v>7444</v>
      </c>
      <c r="D670" s="50" t="s">
        <v>702</v>
      </c>
    </row>
    <row r="671" spans="1:4">
      <c r="A671" s="50" t="s">
        <v>7443</v>
      </c>
      <c r="B671" s="50" t="s">
        <v>1517</v>
      </c>
      <c r="C671" s="50" t="s">
        <v>7442</v>
      </c>
      <c r="D671" s="50" t="s">
        <v>1515</v>
      </c>
    </row>
    <row r="672" spans="1:4">
      <c r="A672" s="50" t="s">
        <v>7441</v>
      </c>
      <c r="B672" s="50">
        <v>504648</v>
      </c>
      <c r="C672" s="50" t="s">
        <v>1517</v>
      </c>
      <c r="D672" s="50" t="s">
        <v>205</v>
      </c>
    </row>
    <row r="673" spans="1:4">
      <c r="A673" s="50" t="s">
        <v>7440</v>
      </c>
      <c r="B673" s="50">
        <v>523133</v>
      </c>
      <c r="C673" s="50" t="s">
        <v>1517</v>
      </c>
      <c r="D673" s="50" t="s">
        <v>702</v>
      </c>
    </row>
    <row r="674" spans="1:4">
      <c r="A674" s="50" t="s">
        <v>7439</v>
      </c>
      <c r="B674" s="50">
        <v>502219</v>
      </c>
      <c r="C674" s="50" t="s">
        <v>7438</v>
      </c>
      <c r="D674" s="50" t="s">
        <v>287</v>
      </c>
    </row>
    <row r="675" spans="1:4">
      <c r="A675" s="50" t="s">
        <v>7437</v>
      </c>
      <c r="B675" s="50">
        <v>500530</v>
      </c>
      <c r="C675" s="50" t="s">
        <v>7436</v>
      </c>
      <c r="D675" s="50" t="s">
        <v>771</v>
      </c>
    </row>
    <row r="676" spans="1:4">
      <c r="A676" s="50" t="s">
        <v>7435</v>
      </c>
      <c r="B676" s="50">
        <v>536820</v>
      </c>
      <c r="C676" s="50" t="s">
        <v>1517</v>
      </c>
      <c r="D676" s="50" t="s">
        <v>1407</v>
      </c>
    </row>
    <row r="677" spans="1:4">
      <c r="A677" s="50" t="s">
        <v>7434</v>
      </c>
      <c r="B677" s="50">
        <v>536820</v>
      </c>
      <c r="C677" s="50" t="s">
        <v>1517</v>
      </c>
      <c r="D677" s="50" t="s">
        <v>1407</v>
      </c>
    </row>
    <row r="678" spans="1:4">
      <c r="A678" s="50" t="s">
        <v>7433</v>
      </c>
      <c r="B678" s="50">
        <v>535279</v>
      </c>
      <c r="C678" s="50" t="s">
        <v>1517</v>
      </c>
      <c r="D678" s="50" t="s">
        <v>1955</v>
      </c>
    </row>
    <row r="679" spans="1:4">
      <c r="A679" s="50" t="s">
        <v>7432</v>
      </c>
      <c r="B679" s="50">
        <v>500074</v>
      </c>
      <c r="C679" s="50" t="s">
        <v>7431</v>
      </c>
      <c r="D679" s="50" t="s">
        <v>415</v>
      </c>
    </row>
    <row r="680" spans="1:4">
      <c r="A680" s="50" t="s">
        <v>7430</v>
      </c>
      <c r="B680" s="50">
        <v>505690</v>
      </c>
      <c r="C680" s="50" t="s">
        <v>1517</v>
      </c>
      <c r="D680" s="50" t="s">
        <v>1915</v>
      </c>
    </row>
    <row r="681" spans="1:4">
      <c r="A681" s="50" t="s">
        <v>7429</v>
      </c>
      <c r="B681" s="50">
        <v>535693</v>
      </c>
      <c r="C681" s="50" t="s">
        <v>1517</v>
      </c>
      <c r="D681" s="50" t="s">
        <v>713</v>
      </c>
    </row>
    <row r="682" spans="1:4">
      <c r="A682" s="50" t="s">
        <v>7428</v>
      </c>
      <c r="B682" s="50" t="s">
        <v>1517</v>
      </c>
      <c r="C682" s="50" t="s">
        <v>322</v>
      </c>
      <c r="D682" s="50" t="s">
        <v>1515</v>
      </c>
    </row>
    <row r="683" spans="1:4">
      <c r="A683" s="50" t="s">
        <v>7427</v>
      </c>
      <c r="B683" s="50">
        <v>531203</v>
      </c>
      <c r="C683" s="50" t="s">
        <v>1517</v>
      </c>
      <c r="D683" s="50" t="s">
        <v>376</v>
      </c>
    </row>
    <row r="684" spans="1:4">
      <c r="A684" s="50" t="s">
        <v>7426</v>
      </c>
      <c r="B684" s="50">
        <v>530207</v>
      </c>
      <c r="C684" s="50" t="s">
        <v>1517</v>
      </c>
      <c r="D684" s="50" t="s">
        <v>254</v>
      </c>
    </row>
    <row r="685" spans="1:4">
      <c r="A685" s="50" t="s">
        <v>7425</v>
      </c>
      <c r="B685" s="50">
        <v>530249</v>
      </c>
      <c r="C685" s="50" t="s">
        <v>1517</v>
      </c>
      <c r="D685" s="50" t="s">
        <v>727</v>
      </c>
    </row>
    <row r="686" spans="1:4">
      <c r="A686" s="50" t="s">
        <v>7424</v>
      </c>
      <c r="B686" s="50">
        <v>532929</v>
      </c>
      <c r="C686" s="50" t="s">
        <v>7423</v>
      </c>
      <c r="D686" s="50" t="s">
        <v>708</v>
      </c>
    </row>
    <row r="687" spans="1:4">
      <c r="A687" s="50" t="s">
        <v>7422</v>
      </c>
      <c r="B687" s="50">
        <v>526731</v>
      </c>
      <c r="C687" s="50" t="s">
        <v>1517</v>
      </c>
      <c r="D687" s="50" t="s">
        <v>912</v>
      </c>
    </row>
    <row r="688" spans="1:4">
      <c r="A688" s="50" t="s">
        <v>7421</v>
      </c>
      <c r="B688" s="50" t="s">
        <v>1517</v>
      </c>
      <c r="C688" s="50" t="s">
        <v>7420</v>
      </c>
      <c r="D688" s="50" t="s">
        <v>1515</v>
      </c>
    </row>
    <row r="689" spans="1:4">
      <c r="A689" s="50" t="s">
        <v>7419</v>
      </c>
      <c r="B689" s="50">
        <v>532368</v>
      </c>
      <c r="C689" s="50" t="s">
        <v>7418</v>
      </c>
      <c r="D689" s="50" t="s">
        <v>1407</v>
      </c>
    </row>
    <row r="690" spans="1:4">
      <c r="A690" s="50" t="s">
        <v>7417</v>
      </c>
      <c r="B690" s="50">
        <v>532113</v>
      </c>
      <c r="C690" s="50" t="s">
        <v>7416</v>
      </c>
      <c r="D690" s="50" t="s">
        <v>786</v>
      </c>
    </row>
    <row r="691" spans="1:4">
      <c r="A691" s="50" t="s">
        <v>7415</v>
      </c>
      <c r="B691" s="50">
        <v>539434</v>
      </c>
      <c r="C691" s="50" t="s">
        <v>1517</v>
      </c>
      <c r="D691" s="50" t="s">
        <v>786</v>
      </c>
    </row>
    <row r="692" spans="1:4">
      <c r="A692" s="50" t="s">
        <v>7414</v>
      </c>
      <c r="B692" s="50">
        <v>500825</v>
      </c>
      <c r="C692" s="50" t="s">
        <v>7413</v>
      </c>
      <c r="D692" s="50" t="s">
        <v>626</v>
      </c>
    </row>
    <row r="693" spans="1:4">
      <c r="A693" s="50" t="s">
        <v>7412</v>
      </c>
      <c r="B693" s="50">
        <v>534731</v>
      </c>
      <c r="C693" s="50" t="s">
        <v>1517</v>
      </c>
      <c r="D693" s="50" t="s">
        <v>713</v>
      </c>
    </row>
    <row r="694" spans="1:4">
      <c r="A694" s="50" t="s">
        <v>7411</v>
      </c>
      <c r="B694" s="50">
        <v>533543</v>
      </c>
      <c r="C694" s="50" t="s">
        <v>7410</v>
      </c>
      <c r="D694" s="50" t="s">
        <v>254</v>
      </c>
    </row>
    <row r="695" spans="1:4">
      <c r="A695" s="50" t="s">
        <v>7409</v>
      </c>
      <c r="B695" s="50" t="s">
        <v>1517</v>
      </c>
      <c r="C695" s="50" t="s">
        <v>7408</v>
      </c>
      <c r="D695" s="50" t="s">
        <v>1662</v>
      </c>
    </row>
    <row r="696" spans="1:4">
      <c r="A696" s="50" t="s">
        <v>7407</v>
      </c>
      <c r="B696" s="50">
        <v>532123</v>
      </c>
      <c r="C696" s="50" t="s">
        <v>7406</v>
      </c>
      <c r="D696" s="50" t="s">
        <v>708</v>
      </c>
    </row>
    <row r="697" spans="1:4">
      <c r="A697" s="50" t="s">
        <v>7405</v>
      </c>
      <c r="B697" s="50">
        <v>514045</v>
      </c>
      <c r="C697" s="50" t="s">
        <v>7404</v>
      </c>
      <c r="D697" s="50" t="s">
        <v>702</v>
      </c>
    </row>
    <row r="698" spans="1:4">
      <c r="A698" s="50" t="s">
        <v>7403</v>
      </c>
      <c r="B698" s="50">
        <v>538789</v>
      </c>
      <c r="C698" s="50" t="s">
        <v>1517</v>
      </c>
      <c r="D698" s="50" t="s">
        <v>5005</v>
      </c>
    </row>
    <row r="699" spans="1:4">
      <c r="A699" s="50" t="s">
        <v>7402</v>
      </c>
      <c r="B699" s="50">
        <v>540006</v>
      </c>
      <c r="C699" s="50" t="s">
        <v>1517</v>
      </c>
      <c r="D699" s="50" t="s">
        <v>727</v>
      </c>
    </row>
    <row r="700" spans="1:4">
      <c r="A700" s="50" t="s">
        <v>7401</v>
      </c>
      <c r="B700" s="50">
        <v>532931</v>
      </c>
      <c r="C700" s="50" t="s">
        <v>7400</v>
      </c>
      <c r="D700" s="50" t="s">
        <v>469</v>
      </c>
    </row>
    <row r="701" spans="1:4">
      <c r="A701" s="50" t="s">
        <v>7399</v>
      </c>
      <c r="B701" s="50">
        <v>517421</v>
      </c>
      <c r="C701" s="50" t="s">
        <v>7398</v>
      </c>
      <c r="D701" s="50" t="s">
        <v>267</v>
      </c>
    </row>
    <row r="702" spans="1:4">
      <c r="A702" s="50" t="s">
        <v>7397</v>
      </c>
      <c r="B702" s="50">
        <v>504643</v>
      </c>
      <c r="C702" s="50" t="s">
        <v>1517</v>
      </c>
      <c r="D702" s="50" t="s">
        <v>205</v>
      </c>
    </row>
    <row r="703" spans="1:4">
      <c r="A703" s="50" t="s">
        <v>7396</v>
      </c>
      <c r="B703" s="50">
        <v>532813</v>
      </c>
      <c r="C703" s="50" t="s">
        <v>7395</v>
      </c>
      <c r="D703" s="50" t="s">
        <v>713</v>
      </c>
    </row>
    <row r="704" spans="1:4">
      <c r="A704" s="50" t="s">
        <v>7394</v>
      </c>
      <c r="B704" s="50">
        <v>507515</v>
      </c>
      <c r="C704" s="50" t="s">
        <v>1517</v>
      </c>
      <c r="D704" s="50" t="s">
        <v>187</v>
      </c>
    </row>
    <row r="705" spans="1:4">
      <c r="A705" s="50" t="s">
        <v>7393</v>
      </c>
      <c r="B705" s="50">
        <v>532321</v>
      </c>
      <c r="C705" s="50" t="s">
        <v>7392</v>
      </c>
      <c r="D705" s="50" t="s">
        <v>254</v>
      </c>
    </row>
    <row r="706" spans="1:4">
      <c r="A706" s="50" t="s">
        <v>7391</v>
      </c>
      <c r="B706" s="50" t="s">
        <v>1517</v>
      </c>
      <c r="C706" s="50" t="s">
        <v>7389</v>
      </c>
      <c r="D706" s="50" t="s">
        <v>1515</v>
      </c>
    </row>
    <row r="707" spans="1:4">
      <c r="A707" s="50" t="s">
        <v>7390</v>
      </c>
      <c r="B707" s="50" t="s">
        <v>1517</v>
      </c>
      <c r="C707" s="50" t="s">
        <v>7389</v>
      </c>
      <c r="D707" s="50" t="s">
        <v>1515</v>
      </c>
    </row>
    <row r="708" spans="1:4">
      <c r="A708" s="50" t="s">
        <v>7388</v>
      </c>
      <c r="B708" s="50">
        <v>517236</v>
      </c>
      <c r="C708" s="50" t="s">
        <v>1517</v>
      </c>
      <c r="D708" s="50" t="s">
        <v>415</v>
      </c>
    </row>
    <row r="709" spans="1:4">
      <c r="A709" s="50" t="s">
        <v>7387</v>
      </c>
      <c r="B709" s="50">
        <v>532386</v>
      </c>
      <c r="C709" s="50" t="s">
        <v>7386</v>
      </c>
      <c r="D709" s="50" t="s">
        <v>1407</v>
      </c>
    </row>
    <row r="710" spans="1:4">
      <c r="A710" s="50" t="s">
        <v>7385</v>
      </c>
      <c r="B710" s="50">
        <v>532801</v>
      </c>
      <c r="C710" s="50" t="s">
        <v>7384</v>
      </c>
      <c r="D710" s="50" t="s">
        <v>1407</v>
      </c>
    </row>
    <row r="711" spans="1:4">
      <c r="A711" s="50" t="s">
        <v>7383</v>
      </c>
      <c r="B711" s="50">
        <v>524440</v>
      </c>
      <c r="C711" s="50" t="s">
        <v>1517</v>
      </c>
      <c r="D711" s="50" t="s">
        <v>463</v>
      </c>
    </row>
    <row r="712" spans="1:4">
      <c r="A712" s="50" t="s">
        <v>7382</v>
      </c>
      <c r="B712" s="50">
        <v>532834</v>
      </c>
      <c r="C712" s="50" t="s">
        <v>7381</v>
      </c>
      <c r="D712" s="50" t="s">
        <v>187</v>
      </c>
    </row>
    <row r="713" spans="1:4">
      <c r="A713" s="50" t="s">
        <v>7380</v>
      </c>
      <c r="B713" s="50">
        <v>538858</v>
      </c>
      <c r="C713" s="50" t="s">
        <v>1517</v>
      </c>
      <c r="D713" s="50" t="s">
        <v>1719</v>
      </c>
    </row>
    <row r="714" spans="1:4">
      <c r="A714" s="50" t="s">
        <v>7379</v>
      </c>
      <c r="B714" s="50">
        <v>540071</v>
      </c>
      <c r="C714" s="50" t="s">
        <v>1517</v>
      </c>
      <c r="D714" s="50" t="s">
        <v>196</v>
      </c>
    </row>
    <row r="715" spans="1:4">
      <c r="A715" s="50" t="s">
        <v>7378</v>
      </c>
      <c r="B715" s="50">
        <v>511196</v>
      </c>
      <c r="C715" s="50" t="s">
        <v>7377</v>
      </c>
      <c r="D715" s="50" t="s">
        <v>1985</v>
      </c>
    </row>
    <row r="716" spans="1:4">
      <c r="A716" s="50" t="s">
        <v>7376</v>
      </c>
      <c r="B716" s="50">
        <v>532483</v>
      </c>
      <c r="C716" s="50" t="s">
        <v>7375</v>
      </c>
      <c r="D716" s="50" t="s">
        <v>705</v>
      </c>
    </row>
    <row r="717" spans="1:4">
      <c r="A717" s="50" t="s">
        <v>7374</v>
      </c>
      <c r="B717" s="50">
        <v>539304</v>
      </c>
      <c r="C717" s="50" t="s">
        <v>1517</v>
      </c>
      <c r="D717" s="50" t="s">
        <v>727</v>
      </c>
    </row>
    <row r="718" spans="1:4">
      <c r="A718" s="50" t="s">
        <v>7373</v>
      </c>
      <c r="B718" s="50">
        <v>533267</v>
      </c>
      <c r="C718" s="50" t="s">
        <v>7371</v>
      </c>
      <c r="D718" s="50" t="s">
        <v>829</v>
      </c>
    </row>
    <row r="719" spans="1:4">
      <c r="A719" s="50" t="s">
        <v>7372</v>
      </c>
      <c r="B719" s="50">
        <v>533267</v>
      </c>
      <c r="C719" s="50" t="s">
        <v>7371</v>
      </c>
      <c r="D719" s="50" t="s">
        <v>829</v>
      </c>
    </row>
    <row r="720" spans="1:4">
      <c r="A720" s="50" t="s">
        <v>7370</v>
      </c>
      <c r="B720" s="50">
        <v>540710</v>
      </c>
      <c r="C720" s="50" t="s">
        <v>7369</v>
      </c>
      <c r="D720" s="50" t="s">
        <v>708</v>
      </c>
    </row>
    <row r="721" spans="1:4">
      <c r="A721" s="50" t="s">
        <v>7368</v>
      </c>
      <c r="B721" s="50">
        <v>539198</v>
      </c>
      <c r="C721" s="50" t="s">
        <v>1517</v>
      </c>
      <c r="D721" s="50" t="s">
        <v>727</v>
      </c>
    </row>
    <row r="722" spans="1:4">
      <c r="A722" s="50" t="s">
        <v>7367</v>
      </c>
      <c r="B722" s="50">
        <v>539198</v>
      </c>
      <c r="C722" s="50" t="s">
        <v>1517</v>
      </c>
      <c r="D722" s="50" t="s">
        <v>727</v>
      </c>
    </row>
    <row r="723" spans="1:4">
      <c r="A723" s="50" t="s">
        <v>7366</v>
      </c>
      <c r="B723" s="50">
        <v>532938</v>
      </c>
      <c r="C723" s="50" t="s">
        <v>7365</v>
      </c>
      <c r="D723" s="50" t="s">
        <v>727</v>
      </c>
    </row>
    <row r="724" spans="1:4">
      <c r="A724" s="50" t="s">
        <v>7364</v>
      </c>
      <c r="B724" s="50">
        <v>530879</v>
      </c>
      <c r="C724" s="50" t="s">
        <v>1517</v>
      </c>
      <c r="D724" s="50" t="s">
        <v>727</v>
      </c>
    </row>
    <row r="725" spans="1:4">
      <c r="A725" s="50" t="s">
        <v>7363</v>
      </c>
      <c r="B725" s="50">
        <v>538476</v>
      </c>
      <c r="C725" s="50" t="s">
        <v>1517</v>
      </c>
      <c r="D725" s="50" t="s">
        <v>786</v>
      </c>
    </row>
    <row r="726" spans="1:4">
      <c r="A726" s="50" t="s">
        <v>7362</v>
      </c>
      <c r="B726" s="50">
        <v>511505</v>
      </c>
      <c r="C726" s="50" t="s">
        <v>7361</v>
      </c>
      <c r="D726" s="50" t="s">
        <v>786</v>
      </c>
    </row>
    <row r="727" spans="1:4">
      <c r="A727" s="50" t="s">
        <v>7360</v>
      </c>
      <c r="B727" s="50">
        <v>524742</v>
      </c>
      <c r="C727" s="50" t="s">
        <v>7359</v>
      </c>
      <c r="D727" s="50" t="s">
        <v>254</v>
      </c>
    </row>
    <row r="728" spans="1:4">
      <c r="A728" s="50" t="s">
        <v>7358</v>
      </c>
      <c r="B728" s="50">
        <v>531595</v>
      </c>
      <c r="C728" s="50" t="s">
        <v>7357</v>
      </c>
      <c r="D728" s="50" t="s">
        <v>786</v>
      </c>
    </row>
    <row r="729" spans="1:4">
      <c r="A729" s="50" t="s">
        <v>7356</v>
      </c>
      <c r="B729" s="50">
        <v>512169</v>
      </c>
      <c r="C729" s="50" t="s">
        <v>1517</v>
      </c>
      <c r="D729" s="50" t="s">
        <v>1533</v>
      </c>
    </row>
    <row r="730" spans="1:4">
      <c r="A730" s="50" t="s">
        <v>7355</v>
      </c>
      <c r="B730" s="50">
        <v>509486</v>
      </c>
      <c r="C730" s="50" t="s">
        <v>1517</v>
      </c>
      <c r="D730" s="50" t="s">
        <v>716</v>
      </c>
    </row>
    <row r="731" spans="1:4">
      <c r="A731" s="50" t="s">
        <v>7354</v>
      </c>
      <c r="B731" s="50">
        <v>509486</v>
      </c>
      <c r="C731" s="50" t="s">
        <v>1517</v>
      </c>
      <c r="D731" s="50" t="s">
        <v>716</v>
      </c>
    </row>
    <row r="732" spans="1:4">
      <c r="A732" s="50" t="s">
        <v>7353</v>
      </c>
      <c r="B732" s="50">
        <v>507486</v>
      </c>
      <c r="C732" s="50" t="s">
        <v>1517</v>
      </c>
      <c r="D732" s="50" t="s">
        <v>463</v>
      </c>
    </row>
    <row r="733" spans="1:4">
      <c r="A733" s="50" t="s">
        <v>7352</v>
      </c>
      <c r="B733" s="50">
        <v>538817</v>
      </c>
      <c r="C733" s="50" t="s">
        <v>1517</v>
      </c>
      <c r="D733" s="50" t="s">
        <v>716</v>
      </c>
    </row>
    <row r="734" spans="1:4">
      <c r="A734" s="50" t="s">
        <v>7351</v>
      </c>
      <c r="B734" s="50">
        <v>536974</v>
      </c>
      <c r="C734" s="50" t="s">
        <v>1517</v>
      </c>
      <c r="D734" s="50" t="s">
        <v>716</v>
      </c>
    </row>
    <row r="735" spans="1:4">
      <c r="A735" s="50" t="s">
        <v>7350</v>
      </c>
      <c r="B735" s="50">
        <v>540652</v>
      </c>
      <c r="C735" s="50" t="s">
        <v>1517</v>
      </c>
      <c r="D735" s="50" t="s">
        <v>860</v>
      </c>
    </row>
    <row r="736" spans="1:4">
      <c r="A736" s="50" t="s">
        <v>7349</v>
      </c>
      <c r="B736" s="50">
        <v>513375</v>
      </c>
      <c r="C736" s="50" t="s">
        <v>7348</v>
      </c>
      <c r="D736" s="50" t="s">
        <v>778</v>
      </c>
    </row>
    <row r="737" spans="1:4">
      <c r="A737" s="50" t="s">
        <v>7347</v>
      </c>
      <c r="B737" s="50">
        <v>534804</v>
      </c>
      <c r="C737" s="50" t="s">
        <v>7346</v>
      </c>
      <c r="D737" s="50" t="s">
        <v>727</v>
      </c>
    </row>
    <row r="738" spans="1:4">
      <c r="A738" s="50" t="s">
        <v>7345</v>
      </c>
      <c r="B738" s="50">
        <v>533260</v>
      </c>
      <c r="C738" s="50" t="s">
        <v>7344</v>
      </c>
      <c r="D738" s="50" t="s">
        <v>319</v>
      </c>
    </row>
    <row r="739" spans="1:4">
      <c r="A739" s="50" t="s">
        <v>7343</v>
      </c>
      <c r="B739" s="50">
        <v>530609</v>
      </c>
      <c r="C739" s="50" t="s">
        <v>1517</v>
      </c>
      <c r="D739" s="50" t="s">
        <v>778</v>
      </c>
    </row>
    <row r="740" spans="1:4">
      <c r="A740" s="50" t="s">
        <v>7342</v>
      </c>
      <c r="B740" s="50">
        <v>532282</v>
      </c>
      <c r="C740" s="50" t="s">
        <v>7341</v>
      </c>
      <c r="D740" s="50" t="s">
        <v>771</v>
      </c>
    </row>
    <row r="741" spans="1:4">
      <c r="A741" s="50" t="s">
        <v>7340</v>
      </c>
      <c r="B741" s="50">
        <v>500870</v>
      </c>
      <c r="C741" s="50" t="s">
        <v>7338</v>
      </c>
      <c r="D741" s="50" t="s">
        <v>2205</v>
      </c>
    </row>
    <row r="742" spans="1:4">
      <c r="A742" s="50" t="s">
        <v>7339</v>
      </c>
      <c r="B742" s="50">
        <v>500870</v>
      </c>
      <c r="C742" s="50" t="s">
        <v>7338</v>
      </c>
      <c r="D742" s="50" t="s">
        <v>2205</v>
      </c>
    </row>
    <row r="743" spans="1:4">
      <c r="A743" s="50" t="s">
        <v>7337</v>
      </c>
      <c r="B743" s="50">
        <v>531682</v>
      </c>
      <c r="C743" s="50" t="s">
        <v>1517</v>
      </c>
      <c r="D743" s="50" t="s">
        <v>730</v>
      </c>
    </row>
    <row r="744" spans="1:4">
      <c r="A744" s="50" t="s">
        <v>7336</v>
      </c>
      <c r="B744" s="50">
        <v>531158</v>
      </c>
      <c r="C744" s="50" t="s">
        <v>1517</v>
      </c>
      <c r="D744" s="50" t="s">
        <v>994</v>
      </c>
    </row>
    <row r="745" spans="1:4">
      <c r="A745" s="50" t="s">
        <v>7335</v>
      </c>
      <c r="B745" s="50">
        <v>531900</v>
      </c>
      <c r="C745" s="50" t="s">
        <v>1517</v>
      </c>
      <c r="D745" s="50" t="s">
        <v>994</v>
      </c>
    </row>
    <row r="746" spans="1:4">
      <c r="A746" s="50" t="s">
        <v>7334</v>
      </c>
      <c r="B746" s="50">
        <v>519600</v>
      </c>
      <c r="C746" s="50" t="s">
        <v>7332</v>
      </c>
      <c r="D746" s="50" t="s">
        <v>865</v>
      </c>
    </row>
    <row r="747" spans="1:4">
      <c r="A747" s="50" t="s">
        <v>7333</v>
      </c>
      <c r="B747" s="50">
        <v>519600</v>
      </c>
      <c r="C747" s="50" t="s">
        <v>7332</v>
      </c>
      <c r="D747" s="50" t="s">
        <v>865</v>
      </c>
    </row>
    <row r="748" spans="1:4">
      <c r="A748" s="50" t="s">
        <v>7331</v>
      </c>
      <c r="B748" s="50">
        <v>500878</v>
      </c>
      <c r="C748" s="50" t="s">
        <v>7330</v>
      </c>
      <c r="D748" s="50" t="s">
        <v>875</v>
      </c>
    </row>
    <row r="749" spans="1:4">
      <c r="A749" s="50" t="s">
        <v>7329</v>
      </c>
      <c r="B749" s="50">
        <v>530789</v>
      </c>
      <c r="C749" s="50" t="s">
        <v>1517</v>
      </c>
      <c r="D749" s="50" t="s">
        <v>716</v>
      </c>
    </row>
    <row r="750" spans="1:4">
      <c r="A750" s="50" t="s">
        <v>7328</v>
      </c>
      <c r="B750" s="50">
        <v>531119</v>
      </c>
      <c r="C750" s="50" t="s">
        <v>1517</v>
      </c>
      <c r="D750" s="50" t="s">
        <v>829</v>
      </c>
    </row>
    <row r="751" spans="1:4">
      <c r="A751" s="50" t="s">
        <v>7327</v>
      </c>
      <c r="B751" s="50">
        <v>531119</v>
      </c>
      <c r="C751" s="50" t="s">
        <v>1517</v>
      </c>
      <c r="D751" s="50" t="s">
        <v>829</v>
      </c>
    </row>
    <row r="752" spans="1:4">
      <c r="A752" s="50" t="s">
        <v>7326</v>
      </c>
      <c r="B752" s="50">
        <v>514171</v>
      </c>
      <c r="C752" s="50" t="s">
        <v>1517</v>
      </c>
      <c r="D752" s="50" t="s">
        <v>1822</v>
      </c>
    </row>
    <row r="753" spans="1:4">
      <c r="A753" s="50" t="s">
        <v>7325</v>
      </c>
      <c r="B753" s="50">
        <v>538734</v>
      </c>
      <c r="C753" s="50" t="s">
        <v>1517</v>
      </c>
      <c r="D753" s="50" t="s">
        <v>730</v>
      </c>
    </row>
    <row r="754" spans="1:4">
      <c r="A754" s="50" t="s">
        <v>7324</v>
      </c>
      <c r="B754" s="50">
        <v>532695</v>
      </c>
      <c r="C754" s="50" t="s">
        <v>7323</v>
      </c>
      <c r="D754" s="50" t="s">
        <v>829</v>
      </c>
    </row>
    <row r="755" spans="1:4">
      <c r="A755" s="50" t="s">
        <v>7322</v>
      </c>
      <c r="B755" s="50">
        <v>532871</v>
      </c>
      <c r="C755" s="50" t="s">
        <v>7321</v>
      </c>
      <c r="D755" s="50" t="s">
        <v>1719</v>
      </c>
    </row>
    <row r="756" spans="1:4">
      <c r="A756" s="50" t="s">
        <v>7320</v>
      </c>
      <c r="B756" s="50">
        <v>532701</v>
      </c>
      <c r="C756" s="50" t="s">
        <v>1517</v>
      </c>
      <c r="D756" s="50" t="s">
        <v>1437</v>
      </c>
    </row>
    <row r="757" spans="1:4">
      <c r="A757" s="50" t="s">
        <v>7319</v>
      </c>
      <c r="B757" s="50">
        <v>522251</v>
      </c>
      <c r="C757" s="50" t="s">
        <v>1517</v>
      </c>
      <c r="D757" s="50" t="s">
        <v>297</v>
      </c>
    </row>
    <row r="758" spans="1:4">
      <c r="A758" s="50" t="s">
        <v>7318</v>
      </c>
      <c r="B758" s="50">
        <v>531380</v>
      </c>
      <c r="C758" s="50" t="s">
        <v>1517</v>
      </c>
      <c r="D758" s="50" t="s">
        <v>1012</v>
      </c>
    </row>
    <row r="759" spans="1:4">
      <c r="A759" s="50" t="s">
        <v>7317</v>
      </c>
      <c r="B759" s="50">
        <v>532885</v>
      </c>
      <c r="C759" s="50" t="s">
        <v>7316</v>
      </c>
      <c r="D759" s="50" t="s">
        <v>705</v>
      </c>
    </row>
    <row r="760" spans="1:4">
      <c r="A760" s="50" t="s">
        <v>7315</v>
      </c>
      <c r="B760" s="50" t="s">
        <v>1517</v>
      </c>
      <c r="C760" s="50" t="s">
        <v>7313</v>
      </c>
      <c r="D760" s="50" t="s">
        <v>1662</v>
      </c>
    </row>
    <row r="761" spans="1:4">
      <c r="A761" s="50" t="s">
        <v>7314</v>
      </c>
      <c r="B761" s="50" t="s">
        <v>1517</v>
      </c>
      <c r="C761" s="50" t="s">
        <v>7313</v>
      </c>
      <c r="D761" s="50" t="s">
        <v>1662</v>
      </c>
    </row>
    <row r="762" spans="1:4">
      <c r="A762" s="50" t="s">
        <v>7312</v>
      </c>
      <c r="B762" s="50">
        <v>501827</v>
      </c>
      <c r="C762" s="50" t="s">
        <v>1517</v>
      </c>
      <c r="D762" s="50" t="s">
        <v>2121</v>
      </c>
    </row>
    <row r="763" spans="1:4">
      <c r="A763" s="50" t="s">
        <v>7311</v>
      </c>
      <c r="B763" s="50">
        <v>501150</v>
      </c>
      <c r="C763" s="50" t="s">
        <v>7310</v>
      </c>
      <c r="D763" s="50" t="s">
        <v>727</v>
      </c>
    </row>
    <row r="764" spans="1:4">
      <c r="A764" s="50" t="s">
        <v>7309</v>
      </c>
      <c r="B764" s="50">
        <v>517544</v>
      </c>
      <c r="C764" s="50" t="s">
        <v>7308</v>
      </c>
      <c r="D764" s="50" t="s">
        <v>1533</v>
      </c>
    </row>
    <row r="765" spans="1:4">
      <c r="A765" s="50" t="s">
        <v>7307</v>
      </c>
      <c r="B765" s="50">
        <v>500280</v>
      </c>
      <c r="C765" s="50" t="s">
        <v>7306</v>
      </c>
      <c r="D765" s="50" t="s">
        <v>702</v>
      </c>
    </row>
    <row r="766" spans="1:4">
      <c r="A766" s="50" t="s">
        <v>7305</v>
      </c>
      <c r="B766" s="50">
        <v>500083</v>
      </c>
      <c r="C766" s="50" t="s">
        <v>7304</v>
      </c>
      <c r="D766" s="50" t="s">
        <v>1955</v>
      </c>
    </row>
    <row r="767" spans="1:4">
      <c r="A767" s="50" t="s">
        <v>7303</v>
      </c>
      <c r="B767" s="50">
        <v>532548</v>
      </c>
      <c r="C767" s="50" t="s">
        <v>7301</v>
      </c>
      <c r="D767" s="50" t="s">
        <v>737</v>
      </c>
    </row>
    <row r="768" spans="1:4">
      <c r="A768" s="50" t="s">
        <v>7302</v>
      </c>
      <c r="B768" s="50">
        <v>532548</v>
      </c>
      <c r="C768" s="50" t="s">
        <v>7301</v>
      </c>
      <c r="D768" s="50" t="s">
        <v>737</v>
      </c>
    </row>
    <row r="769" spans="1:4">
      <c r="A769" s="50" t="s">
        <v>7300</v>
      </c>
      <c r="B769" s="50">
        <v>500040</v>
      </c>
      <c r="C769" s="50" t="s">
        <v>7299</v>
      </c>
      <c r="D769" s="50" t="s">
        <v>469</v>
      </c>
    </row>
    <row r="770" spans="1:4">
      <c r="A770" s="50" t="s">
        <v>7298</v>
      </c>
      <c r="B770" s="50">
        <v>530881</v>
      </c>
      <c r="C770" s="50" t="s">
        <v>1517</v>
      </c>
      <c r="D770" s="50" t="s">
        <v>727</v>
      </c>
    </row>
    <row r="771" spans="1:4">
      <c r="A771" s="50" t="s">
        <v>7297</v>
      </c>
      <c r="B771" s="50">
        <v>532443</v>
      </c>
      <c r="C771" s="50" t="s">
        <v>7296</v>
      </c>
      <c r="D771" s="50" t="s">
        <v>2179</v>
      </c>
    </row>
    <row r="772" spans="1:4">
      <c r="A772" s="50" t="s">
        <v>7295</v>
      </c>
      <c r="B772" s="50">
        <v>532413</v>
      </c>
      <c r="C772" s="50" t="s">
        <v>7294</v>
      </c>
      <c r="D772" s="50" t="s">
        <v>1462</v>
      </c>
    </row>
    <row r="773" spans="1:4">
      <c r="A773" s="50" t="s">
        <v>7293</v>
      </c>
      <c r="B773" s="50">
        <v>512341</v>
      </c>
      <c r="C773" s="50" t="s">
        <v>1517</v>
      </c>
      <c r="D773" s="50" t="s">
        <v>1585</v>
      </c>
    </row>
    <row r="774" spans="1:4">
      <c r="A774" s="50" t="s">
        <v>7292</v>
      </c>
      <c r="B774" s="50">
        <v>500084</v>
      </c>
      <c r="C774" s="50" t="s">
        <v>7291</v>
      </c>
      <c r="D774" s="50" t="s">
        <v>1845</v>
      </c>
    </row>
    <row r="775" spans="1:4">
      <c r="A775" s="50" t="s">
        <v>7290</v>
      </c>
      <c r="B775" s="50" t="s">
        <v>1517</v>
      </c>
      <c r="C775" s="50" t="s">
        <v>7289</v>
      </c>
      <c r="D775" s="50" t="s">
        <v>2112</v>
      </c>
    </row>
    <row r="776" spans="1:4">
      <c r="A776" s="50" t="s">
        <v>7288</v>
      </c>
      <c r="B776" s="50">
        <v>542333</v>
      </c>
      <c r="C776" s="50" t="s">
        <v>7287</v>
      </c>
      <c r="D776" s="50" t="s">
        <v>2112</v>
      </c>
    </row>
    <row r="777" spans="1:4">
      <c r="A777" s="50" t="s">
        <v>7286</v>
      </c>
      <c r="B777" s="50">
        <v>500093</v>
      </c>
      <c r="C777" s="50" t="s">
        <v>7285</v>
      </c>
      <c r="D777" s="50" t="s">
        <v>531</v>
      </c>
    </row>
    <row r="778" spans="1:4">
      <c r="A778" s="50" t="s">
        <v>7284</v>
      </c>
      <c r="B778" s="50">
        <v>531489</v>
      </c>
      <c r="C778" s="50" t="s">
        <v>1517</v>
      </c>
      <c r="D778" s="50" t="s">
        <v>1407</v>
      </c>
    </row>
    <row r="779" spans="1:4">
      <c r="A779" s="50" t="s">
        <v>7283</v>
      </c>
      <c r="B779" s="50">
        <v>531946</v>
      </c>
      <c r="C779" s="50" t="s">
        <v>1517</v>
      </c>
      <c r="D779" s="50" t="s">
        <v>1437</v>
      </c>
    </row>
    <row r="780" spans="1:4">
      <c r="A780" s="50" t="s">
        <v>7282</v>
      </c>
      <c r="B780" s="50">
        <v>542399</v>
      </c>
      <c r="C780" s="50" t="s">
        <v>7281</v>
      </c>
      <c r="D780" s="50" t="s">
        <v>1593</v>
      </c>
    </row>
    <row r="781" spans="1:4">
      <c r="A781" s="50" t="s">
        <v>7280</v>
      </c>
      <c r="B781" s="50">
        <v>539600</v>
      </c>
      <c r="C781" s="50" t="s">
        <v>1517</v>
      </c>
      <c r="D781" s="50" t="s">
        <v>994</v>
      </c>
    </row>
    <row r="782" spans="1:4">
      <c r="A782" s="50" t="s">
        <v>7279</v>
      </c>
      <c r="B782" s="50">
        <v>530307</v>
      </c>
      <c r="C782" s="50" t="s">
        <v>1517</v>
      </c>
      <c r="D782" s="50" t="s">
        <v>196</v>
      </c>
    </row>
    <row r="783" spans="1:4">
      <c r="A783" s="50" t="s">
        <v>7278</v>
      </c>
      <c r="B783" s="50">
        <v>512301</v>
      </c>
      <c r="C783" s="50" t="s">
        <v>1517</v>
      </c>
      <c r="D783" s="50" t="s">
        <v>994</v>
      </c>
    </row>
    <row r="784" spans="1:4">
      <c r="A784" s="50" t="s">
        <v>7277</v>
      </c>
      <c r="B784" s="50">
        <v>500085</v>
      </c>
      <c r="C784" s="50" t="s">
        <v>7276</v>
      </c>
      <c r="D784" s="50" t="s">
        <v>199</v>
      </c>
    </row>
    <row r="785" spans="1:4">
      <c r="A785" s="50" t="s">
        <v>7275</v>
      </c>
      <c r="B785" s="50">
        <v>542627</v>
      </c>
      <c r="C785" s="50" t="s">
        <v>7274</v>
      </c>
      <c r="D785" s="50" t="s">
        <v>1621</v>
      </c>
    </row>
    <row r="786" spans="1:4">
      <c r="A786" s="50" t="s">
        <v>7273</v>
      </c>
      <c r="B786" s="50">
        <v>522292</v>
      </c>
      <c r="C786" s="50" t="s">
        <v>1517</v>
      </c>
      <c r="D786" s="50" t="s">
        <v>702</v>
      </c>
    </row>
    <row r="787" spans="1:4">
      <c r="A787" s="50" t="s">
        <v>7272</v>
      </c>
      <c r="B787" s="50">
        <v>530309</v>
      </c>
      <c r="C787" s="50" t="s">
        <v>1517</v>
      </c>
      <c r="D787" s="50" t="s">
        <v>994</v>
      </c>
    </row>
    <row r="788" spans="1:4">
      <c r="A788" s="50" t="s">
        <v>7271</v>
      </c>
      <c r="B788" s="50">
        <v>540829</v>
      </c>
      <c r="C788" s="50" t="s">
        <v>1517</v>
      </c>
      <c r="D788" s="50" t="s">
        <v>994</v>
      </c>
    </row>
    <row r="789" spans="1:4">
      <c r="A789" s="50" t="s">
        <v>7270</v>
      </c>
      <c r="B789" s="50">
        <v>535142</v>
      </c>
      <c r="C789" s="50" t="s">
        <v>1517</v>
      </c>
      <c r="D789" s="50" t="s">
        <v>1729</v>
      </c>
    </row>
    <row r="790" spans="1:4">
      <c r="A790" s="50" t="s">
        <v>7269</v>
      </c>
      <c r="B790" s="50">
        <v>531327</v>
      </c>
      <c r="C790" s="50" t="s">
        <v>1517</v>
      </c>
      <c r="D790" s="50" t="s">
        <v>727</v>
      </c>
    </row>
    <row r="791" spans="1:4">
      <c r="A791" s="50" t="s">
        <v>7268</v>
      </c>
      <c r="B791" s="50">
        <v>511696</v>
      </c>
      <c r="C791" s="50" t="s">
        <v>1517</v>
      </c>
      <c r="D791" s="50" t="s">
        <v>727</v>
      </c>
    </row>
    <row r="792" spans="1:4">
      <c r="A792" s="50" t="s">
        <v>7267</v>
      </c>
      <c r="B792" s="50">
        <v>531977</v>
      </c>
      <c r="C792" s="50" t="s">
        <v>1517</v>
      </c>
      <c r="D792" s="50" t="s">
        <v>2121</v>
      </c>
    </row>
    <row r="793" spans="1:4">
      <c r="A793" s="50" t="s">
        <v>7266</v>
      </c>
      <c r="B793" s="50">
        <v>504671</v>
      </c>
      <c r="C793" s="50" t="s">
        <v>1517</v>
      </c>
      <c r="D793" s="50" t="s">
        <v>1632</v>
      </c>
    </row>
    <row r="794" spans="1:4">
      <c r="A794" s="50" t="s">
        <v>7265</v>
      </c>
      <c r="B794" s="50">
        <v>539800</v>
      </c>
      <c r="C794" s="50" t="s">
        <v>1517</v>
      </c>
      <c r="D794" s="50" t="s">
        <v>994</v>
      </c>
    </row>
    <row r="795" spans="1:4">
      <c r="A795" s="50" t="s">
        <v>7264</v>
      </c>
      <c r="B795" s="50">
        <v>526917</v>
      </c>
      <c r="C795" s="50" t="s">
        <v>1517</v>
      </c>
      <c r="D795" s="50" t="s">
        <v>708</v>
      </c>
    </row>
    <row r="796" spans="1:4">
      <c r="A796" s="50" t="s">
        <v>7263</v>
      </c>
      <c r="B796" s="50">
        <v>530871</v>
      </c>
      <c r="C796" s="50" t="s">
        <v>1517</v>
      </c>
      <c r="D796" s="50" t="s">
        <v>187</v>
      </c>
    </row>
    <row r="797" spans="1:4">
      <c r="A797" s="50" t="s">
        <v>7262</v>
      </c>
      <c r="B797" s="50">
        <v>540395</v>
      </c>
      <c r="C797" s="50" t="s">
        <v>1517</v>
      </c>
      <c r="D797" s="50" t="s">
        <v>187</v>
      </c>
    </row>
    <row r="798" spans="1:4">
      <c r="A798" s="50" t="s">
        <v>7261</v>
      </c>
      <c r="B798" s="50">
        <v>541269</v>
      </c>
      <c r="C798" s="50" t="s">
        <v>7260</v>
      </c>
      <c r="D798" s="50" t="s">
        <v>463</v>
      </c>
    </row>
    <row r="799" spans="1:4">
      <c r="A799" s="50" t="s">
        <v>7259</v>
      </c>
      <c r="B799" s="50">
        <v>539230</v>
      </c>
      <c r="C799" s="50" t="s">
        <v>1517</v>
      </c>
      <c r="D799" s="50" t="s">
        <v>187</v>
      </c>
    </row>
    <row r="800" spans="1:4">
      <c r="A800" s="50" t="s">
        <v>7258</v>
      </c>
      <c r="B800" s="50">
        <v>506365</v>
      </c>
      <c r="C800" s="50" t="s">
        <v>1517</v>
      </c>
      <c r="D800" s="50" t="s">
        <v>254</v>
      </c>
    </row>
    <row r="801" spans="1:4">
      <c r="A801" s="50" t="s">
        <v>7257</v>
      </c>
      <c r="B801" s="50">
        <v>537326</v>
      </c>
      <c r="C801" s="50" t="s">
        <v>1517</v>
      </c>
      <c r="D801" s="50" t="s">
        <v>297</v>
      </c>
    </row>
    <row r="802" spans="1:4">
      <c r="A802" s="50" t="s">
        <v>7256</v>
      </c>
      <c r="B802" s="50">
        <v>539011</v>
      </c>
      <c r="C802" s="50" t="s">
        <v>1517</v>
      </c>
      <c r="D802" s="50" t="s">
        <v>1632</v>
      </c>
    </row>
    <row r="803" spans="1:4">
      <c r="A803" s="50" t="s">
        <v>7255</v>
      </c>
      <c r="B803" s="50">
        <v>523489</v>
      </c>
      <c r="C803" s="50" t="s">
        <v>1517</v>
      </c>
      <c r="D803" s="50" t="s">
        <v>890</v>
      </c>
    </row>
    <row r="804" spans="1:4">
      <c r="A804" s="50" t="s">
        <v>7254</v>
      </c>
      <c r="B804" s="50">
        <v>500110</v>
      </c>
      <c r="C804" s="50" t="s">
        <v>7253</v>
      </c>
      <c r="D804" s="50" t="s">
        <v>3205</v>
      </c>
    </row>
    <row r="805" spans="1:4">
      <c r="A805" s="50" t="s">
        <v>7252</v>
      </c>
      <c r="B805" s="50">
        <v>526817</v>
      </c>
      <c r="C805" s="50" t="s">
        <v>1517</v>
      </c>
      <c r="D805" s="50" t="s">
        <v>5005</v>
      </c>
    </row>
    <row r="806" spans="1:4">
      <c r="A806" s="50" t="s">
        <v>7251</v>
      </c>
      <c r="B806" s="50">
        <v>521244</v>
      </c>
      <c r="C806" s="50" t="s">
        <v>1517</v>
      </c>
      <c r="D806" s="50" t="s">
        <v>702</v>
      </c>
    </row>
    <row r="807" spans="1:4">
      <c r="A807" s="50" t="s">
        <v>7250</v>
      </c>
      <c r="B807" s="50">
        <v>532992</v>
      </c>
      <c r="C807" s="50" t="s">
        <v>1517</v>
      </c>
      <c r="D807" s="50" t="s">
        <v>1593</v>
      </c>
    </row>
    <row r="808" spans="1:4">
      <c r="A808" s="50" t="s">
        <v>7249</v>
      </c>
      <c r="B808" s="50">
        <v>531358</v>
      </c>
      <c r="C808" s="50" t="s">
        <v>1517</v>
      </c>
      <c r="D808" s="50" t="s">
        <v>786</v>
      </c>
    </row>
    <row r="809" spans="1:4">
      <c r="A809" s="50" t="s">
        <v>7248</v>
      </c>
      <c r="B809" s="50">
        <v>530427</v>
      </c>
      <c r="C809" s="50" t="s">
        <v>1517</v>
      </c>
      <c r="D809" s="50" t="s">
        <v>872</v>
      </c>
    </row>
    <row r="810" spans="1:4">
      <c r="A810" s="50" t="s">
        <v>7247</v>
      </c>
      <c r="B810" s="50">
        <v>526546</v>
      </c>
      <c r="C810" s="50" t="s">
        <v>1517</v>
      </c>
      <c r="D810" s="50" t="s">
        <v>890</v>
      </c>
    </row>
    <row r="811" spans="1:4">
      <c r="A811" s="50" t="s">
        <v>7246</v>
      </c>
      <c r="B811" s="50">
        <v>511243</v>
      </c>
      <c r="C811" s="50" t="s">
        <v>7245</v>
      </c>
      <c r="D811" s="50" t="s">
        <v>786</v>
      </c>
    </row>
    <row r="812" spans="1:4">
      <c r="A812" s="50" t="s">
        <v>7244</v>
      </c>
      <c r="B812" s="50">
        <v>511243</v>
      </c>
      <c r="C812" s="50" t="s">
        <v>7243</v>
      </c>
      <c r="D812" s="50" t="s">
        <v>786</v>
      </c>
    </row>
    <row r="813" spans="1:4">
      <c r="A813" s="50" t="s">
        <v>7242</v>
      </c>
      <c r="B813" s="50">
        <v>519475</v>
      </c>
      <c r="C813" s="50" t="s">
        <v>1517</v>
      </c>
      <c r="D813" s="50" t="s">
        <v>548</v>
      </c>
    </row>
    <row r="814" spans="1:4">
      <c r="A814" s="50" t="s">
        <v>7241</v>
      </c>
      <c r="B814" s="50">
        <v>540681</v>
      </c>
      <c r="C814" s="50" t="s">
        <v>1517</v>
      </c>
      <c r="D814" s="50" t="s">
        <v>626</v>
      </c>
    </row>
    <row r="815" spans="1:4">
      <c r="A815" s="50" t="s">
        <v>7240</v>
      </c>
      <c r="B815" s="50">
        <v>501833</v>
      </c>
      <c r="C815" s="50" t="s">
        <v>1517</v>
      </c>
      <c r="D815" s="50" t="s">
        <v>577</v>
      </c>
    </row>
    <row r="816" spans="1:4">
      <c r="A816" s="50" t="s">
        <v>7239</v>
      </c>
      <c r="B816" s="50">
        <v>539335</v>
      </c>
      <c r="C816" s="50" t="s">
        <v>1517</v>
      </c>
      <c r="D816" s="50" t="s">
        <v>994</v>
      </c>
    </row>
    <row r="817" spans="1:4">
      <c r="A817" s="50" t="s">
        <v>7238</v>
      </c>
      <c r="B817" s="50">
        <v>530191</v>
      </c>
      <c r="C817" s="50" t="s">
        <v>7236</v>
      </c>
      <c r="D817" s="50" t="s">
        <v>187</v>
      </c>
    </row>
    <row r="818" spans="1:4">
      <c r="A818" s="50" t="s">
        <v>7237</v>
      </c>
      <c r="B818" s="50">
        <v>530191</v>
      </c>
      <c r="C818" s="50" t="s">
        <v>7236</v>
      </c>
      <c r="D818" s="50" t="s">
        <v>187</v>
      </c>
    </row>
    <row r="819" spans="1:4">
      <c r="A819" s="50" t="s">
        <v>7235</v>
      </c>
      <c r="B819" s="50">
        <v>519477</v>
      </c>
      <c r="C819" s="50" t="s">
        <v>1517</v>
      </c>
      <c r="D819" s="50" t="s">
        <v>1428</v>
      </c>
    </row>
    <row r="820" spans="1:4">
      <c r="A820" s="50" t="s">
        <v>7234</v>
      </c>
      <c r="B820" s="50">
        <v>542678</v>
      </c>
      <c r="C820" s="50" t="s">
        <v>7233</v>
      </c>
      <c r="D820" s="50" t="s">
        <v>254</v>
      </c>
    </row>
    <row r="821" spans="1:4">
      <c r="A821" s="50" t="s">
        <v>7232</v>
      </c>
      <c r="B821" s="50">
        <v>534758</v>
      </c>
      <c r="C821" s="50" t="s">
        <v>7231</v>
      </c>
      <c r="D821" s="50" t="s">
        <v>730</v>
      </c>
    </row>
    <row r="822" spans="1:4">
      <c r="A822" s="50" t="s">
        <v>7230</v>
      </c>
      <c r="B822" s="50">
        <v>533407</v>
      </c>
      <c r="C822" s="50" t="s">
        <v>7229</v>
      </c>
      <c r="D822" s="50" t="s">
        <v>702</v>
      </c>
    </row>
    <row r="823" spans="1:4">
      <c r="A823" s="50" t="s">
        <v>7228</v>
      </c>
      <c r="B823" s="50">
        <v>530829</v>
      </c>
      <c r="C823" s="50" t="s">
        <v>1517</v>
      </c>
      <c r="D823" s="50" t="s">
        <v>786</v>
      </c>
    </row>
    <row r="824" spans="1:4">
      <c r="A824" s="50" t="s">
        <v>7227</v>
      </c>
      <c r="B824" s="50">
        <v>505230</v>
      </c>
      <c r="C824" s="50" t="s">
        <v>7226</v>
      </c>
      <c r="D824" s="50" t="s">
        <v>783</v>
      </c>
    </row>
    <row r="825" spans="1:4">
      <c r="A825" s="50" t="s">
        <v>7225</v>
      </c>
      <c r="B825" s="50">
        <v>531283</v>
      </c>
      <c r="C825" s="50" t="s">
        <v>1517</v>
      </c>
      <c r="D825" s="50" t="s">
        <v>786</v>
      </c>
    </row>
    <row r="826" spans="1:4">
      <c r="A826" s="50" t="s">
        <v>7224</v>
      </c>
      <c r="B826" s="50">
        <v>526373</v>
      </c>
      <c r="C826" s="50" t="s">
        <v>1517</v>
      </c>
      <c r="D826" s="50" t="s">
        <v>1593</v>
      </c>
    </row>
    <row r="827" spans="1:4">
      <c r="A827" s="50" t="s">
        <v>7223</v>
      </c>
      <c r="B827" s="50">
        <v>532807</v>
      </c>
      <c r="C827" s="50" t="s">
        <v>7221</v>
      </c>
      <c r="D827" s="50" t="s">
        <v>1034</v>
      </c>
    </row>
    <row r="828" spans="1:4">
      <c r="A828" s="50" t="s">
        <v>7222</v>
      </c>
      <c r="B828" s="50">
        <v>532807</v>
      </c>
      <c r="C828" s="50" t="s">
        <v>7221</v>
      </c>
      <c r="D828" s="50" t="s">
        <v>1034</v>
      </c>
    </row>
    <row r="829" spans="1:4">
      <c r="A829" s="50" t="s">
        <v>7220</v>
      </c>
      <c r="B829" s="50">
        <v>530457</v>
      </c>
      <c r="C829" s="50" t="s">
        <v>1517</v>
      </c>
      <c r="D829" s="50" t="s">
        <v>1729</v>
      </c>
    </row>
    <row r="830" spans="1:4">
      <c r="A830" s="50" t="s">
        <v>7219</v>
      </c>
      <c r="B830" s="50">
        <v>532324</v>
      </c>
      <c r="C830" s="50" t="s">
        <v>7218</v>
      </c>
      <c r="D830" s="50" t="s">
        <v>1729</v>
      </c>
    </row>
    <row r="831" spans="1:4">
      <c r="A831" s="50" t="s">
        <v>7217</v>
      </c>
      <c r="B831" s="50">
        <v>500087</v>
      </c>
      <c r="C831" s="50" t="s">
        <v>7216</v>
      </c>
      <c r="D831" s="50" t="s">
        <v>254</v>
      </c>
    </row>
    <row r="832" spans="1:4">
      <c r="A832" s="50" t="s">
        <v>7215</v>
      </c>
      <c r="B832" s="50">
        <v>531775</v>
      </c>
      <c r="C832" s="50" t="s">
        <v>1517</v>
      </c>
      <c r="D832" s="50" t="s">
        <v>994</v>
      </c>
    </row>
    <row r="833" spans="1:4">
      <c r="A833" s="50" t="s">
        <v>7214</v>
      </c>
      <c r="B833" s="50">
        <v>502445</v>
      </c>
      <c r="C833" s="50" t="s">
        <v>1517</v>
      </c>
      <c r="D833" s="50" t="s">
        <v>708</v>
      </c>
    </row>
    <row r="834" spans="1:4">
      <c r="A834" s="50" t="s">
        <v>7213</v>
      </c>
      <c r="B834" s="50">
        <v>531235</v>
      </c>
      <c r="C834" s="50" t="s">
        <v>1517</v>
      </c>
      <c r="D834" s="50" t="s">
        <v>786</v>
      </c>
    </row>
    <row r="835" spans="1:4">
      <c r="A835" s="50" t="s">
        <v>7212</v>
      </c>
      <c r="B835" s="50">
        <v>538786</v>
      </c>
      <c r="C835" s="50" t="s">
        <v>1517</v>
      </c>
      <c r="D835" s="50" t="s">
        <v>2249</v>
      </c>
    </row>
    <row r="836" spans="1:4">
      <c r="A836" s="50" t="s">
        <v>7211</v>
      </c>
      <c r="B836" s="50">
        <v>538674</v>
      </c>
      <c r="C836" s="50" t="s">
        <v>1517</v>
      </c>
      <c r="D836" s="50" t="s">
        <v>1706</v>
      </c>
    </row>
    <row r="837" spans="1:4">
      <c r="A837" s="50" t="s">
        <v>7210</v>
      </c>
      <c r="B837" s="50">
        <v>532210</v>
      </c>
      <c r="C837" s="50" t="s">
        <v>7209</v>
      </c>
      <c r="D837" s="50" t="s">
        <v>705</v>
      </c>
    </row>
    <row r="838" spans="1:4">
      <c r="A838" s="50" t="s">
        <v>7208</v>
      </c>
      <c r="B838" s="50">
        <v>521210</v>
      </c>
      <c r="C838" s="50" t="s">
        <v>1517</v>
      </c>
      <c r="D838" s="50" t="s">
        <v>829</v>
      </c>
    </row>
    <row r="839" spans="1:4">
      <c r="A839" s="50" t="s">
        <v>7207</v>
      </c>
      <c r="B839" s="50">
        <v>780013</v>
      </c>
      <c r="C839" s="50" t="s">
        <v>1517</v>
      </c>
      <c r="D839" s="50" t="s">
        <v>1662</v>
      </c>
    </row>
    <row r="840" spans="1:4">
      <c r="A840" s="50" t="s">
        <v>7206</v>
      </c>
      <c r="B840" s="50">
        <v>780013</v>
      </c>
      <c r="C840" s="50" t="s">
        <v>1517</v>
      </c>
      <c r="D840" s="50" t="s">
        <v>1662</v>
      </c>
    </row>
    <row r="841" spans="1:4">
      <c r="A841" s="50" t="s">
        <v>7205</v>
      </c>
      <c r="B841" s="50" t="s">
        <v>1517</v>
      </c>
      <c r="C841" s="50" t="s">
        <v>7204</v>
      </c>
      <c r="D841" s="50" t="s">
        <v>1515</v>
      </c>
    </row>
    <row r="842" spans="1:4">
      <c r="A842" s="50" t="s">
        <v>7203</v>
      </c>
      <c r="B842" s="50" t="s">
        <v>1517</v>
      </c>
      <c r="C842" s="50" t="s">
        <v>7202</v>
      </c>
      <c r="D842" s="50" t="s">
        <v>1515</v>
      </c>
    </row>
    <row r="843" spans="1:4">
      <c r="A843" s="50" t="s">
        <v>7201</v>
      </c>
      <c r="B843" s="50">
        <v>540403</v>
      </c>
      <c r="C843" s="50" t="s">
        <v>7200</v>
      </c>
      <c r="D843" s="50" t="s">
        <v>319</v>
      </c>
    </row>
    <row r="844" spans="1:4">
      <c r="A844" s="50" t="s">
        <v>7199</v>
      </c>
      <c r="B844" s="50">
        <v>506390</v>
      </c>
      <c r="C844" s="50" t="s">
        <v>7198</v>
      </c>
      <c r="D844" s="50" t="s">
        <v>187</v>
      </c>
    </row>
    <row r="845" spans="1:4">
      <c r="A845" s="50" t="s">
        <v>7197</v>
      </c>
      <c r="B845" s="50">
        <v>506390</v>
      </c>
      <c r="C845" s="50" t="s">
        <v>7196</v>
      </c>
      <c r="D845" s="50" t="s">
        <v>187</v>
      </c>
    </row>
    <row r="846" spans="1:4">
      <c r="A846" s="50" t="s">
        <v>7195</v>
      </c>
      <c r="B846" s="50">
        <v>512213</v>
      </c>
      <c r="C846" s="50" t="s">
        <v>1517</v>
      </c>
      <c r="D846" s="50" t="s">
        <v>994</v>
      </c>
    </row>
    <row r="847" spans="1:4">
      <c r="A847" s="50" t="s">
        <v>7194</v>
      </c>
      <c r="B847" s="50">
        <v>540310</v>
      </c>
      <c r="C847" s="50" t="s">
        <v>1517</v>
      </c>
      <c r="D847" s="50" t="s">
        <v>702</v>
      </c>
    </row>
    <row r="848" spans="1:4">
      <c r="A848" s="50" t="s">
        <v>7193</v>
      </c>
      <c r="B848" s="50">
        <v>538433</v>
      </c>
      <c r="C848" s="50" t="s">
        <v>1517</v>
      </c>
      <c r="D848" s="50" t="s">
        <v>727</v>
      </c>
    </row>
    <row r="849" spans="1:4">
      <c r="A849" s="50" t="s">
        <v>7192</v>
      </c>
      <c r="B849" s="50">
        <v>540481</v>
      </c>
      <c r="C849" s="50" t="s">
        <v>1517</v>
      </c>
      <c r="D849" s="50" t="s">
        <v>727</v>
      </c>
    </row>
    <row r="850" spans="1:4">
      <c r="A850" s="50" t="s">
        <v>7191</v>
      </c>
      <c r="B850" s="50">
        <v>530839</v>
      </c>
      <c r="C850" s="50" t="s">
        <v>1517</v>
      </c>
      <c r="D850" s="50" t="s">
        <v>1407</v>
      </c>
    </row>
    <row r="851" spans="1:4">
      <c r="A851" s="50" t="s">
        <v>7190</v>
      </c>
      <c r="B851" s="50">
        <v>500147</v>
      </c>
      <c r="C851" s="50" t="s">
        <v>1517</v>
      </c>
      <c r="D851" s="50" t="s">
        <v>297</v>
      </c>
    </row>
    <row r="852" spans="1:4">
      <c r="A852" s="50" t="s">
        <v>7189</v>
      </c>
      <c r="B852" s="50">
        <v>517330</v>
      </c>
      <c r="C852" s="50" t="s">
        <v>7188</v>
      </c>
      <c r="D852" s="50" t="s">
        <v>740</v>
      </c>
    </row>
    <row r="853" spans="1:4">
      <c r="A853" s="50" t="s">
        <v>7187</v>
      </c>
      <c r="B853" s="50" t="s">
        <v>1517</v>
      </c>
      <c r="C853" s="50" t="s">
        <v>7186</v>
      </c>
      <c r="D853" s="50" t="s">
        <v>1515</v>
      </c>
    </row>
    <row r="854" spans="1:4">
      <c r="A854" s="50" t="s">
        <v>7185</v>
      </c>
      <c r="B854" s="50">
        <v>512018</v>
      </c>
      <c r="C854" s="50" t="s">
        <v>1517</v>
      </c>
      <c r="D854" s="50" t="s">
        <v>743</v>
      </c>
    </row>
    <row r="855" spans="1:4">
      <c r="A855" s="50" t="s">
        <v>7184</v>
      </c>
      <c r="B855" s="50">
        <v>533278</v>
      </c>
      <c r="C855" s="50" t="s">
        <v>7183</v>
      </c>
      <c r="D855" s="50" t="s">
        <v>5408</v>
      </c>
    </row>
    <row r="856" spans="1:4">
      <c r="A856" s="50" t="s">
        <v>7182</v>
      </c>
      <c r="B856" s="50">
        <v>533278</v>
      </c>
      <c r="C856" s="50" t="s">
        <v>7181</v>
      </c>
      <c r="D856" s="50" t="s">
        <v>5408</v>
      </c>
    </row>
    <row r="857" spans="1:4">
      <c r="A857" s="50" t="s">
        <v>7180</v>
      </c>
      <c r="B857" s="50">
        <v>501831</v>
      </c>
      <c r="C857" s="50" t="s">
        <v>1517</v>
      </c>
      <c r="D857" s="50" t="s">
        <v>626</v>
      </c>
    </row>
    <row r="858" spans="1:4">
      <c r="A858" s="50" t="s">
        <v>7179</v>
      </c>
      <c r="B858" s="50">
        <v>520131</v>
      </c>
      <c r="C858" s="50" t="s">
        <v>1517</v>
      </c>
      <c r="D858" s="50" t="s">
        <v>2121</v>
      </c>
    </row>
    <row r="859" spans="1:4">
      <c r="A859" s="50" t="s">
        <v>7178</v>
      </c>
      <c r="B859" s="50">
        <v>508571</v>
      </c>
      <c r="C859" s="50" t="s">
        <v>1517</v>
      </c>
      <c r="D859" s="50" t="s">
        <v>875</v>
      </c>
    </row>
    <row r="860" spans="1:4">
      <c r="A860" s="50" t="s">
        <v>7177</v>
      </c>
      <c r="B860" s="50">
        <v>513353</v>
      </c>
      <c r="C860" s="50" t="s">
        <v>1517</v>
      </c>
      <c r="D860" s="50" t="s">
        <v>187</v>
      </c>
    </row>
    <row r="861" spans="1:4">
      <c r="A861" s="50" t="s">
        <v>7176</v>
      </c>
      <c r="B861" s="50">
        <v>540678</v>
      </c>
      <c r="C861" s="50" t="s">
        <v>7175</v>
      </c>
      <c r="D861" s="50" t="s">
        <v>577</v>
      </c>
    </row>
    <row r="862" spans="1:4">
      <c r="A862" s="50" t="s">
        <v>7174</v>
      </c>
      <c r="B862" s="50">
        <v>539436</v>
      </c>
      <c r="C862" s="50" t="s">
        <v>7173</v>
      </c>
      <c r="D862" s="50" t="s">
        <v>389</v>
      </c>
    </row>
    <row r="863" spans="1:4">
      <c r="A863" s="50" t="s">
        <v>7172</v>
      </c>
      <c r="B863" s="50">
        <v>500830</v>
      </c>
      <c r="C863" s="50" t="s">
        <v>7170</v>
      </c>
      <c r="D863" s="50" t="s">
        <v>1007</v>
      </c>
    </row>
    <row r="864" spans="1:4">
      <c r="A864" s="50" t="s">
        <v>7171</v>
      </c>
      <c r="B864" s="50">
        <v>500830</v>
      </c>
      <c r="C864" s="50" t="s">
        <v>7170</v>
      </c>
      <c r="D864" s="50" t="s">
        <v>1007</v>
      </c>
    </row>
    <row r="865" spans="1:4">
      <c r="A865" s="50" t="s">
        <v>7169</v>
      </c>
      <c r="B865" s="50">
        <v>531210</v>
      </c>
      <c r="C865" s="50" t="s">
        <v>1517</v>
      </c>
      <c r="D865" s="50" t="s">
        <v>254</v>
      </c>
    </row>
    <row r="866" spans="1:4">
      <c r="A866" s="50" t="s">
        <v>7168</v>
      </c>
      <c r="B866" s="50">
        <v>540023</v>
      </c>
      <c r="C866" s="50" t="s">
        <v>1517</v>
      </c>
      <c r="D866" s="50" t="s">
        <v>1544</v>
      </c>
    </row>
    <row r="867" spans="1:4">
      <c r="A867" s="50" t="s">
        <v>7167</v>
      </c>
      <c r="B867" s="50">
        <v>524752</v>
      </c>
      <c r="C867" s="50" t="s">
        <v>1517</v>
      </c>
      <c r="D867" s="50" t="s">
        <v>254</v>
      </c>
    </row>
    <row r="868" spans="1:4">
      <c r="A868" s="50" t="s">
        <v>7166</v>
      </c>
      <c r="B868" s="50">
        <v>534691</v>
      </c>
      <c r="C868" s="50" t="s">
        <v>1517</v>
      </c>
      <c r="D868" s="50" t="s">
        <v>727</v>
      </c>
    </row>
    <row r="869" spans="1:4">
      <c r="A869" s="50" t="s">
        <v>7165</v>
      </c>
      <c r="B869" s="50">
        <v>535267</v>
      </c>
      <c r="C869" s="50" t="s">
        <v>1517</v>
      </c>
      <c r="D869" s="50" t="s">
        <v>786</v>
      </c>
    </row>
    <row r="870" spans="1:4">
      <c r="A870" s="50" t="s">
        <v>7164</v>
      </c>
      <c r="B870" s="50">
        <v>531216</v>
      </c>
      <c r="C870" s="50" t="s">
        <v>1517</v>
      </c>
      <c r="D870" s="50" t="s">
        <v>786</v>
      </c>
    </row>
    <row r="871" spans="1:4">
      <c r="A871" s="50" t="s">
        <v>7163</v>
      </c>
      <c r="B871" s="50">
        <v>533272</v>
      </c>
      <c r="C871" s="50" t="s">
        <v>7162</v>
      </c>
      <c r="D871" s="50" t="s">
        <v>1915</v>
      </c>
    </row>
    <row r="872" spans="1:4">
      <c r="A872" s="50" t="s">
        <v>7161</v>
      </c>
      <c r="B872" s="50">
        <v>539986</v>
      </c>
      <c r="C872" s="50" t="s">
        <v>1517</v>
      </c>
      <c r="D872" s="50" t="s">
        <v>912</v>
      </c>
    </row>
    <row r="873" spans="1:4">
      <c r="A873" s="50" t="s">
        <v>7160</v>
      </c>
      <c r="B873" s="50">
        <v>532342</v>
      </c>
      <c r="C873" s="50" t="s">
        <v>1517</v>
      </c>
      <c r="D873" s="50" t="s">
        <v>730</v>
      </c>
    </row>
    <row r="874" spans="1:4">
      <c r="A874" s="50" t="s">
        <v>7159</v>
      </c>
      <c r="B874" s="50">
        <v>531041</v>
      </c>
      <c r="C874" s="50" t="s">
        <v>1517</v>
      </c>
      <c r="D874" s="50" t="s">
        <v>994</v>
      </c>
    </row>
    <row r="875" spans="1:4">
      <c r="A875" s="50" t="s">
        <v>7158</v>
      </c>
      <c r="B875" s="50">
        <v>532456</v>
      </c>
      <c r="C875" s="50" t="s">
        <v>7157</v>
      </c>
      <c r="D875" s="50" t="s">
        <v>2050</v>
      </c>
    </row>
    <row r="876" spans="1:4">
      <c r="A876" s="50" t="s">
        <v>7156</v>
      </c>
      <c r="B876" s="50">
        <v>532339</v>
      </c>
      <c r="C876" s="50" t="s">
        <v>7155</v>
      </c>
      <c r="D876" s="50" t="s">
        <v>4350</v>
      </c>
    </row>
    <row r="877" spans="1:4">
      <c r="A877" s="50" t="s">
        <v>7154</v>
      </c>
      <c r="B877" s="50">
        <v>507833</v>
      </c>
      <c r="C877" s="50" t="s">
        <v>1517</v>
      </c>
      <c r="D877" s="50" t="s">
        <v>1462</v>
      </c>
    </row>
    <row r="878" spans="1:4">
      <c r="A878" s="50" t="s">
        <v>7153</v>
      </c>
      <c r="B878" s="50">
        <v>522231</v>
      </c>
      <c r="C878" s="50" t="s">
        <v>1517</v>
      </c>
      <c r="D878" s="50" t="s">
        <v>713</v>
      </c>
    </row>
    <row r="879" spans="1:4">
      <c r="A879" s="50" t="s">
        <v>7152</v>
      </c>
      <c r="B879" s="50">
        <v>538965</v>
      </c>
      <c r="C879" s="50" t="s">
        <v>1517</v>
      </c>
      <c r="D879" s="50" t="s">
        <v>254</v>
      </c>
    </row>
    <row r="880" spans="1:4">
      <c r="A880" s="50" t="s">
        <v>7151</v>
      </c>
      <c r="B880" s="50">
        <v>539266</v>
      </c>
      <c r="C880" s="50" t="s">
        <v>1517</v>
      </c>
      <c r="D880" s="50" t="s">
        <v>1573</v>
      </c>
    </row>
    <row r="881" spans="1:4">
      <c r="A881" s="50" t="s">
        <v>7150</v>
      </c>
      <c r="B881" s="50">
        <v>504340</v>
      </c>
      <c r="C881" s="50" t="s">
        <v>1517</v>
      </c>
      <c r="D881" s="50" t="s">
        <v>727</v>
      </c>
    </row>
    <row r="882" spans="1:4">
      <c r="A882" s="50" t="s">
        <v>7149</v>
      </c>
      <c r="B882" s="50">
        <v>539991</v>
      </c>
      <c r="C882" s="50" t="s">
        <v>7148</v>
      </c>
      <c r="D882" s="50" t="s">
        <v>1621</v>
      </c>
    </row>
    <row r="883" spans="1:4">
      <c r="A883" s="50" t="s">
        <v>7147</v>
      </c>
      <c r="B883" s="50">
        <v>526829</v>
      </c>
      <c r="C883" s="50" t="s">
        <v>1517</v>
      </c>
      <c r="D883" s="50" t="s">
        <v>2205</v>
      </c>
    </row>
    <row r="884" spans="1:4">
      <c r="A884" s="50" t="s">
        <v>7146</v>
      </c>
      <c r="B884" s="50">
        <v>526829</v>
      </c>
      <c r="C884" s="50" t="s">
        <v>7145</v>
      </c>
      <c r="D884" s="50" t="s">
        <v>2205</v>
      </c>
    </row>
    <row r="885" spans="1:4">
      <c r="A885" s="50" t="s">
        <v>7144</v>
      </c>
      <c r="B885" s="50">
        <v>526829</v>
      </c>
      <c r="C885" s="50" t="s">
        <v>1517</v>
      </c>
      <c r="D885" s="50" t="s">
        <v>2205</v>
      </c>
    </row>
    <row r="886" spans="1:4">
      <c r="A886" s="50" t="s">
        <v>7143</v>
      </c>
      <c r="B886" s="50">
        <v>539091</v>
      </c>
      <c r="C886" s="50" t="s">
        <v>1517</v>
      </c>
      <c r="D886" s="50" t="s">
        <v>1573</v>
      </c>
    </row>
    <row r="887" spans="1:4">
      <c r="A887" s="50" t="s">
        <v>7142</v>
      </c>
      <c r="B887" s="50">
        <v>532902</v>
      </c>
      <c r="C887" s="50" t="s">
        <v>7141</v>
      </c>
      <c r="D887" s="50" t="s">
        <v>708</v>
      </c>
    </row>
    <row r="888" spans="1:4">
      <c r="A888" s="50" t="s">
        <v>7140</v>
      </c>
      <c r="B888" s="50" t="s">
        <v>1517</v>
      </c>
      <c r="C888" s="50" t="s">
        <v>7139</v>
      </c>
      <c r="D888" s="50" t="s">
        <v>1662</v>
      </c>
    </row>
    <row r="889" spans="1:4">
      <c r="A889" s="50" t="s">
        <v>7138</v>
      </c>
      <c r="B889" s="50">
        <v>531344</v>
      </c>
      <c r="C889" s="50" t="s">
        <v>7136</v>
      </c>
      <c r="D889" s="50" t="s">
        <v>757</v>
      </c>
    </row>
    <row r="890" spans="1:4">
      <c r="A890" s="50" t="s">
        <v>7137</v>
      </c>
      <c r="B890" s="50">
        <v>531344</v>
      </c>
      <c r="C890" s="50" t="s">
        <v>7136</v>
      </c>
      <c r="D890" s="50" t="s">
        <v>757</v>
      </c>
    </row>
    <row r="891" spans="1:4">
      <c r="A891" s="50" t="s">
        <v>7135</v>
      </c>
      <c r="B891" s="50">
        <v>540597</v>
      </c>
      <c r="C891" s="50" t="s">
        <v>1517</v>
      </c>
      <c r="D891" s="50" t="s">
        <v>794</v>
      </c>
    </row>
    <row r="892" spans="1:4">
      <c r="A892" s="50" t="s">
        <v>7134</v>
      </c>
      <c r="B892" s="50">
        <v>531067</v>
      </c>
      <c r="C892" s="50" t="s">
        <v>1517</v>
      </c>
      <c r="D892" s="50" t="s">
        <v>786</v>
      </c>
    </row>
    <row r="893" spans="1:4">
      <c r="A893" s="50" t="s">
        <v>7133</v>
      </c>
      <c r="B893" s="50">
        <v>531067</v>
      </c>
      <c r="C893" s="50" t="s">
        <v>1517</v>
      </c>
      <c r="D893" s="50" t="s">
        <v>786</v>
      </c>
    </row>
    <row r="894" spans="1:4">
      <c r="A894" s="50" t="s">
        <v>7132</v>
      </c>
      <c r="B894" s="50">
        <v>506935</v>
      </c>
      <c r="C894" s="50" t="s">
        <v>1517</v>
      </c>
      <c r="D894" s="50" t="s">
        <v>1407</v>
      </c>
    </row>
    <row r="895" spans="1:4">
      <c r="A895" s="50" t="s">
        <v>7131</v>
      </c>
      <c r="B895" s="50">
        <v>531460</v>
      </c>
      <c r="C895" s="50" t="s">
        <v>1517</v>
      </c>
      <c r="D895" s="50" t="s">
        <v>740</v>
      </c>
    </row>
    <row r="896" spans="1:4">
      <c r="A896" s="50" t="s">
        <v>7130</v>
      </c>
      <c r="B896" s="50">
        <v>523232</v>
      </c>
      <c r="C896" s="50" t="s">
        <v>1517</v>
      </c>
      <c r="D896" s="50" t="s">
        <v>2205</v>
      </c>
    </row>
    <row r="897" spans="1:4">
      <c r="A897" s="50" t="s">
        <v>7129</v>
      </c>
      <c r="B897" s="50">
        <v>538868</v>
      </c>
      <c r="C897" s="50" t="s">
        <v>1517</v>
      </c>
      <c r="D897" s="50" t="s">
        <v>786</v>
      </c>
    </row>
    <row r="898" spans="1:4">
      <c r="A898" s="50" t="s">
        <v>7128</v>
      </c>
      <c r="B898" s="50" t="s">
        <v>1517</v>
      </c>
      <c r="C898" s="50" t="s">
        <v>7127</v>
      </c>
      <c r="D898" s="50" t="s">
        <v>1515</v>
      </c>
    </row>
    <row r="899" spans="1:4">
      <c r="A899" s="50" t="s">
        <v>7126</v>
      </c>
      <c r="B899" s="50">
        <v>522295</v>
      </c>
      <c r="C899" s="50" t="s">
        <v>7125</v>
      </c>
      <c r="D899" s="50" t="s">
        <v>912</v>
      </c>
    </row>
    <row r="900" spans="1:4">
      <c r="A900" s="50" t="s">
        <v>7124</v>
      </c>
      <c r="B900" s="50">
        <v>531556</v>
      </c>
      <c r="C900" s="50" t="s">
        <v>7123</v>
      </c>
      <c r="D900" s="50" t="s">
        <v>1985</v>
      </c>
    </row>
    <row r="901" spans="1:4">
      <c r="A901" s="50" t="s">
        <v>7122</v>
      </c>
      <c r="B901" s="50">
        <v>524506</v>
      </c>
      <c r="C901" s="50" t="s">
        <v>1517</v>
      </c>
      <c r="D901" s="50" t="s">
        <v>254</v>
      </c>
    </row>
    <row r="902" spans="1:4">
      <c r="A902" s="50" t="s">
        <v>7121</v>
      </c>
      <c r="B902" s="50">
        <v>530755</v>
      </c>
      <c r="C902" s="50" t="s">
        <v>7120</v>
      </c>
      <c r="D902" s="50" t="s">
        <v>5974</v>
      </c>
    </row>
    <row r="903" spans="1:4">
      <c r="A903" s="50" t="s">
        <v>7119</v>
      </c>
      <c r="B903" s="50">
        <v>532941</v>
      </c>
      <c r="C903" s="50" t="s">
        <v>7118</v>
      </c>
      <c r="D903" s="50" t="s">
        <v>740</v>
      </c>
    </row>
    <row r="904" spans="1:4">
      <c r="A904" s="50" t="s">
        <v>7117</v>
      </c>
      <c r="B904" s="50">
        <v>507543</v>
      </c>
      <c r="C904" s="50" t="s">
        <v>1517</v>
      </c>
      <c r="D904" s="50" t="s">
        <v>1428</v>
      </c>
    </row>
    <row r="905" spans="1:4">
      <c r="A905" s="50" t="s">
        <v>7116</v>
      </c>
      <c r="B905" s="50">
        <v>533167</v>
      </c>
      <c r="C905" s="50" t="s">
        <v>1517</v>
      </c>
      <c r="D905" s="50" t="s">
        <v>713</v>
      </c>
    </row>
    <row r="906" spans="1:4">
      <c r="A906" s="50" t="s">
        <v>7115</v>
      </c>
      <c r="B906" s="50">
        <v>506395</v>
      </c>
      <c r="C906" s="50" t="s">
        <v>7114</v>
      </c>
      <c r="D906" s="50" t="s">
        <v>199</v>
      </c>
    </row>
    <row r="907" spans="1:4">
      <c r="A907" s="50" t="s">
        <v>7113</v>
      </c>
      <c r="B907" s="50">
        <v>526737</v>
      </c>
      <c r="C907" s="50" t="s">
        <v>1517</v>
      </c>
      <c r="D907" s="50" t="s">
        <v>794</v>
      </c>
    </row>
    <row r="908" spans="1:4">
      <c r="A908" s="50" t="s">
        <v>7112</v>
      </c>
      <c r="B908" s="50">
        <v>540199</v>
      </c>
      <c r="C908" s="50" t="s">
        <v>1517</v>
      </c>
      <c r="D908" s="50" t="s">
        <v>727</v>
      </c>
    </row>
    <row r="909" spans="1:4">
      <c r="A909" s="50" t="s">
        <v>7111</v>
      </c>
      <c r="B909" s="50">
        <v>532179</v>
      </c>
      <c r="C909" s="50" t="s">
        <v>7110</v>
      </c>
      <c r="D909" s="50" t="s">
        <v>705</v>
      </c>
    </row>
    <row r="910" spans="1:4">
      <c r="A910" s="50" t="s">
        <v>7109</v>
      </c>
      <c r="B910" s="50">
        <v>530859</v>
      </c>
      <c r="C910" s="50" t="s">
        <v>1517</v>
      </c>
      <c r="D910" s="50" t="s">
        <v>1437</v>
      </c>
    </row>
    <row r="911" spans="1:4">
      <c r="A911" s="50" t="s">
        <v>7108</v>
      </c>
      <c r="B911" s="50">
        <v>530545</v>
      </c>
      <c r="C911" s="50" t="s">
        <v>1517</v>
      </c>
      <c r="D911" s="50" t="s">
        <v>783</v>
      </c>
    </row>
    <row r="912" spans="1:4">
      <c r="A912" s="50" t="s">
        <v>7107</v>
      </c>
      <c r="B912" s="50">
        <v>530545</v>
      </c>
      <c r="C912" s="50" t="s">
        <v>1517</v>
      </c>
      <c r="D912" s="50" t="s">
        <v>783</v>
      </c>
    </row>
    <row r="913" spans="1:4">
      <c r="A913" s="50" t="s">
        <v>7106</v>
      </c>
      <c r="B913" s="50">
        <v>523100</v>
      </c>
      <c r="C913" s="50" t="s">
        <v>1517</v>
      </c>
      <c r="D913" s="50" t="s">
        <v>1632</v>
      </c>
    </row>
    <row r="914" spans="1:4">
      <c r="A914" s="50" t="s">
        <v>7105</v>
      </c>
      <c r="B914" s="50">
        <v>508814</v>
      </c>
      <c r="C914" s="50" t="s">
        <v>7104</v>
      </c>
      <c r="D914" s="50" t="s">
        <v>463</v>
      </c>
    </row>
    <row r="915" spans="1:4">
      <c r="A915" s="50" t="s">
        <v>7103</v>
      </c>
      <c r="B915" s="50">
        <v>538922</v>
      </c>
      <c r="C915" s="50" t="s">
        <v>1517</v>
      </c>
      <c r="D915" s="50" t="s">
        <v>1407</v>
      </c>
    </row>
    <row r="916" spans="1:4">
      <c r="A916" s="50" t="s">
        <v>7102</v>
      </c>
      <c r="B916" s="50">
        <v>526550</v>
      </c>
      <c r="C916" s="50" t="s">
        <v>7101</v>
      </c>
      <c r="D916" s="50" t="s">
        <v>1593</v>
      </c>
    </row>
    <row r="917" spans="1:4">
      <c r="A917" s="50" t="s">
        <v>7100</v>
      </c>
      <c r="B917" s="50">
        <v>531624</v>
      </c>
      <c r="C917" s="50" t="s">
        <v>7099</v>
      </c>
      <c r="D917" s="50" t="s">
        <v>708</v>
      </c>
    </row>
    <row r="918" spans="1:4">
      <c r="A918" s="50" t="s">
        <v>7098</v>
      </c>
      <c r="B918" s="50">
        <v>523415</v>
      </c>
      <c r="C918" s="50" t="s">
        <v>1517</v>
      </c>
      <c r="D918" s="50" t="s">
        <v>1632</v>
      </c>
    </row>
    <row r="919" spans="1:4">
      <c r="A919" s="50" t="s">
        <v>7097</v>
      </c>
      <c r="B919" s="50">
        <v>534920</v>
      </c>
      <c r="C919" s="50" t="s">
        <v>1517</v>
      </c>
      <c r="D919" s="50" t="s">
        <v>730</v>
      </c>
    </row>
    <row r="920" spans="1:4">
      <c r="A920" s="50" t="s">
        <v>7096</v>
      </c>
      <c r="B920" s="50">
        <v>533144</v>
      </c>
      <c r="C920" s="50" t="s">
        <v>7095</v>
      </c>
      <c r="D920" s="50" t="s">
        <v>957</v>
      </c>
    </row>
    <row r="921" spans="1:4">
      <c r="A921" s="50" t="s">
        <v>7094</v>
      </c>
      <c r="B921" s="50">
        <v>542641</v>
      </c>
      <c r="C921" s="50" t="s">
        <v>7093</v>
      </c>
      <c r="D921" s="50" t="s">
        <v>786</v>
      </c>
    </row>
    <row r="922" spans="1:4">
      <c r="A922" s="50" t="s">
        <v>7092</v>
      </c>
      <c r="B922" s="50">
        <v>538770</v>
      </c>
      <c r="C922" s="50" t="s">
        <v>1517</v>
      </c>
      <c r="D922" s="50" t="s">
        <v>708</v>
      </c>
    </row>
    <row r="923" spans="1:4">
      <c r="A923" s="50" t="s">
        <v>7091</v>
      </c>
      <c r="B923" s="50">
        <v>512093</v>
      </c>
      <c r="C923" s="50" t="s">
        <v>1517</v>
      </c>
      <c r="D923" s="50" t="s">
        <v>1407</v>
      </c>
    </row>
    <row r="924" spans="1:4">
      <c r="A924" s="50" t="s">
        <v>7090</v>
      </c>
      <c r="B924" s="50">
        <v>522001</v>
      </c>
      <c r="C924" s="50" t="s">
        <v>1517</v>
      </c>
      <c r="D924" s="50" t="s">
        <v>1915</v>
      </c>
    </row>
    <row r="925" spans="1:4">
      <c r="A925" s="50" t="s">
        <v>7089</v>
      </c>
      <c r="B925" s="50">
        <v>509472</v>
      </c>
      <c r="C925" s="50" t="s">
        <v>1517</v>
      </c>
      <c r="D925" s="50" t="s">
        <v>994</v>
      </c>
    </row>
    <row r="926" spans="1:4">
      <c r="A926" s="50" t="s">
        <v>7088</v>
      </c>
      <c r="B926" s="50">
        <v>524388</v>
      </c>
      <c r="C926" s="50" t="s">
        <v>1517</v>
      </c>
      <c r="D926" s="50" t="s">
        <v>1462</v>
      </c>
    </row>
    <row r="927" spans="1:4">
      <c r="A927" s="50" t="s">
        <v>7087</v>
      </c>
      <c r="B927" s="50">
        <v>539527</v>
      </c>
      <c r="C927" s="50" t="s">
        <v>1517</v>
      </c>
      <c r="D927" s="50" t="s">
        <v>778</v>
      </c>
    </row>
    <row r="928" spans="1:4">
      <c r="A928" s="50" t="s">
        <v>7086</v>
      </c>
      <c r="B928" s="50">
        <v>532392</v>
      </c>
      <c r="C928" s="50" t="s">
        <v>7085</v>
      </c>
      <c r="D928" s="50" t="s">
        <v>1729</v>
      </c>
    </row>
    <row r="929" spans="1:4">
      <c r="A929" s="50" t="s">
        <v>7084</v>
      </c>
      <c r="B929" s="50" t="s">
        <v>1517</v>
      </c>
      <c r="C929" s="50" t="s">
        <v>7083</v>
      </c>
      <c r="D929" s="50" t="s">
        <v>1515</v>
      </c>
    </row>
    <row r="930" spans="1:4">
      <c r="A930" s="50" t="s">
        <v>7082</v>
      </c>
      <c r="B930" s="50">
        <v>541770</v>
      </c>
      <c r="C930" s="50" t="s">
        <v>7081</v>
      </c>
      <c r="D930" s="50" t="s">
        <v>786</v>
      </c>
    </row>
    <row r="931" spans="1:4">
      <c r="A931" s="50" t="s">
        <v>7080</v>
      </c>
      <c r="B931" s="50">
        <v>539131</v>
      </c>
      <c r="C931" s="50" t="s">
        <v>1517</v>
      </c>
      <c r="D931" s="50" t="s">
        <v>1573</v>
      </c>
    </row>
    <row r="932" spans="1:4">
      <c r="A932" s="50" t="s">
        <v>7079</v>
      </c>
      <c r="B932" s="50">
        <v>512379</v>
      </c>
      <c r="C932" s="50" t="s">
        <v>1517</v>
      </c>
      <c r="D932" s="50" t="s">
        <v>1407</v>
      </c>
    </row>
    <row r="933" spans="1:4">
      <c r="A933" s="50" t="s">
        <v>7078</v>
      </c>
      <c r="B933" s="50">
        <v>511413</v>
      </c>
      <c r="C933" s="50" t="s">
        <v>7077</v>
      </c>
      <c r="D933" s="50" t="s">
        <v>786</v>
      </c>
    </row>
    <row r="934" spans="1:4">
      <c r="A934" s="50" t="s">
        <v>7076</v>
      </c>
      <c r="B934" s="50">
        <v>526269</v>
      </c>
      <c r="C934" s="50" t="s">
        <v>1517</v>
      </c>
      <c r="D934" s="50" t="s">
        <v>187</v>
      </c>
    </row>
    <row r="935" spans="1:4">
      <c r="A935" s="50" t="s">
        <v>7075</v>
      </c>
      <c r="B935" s="50">
        <v>526977</v>
      </c>
      <c r="C935" s="50" t="s">
        <v>1517</v>
      </c>
      <c r="D935" s="50" t="s">
        <v>205</v>
      </c>
    </row>
    <row r="936" spans="1:4">
      <c r="A936" s="50" t="s">
        <v>7074</v>
      </c>
      <c r="B936" s="50">
        <v>500092</v>
      </c>
      <c r="C936" s="50" t="s">
        <v>7073</v>
      </c>
      <c r="D936" s="50" t="s">
        <v>727</v>
      </c>
    </row>
    <row r="937" spans="1:4">
      <c r="A937" s="50" t="s">
        <v>7072</v>
      </c>
      <c r="B937" s="50">
        <v>539876</v>
      </c>
      <c r="C937" s="50" t="s">
        <v>7071</v>
      </c>
      <c r="D937" s="50" t="s">
        <v>267</v>
      </c>
    </row>
    <row r="938" spans="1:4">
      <c r="A938" s="50" t="s">
        <v>7070</v>
      </c>
      <c r="B938" s="50" t="s">
        <v>1517</v>
      </c>
      <c r="C938" s="50" t="s">
        <v>7069</v>
      </c>
      <c r="D938" s="50" t="s">
        <v>1515</v>
      </c>
    </row>
    <row r="939" spans="1:4">
      <c r="A939" s="50" t="s">
        <v>7068</v>
      </c>
      <c r="B939" s="50">
        <v>538521</v>
      </c>
      <c r="C939" s="50" t="s">
        <v>1517</v>
      </c>
      <c r="D939" s="50" t="s">
        <v>957</v>
      </c>
    </row>
    <row r="940" spans="1:4">
      <c r="A940" s="50" t="s">
        <v>7067</v>
      </c>
      <c r="B940" s="50">
        <v>540903</v>
      </c>
      <c r="C940" s="50" t="s">
        <v>1517</v>
      </c>
      <c r="D940" s="50" t="s">
        <v>376</v>
      </c>
    </row>
    <row r="941" spans="1:4">
      <c r="A941" s="50" t="s">
        <v>7066</v>
      </c>
      <c r="B941" s="50">
        <v>530067</v>
      </c>
      <c r="C941" s="50" t="s">
        <v>1517</v>
      </c>
      <c r="D941" s="50" t="s">
        <v>786</v>
      </c>
    </row>
    <row r="942" spans="1:4">
      <c r="A942" s="50" t="s">
        <v>7065</v>
      </c>
      <c r="B942" s="50">
        <v>526027</v>
      </c>
      <c r="C942" s="50" t="s">
        <v>7064</v>
      </c>
      <c r="D942" s="50" t="s">
        <v>3126</v>
      </c>
    </row>
    <row r="943" spans="1:4">
      <c r="A943" s="50" t="s">
        <v>7063</v>
      </c>
      <c r="B943" s="50">
        <v>511710</v>
      </c>
      <c r="C943" s="50" t="s">
        <v>1517</v>
      </c>
      <c r="D943" s="50" t="s">
        <v>786</v>
      </c>
    </row>
    <row r="944" spans="1:4">
      <c r="A944" s="50" t="s">
        <v>7062</v>
      </c>
      <c r="B944" s="50">
        <v>500480</v>
      </c>
      <c r="C944" s="50" t="s">
        <v>7060</v>
      </c>
      <c r="D944" s="50" t="s">
        <v>297</v>
      </c>
    </row>
    <row r="945" spans="1:4">
      <c r="A945" s="50" t="s">
        <v>7061</v>
      </c>
      <c r="B945" s="50">
        <v>500480</v>
      </c>
      <c r="C945" s="50" t="s">
        <v>7060</v>
      </c>
      <c r="D945" s="50" t="s">
        <v>297</v>
      </c>
    </row>
    <row r="946" spans="1:4">
      <c r="A946" s="50" t="s">
        <v>7059</v>
      </c>
      <c r="B946" s="50">
        <v>530843</v>
      </c>
      <c r="C946" s="50" t="s">
        <v>7058</v>
      </c>
      <c r="D946" s="50" t="s">
        <v>1007</v>
      </c>
    </row>
    <row r="947" spans="1:4">
      <c r="A947" s="50" t="s">
        <v>7057</v>
      </c>
      <c r="B947" s="50">
        <v>532332</v>
      </c>
      <c r="C947" s="50" t="s">
        <v>7056</v>
      </c>
      <c r="D947" s="50" t="s">
        <v>1407</v>
      </c>
    </row>
    <row r="948" spans="1:4">
      <c r="A948" s="50" t="s">
        <v>7055</v>
      </c>
      <c r="B948" s="50">
        <v>531472</v>
      </c>
      <c r="C948" s="50" t="s">
        <v>1517</v>
      </c>
      <c r="D948" s="50" t="s">
        <v>740</v>
      </c>
    </row>
    <row r="949" spans="1:4">
      <c r="A949" s="50" t="s">
        <v>7054</v>
      </c>
      <c r="B949" s="50">
        <v>532640</v>
      </c>
      <c r="C949" s="50" t="s">
        <v>7052</v>
      </c>
      <c r="D949" s="50" t="s">
        <v>2249</v>
      </c>
    </row>
    <row r="950" spans="1:4">
      <c r="A950" s="50" t="s">
        <v>7053</v>
      </c>
      <c r="B950" s="50">
        <v>532640</v>
      </c>
      <c r="C950" s="50" t="s">
        <v>7052</v>
      </c>
      <c r="D950" s="50" t="s">
        <v>2249</v>
      </c>
    </row>
    <row r="951" spans="1:4">
      <c r="A951" s="50" t="s">
        <v>7051</v>
      </c>
      <c r="B951" s="50">
        <v>532271</v>
      </c>
      <c r="C951" s="50" t="s">
        <v>1517</v>
      </c>
      <c r="D951" s="50" t="s">
        <v>1407</v>
      </c>
    </row>
    <row r="952" spans="1:4">
      <c r="A952" s="50" t="s">
        <v>7050</v>
      </c>
      <c r="B952" s="50">
        <v>532173</v>
      </c>
      <c r="C952" s="50" t="s">
        <v>7049</v>
      </c>
      <c r="D952" s="50" t="s">
        <v>1407</v>
      </c>
    </row>
    <row r="953" spans="1:4">
      <c r="A953" s="50" t="s">
        <v>7048</v>
      </c>
      <c r="B953" s="50">
        <v>532175</v>
      </c>
      <c r="C953" s="50" t="s">
        <v>7047</v>
      </c>
      <c r="D953" s="50" t="s">
        <v>730</v>
      </c>
    </row>
    <row r="954" spans="1:4">
      <c r="A954" s="50" t="s">
        <v>7046</v>
      </c>
      <c r="B954" s="50">
        <v>533151</v>
      </c>
      <c r="C954" s="50" t="s">
        <v>7045</v>
      </c>
      <c r="D954" s="50" t="s">
        <v>2249</v>
      </c>
    </row>
    <row r="955" spans="1:4">
      <c r="A955" s="50" t="s">
        <v>7044</v>
      </c>
      <c r="B955" s="50">
        <v>533160</v>
      </c>
      <c r="C955" s="50" t="s">
        <v>7043</v>
      </c>
      <c r="D955" s="50" t="s">
        <v>708</v>
      </c>
    </row>
    <row r="956" spans="1:4">
      <c r="A956" s="50" t="s">
        <v>7042</v>
      </c>
      <c r="B956" s="50" t="s">
        <v>1517</v>
      </c>
      <c r="C956" s="50" t="s">
        <v>7041</v>
      </c>
      <c r="D956" s="50" t="s">
        <v>1515</v>
      </c>
    </row>
    <row r="957" spans="1:4">
      <c r="A957" s="50" t="s">
        <v>7040</v>
      </c>
      <c r="B957" s="50" t="s">
        <v>1517</v>
      </c>
      <c r="C957" s="50" t="s">
        <v>7039</v>
      </c>
      <c r="D957" s="50" t="s">
        <v>1515</v>
      </c>
    </row>
    <row r="958" spans="1:4">
      <c r="A958" s="50" t="s">
        <v>7038</v>
      </c>
      <c r="B958" s="50">
        <v>517514</v>
      </c>
      <c r="C958" s="50" t="s">
        <v>1517</v>
      </c>
      <c r="D958" s="50" t="s">
        <v>860</v>
      </c>
    </row>
    <row r="959" spans="1:4">
      <c r="A959" s="50" t="s">
        <v>7037</v>
      </c>
      <c r="B959" s="50">
        <v>517514</v>
      </c>
      <c r="C959" s="50" t="s">
        <v>1517</v>
      </c>
      <c r="D959" s="50" t="s">
        <v>860</v>
      </c>
    </row>
    <row r="960" spans="1:4">
      <c r="A960" s="50" t="s">
        <v>7036</v>
      </c>
      <c r="B960" s="50">
        <v>500096</v>
      </c>
      <c r="C960" s="50" t="s">
        <v>7034</v>
      </c>
      <c r="D960" s="50" t="s">
        <v>1007</v>
      </c>
    </row>
    <row r="961" spans="1:4">
      <c r="A961" s="50" t="s">
        <v>7035</v>
      </c>
      <c r="B961" s="50">
        <v>500096</v>
      </c>
      <c r="C961" s="50" t="s">
        <v>7034</v>
      </c>
      <c r="D961" s="50" t="s">
        <v>1007</v>
      </c>
    </row>
    <row r="962" spans="1:4">
      <c r="A962" s="50" t="s">
        <v>7033</v>
      </c>
      <c r="B962" s="50">
        <v>526821</v>
      </c>
      <c r="C962" s="50" t="s">
        <v>1517</v>
      </c>
      <c r="D962" s="50" t="s">
        <v>187</v>
      </c>
    </row>
    <row r="963" spans="1:4">
      <c r="A963" s="50" t="s">
        <v>7032</v>
      </c>
      <c r="B963" s="50">
        <v>530825</v>
      </c>
      <c r="C963" s="50" t="s">
        <v>1517</v>
      </c>
      <c r="D963" s="50" t="s">
        <v>187</v>
      </c>
    </row>
    <row r="964" spans="1:4">
      <c r="A964" s="50" t="s">
        <v>7031</v>
      </c>
      <c r="B964" s="50">
        <v>530825</v>
      </c>
      <c r="C964" s="50" t="s">
        <v>1517</v>
      </c>
      <c r="D964" s="50" t="s">
        <v>187</v>
      </c>
    </row>
    <row r="965" spans="1:4">
      <c r="A965" s="50" t="s">
        <v>7030</v>
      </c>
      <c r="B965" s="50">
        <v>501148</v>
      </c>
      <c r="C965" s="50" t="s">
        <v>1517</v>
      </c>
      <c r="D965" s="50" t="s">
        <v>1573</v>
      </c>
    </row>
    <row r="966" spans="1:4">
      <c r="A966" s="50" t="s">
        <v>7029</v>
      </c>
      <c r="B966" s="50">
        <v>542216</v>
      </c>
      <c r="C966" s="50" t="s">
        <v>7028</v>
      </c>
      <c r="D966" s="50" t="s">
        <v>7027</v>
      </c>
    </row>
    <row r="967" spans="1:4">
      <c r="A967" s="50" t="s">
        <v>7026</v>
      </c>
      <c r="B967" s="50">
        <v>500097</v>
      </c>
      <c r="C967" s="50" t="s">
        <v>7025</v>
      </c>
      <c r="D967" s="50" t="s">
        <v>589</v>
      </c>
    </row>
    <row r="968" spans="1:4">
      <c r="A968" s="50" t="s">
        <v>7024</v>
      </c>
      <c r="B968" s="50">
        <v>539900</v>
      </c>
      <c r="C968" s="50" t="s">
        <v>1517</v>
      </c>
      <c r="D968" s="50" t="s">
        <v>994</v>
      </c>
    </row>
    <row r="969" spans="1:4">
      <c r="A969" s="50" t="s">
        <v>7023</v>
      </c>
      <c r="B969" s="50">
        <v>521220</v>
      </c>
      <c r="C969" s="50" t="s">
        <v>7022</v>
      </c>
      <c r="D969" s="50" t="s">
        <v>702</v>
      </c>
    </row>
    <row r="970" spans="1:4">
      <c r="A970" s="50" t="s">
        <v>7021</v>
      </c>
      <c r="B970" s="50" t="s">
        <v>1517</v>
      </c>
      <c r="C970" s="50" t="s">
        <v>7020</v>
      </c>
      <c r="D970" s="50" t="s">
        <v>1515</v>
      </c>
    </row>
    <row r="971" spans="1:4">
      <c r="A971" s="50" t="s">
        <v>7019</v>
      </c>
      <c r="B971" s="50">
        <v>532329</v>
      </c>
      <c r="C971" s="50" t="s">
        <v>1517</v>
      </c>
      <c r="D971" s="50" t="s">
        <v>1407</v>
      </c>
    </row>
    <row r="972" spans="1:4">
      <c r="A972" s="50" t="s">
        <v>7018</v>
      </c>
      <c r="B972" s="50">
        <v>532329</v>
      </c>
      <c r="C972" s="50" t="s">
        <v>1517</v>
      </c>
      <c r="D972" s="50" t="s">
        <v>1407</v>
      </c>
    </row>
    <row r="973" spans="1:4">
      <c r="A973" s="50" t="s">
        <v>7017</v>
      </c>
      <c r="B973" s="50">
        <v>540361</v>
      </c>
      <c r="C973" s="50" t="s">
        <v>1517</v>
      </c>
      <c r="D973" s="50" t="s">
        <v>994</v>
      </c>
    </row>
    <row r="974" spans="1:4">
      <c r="A974" s="50" t="s">
        <v>7016</v>
      </c>
      <c r="B974" s="50">
        <v>539770</v>
      </c>
      <c r="C974" s="50" t="s">
        <v>1517</v>
      </c>
      <c r="D974" s="50" t="s">
        <v>727</v>
      </c>
    </row>
    <row r="975" spans="1:4">
      <c r="A975" s="50" t="s">
        <v>7015</v>
      </c>
      <c r="B975" s="50">
        <v>539884</v>
      </c>
      <c r="C975" s="50" t="s">
        <v>1517</v>
      </c>
      <c r="D975" s="50" t="s">
        <v>829</v>
      </c>
    </row>
    <row r="976" spans="1:4">
      <c r="A976" s="50" t="s">
        <v>7014</v>
      </c>
      <c r="B976" s="50">
        <v>532528</v>
      </c>
      <c r="C976" s="50" t="s">
        <v>7013</v>
      </c>
      <c r="D976" s="50" t="s">
        <v>1407</v>
      </c>
    </row>
    <row r="977" spans="1:4">
      <c r="A977" s="50" t="s">
        <v>7012</v>
      </c>
      <c r="B977" s="50">
        <v>530171</v>
      </c>
      <c r="C977" s="50" t="s">
        <v>1517</v>
      </c>
      <c r="D977" s="50" t="s">
        <v>727</v>
      </c>
    </row>
    <row r="978" spans="1:4">
      <c r="A978" s="50" t="s">
        <v>7011</v>
      </c>
      <c r="B978" s="50">
        <v>530393</v>
      </c>
      <c r="C978" s="50" t="s">
        <v>7010</v>
      </c>
      <c r="D978" s="50" t="s">
        <v>727</v>
      </c>
    </row>
    <row r="979" spans="1:4">
      <c r="A979" s="50" t="s">
        <v>7009</v>
      </c>
      <c r="B979" s="50">
        <v>532772</v>
      </c>
      <c r="C979" s="50" t="s">
        <v>7008</v>
      </c>
      <c r="D979" s="50" t="s">
        <v>705</v>
      </c>
    </row>
    <row r="980" spans="1:4">
      <c r="A980" s="50" t="s">
        <v>7007</v>
      </c>
      <c r="B980" s="50">
        <v>511611</v>
      </c>
      <c r="C980" s="50" t="s">
        <v>7006</v>
      </c>
      <c r="D980" s="50" t="s">
        <v>786</v>
      </c>
    </row>
    <row r="981" spans="1:4">
      <c r="A981" s="50" t="s">
        <v>7005</v>
      </c>
      <c r="B981" s="50">
        <v>502820</v>
      </c>
      <c r="C981" s="50" t="s">
        <v>7004</v>
      </c>
      <c r="D981" s="50" t="s">
        <v>702</v>
      </c>
    </row>
    <row r="982" spans="1:4">
      <c r="A982" s="50" t="s">
        <v>7003</v>
      </c>
      <c r="B982" s="50">
        <v>523369</v>
      </c>
      <c r="C982" s="50" t="s">
        <v>1517</v>
      </c>
      <c r="D982" s="50" t="s">
        <v>589</v>
      </c>
    </row>
    <row r="983" spans="1:4">
      <c r="A983" s="50" t="s">
        <v>7002</v>
      </c>
      <c r="B983" s="50">
        <v>523367</v>
      </c>
      <c r="C983" s="50" t="s">
        <v>7001</v>
      </c>
      <c r="D983" s="50" t="s">
        <v>783</v>
      </c>
    </row>
    <row r="984" spans="1:4">
      <c r="A984" s="50" t="s">
        <v>7000</v>
      </c>
      <c r="B984" s="50">
        <v>500117</v>
      </c>
      <c r="C984" s="50" t="s">
        <v>6999</v>
      </c>
      <c r="D984" s="50" t="s">
        <v>661</v>
      </c>
    </row>
    <row r="985" spans="1:4">
      <c r="A985" s="50" t="s">
        <v>6998</v>
      </c>
      <c r="B985" s="50">
        <v>590031</v>
      </c>
      <c r="C985" s="50" t="s">
        <v>6996</v>
      </c>
      <c r="D985" s="50" t="s">
        <v>860</v>
      </c>
    </row>
    <row r="986" spans="1:4">
      <c r="A986" s="50" t="s">
        <v>6997</v>
      </c>
      <c r="B986" s="50">
        <v>590031</v>
      </c>
      <c r="C986" s="50" t="s">
        <v>6996</v>
      </c>
      <c r="D986" s="50" t="s">
        <v>860</v>
      </c>
    </row>
    <row r="987" spans="1:4">
      <c r="A987" s="50" t="s">
        <v>6995</v>
      </c>
      <c r="B987" s="50" t="s">
        <v>1517</v>
      </c>
      <c r="C987" s="50" t="s">
        <v>6994</v>
      </c>
      <c r="D987" s="50" t="s">
        <v>1515</v>
      </c>
    </row>
    <row r="988" spans="1:4">
      <c r="A988" s="50" t="s">
        <v>6993</v>
      </c>
      <c r="B988" s="50">
        <v>505703</v>
      </c>
      <c r="C988" s="50" t="s">
        <v>1517</v>
      </c>
      <c r="D988" s="50" t="s">
        <v>297</v>
      </c>
    </row>
    <row r="989" spans="1:4">
      <c r="A989" s="50" t="s">
        <v>6992</v>
      </c>
      <c r="B989" s="50">
        <v>502137</v>
      </c>
      <c r="C989" s="50" t="s">
        <v>6991</v>
      </c>
      <c r="D989" s="50" t="s">
        <v>469</v>
      </c>
    </row>
    <row r="990" spans="1:4">
      <c r="A990" s="50" t="s">
        <v>6990</v>
      </c>
      <c r="B990" s="50">
        <v>512068</v>
      </c>
      <c r="C990" s="50" t="s">
        <v>1517</v>
      </c>
      <c r="D990" s="50" t="s">
        <v>2261</v>
      </c>
    </row>
    <row r="991" spans="1:4">
      <c r="A991" s="50" t="s">
        <v>6989</v>
      </c>
      <c r="B991" s="50">
        <v>542248</v>
      </c>
      <c r="C991" s="50" t="s">
        <v>6988</v>
      </c>
      <c r="D991" s="50" t="s">
        <v>890</v>
      </c>
    </row>
    <row r="992" spans="1:4">
      <c r="A992" s="50" t="s">
        <v>6987</v>
      </c>
      <c r="B992" s="50">
        <v>531989</v>
      </c>
      <c r="C992" s="50" t="s">
        <v>1517</v>
      </c>
      <c r="D992" s="50" t="s">
        <v>912</v>
      </c>
    </row>
    <row r="993" spans="1:4">
      <c r="A993" s="50" t="s">
        <v>6986</v>
      </c>
      <c r="B993" s="50">
        <v>539190</v>
      </c>
      <c r="C993" s="50" t="s">
        <v>1517</v>
      </c>
      <c r="D993" s="50" t="s">
        <v>786</v>
      </c>
    </row>
    <row r="994" spans="1:4">
      <c r="A994" s="50" t="s">
        <v>6985</v>
      </c>
      <c r="B994" s="50">
        <v>531227</v>
      </c>
      <c r="C994" s="50" t="s">
        <v>1517</v>
      </c>
      <c r="D994" s="50" t="s">
        <v>463</v>
      </c>
    </row>
    <row r="995" spans="1:4">
      <c r="A995" s="50" t="s">
        <v>6984</v>
      </c>
      <c r="B995" s="50">
        <v>539405</v>
      </c>
      <c r="C995" s="50" t="s">
        <v>1517</v>
      </c>
      <c r="D995" s="50" t="s">
        <v>829</v>
      </c>
    </row>
    <row r="996" spans="1:4">
      <c r="A996" s="50" t="s">
        <v>6983</v>
      </c>
      <c r="B996" s="50">
        <v>539559</v>
      </c>
      <c r="C996" s="50" t="s">
        <v>1517</v>
      </c>
      <c r="D996" s="50" t="s">
        <v>829</v>
      </c>
    </row>
    <row r="997" spans="1:4">
      <c r="A997" s="50" t="s">
        <v>6982</v>
      </c>
      <c r="B997" s="50">
        <v>539559</v>
      </c>
      <c r="C997" s="50" t="s">
        <v>1517</v>
      </c>
      <c r="D997" s="50" t="s">
        <v>829</v>
      </c>
    </row>
    <row r="998" spans="1:4">
      <c r="A998" s="50" t="s">
        <v>6981</v>
      </c>
      <c r="B998" s="50">
        <v>532760</v>
      </c>
      <c r="C998" s="50" t="s">
        <v>544</v>
      </c>
      <c r="D998" s="50" t="s">
        <v>3515</v>
      </c>
    </row>
    <row r="999" spans="1:4">
      <c r="A999" s="50" t="s">
        <v>6980</v>
      </c>
      <c r="B999" s="50">
        <v>541778</v>
      </c>
      <c r="C999" s="50" t="s">
        <v>1517</v>
      </c>
      <c r="D999" s="50" t="s">
        <v>187</v>
      </c>
    </row>
    <row r="1000" spans="1:4">
      <c r="A1000" s="50" t="s">
        <v>6979</v>
      </c>
      <c r="B1000" s="50">
        <v>500645</v>
      </c>
      <c r="C1000" s="50" t="s">
        <v>6978</v>
      </c>
      <c r="D1000" s="50" t="s">
        <v>463</v>
      </c>
    </row>
    <row r="1001" spans="1:4">
      <c r="A1001" s="50" t="s">
        <v>6977</v>
      </c>
      <c r="B1001" s="50">
        <v>506401</v>
      </c>
      <c r="C1001" s="50" t="s">
        <v>6976</v>
      </c>
      <c r="D1001" s="50" t="s">
        <v>463</v>
      </c>
    </row>
    <row r="1002" spans="1:4">
      <c r="A1002" s="50" t="s">
        <v>6975</v>
      </c>
      <c r="B1002" s="50">
        <v>514030</v>
      </c>
      <c r="C1002" s="50" t="s">
        <v>1517</v>
      </c>
      <c r="D1002" s="50" t="s">
        <v>702</v>
      </c>
    </row>
    <row r="1003" spans="1:4">
      <c r="A1003" s="50" t="s">
        <v>6974</v>
      </c>
      <c r="B1003" s="50">
        <v>539455</v>
      </c>
      <c r="C1003" s="50" t="s">
        <v>1517</v>
      </c>
      <c r="D1003" s="50" t="s">
        <v>1632</v>
      </c>
    </row>
    <row r="1004" spans="1:4">
      <c r="A1004" s="50" t="s">
        <v>6973</v>
      </c>
      <c r="B1004" s="50">
        <v>780006</v>
      </c>
      <c r="C1004" s="50" t="s">
        <v>1517</v>
      </c>
      <c r="D1004" s="50" t="s">
        <v>1662</v>
      </c>
    </row>
    <row r="1005" spans="1:4">
      <c r="A1005" s="50" t="s">
        <v>6972</v>
      </c>
      <c r="B1005" s="50">
        <v>532848</v>
      </c>
      <c r="C1005" s="50" t="s">
        <v>6971</v>
      </c>
      <c r="D1005" s="50" t="s">
        <v>1533</v>
      </c>
    </row>
    <row r="1006" spans="1:4">
      <c r="A1006" s="50" t="s">
        <v>6970</v>
      </c>
      <c r="B1006" s="50">
        <v>539596</v>
      </c>
      <c r="C1006" s="50" t="s">
        <v>1517</v>
      </c>
      <c r="D1006" s="50" t="s">
        <v>727</v>
      </c>
    </row>
    <row r="1007" spans="1:4">
      <c r="A1007" s="50" t="s">
        <v>6969</v>
      </c>
      <c r="B1007" s="50">
        <v>504286</v>
      </c>
      <c r="C1007" s="50" t="s">
        <v>6968</v>
      </c>
      <c r="D1007" s="50" t="s">
        <v>740</v>
      </c>
    </row>
    <row r="1008" spans="1:4">
      <c r="A1008" s="50" t="s">
        <v>6967</v>
      </c>
      <c r="B1008" s="50">
        <v>504240</v>
      </c>
      <c r="C1008" s="50" t="s">
        <v>1517</v>
      </c>
      <c r="D1008" s="50" t="s">
        <v>740</v>
      </c>
    </row>
    <row r="1009" spans="1:4">
      <c r="A1009" s="50" t="s">
        <v>6966</v>
      </c>
      <c r="B1009" s="50">
        <v>504256</v>
      </c>
      <c r="C1009" s="50" t="s">
        <v>1517</v>
      </c>
      <c r="D1009" s="50" t="s">
        <v>1527</v>
      </c>
    </row>
    <row r="1010" spans="1:4">
      <c r="A1010" s="50" t="s">
        <v>6965</v>
      </c>
      <c r="B1010" s="50">
        <v>533137</v>
      </c>
      <c r="C1010" s="50" t="s">
        <v>6964</v>
      </c>
      <c r="D1010" s="50" t="s">
        <v>1544</v>
      </c>
    </row>
    <row r="1011" spans="1:4">
      <c r="A1011" s="50" t="s">
        <v>6963</v>
      </c>
      <c r="B1011" s="50">
        <v>532121</v>
      </c>
      <c r="C1011" s="50" t="s">
        <v>6962</v>
      </c>
      <c r="D1011" s="50" t="s">
        <v>705</v>
      </c>
    </row>
    <row r="1012" spans="1:4">
      <c r="A1012" s="50" t="s">
        <v>6961</v>
      </c>
      <c r="B1012" s="50">
        <v>537536</v>
      </c>
      <c r="C1012" s="50" t="s">
        <v>1517</v>
      </c>
      <c r="D1012" s="50" t="s">
        <v>254</v>
      </c>
    </row>
    <row r="1013" spans="1:4">
      <c r="A1013" s="50" t="s">
        <v>6960</v>
      </c>
      <c r="B1013" s="50">
        <v>531521</v>
      </c>
      <c r="C1013" s="50" t="s">
        <v>1517</v>
      </c>
      <c r="D1013" s="50" t="s">
        <v>254</v>
      </c>
    </row>
    <row r="1014" spans="1:4">
      <c r="A1014" s="50" t="s">
        <v>6959</v>
      </c>
      <c r="B1014" s="50" t="s">
        <v>1517</v>
      </c>
      <c r="C1014" s="50" t="s">
        <v>293</v>
      </c>
      <c r="D1014" s="50" t="s">
        <v>1515</v>
      </c>
    </row>
    <row r="1015" spans="1:4">
      <c r="A1015" s="50" t="s">
        <v>6958</v>
      </c>
      <c r="B1015" s="50">
        <v>539197</v>
      </c>
      <c r="C1015" s="50" t="s">
        <v>1517</v>
      </c>
      <c r="D1015" s="50" t="s">
        <v>994</v>
      </c>
    </row>
    <row r="1016" spans="1:4">
      <c r="A1016" s="50" t="s">
        <v>6957</v>
      </c>
      <c r="B1016" s="50">
        <v>539197</v>
      </c>
      <c r="C1016" s="50" t="s">
        <v>1517</v>
      </c>
      <c r="D1016" s="50" t="s">
        <v>994</v>
      </c>
    </row>
    <row r="1017" spans="1:4">
      <c r="A1017" s="50" t="s">
        <v>6956</v>
      </c>
      <c r="B1017" s="50">
        <v>531585</v>
      </c>
      <c r="C1017" s="50" t="s">
        <v>1517</v>
      </c>
      <c r="D1017" s="50" t="s">
        <v>994</v>
      </c>
    </row>
    <row r="1018" spans="1:4">
      <c r="A1018" s="50" t="s">
        <v>6955</v>
      </c>
      <c r="B1018" s="50">
        <v>512445</v>
      </c>
      <c r="C1018" s="50" t="s">
        <v>1517</v>
      </c>
      <c r="D1018" s="50" t="s">
        <v>727</v>
      </c>
    </row>
    <row r="1019" spans="1:4">
      <c r="A1019" s="50" t="s">
        <v>6954</v>
      </c>
      <c r="B1019" s="50">
        <v>530765</v>
      </c>
      <c r="C1019" s="50" t="s">
        <v>1517</v>
      </c>
      <c r="D1019" s="50" t="s">
        <v>786</v>
      </c>
    </row>
    <row r="1020" spans="1:4">
      <c r="A1020" s="50" t="s">
        <v>6953</v>
      </c>
      <c r="B1020" s="50">
        <v>542002</v>
      </c>
      <c r="C1020" s="50" t="s">
        <v>1517</v>
      </c>
      <c r="D1020" s="50" t="s">
        <v>708</v>
      </c>
    </row>
    <row r="1021" spans="1:4">
      <c r="A1021" s="50" t="s">
        <v>6952</v>
      </c>
      <c r="B1021" s="50">
        <v>511072</v>
      </c>
      <c r="C1021" s="50" t="s">
        <v>6951</v>
      </c>
      <c r="D1021" s="50" t="s">
        <v>1985</v>
      </c>
    </row>
    <row r="1022" spans="1:4">
      <c r="A1022" s="50" t="s">
        <v>6950</v>
      </c>
      <c r="B1022" s="50">
        <v>519588</v>
      </c>
      <c r="C1022" s="50" t="s">
        <v>6949</v>
      </c>
      <c r="D1022" s="50" t="s">
        <v>626</v>
      </c>
    </row>
    <row r="1023" spans="1:4">
      <c r="A1023" s="50" t="s">
        <v>6948</v>
      </c>
      <c r="B1023" s="50">
        <v>538715</v>
      </c>
      <c r="C1023" s="50" t="s">
        <v>1517</v>
      </c>
      <c r="D1023" s="50" t="s">
        <v>716</v>
      </c>
    </row>
    <row r="1024" spans="1:4">
      <c r="A1024" s="50" t="s">
        <v>6947</v>
      </c>
      <c r="B1024" s="50">
        <v>500119</v>
      </c>
      <c r="C1024" s="50" t="s">
        <v>6946</v>
      </c>
      <c r="D1024" s="50" t="s">
        <v>589</v>
      </c>
    </row>
    <row r="1025" spans="1:4">
      <c r="A1025" s="50" t="s">
        <v>6945</v>
      </c>
      <c r="B1025" s="50">
        <v>531923</v>
      </c>
      <c r="C1025" s="50" t="s">
        <v>1517</v>
      </c>
      <c r="D1025" s="50" t="s">
        <v>589</v>
      </c>
    </row>
    <row r="1026" spans="1:4">
      <c r="A1026" s="50" t="s">
        <v>6944</v>
      </c>
      <c r="B1026" s="50">
        <v>531198</v>
      </c>
      <c r="C1026" s="50" t="s">
        <v>1517</v>
      </c>
      <c r="D1026" s="50" t="s">
        <v>1593</v>
      </c>
    </row>
    <row r="1027" spans="1:4">
      <c r="A1027" s="50" t="s">
        <v>6943</v>
      </c>
      <c r="B1027" s="50">
        <v>521216</v>
      </c>
      <c r="C1027" s="50" t="s">
        <v>1517</v>
      </c>
      <c r="D1027" s="50" t="s">
        <v>702</v>
      </c>
    </row>
    <row r="1028" spans="1:4">
      <c r="A1028" s="50" t="s">
        <v>6942</v>
      </c>
      <c r="B1028" s="50">
        <v>542679</v>
      </c>
      <c r="C1028" s="50" t="s">
        <v>6941</v>
      </c>
      <c r="D1028" s="50" t="s">
        <v>740</v>
      </c>
    </row>
    <row r="1029" spans="1:4">
      <c r="A1029" s="50" t="s">
        <v>6940</v>
      </c>
      <c r="B1029" s="50">
        <v>532180</v>
      </c>
      <c r="C1029" s="50" t="s">
        <v>6939</v>
      </c>
      <c r="D1029" s="50" t="s">
        <v>705</v>
      </c>
    </row>
    <row r="1030" spans="1:4">
      <c r="A1030" s="50" t="s">
        <v>6938</v>
      </c>
      <c r="B1030" s="50">
        <v>512485</v>
      </c>
      <c r="C1030" s="50" t="s">
        <v>1517</v>
      </c>
      <c r="D1030" s="50" t="s">
        <v>994</v>
      </c>
    </row>
    <row r="1031" spans="1:4">
      <c r="A1031" s="50" t="s">
        <v>6937</v>
      </c>
      <c r="B1031" s="50">
        <v>521151</v>
      </c>
      <c r="C1031" s="50" t="s">
        <v>1517</v>
      </c>
      <c r="D1031" s="50" t="s">
        <v>702</v>
      </c>
    </row>
    <row r="1032" spans="1:4">
      <c r="A1032" s="50" t="s">
        <v>6936</v>
      </c>
      <c r="B1032" s="50">
        <v>503637</v>
      </c>
      <c r="C1032" s="50" t="s">
        <v>1517</v>
      </c>
      <c r="D1032" s="50" t="s">
        <v>727</v>
      </c>
    </row>
    <row r="1033" spans="1:4">
      <c r="A1033" s="50" t="s">
        <v>6935</v>
      </c>
      <c r="B1033" s="50">
        <v>507717</v>
      </c>
      <c r="C1033" s="50" t="s">
        <v>6934</v>
      </c>
      <c r="D1033" s="50" t="s">
        <v>789</v>
      </c>
    </row>
    <row r="1034" spans="1:4">
      <c r="A1034" s="50" t="s">
        <v>6933</v>
      </c>
      <c r="B1034" s="50">
        <v>538446</v>
      </c>
      <c r="C1034" s="50" t="s">
        <v>1517</v>
      </c>
      <c r="D1034" s="50" t="s">
        <v>727</v>
      </c>
    </row>
    <row r="1035" spans="1:4">
      <c r="A1035" s="50" t="s">
        <v>6932</v>
      </c>
      <c r="B1035" s="50" t="s">
        <v>1517</v>
      </c>
      <c r="C1035" s="50" t="s">
        <v>6931</v>
      </c>
      <c r="D1035" s="50" t="s">
        <v>1515</v>
      </c>
    </row>
    <row r="1036" spans="1:4">
      <c r="A1036" s="50" t="s">
        <v>6930</v>
      </c>
      <c r="B1036" s="50">
        <v>531043</v>
      </c>
      <c r="C1036" s="50" t="s">
        <v>1517</v>
      </c>
      <c r="D1036" s="50" t="s">
        <v>890</v>
      </c>
    </row>
    <row r="1037" spans="1:4">
      <c r="A1037" s="50" t="s">
        <v>6929</v>
      </c>
      <c r="B1037" s="50">
        <v>540268</v>
      </c>
      <c r="C1037" s="50" t="s">
        <v>1517</v>
      </c>
      <c r="D1037" s="50" t="s">
        <v>727</v>
      </c>
    </row>
    <row r="1038" spans="1:4">
      <c r="A1038" s="50" t="s">
        <v>6928</v>
      </c>
      <c r="B1038" s="50">
        <v>506405</v>
      </c>
      <c r="C1038" s="50" t="s">
        <v>1517</v>
      </c>
      <c r="D1038" s="50" t="s">
        <v>187</v>
      </c>
    </row>
    <row r="1039" spans="1:4">
      <c r="A1039" s="50" t="s">
        <v>6927</v>
      </c>
      <c r="B1039" s="50">
        <v>511451</v>
      </c>
      <c r="C1039" s="50" t="s">
        <v>1517</v>
      </c>
      <c r="D1039" s="50" t="s">
        <v>786</v>
      </c>
    </row>
    <row r="1040" spans="1:4">
      <c r="A1040" s="50" t="s">
        <v>6926</v>
      </c>
      <c r="B1040" s="50">
        <v>507442</v>
      </c>
      <c r="C1040" s="50" t="s">
        <v>6925</v>
      </c>
      <c r="D1040" s="50" t="s">
        <v>589</v>
      </c>
    </row>
    <row r="1041" spans="1:4">
      <c r="A1041" s="50" t="s">
        <v>6924</v>
      </c>
      <c r="B1041" s="50">
        <v>501945</v>
      </c>
      <c r="C1041" s="50" t="s">
        <v>1517</v>
      </c>
      <c r="D1041" s="50" t="s">
        <v>786</v>
      </c>
    </row>
    <row r="1042" spans="1:4">
      <c r="A1042" s="50" t="s">
        <v>6923</v>
      </c>
      <c r="B1042" s="50">
        <v>526971</v>
      </c>
      <c r="C1042" s="50" t="s">
        <v>1517</v>
      </c>
      <c r="D1042" s="50" t="s">
        <v>994</v>
      </c>
    </row>
    <row r="1043" spans="1:4">
      <c r="A1043" s="50" t="s">
        <v>6922</v>
      </c>
      <c r="B1043" s="50">
        <v>531306</v>
      </c>
      <c r="C1043" s="50" t="s">
        <v>1517</v>
      </c>
      <c r="D1043" s="50" t="s">
        <v>297</v>
      </c>
    </row>
    <row r="1044" spans="1:4">
      <c r="A1044" s="50" t="s">
        <v>6921</v>
      </c>
      <c r="B1044" s="50">
        <v>531306</v>
      </c>
      <c r="C1044" s="50" t="s">
        <v>1517</v>
      </c>
      <c r="D1044" s="50" t="s">
        <v>297</v>
      </c>
    </row>
    <row r="1045" spans="1:4">
      <c r="A1045" s="50" t="s">
        <v>6920</v>
      </c>
      <c r="B1045" s="50">
        <v>541302</v>
      </c>
      <c r="C1045" s="50" t="s">
        <v>1517</v>
      </c>
      <c r="D1045" s="50" t="s">
        <v>713</v>
      </c>
    </row>
    <row r="1046" spans="1:4">
      <c r="A1046" s="50" t="s">
        <v>6919</v>
      </c>
      <c r="B1046" s="50">
        <v>507886</v>
      </c>
      <c r="C1046" s="50" t="s">
        <v>1517</v>
      </c>
      <c r="D1046" s="50" t="s">
        <v>708</v>
      </c>
    </row>
    <row r="1047" spans="1:4">
      <c r="A1047" s="50" t="s">
        <v>6918</v>
      </c>
      <c r="B1047" s="50">
        <v>540695</v>
      </c>
      <c r="C1047" s="50" t="s">
        <v>1517</v>
      </c>
      <c r="D1047" s="50" t="s">
        <v>994</v>
      </c>
    </row>
    <row r="1048" spans="1:4">
      <c r="A1048" s="50" t="s">
        <v>6917</v>
      </c>
      <c r="B1048" s="50">
        <v>531237</v>
      </c>
      <c r="C1048" s="50" t="s">
        <v>1517</v>
      </c>
      <c r="D1048" s="50" t="s">
        <v>786</v>
      </c>
    </row>
    <row r="1049" spans="1:4">
      <c r="A1049" s="50" t="s">
        <v>6916</v>
      </c>
      <c r="B1049" s="50">
        <v>533336</v>
      </c>
      <c r="C1049" s="50" t="s">
        <v>6915</v>
      </c>
      <c r="D1049" s="50" t="s">
        <v>1573</v>
      </c>
    </row>
    <row r="1050" spans="1:4">
      <c r="A1050" s="50" t="s">
        <v>6914</v>
      </c>
      <c r="B1050" s="50">
        <v>523736</v>
      </c>
      <c r="C1050" s="50" t="s">
        <v>6913</v>
      </c>
      <c r="D1050" s="50" t="s">
        <v>1764</v>
      </c>
    </row>
    <row r="1051" spans="1:4">
      <c r="A1051" s="50" t="s">
        <v>6912</v>
      </c>
      <c r="B1051" s="50">
        <v>538902</v>
      </c>
      <c r="C1051" s="50" t="s">
        <v>6911</v>
      </c>
      <c r="D1051" s="50" t="s">
        <v>865</v>
      </c>
    </row>
    <row r="1052" spans="1:4">
      <c r="A1052" s="50" t="s">
        <v>6910</v>
      </c>
      <c r="B1052" s="50" t="s">
        <v>1517</v>
      </c>
      <c r="C1052" s="50" t="s">
        <v>6909</v>
      </c>
      <c r="D1052" s="50" t="s">
        <v>865</v>
      </c>
    </row>
    <row r="1053" spans="1:4">
      <c r="A1053" s="50" t="s">
        <v>6908</v>
      </c>
      <c r="B1053" s="50">
        <v>508860</v>
      </c>
      <c r="C1053" s="50" t="s">
        <v>1517</v>
      </c>
      <c r="D1053" s="50" t="s">
        <v>713</v>
      </c>
    </row>
    <row r="1054" spans="1:4">
      <c r="A1054" s="50" t="s">
        <v>6907</v>
      </c>
      <c r="B1054" s="50">
        <v>500120</v>
      </c>
      <c r="C1054" s="50" t="s">
        <v>1517</v>
      </c>
      <c r="D1054" s="50" t="s">
        <v>463</v>
      </c>
    </row>
    <row r="1055" spans="1:4">
      <c r="A1055" s="50" t="s">
        <v>6906</v>
      </c>
      <c r="B1055" s="50">
        <v>522163</v>
      </c>
      <c r="C1055" s="50" t="s">
        <v>6905</v>
      </c>
      <c r="D1055" s="50" t="s">
        <v>740</v>
      </c>
    </row>
    <row r="1056" spans="1:4">
      <c r="A1056" s="50" t="s">
        <v>6904</v>
      </c>
      <c r="B1056" s="50">
        <v>530959</v>
      </c>
      <c r="C1056" s="50" t="s">
        <v>1517</v>
      </c>
      <c r="D1056" s="50" t="s">
        <v>865</v>
      </c>
    </row>
    <row r="1057" spans="1:4">
      <c r="A1057" s="50" t="s">
        <v>6903</v>
      </c>
      <c r="B1057" s="50">
        <v>500089</v>
      </c>
      <c r="C1057" s="50" t="s">
        <v>6901</v>
      </c>
      <c r="D1057" s="50" t="s">
        <v>187</v>
      </c>
    </row>
    <row r="1058" spans="1:4">
      <c r="A1058" s="50" t="s">
        <v>6902</v>
      </c>
      <c r="B1058" s="50">
        <v>500089</v>
      </c>
      <c r="C1058" s="50" t="s">
        <v>6901</v>
      </c>
      <c r="D1058" s="50" t="s">
        <v>187</v>
      </c>
    </row>
    <row r="1059" spans="1:4">
      <c r="A1059" s="50" t="s">
        <v>6900</v>
      </c>
      <c r="B1059" s="50">
        <v>540811</v>
      </c>
      <c r="C1059" s="50" t="s">
        <v>1517</v>
      </c>
      <c r="D1059" s="50" t="s">
        <v>994</v>
      </c>
    </row>
    <row r="1060" spans="1:4">
      <c r="A1060" s="50" t="s">
        <v>6899</v>
      </c>
      <c r="B1060" s="50">
        <v>542685</v>
      </c>
      <c r="C1060" s="50" t="s">
        <v>6898</v>
      </c>
      <c r="D1060" s="50" t="s">
        <v>2249</v>
      </c>
    </row>
    <row r="1061" spans="1:4">
      <c r="A1061" s="50" t="s">
        <v>6897</v>
      </c>
      <c r="B1061" s="50">
        <v>539979</v>
      </c>
      <c r="C1061" s="50" t="s">
        <v>6896</v>
      </c>
      <c r="D1061" s="50" t="s">
        <v>702</v>
      </c>
    </row>
    <row r="1062" spans="1:4">
      <c r="A1062" s="50" t="s">
        <v>6895</v>
      </c>
      <c r="B1062" s="50">
        <v>540151</v>
      </c>
      <c r="C1062" s="50" t="s">
        <v>1517</v>
      </c>
      <c r="D1062" s="50" t="s">
        <v>1729</v>
      </c>
    </row>
    <row r="1063" spans="1:4">
      <c r="A1063" s="50" t="s">
        <v>6894</v>
      </c>
      <c r="B1063" s="50">
        <v>542155</v>
      </c>
      <c r="C1063" s="50" t="s">
        <v>6893</v>
      </c>
      <c r="D1063" s="50" t="s">
        <v>1621</v>
      </c>
    </row>
    <row r="1064" spans="1:4">
      <c r="A1064" s="50" t="s">
        <v>6892</v>
      </c>
      <c r="B1064" s="50">
        <v>506414</v>
      </c>
      <c r="C1064" s="50" t="s">
        <v>1517</v>
      </c>
      <c r="D1064" s="50" t="s">
        <v>254</v>
      </c>
    </row>
    <row r="1065" spans="1:4">
      <c r="A1065" s="50" t="s">
        <v>6891</v>
      </c>
      <c r="B1065" s="50">
        <v>531153</v>
      </c>
      <c r="C1065" s="50" t="s">
        <v>1517</v>
      </c>
      <c r="D1065" s="50" t="s">
        <v>1428</v>
      </c>
    </row>
    <row r="1066" spans="1:4">
      <c r="A1066" s="50" t="s">
        <v>6890</v>
      </c>
      <c r="B1066" s="50">
        <v>540789</v>
      </c>
      <c r="C1066" s="50" t="s">
        <v>6889</v>
      </c>
      <c r="D1066" s="50" t="s">
        <v>1023</v>
      </c>
    </row>
    <row r="1067" spans="1:4">
      <c r="A1067" s="50" t="s">
        <v>6888</v>
      </c>
      <c r="B1067" s="50">
        <v>540047</v>
      </c>
      <c r="C1067" s="50" t="s">
        <v>6887</v>
      </c>
      <c r="D1067" s="50" t="s">
        <v>3352</v>
      </c>
    </row>
    <row r="1068" spans="1:4">
      <c r="A1068" s="50" t="s">
        <v>6886</v>
      </c>
      <c r="B1068" s="50">
        <v>526927</v>
      </c>
      <c r="C1068" s="50" t="s">
        <v>1517</v>
      </c>
      <c r="D1068" s="50" t="s">
        <v>1407</v>
      </c>
    </row>
    <row r="1069" spans="1:4">
      <c r="A1069" s="50" t="s">
        <v>6885</v>
      </c>
      <c r="B1069" s="50">
        <v>500068</v>
      </c>
      <c r="C1069" s="50" t="s">
        <v>1517</v>
      </c>
      <c r="D1069" s="50" t="s">
        <v>297</v>
      </c>
    </row>
    <row r="1070" spans="1:4">
      <c r="A1070" s="50" t="s">
        <v>6884</v>
      </c>
      <c r="B1070" s="50">
        <v>500068</v>
      </c>
      <c r="C1070" s="50" t="s">
        <v>1517</v>
      </c>
      <c r="D1070" s="50" t="s">
        <v>297</v>
      </c>
    </row>
    <row r="1071" spans="1:4">
      <c r="A1071" s="50" t="s">
        <v>6883</v>
      </c>
      <c r="B1071" s="50">
        <v>532839</v>
      </c>
      <c r="C1071" s="50" t="s">
        <v>6881</v>
      </c>
      <c r="D1071" s="50" t="s">
        <v>1544</v>
      </c>
    </row>
    <row r="1072" spans="1:4">
      <c r="A1072" s="50" t="s">
        <v>6882</v>
      </c>
      <c r="B1072" s="50">
        <v>532839</v>
      </c>
      <c r="C1072" s="50" t="s">
        <v>6881</v>
      </c>
      <c r="D1072" s="50" t="s">
        <v>1544</v>
      </c>
    </row>
    <row r="1073" spans="1:4">
      <c r="A1073" s="50" t="s">
        <v>6880</v>
      </c>
      <c r="B1073" s="50">
        <v>531553</v>
      </c>
      <c r="C1073" s="50" t="s">
        <v>1517</v>
      </c>
      <c r="D1073" s="50" t="s">
        <v>1533</v>
      </c>
    </row>
    <row r="1074" spans="1:4">
      <c r="A1074" s="50" t="s">
        <v>6879</v>
      </c>
      <c r="B1074" s="50">
        <v>540701</v>
      </c>
      <c r="C1074" s="50" t="s">
        <v>6878</v>
      </c>
      <c r="D1074" s="50" t="s">
        <v>254</v>
      </c>
    </row>
    <row r="1075" spans="1:4">
      <c r="A1075" s="50" t="s">
        <v>6877</v>
      </c>
      <c r="B1075" s="50">
        <v>538432</v>
      </c>
      <c r="C1075" s="50" t="s">
        <v>1517</v>
      </c>
      <c r="D1075" s="50" t="s">
        <v>994</v>
      </c>
    </row>
    <row r="1076" spans="1:4">
      <c r="A1076" s="50" t="s">
        <v>6876</v>
      </c>
      <c r="B1076" s="50">
        <v>532488</v>
      </c>
      <c r="C1076" s="50" t="s">
        <v>6875</v>
      </c>
      <c r="D1076" s="50" t="s">
        <v>254</v>
      </c>
    </row>
    <row r="1077" spans="1:4">
      <c r="A1077" s="50" t="s">
        <v>6874</v>
      </c>
      <c r="B1077" s="50">
        <v>526285</v>
      </c>
      <c r="C1077" s="50" t="s">
        <v>1517</v>
      </c>
      <c r="D1077" s="50" t="s">
        <v>1428</v>
      </c>
    </row>
    <row r="1078" spans="1:4">
      <c r="A1078" s="50" t="s">
        <v>6873</v>
      </c>
      <c r="B1078" s="50">
        <v>526315</v>
      </c>
      <c r="C1078" s="50" t="s">
        <v>1517</v>
      </c>
      <c r="D1078" s="50" t="s">
        <v>1822</v>
      </c>
    </row>
    <row r="1079" spans="1:4">
      <c r="A1079" s="50" t="s">
        <v>6872</v>
      </c>
      <c r="B1079" s="50">
        <v>540699</v>
      </c>
      <c r="C1079" s="50" t="s">
        <v>6870</v>
      </c>
      <c r="D1079" s="50" t="s">
        <v>415</v>
      </c>
    </row>
    <row r="1080" spans="1:4">
      <c r="A1080" s="50" t="s">
        <v>6871</v>
      </c>
      <c r="B1080" s="50">
        <v>540699</v>
      </c>
      <c r="C1080" s="50" t="s">
        <v>6870</v>
      </c>
      <c r="D1080" s="50" t="s">
        <v>415</v>
      </c>
    </row>
    <row r="1081" spans="1:4">
      <c r="A1081" s="50" t="s">
        <v>6869</v>
      </c>
      <c r="B1081" s="50">
        <v>532868</v>
      </c>
      <c r="C1081" s="50" t="s">
        <v>6868</v>
      </c>
      <c r="D1081" s="50" t="s">
        <v>708</v>
      </c>
    </row>
    <row r="1082" spans="1:4">
      <c r="A1082" s="50" t="s">
        <v>6867</v>
      </c>
      <c r="B1082" s="50">
        <v>533146</v>
      </c>
      <c r="C1082" s="50" t="s">
        <v>6866</v>
      </c>
      <c r="D1082" s="50" t="s">
        <v>1852</v>
      </c>
    </row>
    <row r="1083" spans="1:4">
      <c r="A1083" s="50" t="s">
        <v>6865</v>
      </c>
      <c r="B1083" s="50">
        <v>533146</v>
      </c>
      <c r="C1083" s="50" t="s">
        <v>6864</v>
      </c>
      <c r="D1083" s="50" t="s">
        <v>1852</v>
      </c>
    </row>
    <row r="1084" spans="1:4">
      <c r="A1084" s="50" t="s">
        <v>6863</v>
      </c>
      <c r="B1084" s="50">
        <v>505526</v>
      </c>
      <c r="C1084" s="50" t="s">
        <v>1517</v>
      </c>
      <c r="D1084" s="50" t="s">
        <v>1573</v>
      </c>
    </row>
    <row r="1085" spans="1:4">
      <c r="A1085" s="50" t="s">
        <v>6862</v>
      </c>
      <c r="B1085" s="50">
        <v>542013</v>
      </c>
      <c r="C1085" s="50" t="s">
        <v>1517</v>
      </c>
      <c r="D1085" s="50" t="s">
        <v>875</v>
      </c>
    </row>
    <row r="1086" spans="1:4">
      <c r="A1086" s="50" t="s">
        <v>6861</v>
      </c>
      <c r="B1086" s="50">
        <v>541403</v>
      </c>
      <c r="C1086" s="50" t="s">
        <v>6860</v>
      </c>
      <c r="D1086" s="50" t="s">
        <v>829</v>
      </c>
    </row>
    <row r="1087" spans="1:4">
      <c r="A1087" s="50" t="s">
        <v>6859</v>
      </c>
      <c r="B1087" s="50">
        <v>526504</v>
      </c>
      <c r="C1087" s="50" t="s">
        <v>1517</v>
      </c>
      <c r="D1087" s="50" t="s">
        <v>890</v>
      </c>
    </row>
    <row r="1088" spans="1:4">
      <c r="A1088" s="50" t="s">
        <v>6858</v>
      </c>
      <c r="B1088" s="50">
        <v>522261</v>
      </c>
      <c r="C1088" s="50" t="s">
        <v>6856</v>
      </c>
      <c r="D1088" s="50" t="s">
        <v>4240</v>
      </c>
    </row>
    <row r="1089" spans="1:4">
      <c r="A1089" s="50" t="s">
        <v>6857</v>
      </c>
      <c r="B1089" s="50">
        <v>522261</v>
      </c>
      <c r="C1089" s="50" t="s">
        <v>6856</v>
      </c>
      <c r="D1089" s="50" t="s">
        <v>4240</v>
      </c>
    </row>
    <row r="1090" spans="1:4">
      <c r="A1090" s="50" t="s">
        <v>6855</v>
      </c>
      <c r="B1090" s="50">
        <v>512519</v>
      </c>
      <c r="C1090" s="50" t="s">
        <v>6854</v>
      </c>
      <c r="D1090" s="50" t="s">
        <v>702</v>
      </c>
    </row>
    <row r="1091" spans="1:4">
      <c r="A1091" s="50" t="s">
        <v>6853</v>
      </c>
      <c r="B1091" s="50" t="s">
        <v>1517</v>
      </c>
      <c r="C1091" s="50" t="s">
        <v>6852</v>
      </c>
      <c r="D1091" s="50" t="s">
        <v>1662</v>
      </c>
    </row>
    <row r="1092" spans="1:4">
      <c r="A1092" s="50" t="s">
        <v>6851</v>
      </c>
      <c r="B1092" s="50">
        <v>533176</v>
      </c>
      <c r="C1092" s="50" t="s">
        <v>6850</v>
      </c>
      <c r="D1092" s="50" t="s">
        <v>1729</v>
      </c>
    </row>
    <row r="1093" spans="1:4">
      <c r="A1093" s="50" t="s">
        <v>6849</v>
      </c>
      <c r="B1093" s="50">
        <v>526783</v>
      </c>
      <c r="C1093" s="50" t="s">
        <v>1517</v>
      </c>
      <c r="D1093" s="50" t="s">
        <v>890</v>
      </c>
    </row>
    <row r="1094" spans="1:4">
      <c r="A1094" s="50" t="s">
        <v>6848</v>
      </c>
      <c r="B1094" s="50">
        <v>539267</v>
      </c>
      <c r="C1094" s="50" t="s">
        <v>1517</v>
      </c>
      <c r="D1094" s="50" t="s">
        <v>994</v>
      </c>
    </row>
    <row r="1095" spans="1:4">
      <c r="A1095" s="50" t="s">
        <v>6847</v>
      </c>
      <c r="B1095" s="50">
        <v>539524</v>
      </c>
      <c r="C1095" s="50" t="s">
        <v>6846</v>
      </c>
      <c r="D1095" s="50" t="s">
        <v>890</v>
      </c>
    </row>
    <row r="1096" spans="1:4">
      <c r="A1096" s="50" t="s">
        <v>6845</v>
      </c>
      <c r="B1096" s="50">
        <v>541299</v>
      </c>
      <c r="C1096" s="50" t="s">
        <v>1517</v>
      </c>
      <c r="D1096" s="50" t="s">
        <v>890</v>
      </c>
    </row>
    <row r="1097" spans="1:4">
      <c r="A1097" s="50" t="s">
        <v>6844</v>
      </c>
      <c r="B1097" s="50">
        <v>500124</v>
      </c>
      <c r="C1097" s="50" t="s">
        <v>6843</v>
      </c>
      <c r="D1097" s="50" t="s">
        <v>254</v>
      </c>
    </row>
    <row r="1098" spans="1:4">
      <c r="A1098" s="50" t="s">
        <v>6842</v>
      </c>
      <c r="B1098" s="50">
        <v>540144</v>
      </c>
      <c r="C1098" s="50" t="s">
        <v>1517</v>
      </c>
      <c r="D1098" s="50" t="s">
        <v>376</v>
      </c>
    </row>
    <row r="1099" spans="1:4">
      <c r="A1099" s="50" t="s">
        <v>6841</v>
      </c>
      <c r="B1099" s="50">
        <v>523618</v>
      </c>
      <c r="C1099" s="50" t="s">
        <v>6839</v>
      </c>
      <c r="D1099" s="50" t="s">
        <v>577</v>
      </c>
    </row>
    <row r="1100" spans="1:4">
      <c r="A1100" s="50" t="s">
        <v>6840</v>
      </c>
      <c r="B1100" s="50">
        <v>523618</v>
      </c>
      <c r="C1100" s="50" t="s">
        <v>6839</v>
      </c>
      <c r="D1100" s="50" t="s">
        <v>577</v>
      </c>
    </row>
    <row r="1101" spans="1:4">
      <c r="A1101" s="50" t="s">
        <v>6838</v>
      </c>
      <c r="B1101" s="50">
        <v>534674</v>
      </c>
      <c r="C1101" s="50" t="s">
        <v>6837</v>
      </c>
      <c r="D1101" s="50" t="s">
        <v>994</v>
      </c>
    </row>
    <row r="1102" spans="1:4">
      <c r="A1102" s="50" t="s">
        <v>6836</v>
      </c>
      <c r="B1102" s="50">
        <v>511634</v>
      </c>
      <c r="C1102" s="50" t="s">
        <v>1517</v>
      </c>
      <c r="D1102" s="50" t="s">
        <v>713</v>
      </c>
    </row>
    <row r="1103" spans="1:4">
      <c r="A1103" s="50" t="s">
        <v>6835</v>
      </c>
      <c r="B1103" s="50">
        <v>531471</v>
      </c>
      <c r="C1103" s="50" t="s">
        <v>1517</v>
      </c>
      <c r="D1103" s="50" t="s">
        <v>4240</v>
      </c>
    </row>
    <row r="1104" spans="1:4">
      <c r="A1104" s="50" t="s">
        <v>6834</v>
      </c>
      <c r="B1104" s="50">
        <v>504908</v>
      </c>
      <c r="C1104" s="50" t="s">
        <v>1517</v>
      </c>
      <c r="D1104" s="50" t="s">
        <v>771</v>
      </c>
    </row>
    <row r="1105" spans="1:4">
      <c r="A1105" s="50" t="s">
        <v>6833</v>
      </c>
      <c r="B1105" s="50">
        <v>526355</v>
      </c>
      <c r="C1105" s="50" t="s">
        <v>1517</v>
      </c>
      <c r="D1105" s="50" t="s">
        <v>716</v>
      </c>
    </row>
    <row r="1106" spans="1:4">
      <c r="A1106" s="50" t="s">
        <v>6832</v>
      </c>
      <c r="B1106" s="50">
        <v>517437</v>
      </c>
      <c r="C1106" s="50" t="s">
        <v>1517</v>
      </c>
      <c r="D1106" s="50" t="s">
        <v>716</v>
      </c>
    </row>
    <row r="1107" spans="1:4">
      <c r="A1107" s="50" t="s">
        <v>6831</v>
      </c>
      <c r="B1107" s="50">
        <v>532610</v>
      </c>
      <c r="C1107" s="50" t="s">
        <v>6830</v>
      </c>
      <c r="D1107" s="50" t="s">
        <v>589</v>
      </c>
    </row>
    <row r="1108" spans="1:4">
      <c r="A1108" s="50" t="s">
        <v>6829</v>
      </c>
      <c r="B1108" s="50">
        <v>538608</v>
      </c>
      <c r="C1108" s="50" t="s">
        <v>6828</v>
      </c>
      <c r="D1108" s="50" t="s">
        <v>1621</v>
      </c>
    </row>
    <row r="1109" spans="1:4">
      <c r="A1109" s="50" t="s">
        <v>6827</v>
      </c>
      <c r="B1109" s="50">
        <v>532365</v>
      </c>
      <c r="C1109" s="50" t="s">
        <v>6826</v>
      </c>
      <c r="D1109" s="50" t="s">
        <v>730</v>
      </c>
    </row>
    <row r="1110" spans="1:4">
      <c r="A1110" s="50" t="s">
        <v>6825</v>
      </c>
      <c r="B1110" s="50">
        <v>505242</v>
      </c>
      <c r="C1110" s="50" t="s">
        <v>6824</v>
      </c>
      <c r="D1110" s="50" t="s">
        <v>297</v>
      </c>
    </row>
    <row r="1111" spans="1:4">
      <c r="A1111" s="50" t="s">
        <v>6823</v>
      </c>
      <c r="B1111" s="50">
        <v>539681</v>
      </c>
      <c r="C1111" s="50" t="s">
        <v>1517</v>
      </c>
      <c r="D1111" s="50" t="s">
        <v>786</v>
      </c>
    </row>
    <row r="1112" spans="1:4">
      <c r="A1112" s="50" t="s">
        <v>6822</v>
      </c>
      <c r="B1112" s="50">
        <v>540795</v>
      </c>
      <c r="C1112" s="50" t="s">
        <v>1517</v>
      </c>
      <c r="D1112" s="50" t="s">
        <v>740</v>
      </c>
    </row>
    <row r="1113" spans="1:4">
      <c r="A1113" s="50" t="s">
        <v>6821</v>
      </c>
      <c r="B1113" s="50">
        <v>524818</v>
      </c>
      <c r="C1113" s="50" t="s">
        <v>1517</v>
      </c>
      <c r="D1113" s="50" t="s">
        <v>187</v>
      </c>
    </row>
    <row r="1114" spans="1:4">
      <c r="A1114" s="50" t="s">
        <v>6820</v>
      </c>
      <c r="B1114" s="50">
        <v>530779</v>
      </c>
      <c r="C1114" s="50" t="s">
        <v>1517</v>
      </c>
      <c r="D1114" s="50" t="s">
        <v>786</v>
      </c>
    </row>
    <row r="1115" spans="1:4">
      <c r="A1115" s="50" t="s">
        <v>6819</v>
      </c>
      <c r="B1115" s="50">
        <v>517238</v>
      </c>
      <c r="C1115" s="50" t="s">
        <v>1517</v>
      </c>
      <c r="D1115" s="50" t="s">
        <v>1527</v>
      </c>
    </row>
    <row r="1116" spans="1:4">
      <c r="A1116" s="50" t="s">
        <v>6818</v>
      </c>
      <c r="B1116" s="50">
        <v>532707</v>
      </c>
      <c r="C1116" s="50" t="s">
        <v>6817</v>
      </c>
      <c r="D1116" s="50" t="s">
        <v>187</v>
      </c>
    </row>
    <row r="1117" spans="1:4">
      <c r="A1117" s="50" t="s">
        <v>6816</v>
      </c>
      <c r="B1117" s="50">
        <v>531533</v>
      </c>
      <c r="C1117" s="50" t="s">
        <v>1517</v>
      </c>
      <c r="D1117" s="50" t="s">
        <v>730</v>
      </c>
    </row>
    <row r="1118" spans="1:4">
      <c r="A1118" s="50" t="s">
        <v>6815</v>
      </c>
      <c r="B1118" s="50" t="s">
        <v>1517</v>
      </c>
      <c r="C1118" s="50" t="s">
        <v>6814</v>
      </c>
      <c r="D1118" s="50" t="s">
        <v>1515</v>
      </c>
    </row>
    <row r="1119" spans="1:4">
      <c r="A1119" s="50" t="s">
        <v>6813</v>
      </c>
      <c r="B1119" s="50">
        <v>507917</v>
      </c>
      <c r="C1119" s="50" t="s">
        <v>1517</v>
      </c>
      <c r="D1119" s="50" t="s">
        <v>708</v>
      </c>
    </row>
    <row r="1120" spans="1:4">
      <c r="A1120" s="50" t="s">
        <v>6812</v>
      </c>
      <c r="B1120" s="50">
        <v>520081</v>
      </c>
      <c r="C1120" s="50" t="s">
        <v>1517</v>
      </c>
      <c r="D1120" s="50" t="s">
        <v>1632</v>
      </c>
    </row>
    <row r="1121" spans="1:4">
      <c r="A1121" s="50" t="s">
        <v>6811</v>
      </c>
      <c r="B1121" s="50">
        <v>541053</v>
      </c>
      <c r="C1121" s="50" t="s">
        <v>1517</v>
      </c>
      <c r="D1121" s="50" t="s">
        <v>727</v>
      </c>
    </row>
    <row r="1122" spans="1:4">
      <c r="A1122" s="50" t="s">
        <v>6810</v>
      </c>
      <c r="B1122" s="50">
        <v>590022</v>
      </c>
      <c r="C1122" s="50" t="s">
        <v>6809</v>
      </c>
      <c r="D1122" s="50" t="s">
        <v>702</v>
      </c>
    </row>
    <row r="1123" spans="1:4">
      <c r="A1123" s="50" t="s">
        <v>6808</v>
      </c>
      <c r="B1123" s="50">
        <v>531346</v>
      </c>
      <c r="C1123" s="50" t="s">
        <v>1517</v>
      </c>
      <c r="D1123" s="50" t="s">
        <v>875</v>
      </c>
    </row>
    <row r="1124" spans="1:4">
      <c r="A1124" s="50" t="s">
        <v>6807</v>
      </c>
      <c r="B1124" s="50">
        <v>532751</v>
      </c>
      <c r="C1124" s="50" t="s">
        <v>6806</v>
      </c>
      <c r="D1124" s="50" t="s">
        <v>740</v>
      </c>
    </row>
    <row r="1125" spans="1:4">
      <c r="A1125" s="50" t="s">
        <v>6805</v>
      </c>
      <c r="B1125" s="50" t="s">
        <v>1517</v>
      </c>
      <c r="C1125" s="50" t="s">
        <v>6804</v>
      </c>
      <c r="D1125" s="50" t="s">
        <v>1662</v>
      </c>
    </row>
    <row r="1126" spans="1:4">
      <c r="A1126" s="50" t="s">
        <v>6803</v>
      </c>
      <c r="B1126" s="50">
        <v>532927</v>
      </c>
      <c r="C1126" s="50" t="s">
        <v>6802</v>
      </c>
      <c r="D1126" s="50" t="s">
        <v>1585</v>
      </c>
    </row>
    <row r="1127" spans="1:4">
      <c r="A1127" s="50" t="s">
        <v>6801</v>
      </c>
      <c r="B1127" s="50">
        <v>534839</v>
      </c>
      <c r="C1127" s="50" t="s">
        <v>1517</v>
      </c>
      <c r="D1127" s="50" t="s">
        <v>196</v>
      </c>
    </row>
    <row r="1128" spans="1:4">
      <c r="A1128" s="50" t="s">
        <v>6800</v>
      </c>
      <c r="B1128" s="50">
        <v>530643</v>
      </c>
      <c r="C1128" s="50" t="s">
        <v>1517</v>
      </c>
      <c r="D1128" s="50" t="s">
        <v>1527</v>
      </c>
    </row>
    <row r="1129" spans="1:4">
      <c r="A1129" s="50" t="s">
        <v>6799</v>
      </c>
      <c r="B1129" s="50">
        <v>523732</v>
      </c>
      <c r="C1129" s="50" t="s">
        <v>1517</v>
      </c>
      <c r="D1129" s="50" t="s">
        <v>737</v>
      </c>
    </row>
    <row r="1130" spans="1:4">
      <c r="A1130" s="50" t="s">
        <v>6798</v>
      </c>
      <c r="B1130" s="50">
        <v>538708</v>
      </c>
      <c r="C1130" s="50" t="s">
        <v>1517</v>
      </c>
      <c r="D1130" s="50" t="s">
        <v>786</v>
      </c>
    </row>
    <row r="1131" spans="1:4">
      <c r="A1131" s="50" t="s">
        <v>6797</v>
      </c>
      <c r="B1131" s="50">
        <v>538708</v>
      </c>
      <c r="C1131" s="50" t="s">
        <v>1517</v>
      </c>
      <c r="D1131" s="50" t="s">
        <v>786</v>
      </c>
    </row>
    <row r="1132" spans="1:4">
      <c r="A1132" s="50" t="s">
        <v>6796</v>
      </c>
      <c r="B1132" s="50">
        <v>526703</v>
      </c>
      <c r="C1132" s="50" t="s">
        <v>1517</v>
      </c>
      <c r="D1132" s="50" t="s">
        <v>716</v>
      </c>
    </row>
    <row r="1133" spans="1:4">
      <c r="A1133" s="50" t="s">
        <v>6795</v>
      </c>
      <c r="B1133" s="50">
        <v>540063</v>
      </c>
      <c r="C1133" s="50" t="s">
        <v>1517</v>
      </c>
      <c r="D1133" s="50" t="s">
        <v>730</v>
      </c>
    </row>
    <row r="1134" spans="1:4">
      <c r="A1134" s="50" t="s">
        <v>6794</v>
      </c>
      <c r="B1134" s="50">
        <v>532922</v>
      </c>
      <c r="C1134" s="50" t="s">
        <v>6793</v>
      </c>
      <c r="D1134" s="50" t="s">
        <v>727</v>
      </c>
    </row>
    <row r="1135" spans="1:4">
      <c r="A1135" s="50" t="s">
        <v>6792</v>
      </c>
      <c r="B1135" s="50">
        <v>532696</v>
      </c>
      <c r="C1135" s="50" t="s">
        <v>6791</v>
      </c>
      <c r="D1135" s="50" t="s">
        <v>319</v>
      </c>
    </row>
    <row r="1136" spans="1:4">
      <c r="A1136" s="50" t="s">
        <v>6790</v>
      </c>
      <c r="B1136" s="50">
        <v>526483</v>
      </c>
      <c r="C1136" s="50" t="s">
        <v>1517</v>
      </c>
      <c r="D1136" s="50" t="s">
        <v>872</v>
      </c>
    </row>
    <row r="1137" spans="1:4">
      <c r="A1137" s="50" t="s">
        <v>6789</v>
      </c>
      <c r="B1137" s="50">
        <v>535694</v>
      </c>
      <c r="C1137" s="50" t="s">
        <v>1517</v>
      </c>
      <c r="D1137" s="50" t="s">
        <v>994</v>
      </c>
    </row>
    <row r="1138" spans="1:4">
      <c r="A1138" s="50" t="s">
        <v>6788</v>
      </c>
      <c r="B1138" s="50">
        <v>505200</v>
      </c>
      <c r="C1138" s="50" t="s">
        <v>6787</v>
      </c>
      <c r="D1138" s="50" t="s">
        <v>2047</v>
      </c>
    </row>
    <row r="1139" spans="1:4">
      <c r="A1139" s="50" t="s">
        <v>6786</v>
      </c>
      <c r="B1139" s="50">
        <v>500125</v>
      </c>
      <c r="C1139" s="50" t="s">
        <v>6784</v>
      </c>
      <c r="D1139" s="50" t="s">
        <v>589</v>
      </c>
    </row>
    <row r="1140" spans="1:4">
      <c r="A1140" s="50" t="s">
        <v>6785</v>
      </c>
      <c r="B1140" s="50">
        <v>500125</v>
      </c>
      <c r="C1140" s="50" t="s">
        <v>6784</v>
      </c>
      <c r="D1140" s="50" t="s">
        <v>589</v>
      </c>
    </row>
    <row r="1141" spans="1:4">
      <c r="A1141" s="50" t="s">
        <v>6783</v>
      </c>
      <c r="B1141" s="50">
        <v>523127</v>
      </c>
      <c r="C1141" s="50" t="s">
        <v>6782</v>
      </c>
      <c r="D1141" s="50" t="s">
        <v>1593</v>
      </c>
    </row>
    <row r="1142" spans="1:4">
      <c r="A1142" s="50" t="s">
        <v>6781</v>
      </c>
      <c r="B1142" s="50">
        <v>500840</v>
      </c>
      <c r="C1142" s="50" t="s">
        <v>6780</v>
      </c>
      <c r="D1142" s="50" t="s">
        <v>1593</v>
      </c>
    </row>
    <row r="1143" spans="1:4">
      <c r="A1143" s="50" t="s">
        <v>6779</v>
      </c>
      <c r="B1143" s="50">
        <v>523708</v>
      </c>
      <c r="C1143" s="50" t="s">
        <v>6777</v>
      </c>
      <c r="D1143" s="50" t="s">
        <v>297</v>
      </c>
    </row>
    <row r="1144" spans="1:4">
      <c r="A1144" s="50" t="s">
        <v>6778</v>
      </c>
      <c r="B1144" s="50">
        <v>523708</v>
      </c>
      <c r="C1144" s="50" t="s">
        <v>6777</v>
      </c>
      <c r="D1144" s="50" t="s">
        <v>297</v>
      </c>
    </row>
    <row r="1145" spans="1:4">
      <c r="A1145" s="50" t="s">
        <v>6776</v>
      </c>
      <c r="B1145" s="50">
        <v>538653</v>
      </c>
      <c r="C1145" s="50" t="s">
        <v>6775</v>
      </c>
      <c r="D1145" s="50" t="s">
        <v>1621</v>
      </c>
    </row>
    <row r="1146" spans="1:4">
      <c r="A1146" s="50" t="s">
        <v>6774</v>
      </c>
      <c r="B1146" s="50">
        <v>530581</v>
      </c>
      <c r="C1146" s="50" t="s">
        <v>1517</v>
      </c>
      <c r="D1146" s="50" t="s">
        <v>1533</v>
      </c>
    </row>
    <row r="1147" spans="1:4">
      <c r="A1147" s="50" t="s">
        <v>6773</v>
      </c>
      <c r="B1147" s="50">
        <v>532820</v>
      </c>
      <c r="C1147" s="50" t="s">
        <v>6772</v>
      </c>
      <c r="D1147" s="50" t="s">
        <v>702</v>
      </c>
    </row>
    <row r="1148" spans="1:4">
      <c r="A1148" s="50" t="s">
        <v>6771</v>
      </c>
      <c r="B1148" s="50">
        <v>513452</v>
      </c>
      <c r="C1148" s="50" t="s">
        <v>1517</v>
      </c>
      <c r="D1148" s="50" t="s">
        <v>1632</v>
      </c>
    </row>
    <row r="1149" spans="1:4">
      <c r="A1149" s="50" t="s">
        <v>6770</v>
      </c>
      <c r="B1149" s="50">
        <v>500123</v>
      </c>
      <c r="C1149" s="50" t="s">
        <v>1517</v>
      </c>
      <c r="D1149" s="50" t="s">
        <v>463</v>
      </c>
    </row>
    <row r="1150" spans="1:4">
      <c r="A1150" s="50" t="s">
        <v>6769</v>
      </c>
      <c r="B1150" s="50">
        <v>500123</v>
      </c>
      <c r="C1150" s="50" t="s">
        <v>1517</v>
      </c>
      <c r="D1150" s="50" t="s">
        <v>463</v>
      </c>
    </row>
    <row r="1151" spans="1:4">
      <c r="A1151" s="50" t="s">
        <v>6768</v>
      </c>
      <c r="B1151" s="50">
        <v>503681</v>
      </c>
      <c r="C1151" s="50" t="s">
        <v>1517</v>
      </c>
      <c r="D1151" s="50" t="s">
        <v>1533</v>
      </c>
    </row>
    <row r="1152" spans="1:4">
      <c r="A1152" s="50" t="s">
        <v>6767</v>
      </c>
      <c r="B1152" s="50">
        <v>523329</v>
      </c>
      <c r="C1152" s="50" t="s">
        <v>1517</v>
      </c>
      <c r="D1152" s="50" t="s">
        <v>708</v>
      </c>
    </row>
    <row r="1153" spans="1:4">
      <c r="A1153" s="50" t="s">
        <v>6766</v>
      </c>
      <c r="B1153" s="50">
        <v>505700</v>
      </c>
      <c r="C1153" s="50" t="s">
        <v>6765</v>
      </c>
      <c r="D1153" s="50" t="s">
        <v>297</v>
      </c>
    </row>
    <row r="1154" spans="1:4">
      <c r="A1154" s="50" t="s">
        <v>6764</v>
      </c>
      <c r="B1154" s="50">
        <v>500128</v>
      </c>
      <c r="C1154" s="50" t="s">
        <v>6763</v>
      </c>
      <c r="D1154" s="50" t="s">
        <v>713</v>
      </c>
    </row>
    <row r="1155" spans="1:4">
      <c r="A1155" s="50" t="s">
        <v>6762</v>
      </c>
      <c r="B1155" s="50">
        <v>533264</v>
      </c>
      <c r="C1155" s="50" t="s">
        <v>6761</v>
      </c>
      <c r="D1155" s="50" t="s">
        <v>713</v>
      </c>
    </row>
    <row r="1156" spans="1:4">
      <c r="A1156" s="50" t="s">
        <v>6760</v>
      </c>
      <c r="B1156" s="50">
        <v>526608</v>
      </c>
      <c r="C1156" s="50" t="s">
        <v>6758</v>
      </c>
      <c r="D1156" s="50" t="s">
        <v>205</v>
      </c>
    </row>
    <row r="1157" spans="1:4">
      <c r="A1157" s="50" t="s">
        <v>6759</v>
      </c>
      <c r="B1157" s="50">
        <v>526608</v>
      </c>
      <c r="C1157" s="50" t="s">
        <v>6758</v>
      </c>
      <c r="D1157" s="50" t="s">
        <v>205</v>
      </c>
    </row>
    <row r="1158" spans="1:4">
      <c r="A1158" s="50" t="s">
        <v>6757</v>
      </c>
      <c r="B1158" s="50">
        <v>526473</v>
      </c>
      <c r="C1158" s="50" t="s">
        <v>1517</v>
      </c>
      <c r="D1158" s="50" t="s">
        <v>196</v>
      </c>
    </row>
    <row r="1159" spans="1:4">
      <c r="A1159" s="50" t="s">
        <v>6756</v>
      </c>
      <c r="B1159" s="50">
        <v>526473</v>
      </c>
      <c r="C1159" s="50" t="s">
        <v>1517</v>
      </c>
      <c r="D1159" s="50" t="s">
        <v>196</v>
      </c>
    </row>
    <row r="1160" spans="1:4">
      <c r="A1160" s="50" t="s">
        <v>6755</v>
      </c>
      <c r="B1160" s="50">
        <v>526705</v>
      </c>
      <c r="C1160" s="50" t="s">
        <v>1517</v>
      </c>
      <c r="D1160" s="50" t="s">
        <v>994</v>
      </c>
    </row>
    <row r="1161" spans="1:4">
      <c r="A1161" s="50" t="s">
        <v>6754</v>
      </c>
      <c r="B1161" s="50">
        <v>522074</v>
      </c>
      <c r="C1161" s="50" t="s">
        <v>6753</v>
      </c>
      <c r="D1161" s="50" t="s">
        <v>297</v>
      </c>
    </row>
    <row r="1162" spans="1:4">
      <c r="A1162" s="50" t="s">
        <v>6752</v>
      </c>
      <c r="B1162" s="50" t="s">
        <v>1517</v>
      </c>
      <c r="C1162" s="50" t="s">
        <v>6751</v>
      </c>
      <c r="D1162" s="50" t="s">
        <v>1662</v>
      </c>
    </row>
    <row r="1163" spans="1:4">
      <c r="A1163" s="50" t="s">
        <v>6750</v>
      </c>
      <c r="B1163" s="50">
        <v>531278</v>
      </c>
      <c r="C1163" s="50" t="s">
        <v>1517</v>
      </c>
      <c r="D1163" s="50" t="s">
        <v>727</v>
      </c>
    </row>
    <row r="1164" spans="1:4">
      <c r="A1164" s="50" t="s">
        <v>6749</v>
      </c>
      <c r="B1164" s="50">
        <v>517477</v>
      </c>
      <c r="C1164" s="50" t="s">
        <v>1517</v>
      </c>
      <c r="D1164" s="50" t="s">
        <v>1407</v>
      </c>
    </row>
    <row r="1165" spans="1:4">
      <c r="A1165" s="50" t="s">
        <v>6748</v>
      </c>
      <c r="B1165" s="50">
        <v>504000</v>
      </c>
      <c r="C1165" s="50" t="s">
        <v>1517</v>
      </c>
      <c r="D1165" s="50" t="s">
        <v>740</v>
      </c>
    </row>
    <row r="1166" spans="1:4">
      <c r="A1166" s="50" t="s">
        <v>6747</v>
      </c>
      <c r="B1166" s="50">
        <v>522027</v>
      </c>
      <c r="C1166" s="50" t="s">
        <v>1517</v>
      </c>
      <c r="D1166" s="50" t="s">
        <v>297</v>
      </c>
    </row>
    <row r="1167" spans="1:4">
      <c r="A1167" s="50" t="s">
        <v>6746</v>
      </c>
      <c r="B1167" s="50">
        <v>522027</v>
      </c>
      <c r="C1167" s="50" t="s">
        <v>1517</v>
      </c>
      <c r="D1167" s="50" t="s">
        <v>297</v>
      </c>
    </row>
    <row r="1168" spans="1:4">
      <c r="A1168" s="50" t="s">
        <v>6745</v>
      </c>
      <c r="B1168" s="50">
        <v>531162</v>
      </c>
      <c r="C1168" s="50" t="s">
        <v>6744</v>
      </c>
      <c r="D1168" s="50" t="s">
        <v>1007</v>
      </c>
    </row>
    <row r="1169" spans="1:4">
      <c r="A1169" s="50" t="s">
        <v>6743</v>
      </c>
      <c r="B1169" s="50" t="s">
        <v>1517</v>
      </c>
      <c r="C1169" s="50" t="s">
        <v>6742</v>
      </c>
      <c r="D1169" s="50" t="s">
        <v>1007</v>
      </c>
    </row>
    <row r="1170" spans="1:4">
      <c r="A1170" s="50" t="s">
        <v>6741</v>
      </c>
      <c r="B1170" s="50">
        <v>533208</v>
      </c>
      <c r="C1170" s="50" t="s">
        <v>1517</v>
      </c>
      <c r="D1170" s="50" t="s">
        <v>1437</v>
      </c>
    </row>
    <row r="1171" spans="1:4">
      <c r="A1171" s="50" t="s">
        <v>6740</v>
      </c>
      <c r="B1171" s="50">
        <v>533218</v>
      </c>
      <c r="C1171" s="50" t="s">
        <v>6739</v>
      </c>
      <c r="D1171" s="50" t="s">
        <v>708</v>
      </c>
    </row>
    <row r="1172" spans="1:4">
      <c r="A1172" s="50" t="s">
        <v>6738</v>
      </c>
      <c r="B1172" s="50">
        <v>542602</v>
      </c>
      <c r="C1172" s="50" t="s">
        <v>6737</v>
      </c>
      <c r="D1172" s="50" t="s">
        <v>1573</v>
      </c>
    </row>
    <row r="1173" spans="1:4">
      <c r="A1173" s="50" t="s">
        <v>6736</v>
      </c>
      <c r="B1173" s="50">
        <v>504008</v>
      </c>
      <c r="C1173" s="50" t="s">
        <v>6735</v>
      </c>
      <c r="D1173" s="50" t="s">
        <v>531</v>
      </c>
    </row>
    <row r="1174" spans="1:4">
      <c r="A1174" s="50" t="s">
        <v>6734</v>
      </c>
      <c r="B1174" s="50">
        <v>538882</v>
      </c>
      <c r="C1174" s="50" t="s">
        <v>1517</v>
      </c>
      <c r="D1174" s="50" t="s">
        <v>727</v>
      </c>
    </row>
    <row r="1175" spans="1:4">
      <c r="A1175" s="50" t="s">
        <v>6733</v>
      </c>
      <c r="B1175" s="50">
        <v>507265</v>
      </c>
      <c r="C1175" s="50" t="s">
        <v>1517</v>
      </c>
      <c r="D1175" s="50" t="s">
        <v>1595</v>
      </c>
    </row>
    <row r="1176" spans="1:4">
      <c r="A1176" s="50" t="s">
        <v>6732</v>
      </c>
      <c r="B1176" s="50">
        <v>530333</v>
      </c>
      <c r="C1176" s="50" t="s">
        <v>1517</v>
      </c>
      <c r="D1176" s="50" t="s">
        <v>740</v>
      </c>
    </row>
    <row r="1177" spans="1:4">
      <c r="A1177" s="50" t="s">
        <v>6731</v>
      </c>
      <c r="B1177" s="50">
        <v>532737</v>
      </c>
      <c r="C1177" s="50" t="s">
        <v>6730</v>
      </c>
      <c r="D1177" s="50" t="s">
        <v>727</v>
      </c>
    </row>
    <row r="1178" spans="1:4">
      <c r="A1178" s="50" t="s">
        <v>6729</v>
      </c>
      <c r="B1178" s="50" t="s">
        <v>1517</v>
      </c>
      <c r="C1178" s="50" t="s">
        <v>6728</v>
      </c>
      <c r="D1178" s="50" t="s">
        <v>1515</v>
      </c>
    </row>
    <row r="1179" spans="1:4">
      <c r="A1179" s="50" t="s">
        <v>6727</v>
      </c>
      <c r="B1179" s="50">
        <v>533161</v>
      </c>
      <c r="C1179" s="50" t="s">
        <v>6726</v>
      </c>
      <c r="D1179" s="50" t="s">
        <v>912</v>
      </c>
    </row>
    <row r="1180" spans="1:4">
      <c r="A1180" s="50" t="s">
        <v>6725</v>
      </c>
      <c r="B1180" s="50">
        <v>524768</v>
      </c>
      <c r="C1180" s="50" t="s">
        <v>1517</v>
      </c>
      <c r="D1180" s="50" t="s">
        <v>463</v>
      </c>
    </row>
    <row r="1181" spans="1:4">
      <c r="A1181" s="50" t="s">
        <v>6724</v>
      </c>
      <c r="B1181" s="50">
        <v>532038</v>
      </c>
      <c r="C1181" s="50" t="s">
        <v>1517</v>
      </c>
      <c r="D1181" s="50" t="s">
        <v>994</v>
      </c>
    </row>
    <row r="1182" spans="1:4">
      <c r="A1182" s="50" t="s">
        <v>6723</v>
      </c>
      <c r="B1182" s="50">
        <v>532920</v>
      </c>
      <c r="C1182" s="50" t="s">
        <v>6722</v>
      </c>
      <c r="D1182" s="50" t="s">
        <v>1611</v>
      </c>
    </row>
    <row r="1183" spans="1:4">
      <c r="A1183" s="50" t="s">
        <v>6721</v>
      </c>
      <c r="B1183" s="50">
        <v>500132</v>
      </c>
      <c r="C1183" s="50" t="s">
        <v>1517</v>
      </c>
      <c r="D1183" s="50" t="s">
        <v>589</v>
      </c>
    </row>
    <row r="1184" spans="1:4">
      <c r="A1184" s="50" t="s">
        <v>6720</v>
      </c>
      <c r="B1184" s="50">
        <v>509525</v>
      </c>
      <c r="C1184" s="50" t="s">
        <v>1517</v>
      </c>
      <c r="D1184" s="50" t="s">
        <v>783</v>
      </c>
    </row>
    <row r="1185" spans="1:4">
      <c r="A1185" s="50" t="s">
        <v>6719</v>
      </c>
      <c r="B1185" s="50">
        <v>504351</v>
      </c>
      <c r="C1185" s="50" t="s">
        <v>1517</v>
      </c>
      <c r="D1185" s="50" t="s">
        <v>730</v>
      </c>
    </row>
    <row r="1186" spans="1:4">
      <c r="A1186" s="50" t="s">
        <v>6718</v>
      </c>
      <c r="B1186" s="50">
        <v>504351</v>
      </c>
      <c r="C1186" s="50" t="s">
        <v>1517</v>
      </c>
      <c r="D1186" s="50" t="s">
        <v>730</v>
      </c>
    </row>
    <row r="1187" spans="1:4">
      <c r="A1187" s="50" t="s">
        <v>6717</v>
      </c>
      <c r="B1187" s="50">
        <v>512441</v>
      </c>
      <c r="C1187" s="50" t="s">
        <v>1517</v>
      </c>
      <c r="D1187" s="50" t="s">
        <v>1533</v>
      </c>
    </row>
    <row r="1188" spans="1:4">
      <c r="A1188" s="50" t="s">
        <v>6716</v>
      </c>
      <c r="B1188" s="50">
        <v>538684</v>
      </c>
      <c r="C1188" s="50" t="s">
        <v>1517</v>
      </c>
      <c r="D1188" s="50" t="s">
        <v>1729</v>
      </c>
    </row>
    <row r="1189" spans="1:4">
      <c r="A1189" s="50" t="s">
        <v>6715</v>
      </c>
      <c r="B1189" s="50">
        <v>540153</v>
      </c>
      <c r="C1189" s="50" t="s">
        <v>6714</v>
      </c>
      <c r="D1189" s="50" t="s">
        <v>2047</v>
      </c>
    </row>
    <row r="1190" spans="1:4">
      <c r="A1190" s="50" t="s">
        <v>6713</v>
      </c>
      <c r="B1190" s="50">
        <v>532219</v>
      </c>
      <c r="C1190" s="50" t="s">
        <v>6712</v>
      </c>
      <c r="D1190" s="50" t="s">
        <v>1845</v>
      </c>
    </row>
    <row r="1191" spans="1:4">
      <c r="A1191" s="50" t="s">
        <v>6711</v>
      </c>
      <c r="B1191" s="50">
        <v>532178</v>
      </c>
      <c r="C1191" s="50" t="s">
        <v>6709</v>
      </c>
      <c r="D1191" s="50" t="s">
        <v>376</v>
      </c>
    </row>
    <row r="1192" spans="1:4">
      <c r="A1192" s="50" t="s">
        <v>6710</v>
      </c>
      <c r="B1192" s="50">
        <v>532178</v>
      </c>
      <c r="C1192" s="50" t="s">
        <v>6709</v>
      </c>
      <c r="D1192" s="50" t="s">
        <v>376</v>
      </c>
    </row>
    <row r="1193" spans="1:4">
      <c r="A1193" s="50" t="s">
        <v>6708</v>
      </c>
      <c r="B1193" s="50">
        <v>533477</v>
      </c>
      <c r="C1193" s="50" t="s">
        <v>1517</v>
      </c>
      <c r="D1193" s="50" t="s">
        <v>771</v>
      </c>
    </row>
    <row r="1194" spans="1:4">
      <c r="A1194" s="50" t="s">
        <v>6707</v>
      </c>
      <c r="B1194" s="50">
        <v>533477</v>
      </c>
      <c r="C1194" s="50" t="s">
        <v>1517</v>
      </c>
      <c r="D1194" s="50" t="s">
        <v>771</v>
      </c>
    </row>
    <row r="1195" spans="1:4">
      <c r="A1195" s="50" t="s">
        <v>6706</v>
      </c>
      <c r="B1195" s="50">
        <v>526574</v>
      </c>
      <c r="C1195" s="50" t="s">
        <v>1517</v>
      </c>
      <c r="D1195" s="50" t="s">
        <v>994</v>
      </c>
    </row>
    <row r="1196" spans="1:4">
      <c r="A1196" s="50" t="s">
        <v>6705</v>
      </c>
      <c r="B1196" s="50">
        <v>532700</v>
      </c>
      <c r="C1196" s="50" t="s">
        <v>6703</v>
      </c>
      <c r="D1196" s="50" t="s">
        <v>1544</v>
      </c>
    </row>
    <row r="1197" spans="1:4">
      <c r="A1197" s="50" t="s">
        <v>6704</v>
      </c>
      <c r="B1197" s="50">
        <v>532700</v>
      </c>
      <c r="C1197" s="50" t="s">
        <v>6703</v>
      </c>
      <c r="D1197" s="50" t="s">
        <v>1544</v>
      </c>
    </row>
    <row r="1198" spans="1:4">
      <c r="A1198" s="50" t="s">
        <v>6702</v>
      </c>
      <c r="B1198" s="50">
        <v>500246</v>
      </c>
      <c r="C1198" s="50" t="s">
        <v>1517</v>
      </c>
      <c r="D1198" s="50" t="s">
        <v>297</v>
      </c>
    </row>
    <row r="1199" spans="1:4">
      <c r="A1199" s="50" t="s">
        <v>6701</v>
      </c>
      <c r="B1199" s="50">
        <v>532658</v>
      </c>
      <c r="C1199" s="50" t="s">
        <v>6700</v>
      </c>
      <c r="D1199" s="50" t="s">
        <v>740</v>
      </c>
    </row>
    <row r="1200" spans="1:4">
      <c r="A1200" s="50" t="s">
        <v>6699</v>
      </c>
      <c r="B1200" s="50">
        <v>523754</v>
      </c>
      <c r="C1200" s="50" t="s">
        <v>1517</v>
      </c>
      <c r="D1200" s="50" t="s">
        <v>716</v>
      </c>
    </row>
    <row r="1201" spans="1:4">
      <c r="A1201" s="50" t="s">
        <v>6698</v>
      </c>
      <c r="B1201" s="50">
        <v>530407</v>
      </c>
      <c r="C1201" s="50" t="s">
        <v>1517</v>
      </c>
      <c r="D1201" s="50" t="s">
        <v>786</v>
      </c>
    </row>
    <row r="1202" spans="1:4">
      <c r="A1202" s="50" t="s">
        <v>6697</v>
      </c>
      <c r="B1202" s="50">
        <v>531155</v>
      </c>
      <c r="C1202" s="50" t="s">
        <v>1517</v>
      </c>
      <c r="D1202" s="50" t="s">
        <v>254</v>
      </c>
    </row>
    <row r="1203" spans="1:4">
      <c r="A1203" s="50" t="s">
        <v>6696</v>
      </c>
      <c r="B1203" s="50">
        <v>539844</v>
      </c>
      <c r="C1203" s="50" t="s">
        <v>6695</v>
      </c>
      <c r="D1203" s="50" t="s">
        <v>754</v>
      </c>
    </row>
    <row r="1204" spans="1:4">
      <c r="A1204" s="50" t="s">
        <v>6694</v>
      </c>
      <c r="B1204" s="50">
        <v>540596</v>
      </c>
      <c r="C1204" s="50" t="s">
        <v>6693</v>
      </c>
      <c r="D1204" s="50" t="s">
        <v>254</v>
      </c>
    </row>
    <row r="1205" spans="1:4">
      <c r="A1205" s="50" t="s">
        <v>6692</v>
      </c>
      <c r="B1205" s="50">
        <v>533261</v>
      </c>
      <c r="C1205" s="50" t="s">
        <v>6691</v>
      </c>
      <c r="D1205" s="50" t="s">
        <v>1729</v>
      </c>
    </row>
    <row r="1206" spans="1:4">
      <c r="A1206" s="50" t="s">
        <v>6690</v>
      </c>
      <c r="B1206" s="50">
        <v>530909</v>
      </c>
      <c r="C1206" s="50" t="s">
        <v>1517</v>
      </c>
      <c r="D1206" s="50" t="s">
        <v>1533</v>
      </c>
    </row>
    <row r="1207" spans="1:4">
      <c r="A1207" s="50" t="s">
        <v>6689</v>
      </c>
      <c r="B1207" s="50">
        <v>531502</v>
      </c>
      <c r="C1207" s="50" t="s">
        <v>1517</v>
      </c>
      <c r="D1207" s="50" t="s">
        <v>1533</v>
      </c>
    </row>
    <row r="1208" spans="1:4">
      <c r="A1208" s="50" t="s">
        <v>6688</v>
      </c>
      <c r="B1208" s="50">
        <v>531502</v>
      </c>
      <c r="C1208" s="50" t="s">
        <v>1517</v>
      </c>
      <c r="D1208" s="50" t="s">
        <v>1533</v>
      </c>
    </row>
    <row r="1209" spans="1:4">
      <c r="A1209" s="50" t="s">
        <v>6687</v>
      </c>
      <c r="B1209" s="50">
        <v>500133</v>
      </c>
      <c r="C1209" s="50" t="s">
        <v>6686</v>
      </c>
      <c r="D1209" s="50" t="s">
        <v>860</v>
      </c>
    </row>
    <row r="1210" spans="1:4">
      <c r="A1210" s="50" t="s">
        <v>6685</v>
      </c>
      <c r="B1210" s="50">
        <v>500133</v>
      </c>
      <c r="C1210" s="50" t="s">
        <v>6684</v>
      </c>
      <c r="D1210" s="50" t="s">
        <v>860</v>
      </c>
    </row>
    <row r="1211" spans="1:4">
      <c r="A1211" s="50" t="s">
        <v>6683</v>
      </c>
      <c r="B1211" s="50">
        <v>540455</v>
      </c>
      <c r="C1211" s="50" t="s">
        <v>1517</v>
      </c>
      <c r="D1211" s="50" t="s">
        <v>727</v>
      </c>
    </row>
    <row r="1212" spans="1:4">
      <c r="A1212" s="50" t="s">
        <v>6682</v>
      </c>
      <c r="B1212" s="50">
        <v>511716</v>
      </c>
      <c r="C1212" s="50" t="s">
        <v>1517</v>
      </c>
      <c r="D1212" s="50" t="s">
        <v>786</v>
      </c>
    </row>
    <row r="1213" spans="1:4">
      <c r="A1213" s="50" t="s">
        <v>6681</v>
      </c>
      <c r="B1213" s="50">
        <v>500495</v>
      </c>
      <c r="C1213" s="50" t="s">
        <v>6680</v>
      </c>
      <c r="D1213" s="50" t="s">
        <v>1915</v>
      </c>
    </row>
    <row r="1214" spans="1:4">
      <c r="A1214" s="50" t="s">
        <v>6679</v>
      </c>
      <c r="B1214" s="50">
        <v>531259</v>
      </c>
      <c r="C1214" s="50" t="s">
        <v>1517</v>
      </c>
      <c r="D1214" s="50" t="s">
        <v>1023</v>
      </c>
    </row>
    <row r="1215" spans="1:4">
      <c r="A1215" s="50" t="s">
        <v>6678</v>
      </c>
      <c r="B1215" s="50">
        <v>514118</v>
      </c>
      <c r="C1215" s="50" t="s">
        <v>1517</v>
      </c>
      <c r="D1215" s="50" t="s">
        <v>702</v>
      </c>
    </row>
    <row r="1216" spans="1:4">
      <c r="A1216" s="50" t="s">
        <v>6677</v>
      </c>
      <c r="B1216" s="50">
        <v>514118</v>
      </c>
      <c r="C1216" s="50" t="s">
        <v>1517</v>
      </c>
      <c r="D1216" s="50" t="s">
        <v>702</v>
      </c>
    </row>
    <row r="1217" spans="1:4">
      <c r="A1217" s="50" t="s">
        <v>6676</v>
      </c>
      <c r="B1217" s="50">
        <v>532787</v>
      </c>
      <c r="C1217" s="50" t="s">
        <v>6675</v>
      </c>
      <c r="D1217" s="50" t="s">
        <v>649</v>
      </c>
    </row>
    <row r="1218" spans="1:4">
      <c r="A1218" s="50" t="s">
        <v>6674</v>
      </c>
      <c r="B1218" s="50">
        <v>533149</v>
      </c>
      <c r="C1218" s="50" t="s">
        <v>1517</v>
      </c>
      <c r="D1218" s="50" t="s">
        <v>727</v>
      </c>
    </row>
    <row r="1219" spans="1:4">
      <c r="A1219" s="50" t="s">
        <v>6673</v>
      </c>
      <c r="B1219" s="50">
        <v>533704</v>
      </c>
      <c r="C1219" s="50" t="s">
        <v>6672</v>
      </c>
      <c r="D1219" s="50" t="s">
        <v>577</v>
      </c>
    </row>
    <row r="1220" spans="1:4">
      <c r="A1220" s="50" t="s">
        <v>6671</v>
      </c>
      <c r="B1220" s="50">
        <v>500135</v>
      </c>
      <c r="C1220" s="50" t="s">
        <v>6670</v>
      </c>
      <c r="D1220" s="50" t="s">
        <v>912</v>
      </c>
    </row>
    <row r="1221" spans="1:4">
      <c r="A1221" s="50" t="s">
        <v>6669</v>
      </c>
      <c r="B1221" s="50">
        <v>534927</v>
      </c>
      <c r="C1221" s="50" t="s">
        <v>1517</v>
      </c>
      <c r="D1221" s="50" t="s">
        <v>196</v>
      </c>
    </row>
    <row r="1222" spans="1:4">
      <c r="A1222" s="50" t="s">
        <v>6668</v>
      </c>
      <c r="B1222" s="50">
        <v>500136</v>
      </c>
      <c r="C1222" s="50" t="s">
        <v>6667</v>
      </c>
      <c r="D1222" s="50" t="s">
        <v>463</v>
      </c>
    </row>
    <row r="1223" spans="1:4">
      <c r="A1223" s="50" t="s">
        <v>6666</v>
      </c>
      <c r="B1223" s="50">
        <v>537707</v>
      </c>
      <c r="C1223" s="50" t="s">
        <v>1517</v>
      </c>
      <c r="D1223" s="50" t="s">
        <v>708</v>
      </c>
    </row>
    <row r="1224" spans="1:4">
      <c r="A1224" s="50" t="s">
        <v>6665</v>
      </c>
      <c r="B1224" s="50">
        <v>521137</v>
      </c>
      <c r="C1224" s="50" t="s">
        <v>1517</v>
      </c>
      <c r="D1224" s="50" t="s">
        <v>702</v>
      </c>
    </row>
    <row r="1225" spans="1:4">
      <c r="A1225" s="50" t="s">
        <v>6664</v>
      </c>
      <c r="B1225" s="50">
        <v>530929</v>
      </c>
      <c r="C1225" s="50" t="s">
        <v>1517</v>
      </c>
      <c r="D1225" s="50" t="s">
        <v>994</v>
      </c>
    </row>
    <row r="1226" spans="1:4">
      <c r="A1226" s="50" t="s">
        <v>6663</v>
      </c>
      <c r="B1226" s="50">
        <v>532823</v>
      </c>
      <c r="C1226" s="50" t="s">
        <v>6662</v>
      </c>
      <c r="D1226" s="50" t="s">
        <v>2179</v>
      </c>
    </row>
    <row r="1227" spans="1:4">
      <c r="A1227" s="50" t="s">
        <v>6661</v>
      </c>
      <c r="B1227" s="50" t="s">
        <v>1517</v>
      </c>
      <c r="C1227" s="50" t="s">
        <v>6660</v>
      </c>
      <c r="D1227" s="50" t="s">
        <v>1515</v>
      </c>
    </row>
    <row r="1228" spans="1:4">
      <c r="A1228" s="50" t="s">
        <v>6659</v>
      </c>
      <c r="B1228" s="50">
        <v>533109</v>
      </c>
      <c r="C1228" s="50" t="s">
        <v>6658</v>
      </c>
      <c r="D1228" s="50" t="s">
        <v>2050</v>
      </c>
    </row>
    <row r="1229" spans="1:4">
      <c r="A1229" s="50" t="s">
        <v>6657</v>
      </c>
      <c r="B1229" s="50">
        <v>521014</v>
      </c>
      <c r="C1229" s="50" t="s">
        <v>1517</v>
      </c>
      <c r="D1229" s="50" t="s">
        <v>702</v>
      </c>
    </row>
    <row r="1230" spans="1:4">
      <c r="A1230" s="50" t="s">
        <v>6656</v>
      </c>
      <c r="B1230" s="50" t="s">
        <v>1517</v>
      </c>
      <c r="C1230" s="50" t="s">
        <v>6655</v>
      </c>
      <c r="D1230" s="50" t="s">
        <v>702</v>
      </c>
    </row>
    <row r="1231" spans="1:4">
      <c r="A1231" s="50" t="s">
        <v>6654</v>
      </c>
      <c r="B1231" s="50">
        <v>542668</v>
      </c>
      <c r="C1231" s="50" t="s">
        <v>6653</v>
      </c>
      <c r="D1231" s="50" t="s">
        <v>1533</v>
      </c>
    </row>
    <row r="1232" spans="1:4">
      <c r="A1232" s="50" t="s">
        <v>6652</v>
      </c>
      <c r="B1232" s="50">
        <v>531508</v>
      </c>
      <c r="C1232" s="50" t="s">
        <v>6650</v>
      </c>
      <c r="D1232" s="50" t="s">
        <v>2161</v>
      </c>
    </row>
    <row r="1233" spans="1:4">
      <c r="A1233" s="50" t="s">
        <v>6651</v>
      </c>
      <c r="B1233" s="50">
        <v>531508</v>
      </c>
      <c r="C1233" s="50" t="s">
        <v>6650</v>
      </c>
      <c r="D1233" s="50" t="s">
        <v>2161</v>
      </c>
    </row>
    <row r="1234" spans="1:4">
      <c r="A1234" s="50" t="s">
        <v>6649</v>
      </c>
      <c r="B1234" s="50">
        <v>508906</v>
      </c>
      <c r="C1234" s="50" t="s">
        <v>6648</v>
      </c>
      <c r="D1234" s="50" t="s">
        <v>469</v>
      </c>
    </row>
    <row r="1235" spans="1:4">
      <c r="A1235" s="50" t="s">
        <v>6647</v>
      </c>
      <c r="B1235" s="50">
        <v>532684</v>
      </c>
      <c r="C1235" s="50" t="s">
        <v>6646</v>
      </c>
      <c r="D1235" s="50" t="s">
        <v>778</v>
      </c>
    </row>
    <row r="1236" spans="1:4">
      <c r="A1236" s="50" t="s">
        <v>6645</v>
      </c>
      <c r="B1236" s="50">
        <v>524790</v>
      </c>
      <c r="C1236" s="50" t="s">
        <v>1517</v>
      </c>
      <c r="D1236" s="50" t="s">
        <v>254</v>
      </c>
    </row>
    <row r="1237" spans="1:4">
      <c r="A1237" s="50" t="s">
        <v>6644</v>
      </c>
      <c r="B1237" s="50">
        <v>514060</v>
      </c>
      <c r="C1237" s="50" t="s">
        <v>1517</v>
      </c>
      <c r="D1237" s="50" t="s">
        <v>702</v>
      </c>
    </row>
    <row r="1238" spans="1:4">
      <c r="A1238" s="50" t="s">
        <v>6643</v>
      </c>
      <c r="B1238" s="50">
        <v>514358</v>
      </c>
      <c r="C1238" s="50" t="s">
        <v>1517</v>
      </c>
      <c r="D1238" s="50" t="s">
        <v>702</v>
      </c>
    </row>
    <row r="1239" spans="1:4">
      <c r="A1239" s="50" t="s">
        <v>6642</v>
      </c>
      <c r="B1239" s="50">
        <v>532511</v>
      </c>
      <c r="C1239" s="50" t="s">
        <v>6641</v>
      </c>
      <c r="D1239" s="50" t="s">
        <v>789</v>
      </c>
    </row>
    <row r="1240" spans="1:4">
      <c r="A1240" s="50" t="s">
        <v>6640</v>
      </c>
      <c r="B1240" s="50">
        <v>500650</v>
      </c>
      <c r="C1240" s="50" t="s">
        <v>6639</v>
      </c>
      <c r="D1240" s="50" t="s">
        <v>187</v>
      </c>
    </row>
    <row r="1241" spans="1:4">
      <c r="A1241" s="50" t="s">
        <v>6638</v>
      </c>
      <c r="B1241" s="50">
        <v>533090</v>
      </c>
      <c r="C1241" s="50" t="s">
        <v>6637</v>
      </c>
      <c r="D1241" s="50" t="s">
        <v>1585</v>
      </c>
    </row>
    <row r="1242" spans="1:4">
      <c r="A1242" s="50" t="s">
        <v>6636</v>
      </c>
      <c r="B1242" s="50">
        <v>500086</v>
      </c>
      <c r="C1242" s="50" t="s">
        <v>6635</v>
      </c>
      <c r="D1242" s="50" t="s">
        <v>771</v>
      </c>
    </row>
    <row r="1243" spans="1:4">
      <c r="A1243" s="50" t="s">
        <v>6634</v>
      </c>
      <c r="B1243" s="50" t="s">
        <v>1517</v>
      </c>
      <c r="C1243" s="50" t="s">
        <v>6633</v>
      </c>
      <c r="D1243" s="50" t="s">
        <v>771</v>
      </c>
    </row>
    <row r="1244" spans="1:4">
      <c r="A1244" s="50" t="s">
        <v>6632</v>
      </c>
      <c r="B1244" s="50">
        <v>530571</v>
      </c>
      <c r="C1244" s="50" t="s">
        <v>1517</v>
      </c>
      <c r="D1244" s="50" t="s">
        <v>1533</v>
      </c>
    </row>
    <row r="1245" spans="1:4">
      <c r="A1245" s="50" t="s">
        <v>6631</v>
      </c>
      <c r="B1245" s="50">
        <v>526614</v>
      </c>
      <c r="C1245" s="50" t="s">
        <v>1517</v>
      </c>
      <c r="D1245" s="50" t="s">
        <v>778</v>
      </c>
    </row>
    <row r="1246" spans="1:4">
      <c r="A1246" s="50" t="s">
        <v>6630</v>
      </c>
      <c r="B1246" s="50">
        <v>539552</v>
      </c>
      <c r="C1246" s="50" t="s">
        <v>1517</v>
      </c>
      <c r="D1246" s="50" t="s">
        <v>786</v>
      </c>
    </row>
    <row r="1247" spans="1:4">
      <c r="A1247" s="50" t="s">
        <v>6629</v>
      </c>
      <c r="B1247" s="50">
        <v>532656</v>
      </c>
      <c r="C1247" s="50" t="s">
        <v>1517</v>
      </c>
      <c r="D1247" s="50" t="s">
        <v>1632</v>
      </c>
    </row>
    <row r="1248" spans="1:4">
      <c r="A1248" s="50" t="s">
        <v>6628</v>
      </c>
      <c r="B1248" s="50">
        <v>514474</v>
      </c>
      <c r="C1248" s="50" t="s">
        <v>1517</v>
      </c>
      <c r="D1248" s="50" t="s">
        <v>702</v>
      </c>
    </row>
    <row r="1249" spans="1:4">
      <c r="A1249" s="50" t="s">
        <v>6627</v>
      </c>
      <c r="B1249" s="50">
        <v>530117</v>
      </c>
      <c r="C1249" s="50" t="s">
        <v>6626</v>
      </c>
      <c r="D1249" s="50" t="s">
        <v>187</v>
      </c>
    </row>
    <row r="1250" spans="1:4">
      <c r="A1250" s="50" t="s">
        <v>6625</v>
      </c>
      <c r="B1250" s="50">
        <v>530079</v>
      </c>
      <c r="C1250" s="50" t="s">
        <v>1517</v>
      </c>
      <c r="D1250" s="50" t="s">
        <v>702</v>
      </c>
    </row>
    <row r="1251" spans="1:4">
      <c r="A1251" s="50" t="s">
        <v>6624</v>
      </c>
      <c r="B1251" s="50">
        <v>532666</v>
      </c>
      <c r="C1251" s="50" t="s">
        <v>6623</v>
      </c>
      <c r="D1251" s="50" t="s">
        <v>730</v>
      </c>
    </row>
    <row r="1252" spans="1:4">
      <c r="A1252" s="50" t="s">
        <v>6622</v>
      </c>
      <c r="B1252" s="50">
        <v>531599</v>
      </c>
      <c r="C1252" s="50" t="s">
        <v>6621</v>
      </c>
      <c r="D1252" s="50" t="s">
        <v>254</v>
      </c>
    </row>
    <row r="1253" spans="1:4">
      <c r="A1253" s="50" t="s">
        <v>6620</v>
      </c>
      <c r="B1253" s="50">
        <v>505744</v>
      </c>
      <c r="C1253" s="50" t="s">
        <v>6618</v>
      </c>
      <c r="D1253" s="50" t="s">
        <v>771</v>
      </c>
    </row>
    <row r="1254" spans="1:4">
      <c r="A1254" s="50" t="s">
        <v>6619</v>
      </c>
      <c r="B1254" s="50">
        <v>505744</v>
      </c>
      <c r="C1254" s="50" t="s">
        <v>6618</v>
      </c>
      <c r="D1254" s="50" t="s">
        <v>771</v>
      </c>
    </row>
    <row r="1255" spans="1:4">
      <c r="A1255" s="50" t="s">
        <v>6617</v>
      </c>
      <c r="B1255" s="50" t="s">
        <v>1517</v>
      </c>
      <c r="C1255" s="50" t="s">
        <v>6616</v>
      </c>
      <c r="D1255" s="50" t="s">
        <v>1515</v>
      </c>
    </row>
    <row r="1256" spans="1:4">
      <c r="A1256" s="50" t="s">
        <v>6615</v>
      </c>
      <c r="B1256" s="50">
        <v>526689</v>
      </c>
      <c r="C1256" s="50" t="s">
        <v>1517</v>
      </c>
      <c r="D1256" s="50" t="s">
        <v>716</v>
      </c>
    </row>
    <row r="1257" spans="1:4">
      <c r="A1257" s="50" t="s">
        <v>6614</v>
      </c>
      <c r="B1257" s="50">
        <v>500141</v>
      </c>
      <c r="C1257" s="50" t="s">
        <v>1517</v>
      </c>
      <c r="D1257" s="50" t="s">
        <v>1632</v>
      </c>
    </row>
    <row r="1258" spans="1:4">
      <c r="A1258" s="50" t="s">
        <v>6613</v>
      </c>
      <c r="B1258" s="50">
        <v>590024</v>
      </c>
      <c r="C1258" s="50" t="s">
        <v>6612</v>
      </c>
      <c r="D1258" s="50" t="s">
        <v>199</v>
      </c>
    </row>
    <row r="1259" spans="1:4">
      <c r="A1259" s="50" t="s">
        <v>6611</v>
      </c>
      <c r="B1259" s="50">
        <v>533896</v>
      </c>
      <c r="C1259" s="50" t="s">
        <v>1517</v>
      </c>
      <c r="D1259" s="50" t="s">
        <v>254</v>
      </c>
    </row>
    <row r="1260" spans="1:4">
      <c r="A1260" s="50" t="s">
        <v>6610</v>
      </c>
      <c r="B1260" s="50">
        <v>500142</v>
      </c>
      <c r="C1260" s="50" t="s">
        <v>1517</v>
      </c>
      <c r="D1260" s="50" t="s">
        <v>786</v>
      </c>
    </row>
    <row r="1261" spans="1:4">
      <c r="A1261" s="50" t="s">
        <v>6609</v>
      </c>
      <c r="B1261" s="50">
        <v>507910</v>
      </c>
      <c r="C1261" s="50" t="s">
        <v>1517</v>
      </c>
      <c r="D1261" s="50" t="s">
        <v>716</v>
      </c>
    </row>
    <row r="1262" spans="1:4">
      <c r="A1262" s="50" t="s">
        <v>6608</v>
      </c>
      <c r="B1262" s="50">
        <v>507910</v>
      </c>
      <c r="C1262" s="50" t="s">
        <v>1517</v>
      </c>
      <c r="D1262" s="50" t="s">
        <v>716</v>
      </c>
    </row>
    <row r="1263" spans="1:4">
      <c r="A1263" s="50" t="s">
        <v>6607</v>
      </c>
      <c r="B1263" s="50">
        <v>532768</v>
      </c>
      <c r="C1263" s="50" t="s">
        <v>6606</v>
      </c>
      <c r="D1263" s="50" t="s">
        <v>771</v>
      </c>
    </row>
    <row r="1264" spans="1:4">
      <c r="A1264" s="50" t="s">
        <v>6605</v>
      </c>
      <c r="B1264" s="50">
        <v>526227</v>
      </c>
      <c r="C1264" s="50" t="s">
        <v>6602</v>
      </c>
      <c r="D1264" s="50" t="s">
        <v>702</v>
      </c>
    </row>
    <row r="1265" spans="1:4">
      <c r="A1265" s="50" t="s">
        <v>6604</v>
      </c>
      <c r="B1265" s="50">
        <v>532022</v>
      </c>
      <c r="C1265" s="50" t="s">
        <v>1517</v>
      </c>
      <c r="D1265" s="50" t="s">
        <v>702</v>
      </c>
    </row>
    <row r="1266" spans="1:4">
      <c r="A1266" s="50" t="s">
        <v>6603</v>
      </c>
      <c r="B1266" s="50">
        <v>526227</v>
      </c>
      <c r="C1266" s="50" t="s">
        <v>6602</v>
      </c>
      <c r="D1266" s="50" t="s">
        <v>702</v>
      </c>
    </row>
    <row r="1267" spans="1:4">
      <c r="A1267" s="50" t="s">
        <v>6601</v>
      </c>
      <c r="B1267" s="50">
        <v>539098</v>
      </c>
      <c r="C1267" s="50" t="s">
        <v>1517</v>
      </c>
      <c r="D1267" s="50" t="s">
        <v>1910</v>
      </c>
    </row>
    <row r="1268" spans="1:4">
      <c r="A1268" s="50" t="s">
        <v>6600</v>
      </c>
      <c r="B1268" s="50">
        <v>541557</v>
      </c>
      <c r="C1268" s="50" t="s">
        <v>6599</v>
      </c>
      <c r="D1268" s="50" t="s">
        <v>187</v>
      </c>
    </row>
    <row r="1269" spans="1:4">
      <c r="A1269" s="50" t="s">
        <v>6598</v>
      </c>
      <c r="B1269" s="50">
        <v>517264</v>
      </c>
      <c r="C1269" s="50" t="s">
        <v>6597</v>
      </c>
      <c r="D1269" s="50" t="s">
        <v>1527</v>
      </c>
    </row>
    <row r="1270" spans="1:4">
      <c r="A1270" s="50" t="s">
        <v>6596</v>
      </c>
      <c r="B1270" s="50">
        <v>533333</v>
      </c>
      <c r="C1270" s="50" t="s">
        <v>6595</v>
      </c>
      <c r="D1270" s="50" t="s">
        <v>187</v>
      </c>
    </row>
    <row r="1271" spans="1:4">
      <c r="A1271" s="50" t="s">
        <v>6594</v>
      </c>
      <c r="B1271" s="50">
        <v>508954</v>
      </c>
      <c r="C1271" s="50" t="s">
        <v>1517</v>
      </c>
      <c r="D1271" s="50" t="s">
        <v>786</v>
      </c>
    </row>
    <row r="1272" spans="1:4">
      <c r="A1272" s="50" t="s">
        <v>6593</v>
      </c>
      <c r="B1272" s="50">
        <v>500144</v>
      </c>
      <c r="C1272" s="50" t="s">
        <v>6592</v>
      </c>
      <c r="D1272" s="50" t="s">
        <v>740</v>
      </c>
    </row>
    <row r="1273" spans="1:4">
      <c r="A1273" s="50" t="s">
        <v>6591</v>
      </c>
      <c r="B1273" s="50">
        <v>500940</v>
      </c>
      <c r="C1273" s="50" t="s">
        <v>6590</v>
      </c>
      <c r="D1273" s="50" t="s">
        <v>716</v>
      </c>
    </row>
    <row r="1274" spans="1:4">
      <c r="A1274" s="50" t="s">
        <v>6589</v>
      </c>
      <c r="B1274" s="50">
        <v>511122</v>
      </c>
      <c r="C1274" s="50" t="s">
        <v>1517</v>
      </c>
      <c r="D1274" s="50" t="s">
        <v>786</v>
      </c>
    </row>
    <row r="1275" spans="1:4">
      <c r="A1275" s="50" t="s">
        <v>6588</v>
      </c>
      <c r="B1275" s="50">
        <v>511122</v>
      </c>
      <c r="C1275" s="50" t="s">
        <v>1517</v>
      </c>
      <c r="D1275" s="50" t="s">
        <v>786</v>
      </c>
    </row>
    <row r="1276" spans="1:4">
      <c r="A1276" s="50" t="s">
        <v>6587</v>
      </c>
      <c r="B1276" s="50">
        <v>532379</v>
      </c>
      <c r="C1276" s="50" t="s">
        <v>1517</v>
      </c>
      <c r="D1276" s="50" t="s">
        <v>1407</v>
      </c>
    </row>
    <row r="1277" spans="1:4">
      <c r="A1277" s="50" t="s">
        <v>6586</v>
      </c>
      <c r="B1277" s="50">
        <v>532809</v>
      </c>
      <c r="C1277" s="50" t="s">
        <v>6585</v>
      </c>
      <c r="D1277" s="50" t="s">
        <v>1585</v>
      </c>
    </row>
    <row r="1278" spans="1:4">
      <c r="A1278" s="50" t="s">
        <v>6584</v>
      </c>
      <c r="B1278" s="50">
        <v>524743</v>
      </c>
      <c r="C1278" s="50" t="s">
        <v>1517</v>
      </c>
      <c r="D1278" s="50" t="s">
        <v>463</v>
      </c>
    </row>
    <row r="1279" spans="1:4">
      <c r="A1279" s="50" t="s">
        <v>6583</v>
      </c>
      <c r="B1279" s="50" t="s">
        <v>1517</v>
      </c>
      <c r="C1279" s="50" t="s">
        <v>6582</v>
      </c>
      <c r="D1279" s="50" t="s">
        <v>1515</v>
      </c>
    </row>
    <row r="1280" spans="1:4">
      <c r="A1280" s="50" t="s">
        <v>6581</v>
      </c>
      <c r="B1280" s="50">
        <v>530885</v>
      </c>
      <c r="C1280" s="50" t="s">
        <v>1517</v>
      </c>
      <c r="D1280" s="50" t="s">
        <v>730</v>
      </c>
    </row>
    <row r="1281" spans="1:4">
      <c r="A1281" s="50" t="s">
        <v>6580</v>
      </c>
      <c r="B1281" s="50">
        <v>536751</v>
      </c>
      <c r="C1281" s="50" t="s">
        <v>1517</v>
      </c>
      <c r="D1281" s="50" t="s">
        <v>727</v>
      </c>
    </row>
    <row r="1282" spans="1:4">
      <c r="A1282" s="50" t="s">
        <v>6579</v>
      </c>
      <c r="B1282" s="50">
        <v>523672</v>
      </c>
      <c r="C1282" s="50" t="s">
        <v>1517</v>
      </c>
      <c r="D1282" s="50" t="s">
        <v>196</v>
      </c>
    </row>
    <row r="1283" spans="1:4">
      <c r="A1283" s="50" t="s">
        <v>6578</v>
      </c>
      <c r="B1283" s="50">
        <v>533638</v>
      </c>
      <c r="C1283" s="50" t="s">
        <v>6577</v>
      </c>
      <c r="D1283" s="50" t="s">
        <v>716</v>
      </c>
    </row>
    <row r="1284" spans="1:4">
      <c r="A1284" s="50" t="s">
        <v>6576</v>
      </c>
      <c r="B1284" s="50">
        <v>540267</v>
      </c>
      <c r="C1284" s="50" t="s">
        <v>1517</v>
      </c>
      <c r="D1284" s="50" t="s">
        <v>994</v>
      </c>
    </row>
    <row r="1285" spans="1:4">
      <c r="A1285" s="50" t="s">
        <v>6575</v>
      </c>
      <c r="B1285" s="50">
        <v>530705</v>
      </c>
      <c r="C1285" s="50" t="s">
        <v>1517</v>
      </c>
      <c r="D1285" s="50" t="s">
        <v>702</v>
      </c>
    </row>
    <row r="1286" spans="1:4">
      <c r="A1286" s="50" t="s">
        <v>6574</v>
      </c>
      <c r="B1286" s="50">
        <v>532518</v>
      </c>
      <c r="C1286" s="50" t="s">
        <v>1517</v>
      </c>
      <c r="D1286" s="50" t="s">
        <v>1573</v>
      </c>
    </row>
    <row r="1287" spans="1:4">
      <c r="A1287" s="50" t="s">
        <v>6573</v>
      </c>
      <c r="B1287" s="50">
        <v>522017</v>
      </c>
      <c r="C1287" s="50" t="s">
        <v>1517</v>
      </c>
      <c r="D1287" s="50" t="s">
        <v>740</v>
      </c>
    </row>
    <row r="1288" spans="1:4">
      <c r="A1288" s="50" t="s">
        <v>6572</v>
      </c>
      <c r="B1288" s="50">
        <v>534757</v>
      </c>
      <c r="C1288" s="50" t="s">
        <v>1517</v>
      </c>
      <c r="D1288" s="50" t="s">
        <v>786</v>
      </c>
    </row>
    <row r="1289" spans="1:4">
      <c r="A1289" s="50" t="s">
        <v>6571</v>
      </c>
      <c r="B1289" s="50" t="s">
        <v>1517</v>
      </c>
      <c r="C1289" s="50" t="s">
        <v>508</v>
      </c>
      <c r="D1289" s="50" t="s">
        <v>1515</v>
      </c>
    </row>
    <row r="1290" spans="1:4">
      <c r="A1290" s="50" t="s">
        <v>6570</v>
      </c>
      <c r="B1290" s="50">
        <v>540945</v>
      </c>
      <c r="C1290" s="50" t="s">
        <v>1517</v>
      </c>
      <c r="D1290" s="50" t="s">
        <v>376</v>
      </c>
    </row>
    <row r="1291" spans="1:4">
      <c r="A1291" s="50" t="s">
        <v>6569</v>
      </c>
      <c r="B1291" s="50">
        <v>503831</v>
      </c>
      <c r="C1291" s="50" t="s">
        <v>1517</v>
      </c>
      <c r="D1291" s="50" t="s">
        <v>1593</v>
      </c>
    </row>
    <row r="1292" spans="1:4">
      <c r="A1292" s="50" t="s">
        <v>6568</v>
      </c>
      <c r="B1292" s="50">
        <v>507552</v>
      </c>
      <c r="C1292" s="50" t="s">
        <v>1517</v>
      </c>
      <c r="D1292" s="50" t="s">
        <v>548</v>
      </c>
    </row>
    <row r="1293" spans="1:4">
      <c r="A1293" s="50" t="s">
        <v>6567</v>
      </c>
      <c r="B1293" s="50">
        <v>502865</v>
      </c>
      <c r="C1293" s="50" t="s">
        <v>1517</v>
      </c>
      <c r="D1293" s="50" t="s">
        <v>297</v>
      </c>
    </row>
    <row r="1294" spans="1:4">
      <c r="A1294" s="50" t="s">
        <v>6566</v>
      </c>
      <c r="B1294" s="50">
        <v>500033</v>
      </c>
      <c r="C1294" s="50" t="s">
        <v>1517</v>
      </c>
      <c r="D1294" s="50" t="s">
        <v>4809</v>
      </c>
    </row>
    <row r="1295" spans="1:4">
      <c r="A1295" s="50" t="s">
        <v>6565</v>
      </c>
      <c r="B1295" s="50">
        <v>532843</v>
      </c>
      <c r="C1295" s="50" t="s">
        <v>6564</v>
      </c>
      <c r="D1295" s="50" t="s">
        <v>762</v>
      </c>
    </row>
    <row r="1296" spans="1:4">
      <c r="A1296" s="50" t="s">
        <v>6563</v>
      </c>
      <c r="B1296" s="50">
        <v>523696</v>
      </c>
      <c r="C1296" s="50" t="s">
        <v>1517</v>
      </c>
      <c r="D1296" s="50" t="s">
        <v>890</v>
      </c>
    </row>
    <row r="1297" spans="1:4">
      <c r="A1297" s="50" t="s">
        <v>6562</v>
      </c>
      <c r="B1297" s="50">
        <v>530213</v>
      </c>
      <c r="C1297" s="50" t="s">
        <v>1517</v>
      </c>
      <c r="D1297" s="50" t="s">
        <v>994</v>
      </c>
    </row>
    <row r="1298" spans="1:4">
      <c r="A1298" s="50" t="s">
        <v>6561</v>
      </c>
      <c r="B1298" s="50">
        <v>500150</v>
      </c>
      <c r="C1298" s="50" t="s">
        <v>6559</v>
      </c>
      <c r="D1298" s="50" t="s">
        <v>463</v>
      </c>
    </row>
    <row r="1299" spans="1:4">
      <c r="A1299" s="50" t="s">
        <v>6560</v>
      </c>
      <c r="B1299" s="50">
        <v>500150</v>
      </c>
      <c r="C1299" s="50" t="s">
        <v>6559</v>
      </c>
      <c r="D1299" s="50" t="s">
        <v>463</v>
      </c>
    </row>
    <row r="1300" spans="1:4">
      <c r="A1300" s="50" t="s">
        <v>6558</v>
      </c>
      <c r="B1300" s="50">
        <v>513579</v>
      </c>
      <c r="C1300" s="50" t="s">
        <v>1517</v>
      </c>
      <c r="D1300" s="50" t="s">
        <v>5408</v>
      </c>
    </row>
    <row r="1301" spans="1:4">
      <c r="A1301" s="50" t="s">
        <v>6557</v>
      </c>
      <c r="B1301" s="50" t="s">
        <v>1517</v>
      </c>
      <c r="C1301" s="50" t="s">
        <v>6556</v>
      </c>
      <c r="D1301" s="50" t="s">
        <v>1515</v>
      </c>
    </row>
    <row r="1302" spans="1:4">
      <c r="A1302" s="50" t="s">
        <v>6555</v>
      </c>
      <c r="B1302" s="50">
        <v>532403</v>
      </c>
      <c r="C1302" s="50" t="s">
        <v>1517</v>
      </c>
      <c r="D1302" s="50" t="s">
        <v>1407</v>
      </c>
    </row>
    <row r="1303" spans="1:4">
      <c r="A1303" s="50" t="s">
        <v>6554</v>
      </c>
      <c r="B1303" s="50">
        <v>540190</v>
      </c>
      <c r="C1303" s="50" t="s">
        <v>1517</v>
      </c>
      <c r="D1303" s="50" t="s">
        <v>994</v>
      </c>
    </row>
    <row r="1304" spans="1:4">
      <c r="A1304" s="50" t="s">
        <v>6553</v>
      </c>
      <c r="B1304" s="50">
        <v>539839</v>
      </c>
      <c r="C1304" s="50" t="s">
        <v>1517</v>
      </c>
      <c r="D1304" s="50" t="s">
        <v>786</v>
      </c>
    </row>
    <row r="1305" spans="1:4">
      <c r="A1305" s="50" t="s">
        <v>6552</v>
      </c>
      <c r="B1305" s="50">
        <v>539032</v>
      </c>
      <c r="C1305" s="50" t="s">
        <v>6551</v>
      </c>
      <c r="D1305" s="50" t="s">
        <v>1621</v>
      </c>
    </row>
    <row r="1306" spans="1:4">
      <c r="A1306" s="50" t="s">
        <v>6550</v>
      </c>
      <c r="B1306" s="50">
        <v>539730</v>
      </c>
      <c r="C1306" s="50" t="s">
        <v>1517</v>
      </c>
      <c r="D1306" s="50" t="s">
        <v>254</v>
      </c>
    </row>
    <row r="1307" spans="1:4">
      <c r="A1307" s="50" t="s">
        <v>6549</v>
      </c>
      <c r="B1307" s="50">
        <v>530077</v>
      </c>
      <c r="C1307" s="50" t="s">
        <v>1517</v>
      </c>
      <c r="D1307" s="50" t="s">
        <v>196</v>
      </c>
    </row>
    <row r="1308" spans="1:4">
      <c r="A1308" s="50" t="s">
        <v>6548</v>
      </c>
      <c r="B1308" s="50">
        <v>508980</v>
      </c>
      <c r="C1308" s="50" t="s">
        <v>1517</v>
      </c>
      <c r="D1308" s="50" t="s">
        <v>1533</v>
      </c>
    </row>
    <row r="1309" spans="1:4">
      <c r="A1309" s="50" t="s">
        <v>6547</v>
      </c>
      <c r="B1309" s="50">
        <v>522195</v>
      </c>
      <c r="C1309" s="50" t="s">
        <v>1517</v>
      </c>
      <c r="D1309" s="50" t="s">
        <v>771</v>
      </c>
    </row>
    <row r="1310" spans="1:4">
      <c r="A1310" s="50" t="s">
        <v>6546</v>
      </c>
      <c r="B1310" s="50">
        <v>521167</v>
      </c>
      <c r="C1310" s="50" t="s">
        <v>6545</v>
      </c>
      <c r="D1310" s="50" t="s">
        <v>2001</v>
      </c>
    </row>
    <row r="1311" spans="1:4">
      <c r="A1311" s="50" t="s">
        <v>6544</v>
      </c>
      <c r="B1311" s="50">
        <v>532042</v>
      </c>
      <c r="C1311" s="50" t="s">
        <v>1517</v>
      </c>
      <c r="D1311" s="50" t="s">
        <v>2121</v>
      </c>
    </row>
    <row r="1312" spans="1:4">
      <c r="A1312" s="50" t="s">
        <v>6543</v>
      </c>
      <c r="B1312" s="50">
        <v>533213</v>
      </c>
      <c r="C1312" s="50" t="s">
        <v>1517</v>
      </c>
      <c r="D1312" s="50" t="s">
        <v>727</v>
      </c>
    </row>
    <row r="1313" spans="1:4">
      <c r="A1313" s="50" t="s">
        <v>6542</v>
      </c>
      <c r="B1313" s="50">
        <v>538568</v>
      </c>
      <c r="C1313" s="50" t="s">
        <v>1517</v>
      </c>
      <c r="D1313" s="50" t="s">
        <v>994</v>
      </c>
    </row>
    <row r="1314" spans="1:4">
      <c r="A1314" s="50" t="s">
        <v>6541</v>
      </c>
      <c r="B1314" s="50">
        <v>539169</v>
      </c>
      <c r="C1314" s="50" t="s">
        <v>1517</v>
      </c>
      <c r="D1314" s="50" t="s">
        <v>730</v>
      </c>
    </row>
    <row r="1315" spans="1:4">
      <c r="A1315" s="50" t="s">
        <v>6540</v>
      </c>
      <c r="B1315" s="50">
        <v>533400</v>
      </c>
      <c r="C1315" s="50" t="s">
        <v>6539</v>
      </c>
      <c r="D1315" s="50" t="s">
        <v>626</v>
      </c>
    </row>
    <row r="1316" spans="1:4">
      <c r="A1316" s="50" t="s">
        <v>6537</v>
      </c>
      <c r="B1316" s="50">
        <v>523574</v>
      </c>
      <c r="C1316" s="50" t="s">
        <v>6538</v>
      </c>
      <c r="D1316" s="50" t="s">
        <v>1712</v>
      </c>
    </row>
    <row r="1317" spans="1:4">
      <c r="A1317" s="50" t="s">
        <v>6537</v>
      </c>
      <c r="B1317" s="50">
        <v>570002</v>
      </c>
      <c r="C1317" s="50" t="s">
        <v>6536</v>
      </c>
      <c r="D1317" s="50" t="s">
        <v>1712</v>
      </c>
    </row>
    <row r="1318" spans="1:4">
      <c r="A1318" s="50" t="s">
        <v>6535</v>
      </c>
      <c r="B1318" s="50">
        <v>536507</v>
      </c>
      <c r="C1318" s="50" t="s">
        <v>6534</v>
      </c>
      <c r="D1318" s="50" t="s">
        <v>1712</v>
      </c>
    </row>
    <row r="1319" spans="1:4">
      <c r="A1319" s="50" t="s">
        <v>6533</v>
      </c>
      <c r="B1319" s="50">
        <v>533296</v>
      </c>
      <c r="C1319" s="50" t="s">
        <v>6532</v>
      </c>
      <c r="D1319" s="50" t="s">
        <v>1712</v>
      </c>
    </row>
    <row r="1320" spans="1:4">
      <c r="A1320" s="50" t="s">
        <v>6531</v>
      </c>
      <c r="B1320" s="50">
        <v>540064</v>
      </c>
      <c r="C1320" s="50" t="s">
        <v>6530</v>
      </c>
      <c r="D1320" s="50" t="s">
        <v>1712</v>
      </c>
    </row>
    <row r="1321" spans="1:4">
      <c r="A1321" s="50" t="s">
        <v>6529</v>
      </c>
      <c r="B1321" s="50">
        <v>540798</v>
      </c>
      <c r="C1321" s="50" t="s">
        <v>6528</v>
      </c>
      <c r="D1321" s="50" t="s">
        <v>794</v>
      </c>
    </row>
    <row r="1322" spans="1:4">
      <c r="A1322" s="50" t="s">
        <v>6527</v>
      </c>
      <c r="B1322" s="50">
        <v>523113</v>
      </c>
      <c r="C1322" s="50" t="s">
        <v>1517</v>
      </c>
      <c r="D1322" s="50" t="s">
        <v>786</v>
      </c>
    </row>
    <row r="1323" spans="1:4">
      <c r="A1323" s="50" t="s">
        <v>6526</v>
      </c>
      <c r="B1323" s="50">
        <v>534063</v>
      </c>
      <c r="C1323" s="50" t="s">
        <v>1517</v>
      </c>
      <c r="D1323" s="50" t="s">
        <v>727</v>
      </c>
    </row>
    <row r="1324" spans="1:4">
      <c r="A1324" s="50" t="s">
        <v>6525</v>
      </c>
      <c r="B1324" s="50">
        <v>504346</v>
      </c>
      <c r="C1324" s="50" t="s">
        <v>1517</v>
      </c>
      <c r="D1324" s="50" t="s">
        <v>727</v>
      </c>
    </row>
    <row r="1325" spans="1:4">
      <c r="A1325" s="50" t="s">
        <v>6524</v>
      </c>
      <c r="B1325" s="50">
        <v>505250</v>
      </c>
      <c r="C1325" s="50" t="s">
        <v>1517</v>
      </c>
      <c r="D1325" s="50" t="s">
        <v>297</v>
      </c>
    </row>
    <row r="1326" spans="1:4">
      <c r="A1326" s="50" t="s">
        <v>6523</v>
      </c>
      <c r="B1326" s="50">
        <v>540614</v>
      </c>
      <c r="C1326" s="50" t="s">
        <v>1517</v>
      </c>
      <c r="D1326" s="50" t="s">
        <v>531</v>
      </c>
    </row>
    <row r="1327" spans="1:4">
      <c r="A1327" s="50" t="s">
        <v>6522</v>
      </c>
      <c r="B1327" s="50">
        <v>531758</v>
      </c>
      <c r="C1327" s="50" t="s">
        <v>1517</v>
      </c>
      <c r="D1327" s="50" t="s">
        <v>786</v>
      </c>
    </row>
    <row r="1328" spans="1:4">
      <c r="A1328" s="50" t="s">
        <v>6521</v>
      </c>
      <c r="B1328" s="50">
        <v>513059</v>
      </c>
      <c r="C1328" s="50" t="s">
        <v>1517</v>
      </c>
      <c r="D1328" s="50" t="s">
        <v>771</v>
      </c>
    </row>
    <row r="1329" spans="1:4">
      <c r="A1329" s="50" t="s">
        <v>6520</v>
      </c>
      <c r="B1329" s="50">
        <v>542666</v>
      </c>
      <c r="C1329" s="50" t="s">
        <v>6519</v>
      </c>
      <c r="D1329" s="50" t="s">
        <v>4900</v>
      </c>
    </row>
    <row r="1330" spans="1:4">
      <c r="A1330" s="50" t="s">
        <v>6518</v>
      </c>
      <c r="B1330" s="50">
        <v>505714</v>
      </c>
      <c r="C1330" s="50" t="s">
        <v>6516</v>
      </c>
      <c r="D1330" s="50" t="s">
        <v>771</v>
      </c>
    </row>
    <row r="1331" spans="1:4">
      <c r="A1331" s="50" t="s">
        <v>6517</v>
      </c>
      <c r="B1331" s="50">
        <v>505714</v>
      </c>
      <c r="C1331" s="50" t="s">
        <v>6516</v>
      </c>
      <c r="D1331" s="50" t="s">
        <v>771</v>
      </c>
    </row>
    <row r="1332" spans="1:4">
      <c r="A1332" s="50" t="s">
        <v>6515</v>
      </c>
      <c r="B1332" s="50">
        <v>524624</v>
      </c>
      <c r="C1332" s="50" t="s">
        <v>6514</v>
      </c>
      <c r="D1332" s="50" t="s">
        <v>6513</v>
      </c>
    </row>
    <row r="1333" spans="1:4">
      <c r="A1333" s="50" t="s">
        <v>6512</v>
      </c>
      <c r="B1333" s="50">
        <v>531196</v>
      </c>
      <c r="C1333" s="50" t="s">
        <v>1517</v>
      </c>
      <c r="D1333" s="50" t="s">
        <v>994</v>
      </c>
    </row>
    <row r="1334" spans="1:4">
      <c r="A1334" s="50" t="s">
        <v>6511</v>
      </c>
      <c r="B1334" s="50">
        <v>531196</v>
      </c>
      <c r="C1334" s="50" t="s">
        <v>1517</v>
      </c>
      <c r="D1334" s="50" t="s">
        <v>994</v>
      </c>
    </row>
    <row r="1335" spans="1:4">
      <c r="A1335" s="50" t="s">
        <v>6510</v>
      </c>
      <c r="B1335" s="50">
        <v>532155</v>
      </c>
      <c r="C1335" s="50" t="s">
        <v>6508</v>
      </c>
      <c r="D1335" s="50" t="s">
        <v>1910</v>
      </c>
    </row>
    <row r="1336" spans="1:4">
      <c r="A1336" s="50" t="s">
        <v>6509</v>
      </c>
      <c r="B1336" s="50">
        <v>532155</v>
      </c>
      <c r="C1336" s="50" t="s">
        <v>6508</v>
      </c>
      <c r="D1336" s="50" t="s">
        <v>1910</v>
      </c>
    </row>
    <row r="1337" spans="1:4">
      <c r="A1337" s="50" t="s">
        <v>6507</v>
      </c>
      <c r="B1337" s="50">
        <v>538609</v>
      </c>
      <c r="C1337" s="50" t="s">
        <v>1517</v>
      </c>
      <c r="D1337" s="50" t="s">
        <v>727</v>
      </c>
    </row>
    <row r="1338" spans="1:4">
      <c r="A1338" s="50" t="s">
        <v>6506</v>
      </c>
      <c r="B1338" s="50">
        <v>505711</v>
      </c>
      <c r="C1338" s="50" t="s">
        <v>1517</v>
      </c>
      <c r="D1338" s="50" t="s">
        <v>771</v>
      </c>
    </row>
    <row r="1339" spans="1:4">
      <c r="A1339" s="50" t="s">
        <v>6505</v>
      </c>
      <c r="B1339" s="50">
        <v>539228</v>
      </c>
      <c r="C1339" s="50" t="s">
        <v>1517</v>
      </c>
      <c r="D1339" s="50" t="s">
        <v>2007</v>
      </c>
    </row>
    <row r="1340" spans="1:4">
      <c r="A1340" s="50" t="s">
        <v>6504</v>
      </c>
      <c r="B1340" s="50">
        <v>538881</v>
      </c>
      <c r="C1340" s="50" t="s">
        <v>1517</v>
      </c>
      <c r="D1340" s="50" t="s">
        <v>786</v>
      </c>
    </row>
    <row r="1341" spans="1:4">
      <c r="A1341" s="50" t="s">
        <v>6503</v>
      </c>
      <c r="B1341" s="50">
        <v>504697</v>
      </c>
      <c r="C1341" s="50" t="s">
        <v>1517</v>
      </c>
      <c r="D1341" s="50" t="s">
        <v>740</v>
      </c>
    </row>
    <row r="1342" spans="1:4">
      <c r="A1342" s="50" t="s">
        <v>6502</v>
      </c>
      <c r="B1342" s="50">
        <v>531911</v>
      </c>
      <c r="C1342" s="50" t="s">
        <v>1517</v>
      </c>
      <c r="D1342" s="50" t="s">
        <v>297</v>
      </c>
    </row>
    <row r="1343" spans="1:4">
      <c r="A1343" s="50" t="s">
        <v>6501</v>
      </c>
      <c r="B1343" s="50">
        <v>526073</v>
      </c>
      <c r="C1343" s="50" t="s">
        <v>1517</v>
      </c>
      <c r="D1343" s="50" t="s">
        <v>860</v>
      </c>
    </row>
    <row r="1344" spans="1:4">
      <c r="A1344" s="50" t="s">
        <v>6500</v>
      </c>
      <c r="B1344" s="50">
        <v>506186</v>
      </c>
      <c r="C1344" s="50" t="s">
        <v>1517</v>
      </c>
      <c r="D1344" s="50" t="s">
        <v>1729</v>
      </c>
    </row>
    <row r="1345" spans="1:4">
      <c r="A1345" s="50" t="s">
        <v>6499</v>
      </c>
      <c r="B1345" s="50">
        <v>540935</v>
      </c>
      <c r="C1345" s="50" t="s">
        <v>6498</v>
      </c>
      <c r="D1345" s="50" t="s">
        <v>187</v>
      </c>
    </row>
    <row r="1346" spans="1:4">
      <c r="A1346" s="50" t="s">
        <v>6497</v>
      </c>
      <c r="B1346" s="50">
        <v>533265</v>
      </c>
      <c r="C1346" s="50" t="s">
        <v>6496</v>
      </c>
      <c r="D1346" s="50" t="s">
        <v>1632</v>
      </c>
    </row>
    <row r="1347" spans="1:4">
      <c r="A1347" s="50" t="s">
        <v>6495</v>
      </c>
      <c r="B1347" s="50">
        <v>532726</v>
      </c>
      <c r="C1347" s="50" t="s">
        <v>6494</v>
      </c>
      <c r="D1347" s="50" t="s">
        <v>1632</v>
      </c>
    </row>
    <row r="1348" spans="1:4">
      <c r="A1348" s="50" t="s">
        <v>6493</v>
      </c>
      <c r="B1348" s="50">
        <v>531902</v>
      </c>
      <c r="C1348" s="50" t="s">
        <v>6492</v>
      </c>
      <c r="D1348" s="50" t="s">
        <v>708</v>
      </c>
    </row>
    <row r="1349" spans="1:4">
      <c r="A1349" s="50" t="s">
        <v>6491</v>
      </c>
      <c r="B1349" s="50">
        <v>532959</v>
      </c>
      <c r="C1349" s="50" t="s">
        <v>6490</v>
      </c>
      <c r="D1349" s="50" t="s">
        <v>713</v>
      </c>
    </row>
    <row r="1350" spans="1:4">
      <c r="A1350" s="50" t="s">
        <v>6489</v>
      </c>
      <c r="B1350" s="50">
        <v>513108</v>
      </c>
      <c r="C1350" s="50" t="s">
        <v>6488</v>
      </c>
      <c r="D1350" s="50" t="s">
        <v>205</v>
      </c>
    </row>
    <row r="1351" spans="1:4">
      <c r="A1351" s="50" t="s">
        <v>6487</v>
      </c>
      <c r="B1351" s="50">
        <v>500153</v>
      </c>
      <c r="C1351" s="50" t="s">
        <v>1517</v>
      </c>
      <c r="D1351" s="50" t="s">
        <v>463</v>
      </c>
    </row>
    <row r="1352" spans="1:4">
      <c r="A1352" s="50" t="s">
        <v>6486</v>
      </c>
      <c r="B1352" s="50">
        <v>541703</v>
      </c>
      <c r="C1352" s="50" t="s">
        <v>1517</v>
      </c>
      <c r="D1352" s="50" t="s">
        <v>1034</v>
      </c>
    </row>
    <row r="1353" spans="1:4">
      <c r="A1353" s="50" t="s">
        <v>6485</v>
      </c>
      <c r="B1353" s="50">
        <v>541703</v>
      </c>
      <c r="C1353" s="50" t="s">
        <v>1517</v>
      </c>
      <c r="D1353" s="50" t="s">
        <v>1034</v>
      </c>
    </row>
    <row r="1354" spans="1:4">
      <c r="A1354" s="50" t="s">
        <v>6484</v>
      </c>
      <c r="B1354" s="50">
        <v>504397</v>
      </c>
      <c r="C1354" s="50" t="s">
        <v>1517</v>
      </c>
      <c r="D1354" s="50" t="s">
        <v>1533</v>
      </c>
    </row>
    <row r="1355" spans="1:4">
      <c r="A1355" s="50" t="s">
        <v>6483</v>
      </c>
      <c r="B1355" s="50">
        <v>526367</v>
      </c>
      <c r="C1355" s="50" t="s">
        <v>6482</v>
      </c>
      <c r="D1355" s="50" t="s">
        <v>708</v>
      </c>
    </row>
    <row r="1356" spans="1:4">
      <c r="A1356" s="50" t="s">
        <v>6481</v>
      </c>
      <c r="B1356" s="50">
        <v>514167</v>
      </c>
      <c r="C1356" s="50" t="s">
        <v>6480</v>
      </c>
      <c r="D1356" s="50" t="s">
        <v>1533</v>
      </c>
    </row>
    <row r="1357" spans="1:4">
      <c r="A1357" s="50" t="s">
        <v>6479</v>
      </c>
      <c r="B1357" s="50" t="s">
        <v>1517</v>
      </c>
      <c r="C1357" s="50" t="s">
        <v>6478</v>
      </c>
      <c r="D1357" s="50" t="s">
        <v>1515</v>
      </c>
    </row>
    <row r="1358" spans="1:4">
      <c r="A1358" s="50" t="s">
        <v>6477</v>
      </c>
      <c r="B1358" s="50">
        <v>531813</v>
      </c>
      <c r="C1358" s="50" t="s">
        <v>1517</v>
      </c>
      <c r="D1358" s="50" t="s">
        <v>1437</v>
      </c>
    </row>
    <row r="1359" spans="1:4">
      <c r="A1359" s="50" t="s">
        <v>6476</v>
      </c>
      <c r="B1359" s="50">
        <v>531813</v>
      </c>
      <c r="C1359" s="50" t="s">
        <v>1517</v>
      </c>
      <c r="D1359" s="50" t="s">
        <v>1437</v>
      </c>
    </row>
    <row r="1360" spans="1:4">
      <c r="A1360" s="50" t="s">
        <v>6475</v>
      </c>
      <c r="B1360" s="50">
        <v>539680</v>
      </c>
      <c r="C1360" s="50" t="s">
        <v>1517</v>
      </c>
      <c r="D1360" s="50" t="s">
        <v>254</v>
      </c>
    </row>
    <row r="1361" spans="1:4">
      <c r="A1361" s="50" t="s">
        <v>6474</v>
      </c>
      <c r="B1361" s="50">
        <v>540647</v>
      </c>
      <c r="C1361" s="50" t="s">
        <v>6473</v>
      </c>
      <c r="D1361" s="50" t="s">
        <v>1573</v>
      </c>
    </row>
    <row r="1362" spans="1:4">
      <c r="A1362" s="50" t="s">
        <v>6472</v>
      </c>
      <c r="B1362" s="50">
        <v>521176</v>
      </c>
      <c r="C1362" s="50" t="s">
        <v>6471</v>
      </c>
      <c r="D1362" s="50" t="s">
        <v>702</v>
      </c>
    </row>
    <row r="1363" spans="1:4">
      <c r="A1363" s="50" t="s">
        <v>6470</v>
      </c>
      <c r="B1363" s="50">
        <v>512443</v>
      </c>
      <c r="C1363" s="50" t="s">
        <v>1517</v>
      </c>
      <c r="D1363" s="50" t="s">
        <v>994</v>
      </c>
    </row>
    <row r="1364" spans="1:4">
      <c r="A1364" s="50" t="s">
        <v>6469</v>
      </c>
      <c r="B1364" s="50">
        <v>539492</v>
      </c>
      <c r="C1364" s="50" t="s">
        <v>1517</v>
      </c>
      <c r="D1364" s="50" t="s">
        <v>786</v>
      </c>
    </row>
    <row r="1365" spans="1:4">
      <c r="A1365" s="50" t="s">
        <v>6468</v>
      </c>
      <c r="B1365" s="50">
        <v>542011</v>
      </c>
      <c r="C1365" s="50" t="s">
        <v>6467</v>
      </c>
      <c r="D1365" s="50" t="s">
        <v>1915</v>
      </c>
    </row>
    <row r="1366" spans="1:4">
      <c r="A1366" s="50" t="s">
        <v>6466</v>
      </c>
      <c r="B1366" s="50">
        <v>500155</v>
      </c>
      <c r="C1366" s="50" t="s">
        <v>6465</v>
      </c>
      <c r="D1366" s="50" t="s">
        <v>702</v>
      </c>
    </row>
    <row r="1367" spans="1:4">
      <c r="A1367" s="50" t="s">
        <v>6464</v>
      </c>
      <c r="B1367" s="50">
        <v>530615</v>
      </c>
      <c r="C1367" s="50" t="s">
        <v>1517</v>
      </c>
      <c r="D1367" s="50" t="s">
        <v>1632</v>
      </c>
    </row>
    <row r="1368" spans="1:4">
      <c r="A1368" s="50" t="s">
        <v>6463</v>
      </c>
      <c r="B1368" s="50">
        <v>526727</v>
      </c>
      <c r="C1368" s="50" t="s">
        <v>1517</v>
      </c>
      <c r="D1368" s="50" t="s">
        <v>713</v>
      </c>
    </row>
    <row r="1369" spans="1:4">
      <c r="A1369" s="50" t="s">
        <v>6462</v>
      </c>
      <c r="B1369" s="50">
        <v>512493</v>
      </c>
      <c r="C1369" s="50" t="s">
        <v>1517</v>
      </c>
      <c r="D1369" s="50" t="s">
        <v>727</v>
      </c>
    </row>
    <row r="1370" spans="1:4">
      <c r="A1370" s="50" t="s">
        <v>6461</v>
      </c>
      <c r="B1370" s="50">
        <v>530161</v>
      </c>
      <c r="C1370" s="50" t="s">
        <v>1517</v>
      </c>
      <c r="D1370" s="50" t="s">
        <v>994</v>
      </c>
    </row>
    <row r="1371" spans="1:4">
      <c r="A1371" s="50" t="s">
        <v>6460</v>
      </c>
      <c r="B1371" s="50">
        <v>541276</v>
      </c>
      <c r="C1371" s="50" t="s">
        <v>1517</v>
      </c>
      <c r="D1371" s="50" t="s">
        <v>994</v>
      </c>
    </row>
    <row r="1372" spans="1:4">
      <c r="A1372" s="50" t="s">
        <v>6459</v>
      </c>
      <c r="B1372" s="50">
        <v>509563</v>
      </c>
      <c r="C1372" s="50" t="s">
        <v>1517</v>
      </c>
      <c r="D1372" s="50" t="s">
        <v>702</v>
      </c>
    </row>
    <row r="1373" spans="1:4">
      <c r="A1373" s="50" t="s">
        <v>6458</v>
      </c>
      <c r="B1373" s="50">
        <v>500655</v>
      </c>
      <c r="C1373" s="50" t="s">
        <v>1517</v>
      </c>
      <c r="D1373" s="50" t="s">
        <v>463</v>
      </c>
    </row>
    <row r="1374" spans="1:4">
      <c r="A1374" s="50" t="s">
        <v>6457</v>
      </c>
      <c r="B1374" s="50">
        <v>514400</v>
      </c>
      <c r="C1374" s="50" t="s">
        <v>1517</v>
      </c>
      <c r="D1374" s="50" t="s">
        <v>994</v>
      </c>
    </row>
    <row r="1375" spans="1:4">
      <c r="A1375" s="50" t="s">
        <v>6456</v>
      </c>
      <c r="B1375" s="50">
        <v>509557</v>
      </c>
      <c r="C1375" s="50" t="s">
        <v>6455</v>
      </c>
      <c r="D1375" s="50" t="s">
        <v>702</v>
      </c>
    </row>
    <row r="1376" spans="1:4">
      <c r="A1376" s="50" t="s">
        <v>6454</v>
      </c>
      <c r="B1376" s="50">
        <v>532622</v>
      </c>
      <c r="C1376" s="50" t="s">
        <v>6453</v>
      </c>
      <c r="D1376" s="50" t="s">
        <v>794</v>
      </c>
    </row>
    <row r="1377" spans="1:4">
      <c r="A1377" s="50" t="s">
        <v>6452</v>
      </c>
      <c r="B1377" s="50">
        <v>532345</v>
      </c>
      <c r="C1377" s="50" t="s">
        <v>6451</v>
      </c>
      <c r="D1377" s="50" t="s">
        <v>794</v>
      </c>
    </row>
    <row r="1378" spans="1:4">
      <c r="A1378" s="50" t="s">
        <v>6450</v>
      </c>
      <c r="B1378" s="50">
        <v>539515</v>
      </c>
      <c r="C1378" s="50" t="s">
        <v>1517</v>
      </c>
      <c r="D1378" s="50" t="s">
        <v>994</v>
      </c>
    </row>
    <row r="1379" spans="1:4">
      <c r="A1379" s="50" t="s">
        <v>6449</v>
      </c>
      <c r="B1379" s="50">
        <v>540613</v>
      </c>
      <c r="C1379" s="50" t="s">
        <v>1517</v>
      </c>
      <c r="D1379" s="50" t="s">
        <v>994</v>
      </c>
    </row>
    <row r="1380" spans="1:4">
      <c r="A1380" s="50" t="s">
        <v>6448</v>
      </c>
      <c r="B1380" s="50">
        <v>540936</v>
      </c>
      <c r="C1380" s="50" t="s">
        <v>1517</v>
      </c>
      <c r="D1380" s="50" t="s">
        <v>994</v>
      </c>
    </row>
    <row r="1381" spans="1:4">
      <c r="A1381" s="50" t="s">
        <v>6447</v>
      </c>
      <c r="B1381" s="50">
        <v>524564</v>
      </c>
      <c r="C1381" s="50" t="s">
        <v>1517</v>
      </c>
      <c r="D1381" s="50" t="s">
        <v>463</v>
      </c>
    </row>
    <row r="1382" spans="1:4">
      <c r="A1382" s="50" t="s">
        <v>6446</v>
      </c>
      <c r="B1382" s="50">
        <v>541546</v>
      </c>
      <c r="C1382" s="50" t="s">
        <v>6445</v>
      </c>
      <c r="D1382" s="50" t="s">
        <v>713</v>
      </c>
    </row>
    <row r="1383" spans="1:4">
      <c r="A1383" s="50" t="s">
        <v>6444</v>
      </c>
      <c r="B1383" s="50">
        <v>532767</v>
      </c>
      <c r="C1383" s="50" t="s">
        <v>6443</v>
      </c>
      <c r="D1383" s="50" t="s">
        <v>713</v>
      </c>
    </row>
    <row r="1384" spans="1:4">
      <c r="A1384" s="50" t="s">
        <v>6442</v>
      </c>
      <c r="B1384" s="50">
        <v>532183</v>
      </c>
      <c r="C1384" s="50" t="s">
        <v>1517</v>
      </c>
      <c r="D1384" s="50" t="s">
        <v>589</v>
      </c>
    </row>
    <row r="1385" spans="1:4">
      <c r="A1385" s="50" t="s">
        <v>6441</v>
      </c>
      <c r="B1385" s="50">
        <v>539009</v>
      </c>
      <c r="C1385" s="50" t="s">
        <v>1517</v>
      </c>
      <c r="D1385" s="50" t="s">
        <v>713</v>
      </c>
    </row>
    <row r="1386" spans="1:4">
      <c r="A1386" s="50" t="s">
        <v>6440</v>
      </c>
      <c r="B1386" s="50">
        <v>538319</v>
      </c>
      <c r="C1386" s="50" t="s">
        <v>1517</v>
      </c>
      <c r="D1386" s="50" t="s">
        <v>727</v>
      </c>
    </row>
    <row r="1387" spans="1:4">
      <c r="A1387" s="50" t="s">
        <v>6439</v>
      </c>
      <c r="B1387" s="50">
        <v>535917</v>
      </c>
      <c r="C1387" s="50" t="s">
        <v>1517</v>
      </c>
      <c r="D1387" s="50" t="s">
        <v>727</v>
      </c>
    </row>
    <row r="1388" spans="1:4">
      <c r="A1388" s="50" t="s">
        <v>6438</v>
      </c>
      <c r="B1388" s="50">
        <v>535431</v>
      </c>
      <c r="C1388" s="50" t="s">
        <v>1517</v>
      </c>
      <c r="D1388" s="50" t="s">
        <v>727</v>
      </c>
    </row>
    <row r="1389" spans="1:4">
      <c r="A1389" s="50" t="s">
        <v>6437</v>
      </c>
      <c r="B1389" s="50">
        <v>530855</v>
      </c>
      <c r="C1389" s="50" t="s">
        <v>1517</v>
      </c>
      <c r="D1389" s="50" t="s">
        <v>786</v>
      </c>
    </row>
    <row r="1390" spans="1:4">
      <c r="A1390" s="50" t="s">
        <v>6436</v>
      </c>
      <c r="B1390" s="50">
        <v>532309</v>
      </c>
      <c r="C1390" s="50" t="s">
        <v>6434</v>
      </c>
      <c r="D1390" s="50" t="s">
        <v>531</v>
      </c>
    </row>
    <row r="1391" spans="1:4">
      <c r="A1391" s="50" t="s">
        <v>6435</v>
      </c>
      <c r="B1391" s="50">
        <v>532309</v>
      </c>
      <c r="C1391" s="50" t="s">
        <v>6434</v>
      </c>
      <c r="D1391" s="50" t="s">
        <v>531</v>
      </c>
    </row>
    <row r="1392" spans="1:4">
      <c r="A1392" s="50" t="s">
        <v>6433</v>
      </c>
      <c r="B1392" s="50">
        <v>522275</v>
      </c>
      <c r="C1392" s="50" t="s">
        <v>6431</v>
      </c>
      <c r="D1392" s="50" t="s">
        <v>1845</v>
      </c>
    </row>
    <row r="1393" spans="1:4">
      <c r="A1393" s="50" t="s">
        <v>6432</v>
      </c>
      <c r="B1393" s="50">
        <v>522275</v>
      </c>
      <c r="C1393" s="50" t="s">
        <v>6431</v>
      </c>
      <c r="D1393" s="50" t="s">
        <v>1845</v>
      </c>
    </row>
    <row r="1394" spans="1:4">
      <c r="A1394" s="50" t="s">
        <v>6430</v>
      </c>
      <c r="B1394" s="50">
        <v>504028</v>
      </c>
      <c r="C1394" s="50" t="s">
        <v>1517</v>
      </c>
      <c r="D1394" s="50" t="s">
        <v>860</v>
      </c>
    </row>
    <row r="1395" spans="1:4">
      <c r="A1395" s="50" t="s">
        <v>6429</v>
      </c>
      <c r="B1395" s="50">
        <v>532764</v>
      </c>
      <c r="C1395" s="50" t="s">
        <v>6428</v>
      </c>
      <c r="D1395" s="50" t="s">
        <v>708</v>
      </c>
    </row>
    <row r="1396" spans="1:4">
      <c r="A1396" s="50" t="s">
        <v>6427</v>
      </c>
      <c r="B1396" s="50">
        <v>530389</v>
      </c>
      <c r="C1396" s="50" t="s">
        <v>1517</v>
      </c>
      <c r="D1396" s="50" t="s">
        <v>1573</v>
      </c>
    </row>
    <row r="1397" spans="1:4">
      <c r="A1397" s="50" t="s">
        <v>6426</v>
      </c>
      <c r="B1397" s="50" t="s">
        <v>1517</v>
      </c>
      <c r="C1397" s="50" t="s">
        <v>6425</v>
      </c>
      <c r="D1397" s="50" t="s">
        <v>1515</v>
      </c>
    </row>
    <row r="1398" spans="1:4">
      <c r="A1398" s="50" t="s">
        <v>6424</v>
      </c>
      <c r="B1398" s="50">
        <v>539486</v>
      </c>
      <c r="C1398" s="50" t="s">
        <v>1517</v>
      </c>
      <c r="D1398" s="50" t="s">
        <v>786</v>
      </c>
    </row>
    <row r="1399" spans="1:4">
      <c r="A1399" s="50" t="s">
        <v>6423</v>
      </c>
      <c r="B1399" s="50">
        <v>521133</v>
      </c>
      <c r="C1399" s="50" t="s">
        <v>1517</v>
      </c>
      <c r="D1399" s="50" t="s">
        <v>702</v>
      </c>
    </row>
    <row r="1400" spans="1:4">
      <c r="A1400" s="50" t="s">
        <v>6422</v>
      </c>
      <c r="B1400" s="50">
        <v>521133</v>
      </c>
      <c r="C1400" s="50" t="s">
        <v>1517</v>
      </c>
      <c r="D1400" s="50" t="s">
        <v>702</v>
      </c>
    </row>
    <row r="1401" spans="1:4">
      <c r="A1401" s="50" t="s">
        <v>6421</v>
      </c>
      <c r="B1401" s="50">
        <v>532318</v>
      </c>
      <c r="C1401" s="50" t="s">
        <v>6420</v>
      </c>
      <c r="D1401" s="50" t="s">
        <v>1852</v>
      </c>
    </row>
    <row r="1402" spans="1:4">
      <c r="A1402" s="50" t="s">
        <v>6419</v>
      </c>
      <c r="B1402" s="50">
        <v>531137</v>
      </c>
      <c r="C1402" s="50" t="s">
        <v>1517</v>
      </c>
      <c r="D1402" s="50" t="s">
        <v>1533</v>
      </c>
    </row>
    <row r="1403" spans="1:4">
      <c r="A1403" s="50" t="s">
        <v>6418</v>
      </c>
      <c r="B1403" s="50">
        <v>541999</v>
      </c>
      <c r="C1403" s="50" t="s">
        <v>1517</v>
      </c>
      <c r="D1403" s="50" t="s">
        <v>196</v>
      </c>
    </row>
    <row r="1404" spans="1:4">
      <c r="A1404" s="50" t="s">
        <v>6417</v>
      </c>
      <c r="B1404" s="50">
        <v>540755</v>
      </c>
      <c r="C1404" s="50" t="s">
        <v>6416</v>
      </c>
      <c r="D1404" s="50" t="s">
        <v>371</v>
      </c>
    </row>
    <row r="1405" spans="1:4">
      <c r="A1405" s="50" t="s">
        <v>6415</v>
      </c>
      <c r="B1405" s="50">
        <v>539407</v>
      </c>
      <c r="C1405" s="50" t="s">
        <v>1517</v>
      </c>
      <c r="D1405" s="50" t="s">
        <v>713</v>
      </c>
    </row>
    <row r="1406" spans="1:4">
      <c r="A1406" s="50" t="s">
        <v>6414</v>
      </c>
      <c r="B1406" s="50">
        <v>514336</v>
      </c>
      <c r="C1406" s="50" t="s">
        <v>1517</v>
      </c>
      <c r="D1406" s="50" t="s">
        <v>1719</v>
      </c>
    </row>
    <row r="1407" spans="1:4">
      <c r="A1407" s="50" t="s">
        <v>6413</v>
      </c>
      <c r="B1407" s="50">
        <v>514336</v>
      </c>
      <c r="C1407" s="50" t="s">
        <v>1517</v>
      </c>
      <c r="D1407" s="50" t="s">
        <v>1719</v>
      </c>
    </row>
    <row r="1408" spans="1:4">
      <c r="A1408" s="50" t="s">
        <v>6412</v>
      </c>
      <c r="B1408" s="50">
        <v>506109</v>
      </c>
      <c r="C1408" s="50" t="s">
        <v>6411</v>
      </c>
      <c r="D1408" s="50" t="s">
        <v>1407</v>
      </c>
    </row>
    <row r="1409" spans="1:4">
      <c r="A1409" s="50" t="s">
        <v>6410</v>
      </c>
      <c r="B1409" s="50">
        <v>531739</v>
      </c>
      <c r="C1409" s="50" t="s">
        <v>1517</v>
      </c>
      <c r="D1409" s="50" t="s">
        <v>254</v>
      </c>
    </row>
    <row r="1410" spans="1:4">
      <c r="A1410" s="50" t="s">
        <v>6409</v>
      </c>
      <c r="B1410" s="50">
        <v>539206</v>
      </c>
      <c r="C1410" s="50" t="s">
        <v>1517</v>
      </c>
      <c r="D1410" s="50" t="s">
        <v>1719</v>
      </c>
    </row>
    <row r="1411" spans="1:4">
      <c r="A1411" s="50" t="s">
        <v>6408</v>
      </c>
      <c r="B1411" s="50">
        <v>538961</v>
      </c>
      <c r="C1411" s="50" t="s">
        <v>6407</v>
      </c>
      <c r="D1411" s="50" t="s">
        <v>1437</v>
      </c>
    </row>
    <row r="1412" spans="1:4">
      <c r="A1412" s="50" t="s">
        <v>6406</v>
      </c>
      <c r="B1412" s="50">
        <v>530343</v>
      </c>
      <c r="C1412" s="50" t="s">
        <v>6405</v>
      </c>
      <c r="D1412" s="50" t="s">
        <v>740</v>
      </c>
    </row>
    <row r="1413" spans="1:4">
      <c r="A1413" s="50" t="s">
        <v>6404</v>
      </c>
      <c r="B1413" s="50">
        <v>532285</v>
      </c>
      <c r="C1413" s="50" t="s">
        <v>6403</v>
      </c>
      <c r="D1413" s="50" t="s">
        <v>727</v>
      </c>
    </row>
    <row r="1414" spans="1:4">
      <c r="A1414" s="50" t="s">
        <v>6402</v>
      </c>
      <c r="B1414" s="50">
        <v>500171</v>
      </c>
      <c r="C1414" s="50" t="s">
        <v>6401</v>
      </c>
      <c r="D1414" s="50" t="s">
        <v>463</v>
      </c>
    </row>
    <row r="1415" spans="1:4">
      <c r="A1415" s="50" t="s">
        <v>6400</v>
      </c>
      <c r="B1415" s="50">
        <v>533048</v>
      </c>
      <c r="C1415" s="50" t="s">
        <v>6399</v>
      </c>
      <c r="D1415" s="50" t="s">
        <v>713</v>
      </c>
    </row>
    <row r="1416" spans="1:4">
      <c r="A1416" s="50" t="s">
        <v>6398</v>
      </c>
      <c r="B1416" s="50">
        <v>511676</v>
      </c>
      <c r="C1416" s="50" t="s">
        <v>6397</v>
      </c>
      <c r="D1416" s="50" t="s">
        <v>1985</v>
      </c>
    </row>
    <row r="1417" spans="1:4">
      <c r="A1417" s="50" t="s">
        <v>6396</v>
      </c>
      <c r="B1417" s="50">
        <v>538788</v>
      </c>
      <c r="C1417" s="50" t="s">
        <v>1517</v>
      </c>
      <c r="D1417" s="50" t="s">
        <v>786</v>
      </c>
    </row>
    <row r="1418" spans="1:4">
      <c r="A1418" s="50" t="s">
        <v>6395</v>
      </c>
      <c r="B1418" s="50">
        <v>532716</v>
      </c>
      <c r="C1418" s="50" t="s">
        <v>6394</v>
      </c>
      <c r="D1418" s="50" t="s">
        <v>783</v>
      </c>
    </row>
    <row r="1419" spans="1:4">
      <c r="A1419" s="50" t="s">
        <v>6393</v>
      </c>
      <c r="B1419" s="50">
        <v>507815</v>
      </c>
      <c r="C1419" s="50" t="s">
        <v>6391</v>
      </c>
      <c r="D1419" s="50" t="s">
        <v>1007</v>
      </c>
    </row>
    <row r="1420" spans="1:4">
      <c r="A1420" s="50" t="s">
        <v>6392</v>
      </c>
      <c r="B1420" s="50">
        <v>507815</v>
      </c>
      <c r="C1420" s="50" t="s">
        <v>6391</v>
      </c>
      <c r="D1420" s="50" t="s">
        <v>1007</v>
      </c>
    </row>
    <row r="1421" spans="1:4">
      <c r="A1421" s="50" t="s">
        <v>6390</v>
      </c>
      <c r="B1421" s="50">
        <v>531744</v>
      </c>
      <c r="C1421" s="50" t="s">
        <v>1517</v>
      </c>
      <c r="D1421" s="50" t="s">
        <v>994</v>
      </c>
    </row>
    <row r="1422" spans="1:4">
      <c r="A1422" s="50" t="s">
        <v>6389</v>
      </c>
      <c r="B1422" s="50">
        <v>590025</v>
      </c>
      <c r="C1422" s="50" t="s">
        <v>6388</v>
      </c>
      <c r="D1422" s="50" t="s">
        <v>702</v>
      </c>
    </row>
    <row r="1423" spans="1:4">
      <c r="A1423" s="50" t="s">
        <v>6387</v>
      </c>
      <c r="B1423" s="50">
        <v>507506</v>
      </c>
      <c r="C1423" s="50" t="s">
        <v>1517</v>
      </c>
      <c r="D1423" s="50" t="s">
        <v>589</v>
      </c>
    </row>
    <row r="1424" spans="1:4">
      <c r="A1424" s="50" t="s">
        <v>6386</v>
      </c>
      <c r="B1424" s="50" t="s">
        <v>1517</v>
      </c>
      <c r="C1424" s="50" t="s">
        <v>6385</v>
      </c>
      <c r="D1424" s="50" t="s">
        <v>1515</v>
      </c>
    </row>
    <row r="1425" spans="1:4">
      <c r="A1425" s="50" t="s">
        <v>6384</v>
      </c>
      <c r="B1425" s="50">
        <v>539013</v>
      </c>
      <c r="C1425" s="50" t="s">
        <v>1517</v>
      </c>
      <c r="D1425" s="50" t="s">
        <v>1845</v>
      </c>
    </row>
    <row r="1426" spans="1:4">
      <c r="A1426" s="50" t="s">
        <v>6383</v>
      </c>
      <c r="B1426" s="50">
        <v>533212</v>
      </c>
      <c r="C1426" s="50" t="s">
        <v>1517</v>
      </c>
      <c r="D1426" s="50" t="s">
        <v>890</v>
      </c>
    </row>
    <row r="1427" spans="1:4">
      <c r="A1427" s="50" t="s">
        <v>6382</v>
      </c>
      <c r="B1427" s="50" t="s">
        <v>1517</v>
      </c>
      <c r="C1427" s="50" t="s">
        <v>6381</v>
      </c>
      <c r="D1427" s="50" t="s">
        <v>1662</v>
      </c>
    </row>
    <row r="1428" spans="1:4">
      <c r="A1428" s="50" t="s">
        <v>6380</v>
      </c>
      <c r="B1428" s="50">
        <v>531199</v>
      </c>
      <c r="C1428" s="50" t="s">
        <v>1517</v>
      </c>
      <c r="D1428" s="50" t="s">
        <v>786</v>
      </c>
    </row>
    <row r="1429" spans="1:4">
      <c r="A1429" s="50" t="s">
        <v>6379</v>
      </c>
      <c r="B1429" s="50">
        <v>500676</v>
      </c>
      <c r="C1429" s="50" t="s">
        <v>6378</v>
      </c>
      <c r="D1429" s="50" t="s">
        <v>626</v>
      </c>
    </row>
    <row r="1430" spans="1:4">
      <c r="A1430" s="50" t="s">
        <v>6377</v>
      </c>
      <c r="B1430" s="50">
        <v>500660</v>
      </c>
      <c r="C1430" s="50" t="s">
        <v>6376</v>
      </c>
      <c r="D1430" s="50" t="s">
        <v>254</v>
      </c>
    </row>
    <row r="1431" spans="1:4">
      <c r="A1431" s="50" t="s">
        <v>6375</v>
      </c>
      <c r="B1431" s="50">
        <v>542477</v>
      </c>
      <c r="C1431" s="50" t="s">
        <v>6374</v>
      </c>
      <c r="D1431" s="50" t="s">
        <v>1621</v>
      </c>
    </row>
    <row r="1432" spans="1:4">
      <c r="A1432" s="50" t="s">
        <v>6373</v>
      </c>
      <c r="B1432" s="50">
        <v>532296</v>
      </c>
      <c r="C1432" s="50" t="s">
        <v>6372</v>
      </c>
      <c r="D1432" s="50" t="s">
        <v>254</v>
      </c>
    </row>
    <row r="1433" spans="1:4">
      <c r="A1433" s="50" t="s">
        <v>6371</v>
      </c>
      <c r="B1433" s="50">
        <v>513528</v>
      </c>
      <c r="C1433" s="50" t="s">
        <v>1517</v>
      </c>
      <c r="D1433" s="50" t="s">
        <v>1822</v>
      </c>
    </row>
    <row r="1434" spans="1:4">
      <c r="A1434" s="50" t="s">
        <v>6370</v>
      </c>
      <c r="B1434" s="50">
        <v>530263</v>
      </c>
      <c r="C1434" s="50" t="s">
        <v>1517</v>
      </c>
      <c r="D1434" s="50" t="s">
        <v>786</v>
      </c>
    </row>
    <row r="1435" spans="1:4">
      <c r="A1435" s="50" t="s">
        <v>6369</v>
      </c>
      <c r="B1435" s="50" t="s">
        <v>1517</v>
      </c>
      <c r="C1435" s="50" t="s">
        <v>6368</v>
      </c>
      <c r="D1435" s="50" t="s">
        <v>1515</v>
      </c>
    </row>
    <row r="1436" spans="1:4">
      <c r="A1436" s="50" t="s">
        <v>6367</v>
      </c>
      <c r="B1436" s="50">
        <v>531463</v>
      </c>
      <c r="C1436" s="50" t="s">
        <v>1517</v>
      </c>
      <c r="D1436" s="50" t="s">
        <v>1533</v>
      </c>
    </row>
    <row r="1437" spans="1:4">
      <c r="A1437" s="50" t="s">
        <v>6366</v>
      </c>
      <c r="B1437" s="50">
        <v>531479</v>
      </c>
      <c r="C1437" s="50" t="s">
        <v>1517</v>
      </c>
      <c r="D1437" s="50" t="s">
        <v>708</v>
      </c>
    </row>
    <row r="1438" spans="1:4">
      <c r="A1438" s="50" t="s">
        <v>6365</v>
      </c>
      <c r="B1438" s="50">
        <v>501848</v>
      </c>
      <c r="C1438" s="50" t="s">
        <v>6364</v>
      </c>
      <c r="D1438" s="50" t="s">
        <v>577</v>
      </c>
    </row>
    <row r="1439" spans="1:4">
      <c r="A1439" s="50" t="s">
        <v>6363</v>
      </c>
      <c r="B1439" s="50">
        <v>532773</v>
      </c>
      <c r="C1439" s="50" t="s">
        <v>6362</v>
      </c>
      <c r="D1439" s="50" t="s">
        <v>2437</v>
      </c>
    </row>
    <row r="1440" spans="1:4">
      <c r="A1440" s="50" t="s">
        <v>6361</v>
      </c>
      <c r="B1440" s="50">
        <v>540654</v>
      </c>
      <c r="C1440" s="50" t="s">
        <v>1517</v>
      </c>
      <c r="D1440" s="50" t="s">
        <v>730</v>
      </c>
    </row>
    <row r="1441" spans="1:4">
      <c r="A1441" s="50" t="s">
        <v>6360</v>
      </c>
      <c r="B1441" s="50">
        <v>540266</v>
      </c>
      <c r="C1441" s="50" t="s">
        <v>1517</v>
      </c>
      <c r="D1441" s="50" t="s">
        <v>994</v>
      </c>
    </row>
    <row r="1442" spans="1:4">
      <c r="A1442" s="50" t="s">
        <v>6359</v>
      </c>
      <c r="B1442" s="50" t="s">
        <v>1517</v>
      </c>
      <c r="C1442" s="50" t="s">
        <v>6358</v>
      </c>
      <c r="D1442" s="50" t="s">
        <v>1515</v>
      </c>
    </row>
    <row r="1443" spans="1:4">
      <c r="A1443" s="50" t="s">
        <v>6357</v>
      </c>
      <c r="B1443" s="50" t="s">
        <v>1517</v>
      </c>
      <c r="C1443" s="50" t="s">
        <v>6355</v>
      </c>
      <c r="D1443" s="50" t="s">
        <v>1515</v>
      </c>
    </row>
    <row r="1444" spans="1:4">
      <c r="A1444" s="50" t="s">
        <v>6356</v>
      </c>
      <c r="B1444" s="50" t="s">
        <v>1517</v>
      </c>
      <c r="C1444" s="50" t="s">
        <v>6355</v>
      </c>
      <c r="D1444" s="50" t="s">
        <v>1515</v>
      </c>
    </row>
    <row r="1445" spans="1:4">
      <c r="A1445" s="50" t="s">
        <v>6354</v>
      </c>
      <c r="B1445" s="50">
        <v>526025</v>
      </c>
      <c r="C1445" s="50" t="s">
        <v>1517</v>
      </c>
      <c r="D1445" s="50" t="s">
        <v>702</v>
      </c>
    </row>
    <row r="1446" spans="1:4">
      <c r="A1446" s="50" t="s">
        <v>6353</v>
      </c>
      <c r="B1446" s="50">
        <v>531904</v>
      </c>
      <c r="C1446" s="50" t="s">
        <v>6352</v>
      </c>
      <c r="D1446" s="50" t="s">
        <v>1621</v>
      </c>
    </row>
    <row r="1447" spans="1:4">
      <c r="A1447" s="50" t="s">
        <v>6351</v>
      </c>
      <c r="B1447" s="50">
        <v>533104</v>
      </c>
      <c r="C1447" s="50" t="s">
        <v>6350</v>
      </c>
      <c r="D1447" s="50" t="s">
        <v>1611</v>
      </c>
    </row>
    <row r="1448" spans="1:4">
      <c r="A1448" s="50" t="s">
        <v>6349</v>
      </c>
      <c r="B1448" s="50">
        <v>542351</v>
      </c>
      <c r="C1448" s="50" t="s">
        <v>6348</v>
      </c>
      <c r="D1448" s="50" t="s">
        <v>6347</v>
      </c>
    </row>
    <row r="1449" spans="1:4">
      <c r="A1449" s="50" t="s">
        <v>6346</v>
      </c>
      <c r="B1449" s="50">
        <v>507488</v>
      </c>
      <c r="C1449" s="50" t="s">
        <v>6345</v>
      </c>
      <c r="D1449" s="50" t="s">
        <v>1611</v>
      </c>
    </row>
    <row r="1450" spans="1:4">
      <c r="A1450" s="50" t="s">
        <v>6344</v>
      </c>
      <c r="B1450" s="50">
        <v>505255</v>
      </c>
      <c r="C1450" s="50" t="s">
        <v>6343</v>
      </c>
      <c r="D1450" s="50" t="s">
        <v>297</v>
      </c>
    </row>
    <row r="1451" spans="1:4">
      <c r="A1451" s="50" t="s">
        <v>6342</v>
      </c>
      <c r="B1451" s="50">
        <v>532754</v>
      </c>
      <c r="C1451" s="50" t="s">
        <v>6341</v>
      </c>
      <c r="D1451" s="50" t="s">
        <v>1845</v>
      </c>
    </row>
    <row r="1452" spans="1:4">
      <c r="A1452" s="50" t="s">
        <v>6340</v>
      </c>
      <c r="B1452" s="50">
        <v>540124</v>
      </c>
      <c r="C1452" s="50" t="s">
        <v>6339</v>
      </c>
      <c r="D1452" s="50" t="s">
        <v>771</v>
      </c>
    </row>
    <row r="1453" spans="1:4">
      <c r="A1453" s="50" t="s">
        <v>6338</v>
      </c>
      <c r="B1453" s="50">
        <v>509567</v>
      </c>
      <c r="C1453" s="50" t="s">
        <v>6337</v>
      </c>
      <c r="D1453" s="50" t="s">
        <v>3205</v>
      </c>
    </row>
    <row r="1454" spans="1:4">
      <c r="A1454" s="50" t="s">
        <v>6336</v>
      </c>
      <c r="B1454" s="50">
        <v>506480</v>
      </c>
      <c r="C1454" s="50" t="s">
        <v>6335</v>
      </c>
      <c r="D1454" s="50" t="s">
        <v>2205</v>
      </c>
    </row>
    <row r="1455" spans="1:4">
      <c r="A1455" s="50" t="s">
        <v>6334</v>
      </c>
      <c r="B1455" s="50">
        <v>530317</v>
      </c>
      <c r="C1455" s="50" t="s">
        <v>1517</v>
      </c>
      <c r="D1455" s="50" t="s">
        <v>254</v>
      </c>
    </row>
    <row r="1456" spans="1:4">
      <c r="A1456" s="50" t="s">
        <v>6333</v>
      </c>
      <c r="B1456" s="50">
        <v>532734</v>
      </c>
      <c r="C1456" s="50" t="s">
        <v>6332</v>
      </c>
      <c r="D1456" s="50" t="s">
        <v>1632</v>
      </c>
    </row>
    <row r="1457" spans="1:4">
      <c r="A1457" s="50" t="s">
        <v>6331</v>
      </c>
      <c r="B1457" s="50">
        <v>500163</v>
      </c>
      <c r="C1457" s="50" t="s">
        <v>6329</v>
      </c>
      <c r="D1457" s="50" t="s">
        <v>1692</v>
      </c>
    </row>
    <row r="1458" spans="1:4">
      <c r="A1458" s="50" t="s">
        <v>6330</v>
      </c>
      <c r="B1458" s="50">
        <v>500163</v>
      </c>
      <c r="C1458" s="50" t="s">
        <v>6329</v>
      </c>
      <c r="D1458" s="50" t="s">
        <v>1692</v>
      </c>
    </row>
    <row r="1459" spans="1:4">
      <c r="A1459" s="50" t="s">
        <v>6328</v>
      </c>
      <c r="B1459" s="50" t="s">
        <v>1517</v>
      </c>
      <c r="C1459" s="50" t="s">
        <v>6327</v>
      </c>
      <c r="D1459" s="50" t="s">
        <v>1515</v>
      </c>
    </row>
    <row r="1460" spans="1:4">
      <c r="A1460" s="50" t="s">
        <v>6326</v>
      </c>
      <c r="B1460" s="50">
        <v>540743</v>
      </c>
      <c r="C1460" s="50" t="s">
        <v>6325</v>
      </c>
      <c r="D1460" s="50" t="s">
        <v>196</v>
      </c>
    </row>
    <row r="1461" spans="1:4">
      <c r="A1461" s="50" t="s">
        <v>6324</v>
      </c>
      <c r="B1461" s="50">
        <v>532424</v>
      </c>
      <c r="C1461" s="50" t="s">
        <v>6323</v>
      </c>
      <c r="D1461" s="50" t="s">
        <v>1007</v>
      </c>
    </row>
    <row r="1462" spans="1:4">
      <c r="A1462" s="50" t="s">
        <v>6322</v>
      </c>
      <c r="B1462" s="50">
        <v>500164</v>
      </c>
      <c r="C1462" s="50" t="s">
        <v>6321</v>
      </c>
      <c r="D1462" s="50" t="s">
        <v>463</v>
      </c>
    </row>
    <row r="1463" spans="1:4">
      <c r="A1463" s="50" t="s">
        <v>6320</v>
      </c>
      <c r="B1463" s="50">
        <v>533150</v>
      </c>
      <c r="C1463" s="50" t="s">
        <v>6319</v>
      </c>
      <c r="D1463" s="50" t="s">
        <v>708</v>
      </c>
    </row>
    <row r="1464" spans="1:4">
      <c r="A1464" s="50" t="s">
        <v>6318</v>
      </c>
      <c r="B1464" s="50">
        <v>538787</v>
      </c>
      <c r="C1464" s="50" t="s">
        <v>1517</v>
      </c>
      <c r="D1464" s="50" t="s">
        <v>786</v>
      </c>
    </row>
    <row r="1465" spans="1:4">
      <c r="A1465" s="50" t="s">
        <v>6317</v>
      </c>
      <c r="B1465" s="50">
        <v>533189</v>
      </c>
      <c r="C1465" s="50" t="s">
        <v>6316</v>
      </c>
      <c r="D1465" s="50" t="s">
        <v>829</v>
      </c>
    </row>
    <row r="1466" spans="1:4">
      <c r="A1466" s="50" t="s">
        <v>6315</v>
      </c>
      <c r="B1466" s="50">
        <v>531600</v>
      </c>
      <c r="C1466" s="50" t="s">
        <v>1517</v>
      </c>
      <c r="D1466" s="50" t="s">
        <v>727</v>
      </c>
    </row>
    <row r="1467" spans="1:4">
      <c r="A1467" s="50" t="s">
        <v>6314</v>
      </c>
      <c r="B1467" s="50">
        <v>532957</v>
      </c>
      <c r="C1467" s="50" t="s">
        <v>1517</v>
      </c>
      <c r="D1467" s="50" t="s">
        <v>702</v>
      </c>
    </row>
    <row r="1468" spans="1:4">
      <c r="A1468" s="50" t="s">
        <v>6313</v>
      </c>
      <c r="B1468" s="50">
        <v>532630</v>
      </c>
      <c r="C1468" s="50" t="s">
        <v>6312</v>
      </c>
      <c r="D1468" s="50" t="s">
        <v>829</v>
      </c>
    </row>
    <row r="1469" spans="1:4">
      <c r="A1469" s="50" t="s">
        <v>6311</v>
      </c>
      <c r="B1469" s="50">
        <v>539725</v>
      </c>
      <c r="C1469" s="50" t="s">
        <v>6310</v>
      </c>
      <c r="D1469" s="50" t="s">
        <v>1428</v>
      </c>
    </row>
    <row r="1470" spans="1:4">
      <c r="A1470" s="50" t="s">
        <v>6309</v>
      </c>
      <c r="B1470" s="50">
        <v>532980</v>
      </c>
      <c r="C1470" s="50" t="s">
        <v>6308</v>
      </c>
      <c r="D1470" s="50" t="s">
        <v>1428</v>
      </c>
    </row>
    <row r="1471" spans="1:4">
      <c r="A1471" s="50" t="s">
        <v>6307</v>
      </c>
      <c r="B1471" s="50">
        <v>780012</v>
      </c>
      <c r="C1471" s="50" t="s">
        <v>1517</v>
      </c>
      <c r="D1471" s="50" t="s">
        <v>1662</v>
      </c>
    </row>
    <row r="1472" spans="1:4">
      <c r="A1472" s="50" t="s">
        <v>6306</v>
      </c>
      <c r="B1472" s="50">
        <v>538542</v>
      </c>
      <c r="C1472" s="50" t="s">
        <v>1517</v>
      </c>
      <c r="D1472" s="50" t="s">
        <v>626</v>
      </c>
    </row>
    <row r="1473" spans="1:4">
      <c r="A1473" s="50" t="s">
        <v>6305</v>
      </c>
      <c r="B1473" s="50">
        <v>538180</v>
      </c>
      <c r="C1473" s="50" t="s">
        <v>6304</v>
      </c>
      <c r="D1473" s="50" t="s">
        <v>1573</v>
      </c>
    </row>
    <row r="1474" spans="1:4">
      <c r="A1474" s="50" t="s">
        <v>6303</v>
      </c>
      <c r="B1474" s="50">
        <v>505576</v>
      </c>
      <c r="C1474" s="50" t="s">
        <v>1517</v>
      </c>
      <c r="D1474" s="50" t="s">
        <v>786</v>
      </c>
    </row>
    <row r="1475" spans="1:4">
      <c r="A1475" s="50" t="s">
        <v>6302</v>
      </c>
      <c r="B1475" s="50">
        <v>531928</v>
      </c>
      <c r="C1475" s="50" t="s">
        <v>1517</v>
      </c>
      <c r="D1475" s="50" t="s">
        <v>2179</v>
      </c>
    </row>
    <row r="1476" spans="1:4">
      <c r="A1476" s="50" t="s">
        <v>6301</v>
      </c>
      <c r="B1476" s="50">
        <v>540062</v>
      </c>
      <c r="C1476" s="50" t="s">
        <v>1517</v>
      </c>
      <c r="D1476" s="50" t="s">
        <v>319</v>
      </c>
    </row>
    <row r="1477" spans="1:4">
      <c r="A1477" s="50" t="s">
        <v>6300</v>
      </c>
      <c r="B1477" s="50">
        <v>530579</v>
      </c>
      <c r="C1477" s="50" t="s">
        <v>1517</v>
      </c>
      <c r="D1477" s="50" t="s">
        <v>786</v>
      </c>
    </row>
    <row r="1478" spans="1:4">
      <c r="A1478" s="50" t="s">
        <v>6299</v>
      </c>
      <c r="B1478" s="50">
        <v>500151</v>
      </c>
      <c r="C1478" s="50" t="s">
        <v>6298</v>
      </c>
      <c r="D1478" s="50" t="s">
        <v>1692</v>
      </c>
    </row>
    <row r="1479" spans="1:4">
      <c r="A1479" s="50" t="s">
        <v>6297</v>
      </c>
      <c r="B1479" s="50">
        <v>526729</v>
      </c>
      <c r="C1479" s="50" t="s">
        <v>6296</v>
      </c>
      <c r="D1479" s="50" t="s">
        <v>829</v>
      </c>
    </row>
    <row r="1480" spans="1:4">
      <c r="A1480" s="50" t="s">
        <v>6295</v>
      </c>
      <c r="B1480" s="50" t="s">
        <v>1517</v>
      </c>
      <c r="C1480" s="50" t="s">
        <v>6294</v>
      </c>
      <c r="D1480" s="50" t="s">
        <v>1515</v>
      </c>
    </row>
    <row r="1481" spans="1:4">
      <c r="A1481" s="50" t="s">
        <v>6293</v>
      </c>
      <c r="B1481" s="50">
        <v>531439</v>
      </c>
      <c r="C1481" s="50" t="s">
        <v>6292</v>
      </c>
      <c r="D1481" s="50" t="s">
        <v>730</v>
      </c>
    </row>
    <row r="1482" spans="1:4">
      <c r="A1482" s="50" t="s">
        <v>6291</v>
      </c>
      <c r="B1482" s="50">
        <v>531360</v>
      </c>
      <c r="C1482" s="50" t="s">
        <v>1517</v>
      </c>
      <c r="D1482" s="50" t="s">
        <v>1533</v>
      </c>
    </row>
    <row r="1483" spans="1:4">
      <c r="A1483" s="50" t="s">
        <v>6290</v>
      </c>
      <c r="B1483" s="50">
        <v>513309</v>
      </c>
      <c r="C1483" s="50" t="s">
        <v>1517</v>
      </c>
      <c r="D1483" s="50" t="s">
        <v>1955</v>
      </c>
    </row>
    <row r="1484" spans="1:4">
      <c r="A1484" s="50" t="s">
        <v>6289</v>
      </c>
      <c r="B1484" s="50">
        <v>523676</v>
      </c>
      <c r="C1484" s="50" t="s">
        <v>1517</v>
      </c>
      <c r="D1484" s="50" t="s">
        <v>829</v>
      </c>
    </row>
    <row r="1485" spans="1:4">
      <c r="A1485" s="50" t="s">
        <v>6288</v>
      </c>
      <c r="B1485" s="50">
        <v>530655</v>
      </c>
      <c r="C1485" s="50" t="s">
        <v>6286</v>
      </c>
      <c r="D1485" s="50" t="s">
        <v>205</v>
      </c>
    </row>
    <row r="1486" spans="1:4">
      <c r="A1486" s="50" t="s">
        <v>6287</v>
      </c>
      <c r="B1486" s="50">
        <v>530655</v>
      </c>
      <c r="C1486" s="50" t="s">
        <v>6286</v>
      </c>
      <c r="D1486" s="50" t="s">
        <v>205</v>
      </c>
    </row>
    <row r="1487" spans="1:4">
      <c r="A1487" s="50" t="s">
        <v>6285</v>
      </c>
      <c r="B1487" s="50">
        <v>500166</v>
      </c>
      <c r="C1487" s="50" t="s">
        <v>1517</v>
      </c>
      <c r="D1487" s="50" t="s">
        <v>865</v>
      </c>
    </row>
    <row r="1488" spans="1:4">
      <c r="A1488" s="50" t="s">
        <v>6284</v>
      </c>
      <c r="B1488" s="50">
        <v>500168</v>
      </c>
      <c r="C1488" s="50" t="s">
        <v>1517</v>
      </c>
      <c r="D1488" s="50" t="s">
        <v>875</v>
      </c>
    </row>
    <row r="1489" spans="1:4">
      <c r="A1489" s="50" t="s">
        <v>6283</v>
      </c>
      <c r="B1489" s="50">
        <v>500168</v>
      </c>
      <c r="C1489" s="50" t="s">
        <v>1517</v>
      </c>
      <c r="D1489" s="50" t="s">
        <v>875</v>
      </c>
    </row>
    <row r="1490" spans="1:4">
      <c r="A1490" s="50" t="s">
        <v>6282</v>
      </c>
      <c r="B1490" s="50">
        <v>531913</v>
      </c>
      <c r="C1490" s="50" t="s">
        <v>1517</v>
      </c>
      <c r="D1490" s="50" t="s">
        <v>205</v>
      </c>
    </row>
    <row r="1491" spans="1:4">
      <c r="A1491" s="50" t="s">
        <v>6281</v>
      </c>
      <c r="B1491" s="50">
        <v>526717</v>
      </c>
      <c r="C1491" s="50" t="s">
        <v>1517</v>
      </c>
      <c r="D1491" s="50" t="s">
        <v>912</v>
      </c>
    </row>
    <row r="1492" spans="1:4">
      <c r="A1492" s="50" t="s">
        <v>6280</v>
      </c>
      <c r="B1492" s="50">
        <v>531608</v>
      </c>
      <c r="C1492" s="50" t="s">
        <v>1517</v>
      </c>
      <c r="D1492" s="50" t="s">
        <v>287</v>
      </c>
    </row>
    <row r="1493" spans="1:4">
      <c r="A1493" s="50" t="s">
        <v>6279</v>
      </c>
      <c r="B1493" s="50">
        <v>531111</v>
      </c>
      <c r="C1493" s="50" t="s">
        <v>1517</v>
      </c>
      <c r="D1493" s="50" t="s">
        <v>287</v>
      </c>
    </row>
    <row r="1494" spans="1:4">
      <c r="A1494" s="50" t="s">
        <v>6278</v>
      </c>
      <c r="B1494" s="50">
        <v>531111</v>
      </c>
      <c r="C1494" s="50" t="s">
        <v>1517</v>
      </c>
      <c r="D1494" s="50" t="s">
        <v>287</v>
      </c>
    </row>
    <row r="1495" spans="1:4">
      <c r="A1495" s="50" t="s">
        <v>6277</v>
      </c>
      <c r="B1495" s="50">
        <v>509148</v>
      </c>
      <c r="C1495" s="50" t="s">
        <v>1517</v>
      </c>
      <c r="D1495" s="50" t="s">
        <v>875</v>
      </c>
    </row>
    <row r="1496" spans="1:4">
      <c r="A1496" s="50" t="s">
        <v>6276</v>
      </c>
      <c r="B1496" s="50">
        <v>530709</v>
      </c>
      <c r="C1496" s="50" t="s">
        <v>1517</v>
      </c>
      <c r="D1496" s="50" t="s">
        <v>786</v>
      </c>
    </row>
    <row r="1497" spans="1:4">
      <c r="A1497" s="50" t="s">
        <v>6275</v>
      </c>
      <c r="B1497" s="50">
        <v>530663</v>
      </c>
      <c r="C1497" s="50" t="s">
        <v>1517</v>
      </c>
      <c r="D1497" s="50" t="s">
        <v>727</v>
      </c>
    </row>
    <row r="1498" spans="1:4">
      <c r="A1498" s="50" t="s">
        <v>6274</v>
      </c>
      <c r="B1498" s="50">
        <v>532543</v>
      </c>
      <c r="C1498" s="50" t="s">
        <v>6273</v>
      </c>
      <c r="D1498" s="50" t="s">
        <v>2205</v>
      </c>
    </row>
    <row r="1499" spans="1:4">
      <c r="A1499" s="50" t="s">
        <v>6272</v>
      </c>
      <c r="B1499" s="50">
        <v>533761</v>
      </c>
      <c r="C1499" s="50" t="s">
        <v>6271</v>
      </c>
      <c r="D1499" s="50" t="s">
        <v>713</v>
      </c>
    </row>
    <row r="1500" spans="1:4">
      <c r="A1500" s="50" t="s">
        <v>6270</v>
      </c>
      <c r="B1500" s="50">
        <v>780002</v>
      </c>
      <c r="C1500" s="50" t="s">
        <v>1517</v>
      </c>
      <c r="D1500" s="50" t="s">
        <v>1662</v>
      </c>
    </row>
    <row r="1501" spans="1:4">
      <c r="A1501" s="50" t="s">
        <v>6269</v>
      </c>
      <c r="B1501" s="50">
        <v>590126</v>
      </c>
      <c r="C1501" s="50" t="s">
        <v>1517</v>
      </c>
      <c r="D1501" s="50" t="s">
        <v>1023</v>
      </c>
    </row>
    <row r="1502" spans="1:4">
      <c r="A1502" s="50" t="s">
        <v>6268</v>
      </c>
      <c r="B1502" s="50">
        <v>539235</v>
      </c>
      <c r="C1502" s="50" t="s">
        <v>1517</v>
      </c>
      <c r="D1502" s="50" t="s">
        <v>865</v>
      </c>
    </row>
    <row r="1503" spans="1:4">
      <c r="A1503" s="50" t="s">
        <v>6267</v>
      </c>
      <c r="B1503" s="50">
        <v>532482</v>
      </c>
      <c r="C1503" s="50" t="s">
        <v>6265</v>
      </c>
      <c r="D1503" s="50" t="s">
        <v>254</v>
      </c>
    </row>
    <row r="1504" spans="1:4">
      <c r="A1504" s="50" t="s">
        <v>6266</v>
      </c>
      <c r="B1504" s="50">
        <v>532482</v>
      </c>
      <c r="C1504" s="50" t="s">
        <v>6265</v>
      </c>
      <c r="D1504" s="50" t="s">
        <v>254</v>
      </c>
    </row>
    <row r="1505" spans="1:4">
      <c r="A1505" s="50" t="s">
        <v>6264</v>
      </c>
      <c r="B1505" s="50">
        <v>509488</v>
      </c>
      <c r="C1505" s="50" t="s">
        <v>6262</v>
      </c>
      <c r="D1505" s="50" t="s">
        <v>860</v>
      </c>
    </row>
    <row r="1506" spans="1:4">
      <c r="A1506" s="50" t="s">
        <v>6263</v>
      </c>
      <c r="B1506" s="50">
        <v>509488</v>
      </c>
      <c r="C1506" s="50" t="s">
        <v>6262</v>
      </c>
      <c r="D1506" s="50" t="s">
        <v>860</v>
      </c>
    </row>
    <row r="1507" spans="1:4">
      <c r="A1507" s="50" t="s">
        <v>6261</v>
      </c>
      <c r="B1507" s="50">
        <v>500300</v>
      </c>
      <c r="C1507" s="50" t="s">
        <v>6260</v>
      </c>
      <c r="D1507" s="50" t="s">
        <v>469</v>
      </c>
    </row>
    <row r="1508" spans="1:4">
      <c r="A1508" s="50" t="s">
        <v>6259</v>
      </c>
      <c r="B1508" s="50">
        <v>526751</v>
      </c>
      <c r="C1508" s="50" t="s">
        <v>1517</v>
      </c>
      <c r="D1508" s="50" t="s">
        <v>1437</v>
      </c>
    </row>
    <row r="1509" spans="1:4">
      <c r="A1509" s="50" t="s">
        <v>6258</v>
      </c>
      <c r="B1509" s="50">
        <v>505710</v>
      </c>
      <c r="C1509" s="50" t="s">
        <v>1517</v>
      </c>
      <c r="D1509" s="50" t="s">
        <v>463</v>
      </c>
    </row>
    <row r="1510" spans="1:4">
      <c r="A1510" s="50" t="s">
        <v>6257</v>
      </c>
      <c r="B1510" s="50">
        <v>505710</v>
      </c>
      <c r="C1510" s="50" t="s">
        <v>1517</v>
      </c>
      <c r="D1510" s="50" t="s">
        <v>463</v>
      </c>
    </row>
    <row r="1511" spans="1:4">
      <c r="A1511" s="50" t="s">
        <v>6256</v>
      </c>
      <c r="B1511" s="50">
        <v>509546</v>
      </c>
      <c r="C1511" s="50" t="s">
        <v>1517</v>
      </c>
      <c r="D1511" s="50" t="s">
        <v>1593</v>
      </c>
    </row>
    <row r="1512" spans="1:4">
      <c r="A1512" s="50" t="s">
        <v>6255</v>
      </c>
      <c r="B1512" s="50">
        <v>533282</v>
      </c>
      <c r="C1512" s="50" t="s">
        <v>6253</v>
      </c>
      <c r="D1512" s="50" t="s">
        <v>2683</v>
      </c>
    </row>
    <row r="1513" spans="1:4">
      <c r="A1513" s="50" t="s">
        <v>6254</v>
      </c>
      <c r="B1513" s="50">
        <v>533282</v>
      </c>
      <c r="C1513" s="50" t="s">
        <v>6253</v>
      </c>
      <c r="D1513" s="50" t="s">
        <v>2683</v>
      </c>
    </row>
    <row r="1514" spans="1:4">
      <c r="A1514" s="50" t="s">
        <v>6252</v>
      </c>
      <c r="B1514" s="50">
        <v>532015</v>
      </c>
      <c r="C1514" s="50" t="s">
        <v>1517</v>
      </c>
      <c r="D1514" s="50" t="s">
        <v>702</v>
      </c>
    </row>
    <row r="1515" spans="1:4">
      <c r="A1515" s="50" t="s">
        <v>6251</v>
      </c>
      <c r="B1515" s="50">
        <v>532015</v>
      </c>
      <c r="C1515" s="50" t="s">
        <v>1517</v>
      </c>
      <c r="D1515" s="50" t="s">
        <v>702</v>
      </c>
    </row>
    <row r="1516" spans="1:4">
      <c r="A1516" s="50" t="s">
        <v>6250</v>
      </c>
      <c r="B1516" s="50">
        <v>501455</v>
      </c>
      <c r="C1516" s="50" t="s">
        <v>6249</v>
      </c>
      <c r="D1516" s="50" t="s">
        <v>297</v>
      </c>
    </row>
    <row r="1517" spans="1:4">
      <c r="A1517" s="50" t="s">
        <v>6248</v>
      </c>
      <c r="B1517" s="50">
        <v>531737</v>
      </c>
      <c r="C1517" s="50" t="s">
        <v>1517</v>
      </c>
      <c r="D1517" s="50" t="s">
        <v>1533</v>
      </c>
    </row>
    <row r="1518" spans="1:4">
      <c r="A1518" s="50" t="s">
        <v>6247</v>
      </c>
      <c r="B1518" s="50">
        <v>538979</v>
      </c>
      <c r="C1518" s="50" t="s">
        <v>6246</v>
      </c>
      <c r="D1518" s="50" t="s">
        <v>2179</v>
      </c>
    </row>
    <row r="1519" spans="1:4">
      <c r="A1519" s="50" t="s">
        <v>6245</v>
      </c>
      <c r="B1519" s="50">
        <v>526797</v>
      </c>
      <c r="C1519" s="50" t="s">
        <v>6244</v>
      </c>
      <c r="D1519" s="50" t="s">
        <v>737</v>
      </c>
    </row>
    <row r="1520" spans="1:4">
      <c r="A1520" s="50" t="s">
        <v>6243</v>
      </c>
      <c r="B1520" s="50" t="s">
        <v>1517</v>
      </c>
      <c r="C1520" s="50" t="s">
        <v>6242</v>
      </c>
      <c r="D1520" s="50" t="s">
        <v>1515</v>
      </c>
    </row>
    <row r="1521" spans="1:4">
      <c r="A1521" s="50" t="s">
        <v>6241</v>
      </c>
      <c r="B1521" s="50">
        <v>508918</v>
      </c>
      <c r="C1521" s="50" t="s">
        <v>1517</v>
      </c>
      <c r="D1521" s="50" t="s">
        <v>319</v>
      </c>
    </row>
    <row r="1522" spans="1:4">
      <c r="A1522" s="50" t="s">
        <v>6240</v>
      </c>
      <c r="B1522" s="50">
        <v>506076</v>
      </c>
      <c r="C1522" s="50" t="s">
        <v>6239</v>
      </c>
      <c r="D1522" s="50" t="s">
        <v>778</v>
      </c>
    </row>
    <row r="1523" spans="1:4">
      <c r="A1523" s="50" t="s">
        <v>6238</v>
      </c>
      <c r="B1523" s="50">
        <v>531449</v>
      </c>
      <c r="C1523" s="50" t="s">
        <v>1517</v>
      </c>
      <c r="D1523" s="50" t="s">
        <v>196</v>
      </c>
    </row>
    <row r="1524" spans="1:4">
      <c r="A1524" s="50" t="s">
        <v>6237</v>
      </c>
      <c r="B1524" s="50">
        <v>501314</v>
      </c>
      <c r="C1524" s="50" t="s">
        <v>1517</v>
      </c>
      <c r="D1524" s="50" t="s">
        <v>994</v>
      </c>
    </row>
    <row r="1525" spans="1:4">
      <c r="A1525" s="50" t="s">
        <v>6236</v>
      </c>
      <c r="B1525" s="50">
        <v>539522</v>
      </c>
      <c r="C1525" s="50" t="s">
        <v>1517</v>
      </c>
      <c r="D1525" s="50" t="s">
        <v>6234</v>
      </c>
    </row>
    <row r="1526" spans="1:4">
      <c r="A1526" s="50" t="s">
        <v>6235</v>
      </c>
      <c r="B1526" s="50">
        <v>539522</v>
      </c>
      <c r="C1526" s="50" t="s">
        <v>1517</v>
      </c>
      <c r="D1526" s="50" t="s">
        <v>6234</v>
      </c>
    </row>
    <row r="1527" spans="1:4">
      <c r="A1527" s="50" t="s">
        <v>6233</v>
      </c>
      <c r="B1527" s="50">
        <v>509152</v>
      </c>
      <c r="C1527" s="50" t="s">
        <v>6232</v>
      </c>
      <c r="D1527" s="50" t="s">
        <v>875</v>
      </c>
    </row>
    <row r="1528" spans="1:4">
      <c r="A1528" s="50" t="s">
        <v>6231</v>
      </c>
      <c r="B1528" s="50">
        <v>511288</v>
      </c>
      <c r="C1528" s="50" t="s">
        <v>6230</v>
      </c>
      <c r="D1528" s="50" t="s">
        <v>1985</v>
      </c>
    </row>
    <row r="1529" spans="1:4">
      <c r="A1529" s="50" t="s">
        <v>6229</v>
      </c>
      <c r="B1529" s="50">
        <v>511543</v>
      </c>
      <c r="C1529" s="50" t="s">
        <v>1517</v>
      </c>
      <c r="D1529" s="50" t="s">
        <v>786</v>
      </c>
    </row>
    <row r="1530" spans="1:4">
      <c r="A1530" s="50" t="s">
        <v>6228</v>
      </c>
      <c r="B1530" s="50">
        <v>530605</v>
      </c>
      <c r="C1530" s="50" t="s">
        <v>1517</v>
      </c>
      <c r="D1530" s="50" t="s">
        <v>702</v>
      </c>
    </row>
    <row r="1531" spans="1:4">
      <c r="A1531" s="50" t="s">
        <v>6227</v>
      </c>
      <c r="B1531" s="50">
        <v>530469</v>
      </c>
      <c r="C1531" s="50" t="s">
        <v>1517</v>
      </c>
      <c r="D1531" s="50" t="s">
        <v>786</v>
      </c>
    </row>
    <row r="1532" spans="1:4">
      <c r="A1532" s="50" t="s">
        <v>6226</v>
      </c>
      <c r="B1532" s="50">
        <v>532951</v>
      </c>
      <c r="C1532" s="50" t="s">
        <v>6225</v>
      </c>
      <c r="D1532" s="50" t="s">
        <v>730</v>
      </c>
    </row>
    <row r="1533" spans="1:4">
      <c r="A1533" s="50" t="s">
        <v>6224</v>
      </c>
      <c r="B1533" s="50">
        <v>532139</v>
      </c>
      <c r="C1533" s="50" t="s">
        <v>1517</v>
      </c>
      <c r="D1533" s="50" t="s">
        <v>1585</v>
      </c>
    </row>
    <row r="1534" spans="1:4">
      <c r="A1534" s="50" t="s">
        <v>6223</v>
      </c>
      <c r="B1534" s="50">
        <v>532775</v>
      </c>
      <c r="C1534" s="50" t="s">
        <v>6222</v>
      </c>
      <c r="D1534" s="50" t="s">
        <v>1579</v>
      </c>
    </row>
    <row r="1535" spans="1:4">
      <c r="A1535" s="50" t="s">
        <v>6221</v>
      </c>
      <c r="B1535" s="50">
        <v>500160</v>
      </c>
      <c r="C1535" s="50" t="s">
        <v>6220</v>
      </c>
      <c r="D1535" s="50" t="s">
        <v>594</v>
      </c>
    </row>
    <row r="1536" spans="1:4">
      <c r="A1536" s="50" t="s">
        <v>6219</v>
      </c>
      <c r="B1536" s="50">
        <v>500170</v>
      </c>
      <c r="C1536" s="50" t="s">
        <v>6218</v>
      </c>
      <c r="D1536" s="50" t="s">
        <v>702</v>
      </c>
    </row>
    <row r="1537" spans="1:4">
      <c r="A1537" s="50" t="s">
        <v>6217</v>
      </c>
      <c r="B1537" s="50">
        <v>532744</v>
      </c>
      <c r="C1537" s="50" t="s">
        <v>6216</v>
      </c>
      <c r="D1537" s="50" t="s">
        <v>702</v>
      </c>
    </row>
    <row r="1538" spans="1:4">
      <c r="A1538" s="50" t="s">
        <v>6215</v>
      </c>
      <c r="B1538" s="50">
        <v>540602</v>
      </c>
      <c r="C1538" s="50" t="s">
        <v>6214</v>
      </c>
      <c r="D1538" s="50" t="s">
        <v>594</v>
      </c>
    </row>
    <row r="1539" spans="1:4">
      <c r="A1539" s="50" t="s">
        <v>6213</v>
      </c>
      <c r="B1539" s="50">
        <v>539479</v>
      </c>
      <c r="C1539" s="50" t="s">
        <v>1517</v>
      </c>
      <c r="D1539" s="50" t="s">
        <v>297</v>
      </c>
    </row>
    <row r="1540" spans="1:4">
      <c r="A1540" s="50" t="s">
        <v>6212</v>
      </c>
      <c r="B1540" s="50">
        <v>509079</v>
      </c>
      <c r="C1540" s="50" t="s">
        <v>6211</v>
      </c>
      <c r="D1540" s="50" t="s">
        <v>254</v>
      </c>
    </row>
    <row r="1541" spans="1:4">
      <c r="A1541" s="50" t="s">
        <v>6210</v>
      </c>
      <c r="B1541" s="50">
        <v>530001</v>
      </c>
      <c r="C1541" s="50" t="s">
        <v>6209</v>
      </c>
      <c r="D1541" s="50" t="s">
        <v>463</v>
      </c>
    </row>
    <row r="1542" spans="1:4">
      <c r="A1542" s="50" t="s">
        <v>6208</v>
      </c>
      <c r="B1542" s="50">
        <v>524226</v>
      </c>
      <c r="C1542" s="50" t="s">
        <v>6207</v>
      </c>
      <c r="D1542" s="50" t="s">
        <v>196</v>
      </c>
    </row>
    <row r="1543" spans="1:4">
      <c r="A1543" s="50" t="s">
        <v>6206</v>
      </c>
      <c r="B1543" s="50">
        <v>522217</v>
      </c>
      <c r="C1543" s="50" t="s">
        <v>6205</v>
      </c>
      <c r="D1543" s="50" t="s">
        <v>1915</v>
      </c>
    </row>
    <row r="1544" spans="1:4">
      <c r="A1544" s="50" t="s">
        <v>6204</v>
      </c>
      <c r="B1544" s="50">
        <v>523768</v>
      </c>
      <c r="C1544" s="50" t="s">
        <v>1517</v>
      </c>
      <c r="D1544" s="50" t="s">
        <v>1822</v>
      </c>
    </row>
    <row r="1545" spans="1:4">
      <c r="A1545" s="50" t="s">
        <v>6203</v>
      </c>
      <c r="B1545" s="50">
        <v>513507</v>
      </c>
      <c r="C1545" s="50" t="s">
        <v>1517</v>
      </c>
      <c r="D1545" s="50" t="s">
        <v>205</v>
      </c>
    </row>
    <row r="1546" spans="1:4">
      <c r="A1546" s="50" t="s">
        <v>6202</v>
      </c>
      <c r="B1546" s="50">
        <v>514386</v>
      </c>
      <c r="C1546" s="50" t="s">
        <v>1517</v>
      </c>
      <c r="D1546" s="50" t="s">
        <v>702</v>
      </c>
    </row>
    <row r="1547" spans="1:4">
      <c r="A1547" s="50" t="s">
        <v>6201</v>
      </c>
      <c r="B1547" s="50">
        <v>526965</v>
      </c>
      <c r="C1547" s="50" t="s">
        <v>1517</v>
      </c>
      <c r="D1547" s="50" t="s">
        <v>912</v>
      </c>
    </row>
    <row r="1548" spans="1:4">
      <c r="A1548" s="50" t="s">
        <v>6200</v>
      </c>
      <c r="B1548" s="50">
        <v>511441</v>
      </c>
      <c r="C1548" s="50" t="s">
        <v>1517</v>
      </c>
      <c r="D1548" s="50" t="s">
        <v>727</v>
      </c>
    </row>
    <row r="1549" spans="1:4">
      <c r="A1549" s="50" t="s">
        <v>6199</v>
      </c>
      <c r="B1549" s="50">
        <v>500173</v>
      </c>
      <c r="C1549" s="50" t="s">
        <v>6198</v>
      </c>
      <c r="D1549" s="50" t="s">
        <v>3558</v>
      </c>
    </row>
    <row r="1550" spans="1:4">
      <c r="A1550" s="50" t="s">
        <v>6197</v>
      </c>
      <c r="B1550" s="50">
        <v>531410</v>
      </c>
      <c r="C1550" s="50" t="s">
        <v>1517</v>
      </c>
      <c r="D1550" s="50" t="s">
        <v>1955</v>
      </c>
    </row>
    <row r="1551" spans="1:4">
      <c r="A1551" s="50" t="s">
        <v>6196</v>
      </c>
      <c r="B1551" s="50">
        <v>539336</v>
      </c>
      <c r="C1551" s="50" t="s">
        <v>6195</v>
      </c>
      <c r="D1551" s="50" t="s">
        <v>3515</v>
      </c>
    </row>
    <row r="1552" spans="1:4">
      <c r="A1552" s="50" t="s">
        <v>6194</v>
      </c>
      <c r="B1552" s="50">
        <v>507960</v>
      </c>
      <c r="C1552" s="50" t="s">
        <v>1517</v>
      </c>
      <c r="D1552" s="50" t="s">
        <v>1593</v>
      </c>
    </row>
    <row r="1553" spans="1:4">
      <c r="A1553" s="50" t="s">
        <v>6193</v>
      </c>
      <c r="B1553" s="50">
        <v>540938</v>
      </c>
      <c r="C1553" s="50" t="s">
        <v>1517</v>
      </c>
      <c r="D1553" s="50" t="s">
        <v>702</v>
      </c>
    </row>
    <row r="1554" spans="1:4">
      <c r="A1554" s="50" t="s">
        <v>6192</v>
      </c>
      <c r="B1554" s="50">
        <v>517300</v>
      </c>
      <c r="C1554" s="50" t="s">
        <v>6191</v>
      </c>
      <c r="D1554" s="50" t="s">
        <v>1845</v>
      </c>
    </row>
    <row r="1555" spans="1:4">
      <c r="A1555" s="50" t="s">
        <v>6190</v>
      </c>
      <c r="B1555" s="50">
        <v>517372</v>
      </c>
      <c r="C1555" s="50" t="s">
        <v>1517</v>
      </c>
      <c r="D1555" s="50" t="s">
        <v>778</v>
      </c>
    </row>
    <row r="1556" spans="1:4">
      <c r="A1556" s="50" t="s">
        <v>6189</v>
      </c>
      <c r="B1556" s="50">
        <v>531341</v>
      </c>
      <c r="C1556" s="50" t="s">
        <v>1517</v>
      </c>
      <c r="D1556" s="50" t="s">
        <v>786</v>
      </c>
    </row>
    <row r="1557" spans="1:4">
      <c r="A1557" s="50" t="s">
        <v>6188</v>
      </c>
      <c r="B1557" s="50">
        <v>500174</v>
      </c>
      <c r="C1557" s="50" t="s">
        <v>6187</v>
      </c>
      <c r="D1557" s="50" t="s">
        <v>786</v>
      </c>
    </row>
    <row r="1558" spans="1:4">
      <c r="A1558" s="50" t="s">
        <v>6186</v>
      </c>
      <c r="B1558" s="50">
        <v>524754</v>
      </c>
      <c r="C1558" s="50" t="s">
        <v>1517</v>
      </c>
      <c r="D1558" s="50" t="s">
        <v>3025</v>
      </c>
    </row>
    <row r="1559" spans="1:4">
      <c r="A1559" s="50" t="s">
        <v>6185</v>
      </c>
      <c r="B1559" s="50">
        <v>531881</v>
      </c>
      <c r="C1559" s="50" t="s">
        <v>1517</v>
      </c>
      <c r="D1559" s="50" t="s">
        <v>994</v>
      </c>
    </row>
    <row r="1560" spans="1:4">
      <c r="A1560" s="50" t="s">
        <v>6184</v>
      </c>
      <c r="B1560" s="50">
        <v>532181</v>
      </c>
      <c r="C1560" s="50" t="s">
        <v>6183</v>
      </c>
      <c r="D1560" s="50" t="s">
        <v>5408</v>
      </c>
    </row>
    <row r="1561" spans="1:4">
      <c r="A1561" s="50" t="s">
        <v>6182</v>
      </c>
      <c r="B1561" s="50">
        <v>500670</v>
      </c>
      <c r="C1561" s="50" t="s">
        <v>6181</v>
      </c>
      <c r="D1561" s="50" t="s">
        <v>199</v>
      </c>
    </row>
    <row r="1562" spans="1:4">
      <c r="A1562" s="50" t="s">
        <v>6180</v>
      </c>
      <c r="B1562" s="50">
        <v>513536</v>
      </c>
      <c r="C1562" s="50" t="s">
        <v>1517</v>
      </c>
      <c r="D1562" s="50" t="s">
        <v>3164</v>
      </c>
    </row>
    <row r="1563" spans="1:4">
      <c r="A1563" s="50" t="s">
        <v>6179</v>
      </c>
      <c r="B1563" s="50">
        <v>506858</v>
      </c>
      <c r="C1563" s="50" t="s">
        <v>1517</v>
      </c>
      <c r="D1563" s="50" t="s">
        <v>1764</v>
      </c>
    </row>
    <row r="1564" spans="1:4">
      <c r="A1564" s="50" t="s">
        <v>6178</v>
      </c>
      <c r="B1564" s="50">
        <v>533248</v>
      </c>
      <c r="C1564" s="50" t="s">
        <v>6177</v>
      </c>
      <c r="D1564" s="50" t="s">
        <v>1710</v>
      </c>
    </row>
    <row r="1565" spans="1:4">
      <c r="A1565" s="50" t="s">
        <v>6176</v>
      </c>
      <c r="B1565" s="50">
        <v>517288</v>
      </c>
      <c r="C1565" s="50" t="s">
        <v>1517</v>
      </c>
      <c r="D1565" s="50" t="s">
        <v>740</v>
      </c>
    </row>
    <row r="1566" spans="1:4">
      <c r="A1566" s="50" t="s">
        <v>6175</v>
      </c>
      <c r="B1566" s="50">
        <v>523836</v>
      </c>
      <c r="C1566" s="50" t="s">
        <v>6174</v>
      </c>
      <c r="D1566" s="50" t="s">
        <v>912</v>
      </c>
    </row>
    <row r="1567" spans="1:4">
      <c r="A1567" s="50" t="s">
        <v>6173</v>
      </c>
      <c r="B1567" s="50">
        <v>518029</v>
      </c>
      <c r="C1567" s="50" t="s">
        <v>6172</v>
      </c>
      <c r="D1567" s="50" t="s">
        <v>469</v>
      </c>
    </row>
    <row r="1568" spans="1:4">
      <c r="A1568" s="50" t="s">
        <v>6171</v>
      </c>
      <c r="B1568" s="50">
        <v>500690</v>
      </c>
      <c r="C1568" s="50" t="s">
        <v>6170</v>
      </c>
      <c r="D1568" s="50" t="s">
        <v>199</v>
      </c>
    </row>
    <row r="1569" spans="1:4">
      <c r="A1569" s="50" t="s">
        <v>6169</v>
      </c>
      <c r="B1569" s="50">
        <v>532160</v>
      </c>
      <c r="C1569" s="50" t="s">
        <v>1517</v>
      </c>
      <c r="D1569" s="50" t="s">
        <v>2145</v>
      </c>
    </row>
    <row r="1570" spans="1:4">
      <c r="A1570" s="50" t="s">
        <v>6168</v>
      </c>
      <c r="B1570" s="50">
        <v>532702</v>
      </c>
      <c r="C1570" s="50" t="s">
        <v>6167</v>
      </c>
      <c r="D1570" s="50" t="s">
        <v>1910</v>
      </c>
    </row>
    <row r="1571" spans="1:4">
      <c r="A1571" s="50" t="s">
        <v>6166</v>
      </c>
      <c r="B1571" s="50">
        <v>524314</v>
      </c>
      <c r="C1571" s="50" t="s">
        <v>1517</v>
      </c>
      <c r="D1571" s="50" t="s">
        <v>254</v>
      </c>
    </row>
    <row r="1572" spans="1:4">
      <c r="A1572" s="50" t="s">
        <v>6165</v>
      </c>
      <c r="B1572" s="50">
        <v>506879</v>
      </c>
      <c r="C1572" s="50" t="s">
        <v>1517</v>
      </c>
      <c r="D1572" s="50" t="s">
        <v>254</v>
      </c>
    </row>
    <row r="1573" spans="1:4">
      <c r="A1573" s="50" t="s">
        <v>6164</v>
      </c>
      <c r="B1573" s="50">
        <v>513337</v>
      </c>
      <c r="C1573" s="50" t="s">
        <v>1517</v>
      </c>
      <c r="D1573" s="50" t="s">
        <v>716</v>
      </c>
    </row>
    <row r="1574" spans="1:4">
      <c r="A1574" s="50" t="s">
        <v>6163</v>
      </c>
      <c r="B1574" s="50">
        <v>506640</v>
      </c>
      <c r="C1574" s="50" t="s">
        <v>1517</v>
      </c>
      <c r="D1574" s="50" t="s">
        <v>463</v>
      </c>
    </row>
    <row r="1575" spans="1:4">
      <c r="A1575" s="50" t="s">
        <v>6162</v>
      </c>
      <c r="B1575" s="50">
        <v>506640</v>
      </c>
      <c r="C1575" s="50" t="s">
        <v>1517</v>
      </c>
      <c r="D1575" s="50" t="s">
        <v>463</v>
      </c>
    </row>
    <row r="1576" spans="1:4">
      <c r="A1576" s="50" t="s">
        <v>6161</v>
      </c>
      <c r="B1576" s="50">
        <v>538567</v>
      </c>
      <c r="C1576" s="50" t="s">
        <v>6159</v>
      </c>
      <c r="D1576" s="50" t="s">
        <v>2205</v>
      </c>
    </row>
    <row r="1577" spans="1:4">
      <c r="A1577" s="50" t="s">
        <v>6160</v>
      </c>
      <c r="B1577" s="50">
        <v>538567</v>
      </c>
      <c r="C1577" s="50" t="s">
        <v>6159</v>
      </c>
      <c r="D1577" s="50" t="s">
        <v>2205</v>
      </c>
    </row>
    <row r="1578" spans="1:4">
      <c r="A1578" s="50" t="s">
        <v>6158</v>
      </c>
      <c r="B1578" s="50">
        <v>532425</v>
      </c>
      <c r="C1578" s="50" t="s">
        <v>1517</v>
      </c>
      <c r="D1578" s="50" t="s">
        <v>463</v>
      </c>
    </row>
    <row r="1579" spans="1:4">
      <c r="A1579" s="50" t="s">
        <v>6157</v>
      </c>
      <c r="B1579" s="50">
        <v>532457</v>
      </c>
      <c r="C1579" s="50" t="s">
        <v>6156</v>
      </c>
      <c r="D1579" s="50" t="s">
        <v>463</v>
      </c>
    </row>
    <row r="1580" spans="1:4">
      <c r="A1580" s="50" t="s">
        <v>6155</v>
      </c>
      <c r="B1580" s="50">
        <v>523277</v>
      </c>
      <c r="C1580" s="50" t="s">
        <v>1517</v>
      </c>
      <c r="D1580" s="50" t="s">
        <v>1729</v>
      </c>
    </row>
    <row r="1581" spans="1:4">
      <c r="A1581" s="50" t="s">
        <v>6154</v>
      </c>
      <c r="B1581" s="50">
        <v>532708</v>
      </c>
      <c r="C1581" s="50" t="s">
        <v>6153</v>
      </c>
      <c r="D1581" s="50" t="s">
        <v>1845</v>
      </c>
    </row>
    <row r="1582" spans="1:4">
      <c r="A1582" s="50" t="s">
        <v>6152</v>
      </c>
      <c r="B1582" s="50">
        <v>530141</v>
      </c>
      <c r="C1582" s="50" t="s">
        <v>1517</v>
      </c>
      <c r="D1582" s="50" t="s">
        <v>708</v>
      </c>
    </row>
    <row r="1583" spans="1:4">
      <c r="A1583" s="50" t="s">
        <v>6151</v>
      </c>
      <c r="B1583" s="50">
        <v>533275</v>
      </c>
      <c r="C1583" s="50" t="s">
        <v>6150</v>
      </c>
      <c r="D1583" s="50" t="s">
        <v>1632</v>
      </c>
    </row>
    <row r="1584" spans="1:4">
      <c r="A1584" s="50" t="s">
        <v>6149</v>
      </c>
      <c r="B1584" s="50">
        <v>541019</v>
      </c>
      <c r="C1584" s="50" t="s">
        <v>6148</v>
      </c>
      <c r="D1584" s="50" t="s">
        <v>713</v>
      </c>
    </row>
    <row r="1585" spans="1:4">
      <c r="A1585" s="50" t="s">
        <v>6147</v>
      </c>
      <c r="B1585" s="50">
        <v>539337</v>
      </c>
      <c r="C1585" s="50" t="s">
        <v>1517</v>
      </c>
      <c r="D1585" s="50" t="s">
        <v>912</v>
      </c>
    </row>
    <row r="1586" spans="1:4">
      <c r="A1586" s="50" t="s">
        <v>6146</v>
      </c>
      <c r="B1586" s="50">
        <v>502873</v>
      </c>
      <c r="C1586" s="50" t="s">
        <v>1517</v>
      </c>
      <c r="D1586" s="50" t="s">
        <v>702</v>
      </c>
    </row>
    <row r="1587" spans="1:4">
      <c r="A1587" s="50" t="s">
        <v>6145</v>
      </c>
      <c r="B1587" s="50">
        <v>532145</v>
      </c>
      <c r="C1587" s="50" t="s">
        <v>1517</v>
      </c>
      <c r="D1587" s="50" t="s">
        <v>1593</v>
      </c>
    </row>
    <row r="1588" spans="1:4">
      <c r="A1588" s="50" t="s">
        <v>6144</v>
      </c>
      <c r="B1588" s="50">
        <v>532145</v>
      </c>
      <c r="C1588" s="50" t="s">
        <v>1517</v>
      </c>
      <c r="D1588" s="50" t="s">
        <v>1593</v>
      </c>
    </row>
    <row r="1589" spans="1:4">
      <c r="A1589" s="50" t="s">
        <v>6143</v>
      </c>
      <c r="B1589" s="50">
        <v>539854</v>
      </c>
      <c r="C1589" s="50" t="s">
        <v>1517</v>
      </c>
      <c r="D1589" s="50" t="s">
        <v>196</v>
      </c>
    </row>
    <row r="1590" spans="1:4">
      <c r="A1590" s="50" t="s">
        <v>6142</v>
      </c>
      <c r="B1590" s="50">
        <v>515147</v>
      </c>
      <c r="C1590" s="50" t="s">
        <v>1517</v>
      </c>
      <c r="D1590" s="50" t="s">
        <v>912</v>
      </c>
    </row>
    <row r="1591" spans="1:4">
      <c r="A1591" s="50" t="s">
        <v>6141</v>
      </c>
      <c r="B1591" s="50">
        <v>509597</v>
      </c>
      <c r="C1591" s="50" t="s">
        <v>1517</v>
      </c>
      <c r="D1591" s="50" t="s">
        <v>187</v>
      </c>
    </row>
    <row r="1592" spans="1:4">
      <c r="A1592" s="50" t="s">
        <v>6140</v>
      </c>
      <c r="B1592" s="50">
        <v>531971</v>
      </c>
      <c r="C1592" s="50" t="s">
        <v>1517</v>
      </c>
      <c r="D1592" s="50" t="s">
        <v>702</v>
      </c>
    </row>
    <row r="1593" spans="1:4">
      <c r="A1593" s="50" t="s">
        <v>6139</v>
      </c>
      <c r="B1593" s="50">
        <v>538081</v>
      </c>
      <c r="C1593" s="50" t="s">
        <v>1517</v>
      </c>
      <c r="D1593" s="50" t="s">
        <v>702</v>
      </c>
    </row>
    <row r="1594" spans="1:4">
      <c r="A1594" s="50" t="s">
        <v>6138</v>
      </c>
      <c r="B1594" s="50">
        <v>512604</v>
      </c>
      <c r="C1594" s="50" t="s">
        <v>1517</v>
      </c>
      <c r="D1594" s="50" t="s">
        <v>829</v>
      </c>
    </row>
    <row r="1595" spans="1:4">
      <c r="A1595" s="50" t="s">
        <v>6137</v>
      </c>
      <c r="B1595" s="50">
        <v>542682</v>
      </c>
      <c r="C1595" s="50" t="s">
        <v>6136</v>
      </c>
      <c r="D1595" s="50" t="s">
        <v>297</v>
      </c>
    </row>
    <row r="1596" spans="1:4">
      <c r="A1596" s="50" t="s">
        <v>6135</v>
      </c>
      <c r="B1596" s="50">
        <v>590043</v>
      </c>
      <c r="C1596" s="50" t="s">
        <v>6134</v>
      </c>
      <c r="D1596" s="50" t="s">
        <v>771</v>
      </c>
    </row>
    <row r="1597" spans="1:4">
      <c r="A1597" s="50" t="s">
        <v>6133</v>
      </c>
      <c r="B1597" s="50">
        <v>506024</v>
      </c>
      <c r="C1597" s="50" t="s">
        <v>1517</v>
      </c>
      <c r="D1597" s="50" t="s">
        <v>1632</v>
      </c>
    </row>
    <row r="1598" spans="1:4">
      <c r="A1598" s="50" t="s">
        <v>6132</v>
      </c>
      <c r="B1598" s="50">
        <v>526931</v>
      </c>
      <c r="C1598" s="50" t="s">
        <v>1517</v>
      </c>
      <c r="D1598" s="50" t="s">
        <v>860</v>
      </c>
    </row>
    <row r="1599" spans="1:4">
      <c r="A1599" s="50" t="s">
        <v>6131</v>
      </c>
      <c r="B1599" s="50">
        <v>530055</v>
      </c>
      <c r="C1599" s="50" t="s">
        <v>1517</v>
      </c>
      <c r="D1599" s="50" t="s">
        <v>1533</v>
      </c>
    </row>
    <row r="1600" spans="1:4">
      <c r="A1600" s="50" t="s">
        <v>6130</v>
      </c>
      <c r="B1600" s="50">
        <v>500467</v>
      </c>
      <c r="C1600" s="50" t="s">
        <v>6129</v>
      </c>
      <c r="D1600" s="50" t="s">
        <v>875</v>
      </c>
    </row>
    <row r="1601" spans="1:4">
      <c r="A1601" s="50" t="s">
        <v>6128</v>
      </c>
      <c r="B1601" s="50">
        <v>532855</v>
      </c>
      <c r="C1601" s="50" t="s">
        <v>1517</v>
      </c>
      <c r="D1601" s="50" t="s">
        <v>1573</v>
      </c>
    </row>
    <row r="1602" spans="1:4">
      <c r="A1602" s="50" t="s">
        <v>6127</v>
      </c>
      <c r="B1602" s="50">
        <v>530927</v>
      </c>
      <c r="C1602" s="50" t="s">
        <v>1517</v>
      </c>
      <c r="D1602" s="50" t="s">
        <v>2145</v>
      </c>
    </row>
    <row r="1603" spans="1:4">
      <c r="A1603" s="50" t="s">
        <v>6126</v>
      </c>
      <c r="B1603" s="50">
        <v>524080</v>
      </c>
      <c r="C1603" s="50" t="s">
        <v>1517</v>
      </c>
      <c r="D1603" s="50" t="s">
        <v>463</v>
      </c>
    </row>
    <row r="1604" spans="1:4">
      <c r="A1604" s="50" t="s">
        <v>6125</v>
      </c>
      <c r="B1604" s="50">
        <v>780014</v>
      </c>
      <c r="C1604" s="50" t="s">
        <v>1517</v>
      </c>
      <c r="D1604" s="50" t="s">
        <v>1662</v>
      </c>
    </row>
    <row r="1605" spans="1:4">
      <c r="A1605" s="50" t="s">
        <v>6124</v>
      </c>
      <c r="B1605" s="50">
        <v>531387</v>
      </c>
      <c r="C1605" s="50" t="s">
        <v>1517</v>
      </c>
      <c r="D1605" s="50" t="s">
        <v>786</v>
      </c>
    </row>
    <row r="1606" spans="1:4">
      <c r="A1606" s="50" t="s">
        <v>6123</v>
      </c>
      <c r="B1606" s="50">
        <v>509073</v>
      </c>
      <c r="C1606" s="50" t="s">
        <v>6122</v>
      </c>
      <c r="D1606" s="50" t="s">
        <v>6121</v>
      </c>
    </row>
    <row r="1607" spans="1:4">
      <c r="A1607" s="50" t="s">
        <v>6120</v>
      </c>
      <c r="B1607" s="50">
        <v>533162</v>
      </c>
      <c r="C1607" s="50" t="s">
        <v>6119</v>
      </c>
      <c r="D1607" s="50" t="s">
        <v>1544</v>
      </c>
    </row>
    <row r="1608" spans="1:4">
      <c r="A1608" s="50" t="s">
        <v>6118</v>
      </c>
      <c r="B1608" s="50">
        <v>531531</v>
      </c>
      <c r="C1608" s="50" t="s">
        <v>6117</v>
      </c>
      <c r="D1608" s="50" t="s">
        <v>626</v>
      </c>
    </row>
    <row r="1609" spans="1:4">
      <c r="A1609" s="50" t="s">
        <v>6116</v>
      </c>
      <c r="B1609" s="50">
        <v>517354</v>
      </c>
      <c r="C1609" s="50" t="s">
        <v>6114</v>
      </c>
      <c r="D1609" s="50" t="s">
        <v>740</v>
      </c>
    </row>
    <row r="1610" spans="1:4">
      <c r="A1610" s="50" t="s">
        <v>6115</v>
      </c>
      <c r="B1610" s="50">
        <v>517354</v>
      </c>
      <c r="C1610" s="50" t="s">
        <v>6114</v>
      </c>
      <c r="D1610" s="50" t="s">
        <v>740</v>
      </c>
    </row>
    <row r="1611" spans="1:4">
      <c r="A1611" s="50" t="s">
        <v>6113</v>
      </c>
      <c r="B1611" s="50">
        <v>539176</v>
      </c>
      <c r="C1611" s="50" t="s">
        <v>1517</v>
      </c>
      <c r="D1611" s="50" t="s">
        <v>297</v>
      </c>
    </row>
    <row r="1612" spans="1:4">
      <c r="A1612" s="50" t="s">
        <v>6112</v>
      </c>
      <c r="B1612" s="50">
        <v>508486</v>
      </c>
      <c r="C1612" s="50" t="s">
        <v>1517</v>
      </c>
      <c r="D1612" s="50" t="s">
        <v>287</v>
      </c>
    </row>
    <row r="1613" spans="1:4">
      <c r="A1613" s="50" t="s">
        <v>6111</v>
      </c>
      <c r="B1613" s="50">
        <v>532467</v>
      </c>
      <c r="C1613" s="50" t="s">
        <v>1517</v>
      </c>
      <c r="D1613" s="50" t="s">
        <v>1729</v>
      </c>
    </row>
    <row r="1614" spans="1:4">
      <c r="A1614" s="50" t="s">
        <v>6110</v>
      </c>
      <c r="B1614" s="50">
        <v>532334</v>
      </c>
      <c r="C1614" s="50" t="s">
        <v>1517</v>
      </c>
      <c r="D1614" s="50" t="s">
        <v>708</v>
      </c>
    </row>
    <row r="1615" spans="1:4">
      <c r="A1615" s="50" t="s">
        <v>6109</v>
      </c>
      <c r="B1615" s="50">
        <v>508956</v>
      </c>
      <c r="C1615" s="50" t="s">
        <v>1517</v>
      </c>
      <c r="D1615" s="50" t="s">
        <v>786</v>
      </c>
    </row>
    <row r="1616" spans="1:4">
      <c r="A1616" s="50" t="s">
        <v>6108</v>
      </c>
      <c r="B1616" s="50">
        <v>532333</v>
      </c>
      <c r="C1616" s="50" t="s">
        <v>1517</v>
      </c>
      <c r="D1616" s="50" t="s">
        <v>727</v>
      </c>
    </row>
    <row r="1617" spans="1:4">
      <c r="A1617" s="50" t="s">
        <v>6107</v>
      </c>
      <c r="B1617" s="50">
        <v>532216</v>
      </c>
      <c r="C1617" s="50" t="s">
        <v>6106</v>
      </c>
      <c r="D1617" s="50" t="s">
        <v>786</v>
      </c>
    </row>
    <row r="1618" spans="1:4">
      <c r="A1618" s="50" t="s">
        <v>6105</v>
      </c>
      <c r="B1618" s="50">
        <v>517271</v>
      </c>
      <c r="C1618" s="50" t="s">
        <v>6104</v>
      </c>
      <c r="D1618" s="50" t="s">
        <v>740</v>
      </c>
    </row>
    <row r="1619" spans="1:4">
      <c r="A1619" s="50" t="s">
        <v>6103</v>
      </c>
      <c r="B1619" s="50">
        <v>539224</v>
      </c>
      <c r="C1619" s="50" t="s">
        <v>1517</v>
      </c>
      <c r="D1619" s="50" t="s">
        <v>783</v>
      </c>
    </row>
    <row r="1620" spans="1:4">
      <c r="A1620" s="50" t="s">
        <v>6102</v>
      </c>
      <c r="B1620" s="50">
        <v>500179</v>
      </c>
      <c r="C1620" s="50" t="s">
        <v>6101</v>
      </c>
      <c r="D1620" s="50" t="s">
        <v>1462</v>
      </c>
    </row>
    <row r="1621" spans="1:4">
      <c r="A1621" s="50" t="s">
        <v>6100</v>
      </c>
      <c r="B1621" s="50">
        <v>532281</v>
      </c>
      <c r="C1621" s="50" t="s">
        <v>6099</v>
      </c>
      <c r="D1621" s="50" t="s">
        <v>730</v>
      </c>
    </row>
    <row r="1622" spans="1:4">
      <c r="A1622" s="50" t="s">
        <v>6098</v>
      </c>
      <c r="B1622" s="50">
        <v>541729</v>
      </c>
      <c r="C1622" s="50" t="s">
        <v>6097</v>
      </c>
      <c r="D1622" s="50" t="s">
        <v>719</v>
      </c>
    </row>
    <row r="1623" spans="1:4">
      <c r="A1623" s="50" t="s">
        <v>6096</v>
      </c>
      <c r="B1623" s="50">
        <v>500180</v>
      </c>
      <c r="C1623" s="50" t="s">
        <v>6095</v>
      </c>
      <c r="D1623" s="50" t="s">
        <v>705</v>
      </c>
    </row>
    <row r="1624" spans="1:4">
      <c r="A1624" s="50" t="s">
        <v>6094</v>
      </c>
      <c r="B1624" s="50">
        <v>533230</v>
      </c>
      <c r="C1624" s="50" t="s">
        <v>6093</v>
      </c>
      <c r="D1624" s="50" t="s">
        <v>727</v>
      </c>
    </row>
    <row r="1625" spans="1:4">
      <c r="A1625" s="50" t="s">
        <v>6092</v>
      </c>
      <c r="B1625" s="50">
        <v>540777</v>
      </c>
      <c r="C1625" s="50" t="s">
        <v>6091</v>
      </c>
      <c r="D1625" s="50" t="s">
        <v>211</v>
      </c>
    </row>
    <row r="1626" spans="1:4">
      <c r="A1626" s="50" t="s">
        <v>6090</v>
      </c>
      <c r="B1626" s="50">
        <v>539787</v>
      </c>
      <c r="C1626" s="50" t="s">
        <v>6089</v>
      </c>
      <c r="D1626" s="50" t="s">
        <v>762</v>
      </c>
    </row>
    <row r="1627" spans="1:4">
      <c r="A1627" s="50" t="s">
        <v>6088</v>
      </c>
      <c r="B1627" s="50">
        <v>503689</v>
      </c>
      <c r="C1627" s="50" t="s">
        <v>1517</v>
      </c>
      <c r="D1627" s="50" t="s">
        <v>1533</v>
      </c>
    </row>
    <row r="1628" spans="1:4">
      <c r="A1628" s="50" t="s">
        <v>6087</v>
      </c>
      <c r="B1628" s="50" t="s">
        <v>1517</v>
      </c>
      <c r="C1628" s="50" t="s">
        <v>6086</v>
      </c>
      <c r="D1628" s="50" t="s">
        <v>1515</v>
      </c>
    </row>
    <row r="1629" spans="1:4">
      <c r="A1629" s="50" t="s">
        <v>6085</v>
      </c>
      <c r="B1629" s="50">
        <v>526967</v>
      </c>
      <c r="C1629" s="50" t="s">
        <v>1517</v>
      </c>
      <c r="D1629" s="50" t="s">
        <v>1632</v>
      </c>
    </row>
    <row r="1630" spans="1:4">
      <c r="A1630" s="50" t="s">
        <v>6084</v>
      </c>
      <c r="B1630" s="50">
        <v>509631</v>
      </c>
      <c r="C1630" s="50" t="s">
        <v>6083</v>
      </c>
      <c r="D1630" s="50" t="s">
        <v>860</v>
      </c>
    </row>
    <row r="1631" spans="1:4">
      <c r="A1631" s="50" t="s">
        <v>6082</v>
      </c>
      <c r="B1631" s="50">
        <v>500292</v>
      </c>
      <c r="C1631" s="50" t="s">
        <v>6080</v>
      </c>
      <c r="D1631" s="50" t="s">
        <v>469</v>
      </c>
    </row>
    <row r="1632" spans="1:4">
      <c r="A1632" s="50" t="s">
        <v>6081</v>
      </c>
      <c r="B1632" s="50">
        <v>500292</v>
      </c>
      <c r="C1632" s="50" t="s">
        <v>6080</v>
      </c>
      <c r="D1632" s="50" t="s">
        <v>469</v>
      </c>
    </row>
    <row r="1633" spans="1:4">
      <c r="A1633" s="50" t="s">
        <v>6079</v>
      </c>
      <c r="B1633" s="50">
        <v>539174</v>
      </c>
      <c r="C1633" s="50" t="s">
        <v>6078</v>
      </c>
      <c r="D1633" s="50" t="s">
        <v>786</v>
      </c>
    </row>
    <row r="1634" spans="1:4">
      <c r="A1634" s="50" t="s">
        <v>6077</v>
      </c>
      <c r="B1634" s="50">
        <v>505520</v>
      </c>
      <c r="C1634" s="50" t="s">
        <v>1517</v>
      </c>
      <c r="D1634" s="50" t="s">
        <v>1533</v>
      </c>
    </row>
    <row r="1635" spans="1:4">
      <c r="A1635" s="50" t="s">
        <v>6076</v>
      </c>
      <c r="B1635" s="50">
        <v>531178</v>
      </c>
      <c r="C1635" s="50" t="s">
        <v>1517</v>
      </c>
      <c r="D1635" s="50" t="s">
        <v>994</v>
      </c>
    </row>
    <row r="1636" spans="1:4">
      <c r="A1636" s="50" t="s">
        <v>6075</v>
      </c>
      <c r="B1636" s="50">
        <v>524590</v>
      </c>
      <c r="C1636" s="50" t="s">
        <v>1517</v>
      </c>
      <c r="D1636" s="50" t="s">
        <v>994</v>
      </c>
    </row>
    <row r="1637" spans="1:4">
      <c r="A1637" s="50" t="s">
        <v>6074</v>
      </c>
      <c r="B1637" s="50">
        <v>505720</v>
      </c>
      <c r="C1637" s="50" t="s">
        <v>6073</v>
      </c>
      <c r="D1637" s="50" t="s">
        <v>297</v>
      </c>
    </row>
    <row r="1638" spans="1:4">
      <c r="A1638" s="50" t="s">
        <v>6072</v>
      </c>
      <c r="B1638" s="50">
        <v>519552</v>
      </c>
      <c r="C1638" s="50" t="s">
        <v>6071</v>
      </c>
      <c r="D1638" s="50" t="s">
        <v>626</v>
      </c>
    </row>
    <row r="1639" spans="1:4">
      <c r="A1639" s="50" t="s">
        <v>6070</v>
      </c>
      <c r="B1639" s="50">
        <v>500182</v>
      </c>
      <c r="C1639" s="50" t="s">
        <v>6069</v>
      </c>
      <c r="D1639" s="50" t="s">
        <v>2047</v>
      </c>
    </row>
    <row r="1640" spans="1:4">
      <c r="A1640" s="50" t="s">
        <v>6068</v>
      </c>
      <c r="B1640" s="50">
        <v>524669</v>
      </c>
      <c r="C1640" s="50" t="s">
        <v>6067</v>
      </c>
      <c r="D1640" s="50" t="s">
        <v>254</v>
      </c>
    </row>
    <row r="1641" spans="1:4">
      <c r="A1641" s="50" t="s">
        <v>6066</v>
      </c>
      <c r="B1641" s="50">
        <v>534328</v>
      </c>
      <c r="C1641" s="50" t="s">
        <v>6065</v>
      </c>
      <c r="D1641" s="50" t="s">
        <v>994</v>
      </c>
    </row>
    <row r="1642" spans="1:4">
      <c r="A1642" s="50" t="s">
        <v>6064</v>
      </c>
      <c r="B1642" s="50">
        <v>532129</v>
      </c>
      <c r="C1642" s="50" t="s">
        <v>6063</v>
      </c>
      <c r="D1642" s="50" t="s">
        <v>730</v>
      </c>
    </row>
    <row r="1643" spans="1:4">
      <c r="A1643" s="50" t="s">
        <v>6062</v>
      </c>
      <c r="B1643" s="50">
        <v>504176</v>
      </c>
      <c r="C1643" s="50" t="s">
        <v>1517</v>
      </c>
      <c r="D1643" s="50" t="s">
        <v>2161</v>
      </c>
    </row>
    <row r="1644" spans="1:4">
      <c r="A1644" s="50" t="s">
        <v>6061</v>
      </c>
      <c r="B1644" s="50">
        <v>504176</v>
      </c>
      <c r="C1644" s="50" t="s">
        <v>1517</v>
      </c>
      <c r="D1644" s="50" t="s">
        <v>2161</v>
      </c>
    </row>
    <row r="1645" spans="1:4">
      <c r="A1645" s="50" t="s">
        <v>6060</v>
      </c>
      <c r="B1645" s="50">
        <v>517080</v>
      </c>
      <c r="C1645" s="50" t="s">
        <v>6059</v>
      </c>
      <c r="D1645" s="50" t="s">
        <v>713</v>
      </c>
    </row>
    <row r="1646" spans="1:4">
      <c r="A1646" s="50" t="s">
        <v>6058</v>
      </c>
      <c r="B1646" s="50">
        <v>531301</v>
      </c>
      <c r="C1646" s="50" t="s">
        <v>1517</v>
      </c>
      <c r="D1646" s="50" t="s">
        <v>702</v>
      </c>
    </row>
    <row r="1647" spans="1:4">
      <c r="A1647" s="50" t="s">
        <v>6057</v>
      </c>
      <c r="B1647" s="50">
        <v>524735</v>
      </c>
      <c r="C1647" s="50" t="s">
        <v>6056</v>
      </c>
      <c r="D1647" s="50" t="s">
        <v>254</v>
      </c>
    </row>
    <row r="1648" spans="1:4">
      <c r="A1648" s="50" t="s">
        <v>6055</v>
      </c>
      <c r="B1648" s="50">
        <v>542332</v>
      </c>
      <c r="C1648" s="50" t="s">
        <v>6054</v>
      </c>
      <c r="D1648" s="50" t="s">
        <v>727</v>
      </c>
    </row>
    <row r="1649" spans="1:4">
      <c r="A1649" s="50" t="s">
        <v>6053</v>
      </c>
      <c r="B1649" s="50">
        <v>509675</v>
      </c>
      <c r="C1649" s="50" t="s">
        <v>6052</v>
      </c>
      <c r="D1649" s="50" t="s">
        <v>469</v>
      </c>
    </row>
    <row r="1650" spans="1:4">
      <c r="A1650" s="50" t="s">
        <v>6051</v>
      </c>
      <c r="B1650" s="50">
        <v>532847</v>
      </c>
      <c r="C1650" s="50" t="s">
        <v>6050</v>
      </c>
      <c r="D1650" s="50" t="s">
        <v>778</v>
      </c>
    </row>
    <row r="1651" spans="1:4">
      <c r="A1651" s="50" t="s">
        <v>6049</v>
      </c>
      <c r="B1651" s="50">
        <v>505712</v>
      </c>
      <c r="C1651" s="50" t="s">
        <v>1517</v>
      </c>
      <c r="D1651" s="50" t="s">
        <v>771</v>
      </c>
    </row>
    <row r="1652" spans="1:4">
      <c r="A1652" s="50" t="s">
        <v>6048</v>
      </c>
      <c r="B1652" s="50">
        <v>514010</v>
      </c>
      <c r="C1652" s="50" t="s">
        <v>1517</v>
      </c>
      <c r="D1652" s="50" t="s">
        <v>702</v>
      </c>
    </row>
    <row r="1653" spans="1:4">
      <c r="A1653" s="50" t="s">
        <v>6047</v>
      </c>
      <c r="B1653" s="50">
        <v>500183</v>
      </c>
      <c r="C1653" s="50" t="s">
        <v>6046</v>
      </c>
      <c r="D1653" s="50" t="s">
        <v>1772</v>
      </c>
    </row>
    <row r="1654" spans="1:4">
      <c r="A1654" s="50" t="s">
        <v>6045</v>
      </c>
      <c r="B1654" s="50">
        <v>500184</v>
      </c>
      <c r="C1654" s="50" t="s">
        <v>6044</v>
      </c>
      <c r="D1654" s="50" t="s">
        <v>187</v>
      </c>
    </row>
    <row r="1655" spans="1:4">
      <c r="A1655" s="50" t="s">
        <v>6043</v>
      </c>
      <c r="B1655" s="50">
        <v>526899</v>
      </c>
      <c r="C1655" s="50" t="s">
        <v>1517</v>
      </c>
      <c r="D1655" s="50" t="s">
        <v>196</v>
      </c>
    </row>
    <row r="1656" spans="1:4">
      <c r="A1656" s="50" t="s">
        <v>6042</v>
      </c>
      <c r="B1656" s="50">
        <v>513723</v>
      </c>
      <c r="C1656" s="50" t="s">
        <v>1517</v>
      </c>
      <c r="D1656" s="50" t="s">
        <v>1822</v>
      </c>
    </row>
    <row r="1657" spans="1:4">
      <c r="A1657" s="50" t="s">
        <v>6041</v>
      </c>
      <c r="B1657" s="50">
        <v>511169</v>
      </c>
      <c r="C1657" s="50" t="s">
        <v>1517</v>
      </c>
      <c r="D1657" s="50" t="s">
        <v>786</v>
      </c>
    </row>
    <row r="1658" spans="1:4">
      <c r="A1658" s="50" t="s">
        <v>6040</v>
      </c>
      <c r="B1658" s="50">
        <v>514043</v>
      </c>
      <c r="C1658" s="50" t="s">
        <v>6039</v>
      </c>
      <c r="D1658" s="50" t="s">
        <v>702</v>
      </c>
    </row>
    <row r="1659" spans="1:4">
      <c r="A1659" s="50" t="s">
        <v>6038</v>
      </c>
      <c r="B1659" s="50">
        <v>531979</v>
      </c>
      <c r="C1659" s="50" t="s">
        <v>1517</v>
      </c>
      <c r="D1659" s="50" t="s">
        <v>1955</v>
      </c>
    </row>
    <row r="1660" spans="1:4">
      <c r="A1660" s="50" t="s">
        <v>6037</v>
      </c>
      <c r="B1660" s="50">
        <v>538652</v>
      </c>
      <c r="C1660" s="50" t="s">
        <v>1517</v>
      </c>
      <c r="D1660" s="50" t="s">
        <v>994</v>
      </c>
    </row>
    <row r="1661" spans="1:4">
      <c r="A1661" s="50" t="s">
        <v>6036</v>
      </c>
      <c r="B1661" s="50">
        <v>504036</v>
      </c>
      <c r="C1661" s="50" t="s">
        <v>6035</v>
      </c>
      <c r="D1661" s="50" t="s">
        <v>1527</v>
      </c>
    </row>
    <row r="1662" spans="1:4">
      <c r="A1662" s="50" t="s">
        <v>6034</v>
      </c>
      <c r="B1662" s="50">
        <v>539114</v>
      </c>
      <c r="C1662" s="50" t="s">
        <v>1517</v>
      </c>
      <c r="D1662" s="50" t="s">
        <v>786</v>
      </c>
    </row>
    <row r="1663" spans="1:4">
      <c r="A1663" s="50" t="s">
        <v>6033</v>
      </c>
      <c r="B1663" s="50">
        <v>503881</v>
      </c>
      <c r="C1663" s="50" t="s">
        <v>6032</v>
      </c>
      <c r="D1663" s="50" t="s">
        <v>702</v>
      </c>
    </row>
    <row r="1664" spans="1:4">
      <c r="A1664" s="50" t="s">
        <v>6031</v>
      </c>
      <c r="B1664" s="50">
        <v>500440</v>
      </c>
      <c r="C1664" s="50" t="s">
        <v>6030</v>
      </c>
      <c r="D1664" s="50" t="s">
        <v>1955</v>
      </c>
    </row>
    <row r="1665" spans="1:4">
      <c r="A1665" s="50" t="s">
        <v>6029</v>
      </c>
      <c r="B1665" s="50" t="s">
        <v>1517</v>
      </c>
      <c r="C1665" s="50" t="s">
        <v>6028</v>
      </c>
      <c r="D1665" s="50" t="s">
        <v>1515</v>
      </c>
    </row>
    <row r="1666" spans="1:4">
      <c r="A1666" s="50" t="s">
        <v>6027</v>
      </c>
      <c r="B1666" s="50">
        <v>509895</v>
      </c>
      <c r="C1666" s="50" t="s">
        <v>1517</v>
      </c>
      <c r="D1666" s="50" t="s">
        <v>702</v>
      </c>
    </row>
    <row r="1667" spans="1:4">
      <c r="A1667" s="50" t="s">
        <v>6026</v>
      </c>
      <c r="B1667" s="50">
        <v>532859</v>
      </c>
      <c r="C1667" s="50" t="s">
        <v>6025</v>
      </c>
      <c r="D1667" s="50" t="s">
        <v>1585</v>
      </c>
    </row>
    <row r="1668" spans="1:4">
      <c r="A1668" s="50" t="s">
        <v>6024</v>
      </c>
      <c r="B1668" s="50">
        <v>500189</v>
      </c>
      <c r="C1668" s="50" t="s">
        <v>6023</v>
      </c>
      <c r="D1668" s="50" t="s">
        <v>1544</v>
      </c>
    </row>
    <row r="1669" spans="1:4">
      <c r="A1669" s="50" t="s">
        <v>6022</v>
      </c>
      <c r="B1669" s="50">
        <v>514428</v>
      </c>
      <c r="C1669" s="50" t="s">
        <v>1517</v>
      </c>
      <c r="D1669" s="50" t="s">
        <v>716</v>
      </c>
    </row>
    <row r="1670" spans="1:4">
      <c r="A1670" s="50" t="s">
        <v>6021</v>
      </c>
      <c r="B1670" s="50">
        <v>541154</v>
      </c>
      <c r="C1670" s="50" t="s">
        <v>6020</v>
      </c>
      <c r="D1670" s="50" t="s">
        <v>2411</v>
      </c>
    </row>
    <row r="1671" spans="1:4">
      <c r="A1671" s="50" t="s">
        <v>6019</v>
      </c>
      <c r="B1671" s="50">
        <v>531918</v>
      </c>
      <c r="C1671" s="50" t="s">
        <v>1517</v>
      </c>
      <c r="D1671" s="50" t="s">
        <v>994</v>
      </c>
    </row>
    <row r="1672" spans="1:4">
      <c r="A1672" s="50" t="s">
        <v>6018</v>
      </c>
      <c r="B1672" s="50">
        <v>532041</v>
      </c>
      <c r="C1672" s="50" t="s">
        <v>6017</v>
      </c>
      <c r="D1672" s="50" t="s">
        <v>1407</v>
      </c>
    </row>
    <row r="1673" spans="1:4">
      <c r="A1673" s="50" t="s">
        <v>6016</v>
      </c>
      <c r="B1673" s="50">
        <v>509635</v>
      </c>
      <c r="C1673" s="50" t="s">
        <v>6015</v>
      </c>
      <c r="D1673" s="50" t="s">
        <v>771</v>
      </c>
    </row>
    <row r="1674" spans="1:4">
      <c r="A1674" s="50" t="s">
        <v>6014</v>
      </c>
      <c r="B1674" s="50">
        <v>500185</v>
      </c>
      <c r="C1674" s="50" t="s">
        <v>6013</v>
      </c>
      <c r="D1674" s="50" t="s">
        <v>713</v>
      </c>
    </row>
    <row r="1675" spans="1:4">
      <c r="A1675" s="50" t="s">
        <v>6012</v>
      </c>
      <c r="B1675" s="50">
        <v>513599</v>
      </c>
      <c r="C1675" s="50" t="s">
        <v>6011</v>
      </c>
      <c r="D1675" s="50" t="s">
        <v>3126</v>
      </c>
    </row>
    <row r="1676" spans="1:4">
      <c r="A1676" s="50" t="s">
        <v>6010</v>
      </c>
      <c r="B1676" s="50">
        <v>505725</v>
      </c>
      <c r="C1676" s="50" t="s">
        <v>6009</v>
      </c>
      <c r="D1676" s="50" t="s">
        <v>860</v>
      </c>
    </row>
    <row r="1677" spans="1:4">
      <c r="A1677" s="50" t="s">
        <v>6008</v>
      </c>
      <c r="B1677" s="50">
        <v>524013</v>
      </c>
      <c r="C1677" s="50" t="s">
        <v>1517</v>
      </c>
      <c r="D1677" s="50" t="s">
        <v>1764</v>
      </c>
    </row>
    <row r="1678" spans="1:4">
      <c r="A1678" s="50" t="s">
        <v>6007</v>
      </c>
      <c r="B1678" s="50">
        <v>519126</v>
      </c>
      <c r="C1678" s="50" t="s">
        <v>1517</v>
      </c>
      <c r="D1678" s="50" t="s">
        <v>626</v>
      </c>
    </row>
    <row r="1679" spans="1:4">
      <c r="A1679" s="50" t="s">
        <v>6006</v>
      </c>
      <c r="B1679" s="50">
        <v>505893</v>
      </c>
      <c r="C1679" s="50" t="s">
        <v>1517</v>
      </c>
      <c r="D1679" s="50" t="s">
        <v>771</v>
      </c>
    </row>
    <row r="1680" spans="1:4">
      <c r="A1680" s="50" t="s">
        <v>6005</v>
      </c>
      <c r="B1680" s="50">
        <v>509650</v>
      </c>
      <c r="C1680" s="50" t="s">
        <v>1517</v>
      </c>
      <c r="D1680" s="50" t="s">
        <v>1985</v>
      </c>
    </row>
    <row r="1681" spans="1:4">
      <c r="A1681" s="50" t="s">
        <v>6004</v>
      </c>
      <c r="B1681" s="50">
        <v>533217</v>
      </c>
      <c r="C1681" s="50" t="s">
        <v>6003</v>
      </c>
      <c r="D1681" s="50" t="s">
        <v>2249</v>
      </c>
    </row>
    <row r="1682" spans="1:4">
      <c r="A1682" s="50" t="s">
        <v>6002</v>
      </c>
      <c r="B1682" s="50">
        <v>500500</v>
      </c>
      <c r="C1682" s="50" t="s">
        <v>6001</v>
      </c>
      <c r="D1682" s="50" t="s">
        <v>4809</v>
      </c>
    </row>
    <row r="1683" spans="1:4">
      <c r="A1683" s="50" t="s">
        <v>6000</v>
      </c>
      <c r="B1683" s="50">
        <v>500186</v>
      </c>
      <c r="C1683" s="50" t="s">
        <v>5999</v>
      </c>
      <c r="D1683" s="50" t="s">
        <v>3164</v>
      </c>
    </row>
    <row r="1684" spans="1:4">
      <c r="A1684" s="50" t="s">
        <v>5998</v>
      </c>
      <c r="B1684" s="50">
        <v>500449</v>
      </c>
      <c r="C1684" s="50" t="s">
        <v>1517</v>
      </c>
      <c r="D1684" s="50" t="s">
        <v>463</v>
      </c>
    </row>
    <row r="1685" spans="1:4">
      <c r="A1685" s="50" t="s">
        <v>5997</v>
      </c>
      <c r="B1685" s="50">
        <v>500104</v>
      </c>
      <c r="C1685" s="50" t="s">
        <v>5996</v>
      </c>
      <c r="D1685" s="50" t="s">
        <v>3205</v>
      </c>
    </row>
    <row r="1686" spans="1:4">
      <c r="A1686" s="50" t="s">
        <v>5995</v>
      </c>
      <c r="B1686" s="50">
        <v>530315</v>
      </c>
      <c r="C1686" s="50" t="s">
        <v>1517</v>
      </c>
      <c r="D1686" s="50" t="s">
        <v>912</v>
      </c>
    </row>
    <row r="1687" spans="1:4">
      <c r="A1687" s="50" t="s">
        <v>5994</v>
      </c>
      <c r="B1687" s="50">
        <v>500696</v>
      </c>
      <c r="C1687" s="50" t="s">
        <v>5993</v>
      </c>
      <c r="D1687" s="50" t="s">
        <v>1007</v>
      </c>
    </row>
    <row r="1688" spans="1:4">
      <c r="A1688" s="50" t="s">
        <v>5992</v>
      </c>
      <c r="B1688" s="50">
        <v>504713</v>
      </c>
      <c r="C1688" s="50" t="s">
        <v>1517</v>
      </c>
      <c r="D1688" s="50" t="s">
        <v>778</v>
      </c>
    </row>
    <row r="1689" spans="1:4">
      <c r="A1689" s="50" t="s">
        <v>5991</v>
      </c>
      <c r="B1689" s="50">
        <v>500188</v>
      </c>
      <c r="C1689" s="50" t="s">
        <v>5990</v>
      </c>
      <c r="D1689" s="50" t="s">
        <v>1849</v>
      </c>
    </row>
    <row r="1690" spans="1:4">
      <c r="A1690" s="50" t="s">
        <v>5989</v>
      </c>
      <c r="B1690" s="50">
        <v>515145</v>
      </c>
      <c r="C1690" s="50" t="s">
        <v>5988</v>
      </c>
      <c r="D1690" s="50" t="s">
        <v>912</v>
      </c>
    </row>
    <row r="1691" spans="1:4">
      <c r="A1691" s="50" t="s">
        <v>5987</v>
      </c>
      <c r="B1691" s="50">
        <v>513039</v>
      </c>
      <c r="C1691" s="50" t="s">
        <v>1517</v>
      </c>
      <c r="D1691" s="50" t="s">
        <v>297</v>
      </c>
    </row>
    <row r="1692" spans="1:4">
      <c r="A1692" s="50" t="s">
        <v>5986</v>
      </c>
      <c r="B1692" s="50">
        <v>539984</v>
      </c>
      <c r="C1692" s="50" t="s">
        <v>1517</v>
      </c>
      <c r="D1692" s="50" t="s">
        <v>1527</v>
      </c>
    </row>
    <row r="1693" spans="1:4">
      <c r="A1693" s="50" t="s">
        <v>5985</v>
      </c>
      <c r="B1693" s="50">
        <v>530853</v>
      </c>
      <c r="C1693" s="50" t="s">
        <v>1517</v>
      </c>
      <c r="D1693" s="50" t="s">
        <v>649</v>
      </c>
    </row>
    <row r="1694" spans="1:4">
      <c r="A1694" s="50" t="s">
        <v>5984</v>
      </c>
      <c r="B1694" s="50">
        <v>531743</v>
      </c>
      <c r="C1694" s="50" t="s">
        <v>1517</v>
      </c>
      <c r="D1694" s="50" t="s">
        <v>994</v>
      </c>
    </row>
    <row r="1695" spans="1:4">
      <c r="A1695" s="50" t="s">
        <v>5983</v>
      </c>
      <c r="B1695" s="50">
        <v>590018</v>
      </c>
      <c r="C1695" s="50" t="s">
        <v>5982</v>
      </c>
      <c r="D1695" s="50" t="s">
        <v>1632</v>
      </c>
    </row>
    <row r="1696" spans="1:4">
      <c r="A1696" s="50" t="s">
        <v>5981</v>
      </c>
      <c r="B1696" s="50">
        <v>521068</v>
      </c>
      <c r="C1696" s="50" t="s">
        <v>1517</v>
      </c>
      <c r="D1696" s="50" t="s">
        <v>702</v>
      </c>
    </row>
    <row r="1697" spans="1:4">
      <c r="A1697" s="50" t="s">
        <v>5980</v>
      </c>
      <c r="B1697" s="50">
        <v>532359</v>
      </c>
      <c r="C1697" s="50" t="s">
        <v>1517</v>
      </c>
      <c r="D1697" s="50" t="s">
        <v>1407</v>
      </c>
    </row>
    <row r="1698" spans="1:4">
      <c r="A1698" s="50" t="s">
        <v>5979</v>
      </c>
      <c r="B1698" s="50">
        <v>526217</v>
      </c>
      <c r="C1698" s="50" t="s">
        <v>5978</v>
      </c>
      <c r="D1698" s="50" t="s">
        <v>912</v>
      </c>
    </row>
    <row r="1699" spans="1:4">
      <c r="A1699" s="50" t="s">
        <v>5977</v>
      </c>
      <c r="B1699" s="50" t="s">
        <v>1517</v>
      </c>
      <c r="C1699" s="50" t="s">
        <v>374</v>
      </c>
      <c r="D1699" s="50" t="s">
        <v>1662</v>
      </c>
    </row>
    <row r="1700" spans="1:4">
      <c r="A1700" s="50" t="s">
        <v>5976</v>
      </c>
      <c r="B1700" s="50">
        <v>541627</v>
      </c>
      <c r="C1700" s="50" t="s">
        <v>5975</v>
      </c>
      <c r="D1700" s="50" t="s">
        <v>5974</v>
      </c>
    </row>
    <row r="1701" spans="1:4">
      <c r="A1701" s="50" t="s">
        <v>5973</v>
      </c>
      <c r="B1701" s="50">
        <v>531661</v>
      </c>
      <c r="C1701" s="50" t="s">
        <v>1517</v>
      </c>
      <c r="D1701" s="50" t="s">
        <v>297</v>
      </c>
    </row>
    <row r="1702" spans="1:4">
      <c r="A1702" s="50" t="s">
        <v>5972</v>
      </c>
      <c r="B1702" s="50">
        <v>500191</v>
      </c>
      <c r="C1702" s="50" t="s">
        <v>5971</v>
      </c>
      <c r="D1702" s="50" t="s">
        <v>1915</v>
      </c>
    </row>
    <row r="1703" spans="1:4">
      <c r="A1703" s="50" t="s">
        <v>5970</v>
      </c>
      <c r="B1703" s="50">
        <v>522064</v>
      </c>
      <c r="C1703" s="50" t="s">
        <v>5969</v>
      </c>
      <c r="D1703" s="50" t="s">
        <v>297</v>
      </c>
    </row>
    <row r="1704" spans="1:4">
      <c r="A1704" s="50" t="s">
        <v>5968</v>
      </c>
      <c r="B1704" s="50">
        <v>517174</v>
      </c>
      <c r="C1704" s="50" t="s">
        <v>5966</v>
      </c>
      <c r="D1704" s="50" t="s">
        <v>740</v>
      </c>
    </row>
    <row r="1705" spans="1:4">
      <c r="A1705" s="50" t="s">
        <v>5967</v>
      </c>
      <c r="B1705" s="50">
        <v>517174</v>
      </c>
      <c r="C1705" s="50" t="s">
        <v>5966</v>
      </c>
      <c r="D1705" s="50" t="s">
        <v>740</v>
      </c>
    </row>
    <row r="1706" spans="1:4">
      <c r="A1706" s="50" t="s">
        <v>5965</v>
      </c>
      <c r="B1706" s="50">
        <v>500193</v>
      </c>
      <c r="C1706" s="50" t="s">
        <v>5964</v>
      </c>
      <c r="D1706" s="50" t="s">
        <v>1593</v>
      </c>
    </row>
    <row r="1707" spans="1:4">
      <c r="A1707" s="50" t="s">
        <v>5963</v>
      </c>
      <c r="B1707" s="50">
        <v>526683</v>
      </c>
      <c r="C1707" s="50" t="s">
        <v>5962</v>
      </c>
      <c r="D1707" s="50" t="s">
        <v>1593</v>
      </c>
    </row>
    <row r="1708" spans="1:4">
      <c r="A1708" s="50" t="s">
        <v>5961</v>
      </c>
      <c r="B1708" s="50">
        <v>540530</v>
      </c>
      <c r="C1708" s="50" t="s">
        <v>5960</v>
      </c>
      <c r="D1708" s="50" t="s">
        <v>1985</v>
      </c>
    </row>
    <row r="1709" spans="1:4">
      <c r="A1709" s="50" t="s">
        <v>5959</v>
      </c>
      <c r="B1709" s="50">
        <v>532873</v>
      </c>
      <c r="C1709" s="50" t="s">
        <v>5958</v>
      </c>
      <c r="D1709" s="50" t="s">
        <v>708</v>
      </c>
    </row>
    <row r="1710" spans="1:4">
      <c r="A1710" s="50" t="s">
        <v>5957</v>
      </c>
      <c r="B1710" s="50">
        <v>500010</v>
      </c>
      <c r="C1710" s="50" t="s">
        <v>5956</v>
      </c>
      <c r="D1710" s="50" t="s">
        <v>1985</v>
      </c>
    </row>
    <row r="1711" spans="1:4">
      <c r="A1711" s="50" t="s">
        <v>5955</v>
      </c>
      <c r="B1711" s="50">
        <v>532761</v>
      </c>
      <c r="C1711" s="50" t="s">
        <v>5954</v>
      </c>
      <c r="D1711" s="50" t="s">
        <v>1585</v>
      </c>
    </row>
    <row r="1712" spans="1:4">
      <c r="A1712" s="50" t="s">
        <v>5953</v>
      </c>
      <c r="B1712" s="50">
        <v>526761</v>
      </c>
      <c r="C1712" s="50" t="s">
        <v>1517</v>
      </c>
      <c r="D1712" s="50" t="s">
        <v>1593</v>
      </c>
    </row>
    <row r="1713" spans="1:4">
      <c r="A1713" s="50" t="s">
        <v>5952</v>
      </c>
      <c r="B1713" s="50">
        <v>535217</v>
      </c>
      <c r="C1713" s="50" t="s">
        <v>1517</v>
      </c>
      <c r="D1713" s="50" t="s">
        <v>196</v>
      </c>
    </row>
    <row r="1714" spans="1:4">
      <c r="A1714" s="50" t="s">
        <v>5951</v>
      </c>
      <c r="B1714" s="50">
        <v>540136</v>
      </c>
      <c r="C1714" s="50" t="s">
        <v>5950</v>
      </c>
      <c r="D1714" s="50" t="s">
        <v>531</v>
      </c>
    </row>
    <row r="1715" spans="1:4">
      <c r="A1715" s="50" t="s">
        <v>5949</v>
      </c>
      <c r="B1715" s="50">
        <v>531724</v>
      </c>
      <c r="C1715" s="50" t="s">
        <v>1517</v>
      </c>
      <c r="D1715" s="50" t="s">
        <v>1533</v>
      </c>
    </row>
    <row r="1716" spans="1:4">
      <c r="A1716" s="50" t="s">
        <v>5948</v>
      </c>
      <c r="B1716" s="50">
        <v>500187</v>
      </c>
      <c r="C1716" s="50" t="s">
        <v>5947</v>
      </c>
      <c r="D1716" s="50" t="s">
        <v>912</v>
      </c>
    </row>
    <row r="1717" spans="1:4">
      <c r="A1717" s="50" t="s">
        <v>5946</v>
      </c>
      <c r="B1717" s="50">
        <v>532662</v>
      </c>
      <c r="C1717" s="50" t="s">
        <v>5945</v>
      </c>
      <c r="D1717" s="50" t="s">
        <v>2249</v>
      </c>
    </row>
    <row r="1718" spans="1:4">
      <c r="A1718" s="50" t="s">
        <v>5944</v>
      </c>
      <c r="B1718" s="50">
        <v>532799</v>
      </c>
      <c r="C1718" s="50" t="s">
        <v>5943</v>
      </c>
      <c r="D1718" s="50" t="s">
        <v>708</v>
      </c>
    </row>
    <row r="1719" spans="1:4">
      <c r="A1719" s="50" t="s">
        <v>5942</v>
      </c>
      <c r="B1719" s="50">
        <v>509820</v>
      </c>
      <c r="C1719" s="50" t="s">
        <v>5941</v>
      </c>
      <c r="D1719" s="50" t="s">
        <v>912</v>
      </c>
    </row>
    <row r="1720" spans="1:4">
      <c r="A1720" s="50" t="s">
        <v>5940</v>
      </c>
      <c r="B1720" s="50">
        <v>542592</v>
      </c>
      <c r="C1720" s="50" t="s">
        <v>5939</v>
      </c>
      <c r="D1720" s="50" t="s">
        <v>319</v>
      </c>
    </row>
    <row r="1721" spans="1:4">
      <c r="A1721" s="50" t="s">
        <v>5938</v>
      </c>
      <c r="B1721" s="50" t="s">
        <v>1517</v>
      </c>
      <c r="C1721" s="50" t="s">
        <v>5937</v>
      </c>
      <c r="D1721" s="50" t="s">
        <v>1515</v>
      </c>
    </row>
    <row r="1722" spans="1:4">
      <c r="A1722" s="50" t="s">
        <v>5936</v>
      </c>
      <c r="B1722" s="50">
        <v>539724</v>
      </c>
      <c r="C1722" s="50" t="s">
        <v>1517</v>
      </c>
      <c r="D1722" s="50" t="s">
        <v>730</v>
      </c>
    </row>
    <row r="1723" spans="1:4">
      <c r="A1723" s="50" t="s">
        <v>5935</v>
      </c>
      <c r="B1723" s="50">
        <v>519463</v>
      </c>
      <c r="C1723" s="50" t="s">
        <v>1517</v>
      </c>
      <c r="D1723" s="50" t="s">
        <v>196</v>
      </c>
    </row>
    <row r="1724" spans="1:4">
      <c r="A1724" s="50" t="s">
        <v>5934</v>
      </c>
      <c r="B1724" s="50" t="s">
        <v>1517</v>
      </c>
      <c r="C1724" s="50" t="s">
        <v>5933</v>
      </c>
      <c r="D1724" s="50" t="s">
        <v>1515</v>
      </c>
    </row>
    <row r="1725" spans="1:4">
      <c r="A1725" s="50" t="s">
        <v>5932</v>
      </c>
      <c r="B1725" s="50">
        <v>532174</v>
      </c>
      <c r="C1725" s="50" t="s">
        <v>5931</v>
      </c>
      <c r="D1725" s="50" t="s">
        <v>705</v>
      </c>
    </row>
    <row r="1726" spans="1:4">
      <c r="A1726" s="50" t="s">
        <v>5930</v>
      </c>
      <c r="B1726" s="50">
        <v>540716</v>
      </c>
      <c r="C1726" s="50" t="s">
        <v>5929</v>
      </c>
      <c r="D1726" s="50" t="s">
        <v>371</v>
      </c>
    </row>
    <row r="1727" spans="1:4">
      <c r="A1727" s="50" t="s">
        <v>5928</v>
      </c>
      <c r="B1727" s="50">
        <v>533244</v>
      </c>
      <c r="C1727" s="50" t="s">
        <v>5927</v>
      </c>
      <c r="D1727" s="50" t="s">
        <v>727</v>
      </c>
    </row>
    <row r="1728" spans="1:4">
      <c r="A1728" s="50" t="s">
        <v>5926</v>
      </c>
      <c r="B1728" s="50">
        <v>540133</v>
      </c>
      <c r="C1728" s="50" t="s">
        <v>5925</v>
      </c>
      <c r="D1728" s="50" t="s">
        <v>211</v>
      </c>
    </row>
    <row r="1729" spans="1:4">
      <c r="A1729" s="50" t="s">
        <v>5924</v>
      </c>
      <c r="B1729" s="50">
        <v>555555</v>
      </c>
      <c r="C1729" s="50" t="s">
        <v>5923</v>
      </c>
      <c r="D1729" s="50" t="s">
        <v>727</v>
      </c>
    </row>
    <row r="1730" spans="1:4">
      <c r="A1730" s="50" t="s">
        <v>5922</v>
      </c>
      <c r="B1730" s="50">
        <v>541179</v>
      </c>
      <c r="C1730" s="50" t="s">
        <v>5921</v>
      </c>
      <c r="D1730" s="50" t="s">
        <v>727</v>
      </c>
    </row>
    <row r="1731" spans="1:4">
      <c r="A1731" s="50" t="s">
        <v>5920</v>
      </c>
      <c r="B1731" s="50">
        <v>532835</v>
      </c>
      <c r="C1731" s="50" t="s">
        <v>5919</v>
      </c>
      <c r="D1731" s="50" t="s">
        <v>727</v>
      </c>
    </row>
    <row r="1732" spans="1:4">
      <c r="A1732" s="50" t="s">
        <v>5918</v>
      </c>
      <c r="B1732" s="50">
        <v>531524</v>
      </c>
      <c r="C1732" s="50" t="s">
        <v>5916</v>
      </c>
      <c r="D1732" s="50" t="s">
        <v>740</v>
      </c>
    </row>
    <row r="1733" spans="1:4">
      <c r="A1733" s="50" t="s">
        <v>5917</v>
      </c>
      <c r="B1733" s="50">
        <v>531524</v>
      </c>
      <c r="C1733" s="50" t="s">
        <v>5916</v>
      </c>
      <c r="D1733" s="50" t="s">
        <v>740</v>
      </c>
    </row>
    <row r="1734" spans="1:4">
      <c r="A1734" s="50" t="s">
        <v>5915</v>
      </c>
      <c r="B1734" s="50">
        <v>500116</v>
      </c>
      <c r="C1734" s="50" t="s">
        <v>5914</v>
      </c>
      <c r="D1734" s="50" t="s">
        <v>705</v>
      </c>
    </row>
    <row r="1735" spans="1:4">
      <c r="A1735" s="50" t="s">
        <v>5913</v>
      </c>
      <c r="B1735" s="50">
        <v>539437</v>
      </c>
      <c r="C1735" s="50" t="s">
        <v>5912</v>
      </c>
      <c r="D1735" s="50" t="s">
        <v>705</v>
      </c>
    </row>
    <row r="1736" spans="1:4">
      <c r="A1736" s="50" t="s">
        <v>5911</v>
      </c>
      <c r="B1736" s="50" t="s">
        <v>1517</v>
      </c>
      <c r="C1736" s="50" t="s">
        <v>5910</v>
      </c>
      <c r="D1736" s="50" t="s">
        <v>705</v>
      </c>
    </row>
    <row r="1737" spans="1:4">
      <c r="A1737" s="50" t="s">
        <v>5909</v>
      </c>
      <c r="B1737" s="50">
        <v>532659</v>
      </c>
      <c r="C1737" s="50" t="s">
        <v>5908</v>
      </c>
      <c r="D1737" s="50" t="s">
        <v>786</v>
      </c>
    </row>
    <row r="1738" spans="1:4">
      <c r="A1738" s="50" t="s">
        <v>5907</v>
      </c>
      <c r="B1738" s="50">
        <v>507438</v>
      </c>
      <c r="C1738" s="50" t="s">
        <v>5906</v>
      </c>
      <c r="D1738" s="50" t="s">
        <v>1611</v>
      </c>
    </row>
    <row r="1739" spans="1:4">
      <c r="A1739" s="50" t="s">
        <v>5905</v>
      </c>
      <c r="B1739" s="50">
        <v>505726</v>
      </c>
      <c r="C1739" s="50" t="s">
        <v>5904</v>
      </c>
      <c r="D1739" s="50" t="s">
        <v>267</v>
      </c>
    </row>
    <row r="1740" spans="1:4">
      <c r="A1740" s="50" t="s">
        <v>5903</v>
      </c>
      <c r="B1740" s="50">
        <v>500106</v>
      </c>
      <c r="C1740" s="50" t="s">
        <v>5902</v>
      </c>
      <c r="D1740" s="50" t="s">
        <v>2145</v>
      </c>
    </row>
    <row r="1741" spans="1:4">
      <c r="A1741" s="50" t="s">
        <v>5901</v>
      </c>
      <c r="B1741" s="50">
        <v>540774</v>
      </c>
      <c r="C1741" s="50" t="s">
        <v>5900</v>
      </c>
      <c r="D1741" s="50" t="s">
        <v>860</v>
      </c>
    </row>
    <row r="1742" spans="1:4">
      <c r="A1742" s="50" t="s">
        <v>5899</v>
      </c>
      <c r="B1742" s="50">
        <v>540377</v>
      </c>
      <c r="C1742" s="50" t="s">
        <v>1517</v>
      </c>
      <c r="D1742" s="50" t="s">
        <v>994</v>
      </c>
    </row>
    <row r="1743" spans="1:4">
      <c r="A1743" s="50" t="s">
        <v>5898</v>
      </c>
      <c r="B1743" s="50">
        <v>522289</v>
      </c>
      <c r="C1743" s="50" t="s">
        <v>1517</v>
      </c>
      <c r="D1743" s="50" t="s">
        <v>994</v>
      </c>
    </row>
    <row r="1744" spans="1:4">
      <c r="A1744" s="50" t="s">
        <v>5897</v>
      </c>
      <c r="B1744" s="50">
        <v>500199</v>
      </c>
      <c r="C1744" s="50" t="s">
        <v>5896</v>
      </c>
      <c r="D1744" s="50" t="s">
        <v>463</v>
      </c>
    </row>
    <row r="1745" spans="1:4">
      <c r="A1745" s="50" t="s">
        <v>5895</v>
      </c>
      <c r="B1745" s="50">
        <v>517380</v>
      </c>
      <c r="C1745" s="50" t="s">
        <v>5893</v>
      </c>
      <c r="D1745" s="50" t="s">
        <v>771</v>
      </c>
    </row>
    <row r="1746" spans="1:4">
      <c r="A1746" s="50" t="s">
        <v>5894</v>
      </c>
      <c r="B1746" s="50">
        <v>517380</v>
      </c>
      <c r="C1746" s="50" t="s">
        <v>5893</v>
      </c>
      <c r="D1746" s="50" t="s">
        <v>771</v>
      </c>
    </row>
    <row r="1747" spans="1:4">
      <c r="A1747" s="50" t="s">
        <v>5892</v>
      </c>
      <c r="B1747" s="50">
        <v>539449</v>
      </c>
      <c r="C1747" s="50" t="s">
        <v>1517</v>
      </c>
      <c r="D1747" s="50" t="s">
        <v>994</v>
      </c>
    </row>
    <row r="1748" spans="1:4">
      <c r="A1748" s="50" t="s">
        <v>5891</v>
      </c>
      <c r="B1748" s="50">
        <v>532636</v>
      </c>
      <c r="C1748" s="50" t="s">
        <v>5890</v>
      </c>
      <c r="D1748" s="50" t="s">
        <v>727</v>
      </c>
    </row>
    <row r="1749" spans="1:4">
      <c r="A1749" s="50" t="s">
        <v>5889</v>
      </c>
      <c r="B1749" s="50">
        <v>531968</v>
      </c>
      <c r="C1749" s="50" t="s">
        <v>5888</v>
      </c>
      <c r="D1749" s="50" t="s">
        <v>708</v>
      </c>
    </row>
    <row r="1750" spans="1:4">
      <c r="A1750" s="50" t="s">
        <v>5887</v>
      </c>
      <c r="B1750" s="50">
        <v>514238</v>
      </c>
      <c r="C1750" s="50" t="s">
        <v>1517</v>
      </c>
      <c r="D1750" s="50" t="s">
        <v>727</v>
      </c>
    </row>
    <row r="1751" spans="1:4">
      <c r="A1751" s="50" t="s">
        <v>5886</v>
      </c>
      <c r="B1751" s="50">
        <v>532414</v>
      </c>
      <c r="C1751" s="50" t="s">
        <v>1517</v>
      </c>
      <c r="D1751" s="50" t="s">
        <v>1407</v>
      </c>
    </row>
    <row r="1752" spans="1:4">
      <c r="A1752" s="50" t="s">
        <v>5885</v>
      </c>
      <c r="B1752" s="50">
        <v>532907</v>
      </c>
      <c r="C1752" s="50" t="s">
        <v>5884</v>
      </c>
      <c r="D1752" s="50" t="s">
        <v>713</v>
      </c>
    </row>
    <row r="1753" spans="1:4">
      <c r="A1753" s="50" t="s">
        <v>5883</v>
      </c>
      <c r="B1753" s="50">
        <v>511208</v>
      </c>
      <c r="C1753" s="50" t="s">
        <v>5882</v>
      </c>
      <c r="D1753" s="50" t="s">
        <v>719</v>
      </c>
    </row>
    <row r="1754" spans="1:4">
      <c r="A1754" s="50" t="s">
        <v>5881</v>
      </c>
      <c r="B1754" s="50">
        <v>533177</v>
      </c>
      <c r="C1754" s="50" t="s">
        <v>5880</v>
      </c>
      <c r="D1754" s="50" t="s">
        <v>3352</v>
      </c>
    </row>
    <row r="1755" spans="1:4">
      <c r="A1755" s="50" t="s">
        <v>5879</v>
      </c>
      <c r="B1755" s="50">
        <v>511628</v>
      </c>
      <c r="C1755" s="50" t="s">
        <v>1517</v>
      </c>
      <c r="D1755" s="50" t="s">
        <v>786</v>
      </c>
    </row>
    <row r="1756" spans="1:4">
      <c r="A1756" s="50" t="s">
        <v>5878</v>
      </c>
      <c r="B1756" s="50">
        <v>505539</v>
      </c>
      <c r="C1756" s="50" t="s">
        <v>1517</v>
      </c>
      <c r="D1756" s="50" t="s">
        <v>1533</v>
      </c>
    </row>
    <row r="1757" spans="1:4">
      <c r="A1757" s="50" t="s">
        <v>5877</v>
      </c>
      <c r="B1757" s="50">
        <v>513295</v>
      </c>
      <c r="C1757" s="50" t="s">
        <v>1517</v>
      </c>
      <c r="D1757" s="50" t="s">
        <v>1632</v>
      </c>
    </row>
    <row r="1758" spans="1:4">
      <c r="A1758" s="50" t="s">
        <v>5876</v>
      </c>
      <c r="B1758" s="50">
        <v>517571</v>
      </c>
      <c r="C1758" s="50" t="s">
        <v>5875</v>
      </c>
      <c r="D1758" s="50" t="s">
        <v>531</v>
      </c>
    </row>
    <row r="1759" spans="1:4">
      <c r="A1759" s="50" t="s">
        <v>5874</v>
      </c>
      <c r="B1759" s="50">
        <v>532614</v>
      </c>
      <c r="C1759" s="50" t="s">
        <v>5873</v>
      </c>
      <c r="D1759" s="50" t="s">
        <v>1632</v>
      </c>
    </row>
    <row r="1760" spans="1:4">
      <c r="A1760" s="50" t="s">
        <v>5872</v>
      </c>
      <c r="B1760" s="50">
        <v>531129</v>
      </c>
      <c r="C1760" s="50" t="s">
        <v>1517</v>
      </c>
      <c r="D1760" s="50" t="s">
        <v>1822</v>
      </c>
    </row>
    <row r="1761" spans="1:4">
      <c r="A1761" s="50" t="s">
        <v>5871</v>
      </c>
      <c r="B1761" s="50">
        <v>531672</v>
      </c>
      <c r="C1761" s="50" t="s">
        <v>1517</v>
      </c>
      <c r="D1761" s="50" t="s">
        <v>727</v>
      </c>
    </row>
    <row r="1762" spans="1:4">
      <c r="A1762" s="50" t="s">
        <v>5870</v>
      </c>
      <c r="B1762" s="50">
        <v>517370</v>
      </c>
      <c r="C1762" s="50" t="s">
        <v>1517</v>
      </c>
      <c r="D1762" s="50" t="s">
        <v>740</v>
      </c>
    </row>
    <row r="1763" spans="1:4">
      <c r="A1763" s="50" t="s">
        <v>5869</v>
      </c>
      <c r="B1763" s="50">
        <v>538541</v>
      </c>
      <c r="C1763" s="50" t="s">
        <v>1517</v>
      </c>
      <c r="D1763" s="50" t="s">
        <v>994</v>
      </c>
    </row>
    <row r="1764" spans="1:4">
      <c r="A1764" s="50" t="s">
        <v>5868</v>
      </c>
      <c r="B1764" s="50">
        <v>531594</v>
      </c>
      <c r="C1764" s="50" t="s">
        <v>1517</v>
      </c>
      <c r="D1764" s="50" t="s">
        <v>297</v>
      </c>
    </row>
    <row r="1765" spans="1:4">
      <c r="A1765" s="50" t="s">
        <v>5867</v>
      </c>
      <c r="B1765" s="50">
        <v>523465</v>
      </c>
      <c r="C1765" s="50" t="s">
        <v>1517</v>
      </c>
      <c r="D1765" s="50" t="s">
        <v>1985</v>
      </c>
    </row>
    <row r="1766" spans="1:4">
      <c r="A1766" s="50" t="s">
        <v>5866</v>
      </c>
      <c r="B1766" s="50">
        <v>536709</v>
      </c>
      <c r="C1766" s="50" t="s">
        <v>1517</v>
      </c>
      <c r="D1766" s="50" t="s">
        <v>1845</v>
      </c>
    </row>
    <row r="1767" spans="1:4">
      <c r="A1767" s="50" t="s">
        <v>5865</v>
      </c>
      <c r="B1767" s="50">
        <v>509162</v>
      </c>
      <c r="C1767" s="50" t="s">
        <v>1517</v>
      </c>
      <c r="D1767" s="50" t="s">
        <v>875</v>
      </c>
    </row>
    <row r="1768" spans="1:4">
      <c r="A1768" s="50" t="s">
        <v>5864</v>
      </c>
      <c r="B1768" s="50">
        <v>517077</v>
      </c>
      <c r="C1768" s="50" t="s">
        <v>1517</v>
      </c>
      <c r="D1768" s="50" t="s">
        <v>994</v>
      </c>
    </row>
    <row r="1769" spans="1:4">
      <c r="A1769" s="50" t="s">
        <v>5863</v>
      </c>
      <c r="B1769" s="50">
        <v>511473</v>
      </c>
      <c r="C1769" s="50" t="s">
        <v>5862</v>
      </c>
      <c r="D1769" s="50" t="s">
        <v>727</v>
      </c>
    </row>
    <row r="1770" spans="1:4">
      <c r="A1770" s="50" t="s">
        <v>5861</v>
      </c>
      <c r="B1770" s="50">
        <v>531505</v>
      </c>
      <c r="C1770" s="50" t="s">
        <v>1517</v>
      </c>
      <c r="D1770" s="50" t="s">
        <v>786</v>
      </c>
    </row>
    <row r="1771" spans="1:4">
      <c r="A1771" s="50" t="s">
        <v>5860</v>
      </c>
      <c r="B1771" s="50">
        <v>511355</v>
      </c>
      <c r="C1771" s="50" t="s">
        <v>1517</v>
      </c>
      <c r="D1771" s="50" t="s">
        <v>786</v>
      </c>
    </row>
    <row r="1772" spans="1:4">
      <c r="A1772" s="50" t="s">
        <v>5859</v>
      </c>
      <c r="B1772" s="50">
        <v>535667</v>
      </c>
      <c r="C1772" s="50" t="s">
        <v>1517</v>
      </c>
      <c r="D1772" s="50" t="s">
        <v>786</v>
      </c>
    </row>
    <row r="1773" spans="1:4">
      <c r="A1773" s="50" t="s">
        <v>5858</v>
      </c>
      <c r="B1773" s="50">
        <v>531253</v>
      </c>
      <c r="C1773" s="50" t="s">
        <v>1517</v>
      </c>
      <c r="D1773" s="50" t="s">
        <v>187</v>
      </c>
    </row>
    <row r="1774" spans="1:4">
      <c r="A1774" s="50" t="s">
        <v>5857</v>
      </c>
      <c r="B1774" s="50">
        <v>500201</v>
      </c>
      <c r="C1774" s="50" t="s">
        <v>5856</v>
      </c>
      <c r="D1774" s="50" t="s">
        <v>463</v>
      </c>
    </row>
    <row r="1775" spans="1:4">
      <c r="A1775" s="50" t="s">
        <v>5855</v>
      </c>
      <c r="B1775" s="50">
        <v>540152</v>
      </c>
      <c r="C1775" s="50" t="s">
        <v>1517</v>
      </c>
      <c r="D1775" s="50" t="s">
        <v>708</v>
      </c>
    </row>
    <row r="1776" spans="1:4">
      <c r="A1776" s="50" t="s">
        <v>5854</v>
      </c>
      <c r="B1776" s="50">
        <v>540565</v>
      </c>
      <c r="C1776" s="50" t="s">
        <v>5853</v>
      </c>
      <c r="D1776" s="50" t="s">
        <v>1573</v>
      </c>
    </row>
    <row r="1777" spans="1:4">
      <c r="A1777" s="50" t="s">
        <v>5852</v>
      </c>
      <c r="B1777" s="50">
        <v>530979</v>
      </c>
      <c r="C1777" s="50" t="s">
        <v>1517</v>
      </c>
      <c r="D1777" s="50" t="s">
        <v>1985</v>
      </c>
    </row>
    <row r="1778" spans="1:4">
      <c r="A1778" s="50" t="s">
        <v>5851</v>
      </c>
      <c r="B1778" s="50">
        <v>531343</v>
      </c>
      <c r="C1778" s="50" t="s">
        <v>1517</v>
      </c>
      <c r="D1778" s="50" t="s">
        <v>1533</v>
      </c>
    </row>
    <row r="1779" spans="1:4">
      <c r="A1779" s="50" t="s">
        <v>5850</v>
      </c>
      <c r="B1779" s="50">
        <v>590065</v>
      </c>
      <c r="C1779" s="50" t="s">
        <v>5849</v>
      </c>
      <c r="D1779" s="50" t="s">
        <v>994</v>
      </c>
    </row>
    <row r="1780" spans="1:4">
      <c r="A1780" s="50" t="s">
        <v>5848</v>
      </c>
      <c r="B1780" s="50">
        <v>532240</v>
      </c>
      <c r="C1780" s="50" t="s">
        <v>5847</v>
      </c>
      <c r="D1780" s="50" t="s">
        <v>771</v>
      </c>
    </row>
    <row r="1781" spans="1:4">
      <c r="A1781" s="50" t="s">
        <v>5846</v>
      </c>
      <c r="B1781" s="50">
        <v>513361</v>
      </c>
      <c r="C1781" s="50" t="s">
        <v>1517</v>
      </c>
      <c r="D1781" s="50" t="s">
        <v>1632</v>
      </c>
    </row>
    <row r="1782" spans="1:4">
      <c r="A1782" s="50" t="s">
        <v>5845</v>
      </c>
      <c r="B1782" s="50">
        <v>532189</v>
      </c>
      <c r="C1782" s="50" t="s">
        <v>5844</v>
      </c>
      <c r="D1782" s="50" t="s">
        <v>1593</v>
      </c>
    </row>
    <row r="1783" spans="1:4">
      <c r="A1783" s="50" t="s">
        <v>5843</v>
      </c>
      <c r="B1783" s="50">
        <v>535789</v>
      </c>
      <c r="C1783" s="50" t="s">
        <v>5842</v>
      </c>
      <c r="D1783" s="50" t="s">
        <v>1985</v>
      </c>
    </row>
    <row r="1784" spans="1:4">
      <c r="A1784" s="50" t="s">
        <v>5841</v>
      </c>
      <c r="B1784" s="50">
        <v>533520</v>
      </c>
      <c r="C1784" s="50" t="s">
        <v>5840</v>
      </c>
      <c r="D1784" s="50" t="s">
        <v>994</v>
      </c>
    </row>
    <row r="1785" spans="1:4">
      <c r="A1785" s="50" t="s">
        <v>5839</v>
      </c>
      <c r="B1785" s="50">
        <v>532832</v>
      </c>
      <c r="C1785" s="50" t="s">
        <v>5838</v>
      </c>
      <c r="D1785" s="50" t="s">
        <v>708</v>
      </c>
    </row>
    <row r="1786" spans="1:4">
      <c r="A1786" s="50" t="s">
        <v>5837</v>
      </c>
      <c r="B1786" s="50">
        <v>532960</v>
      </c>
      <c r="C1786" s="50" t="s">
        <v>5836</v>
      </c>
      <c r="D1786" s="50" t="s">
        <v>727</v>
      </c>
    </row>
    <row r="1787" spans="1:4">
      <c r="A1787" s="50" t="s">
        <v>5835</v>
      </c>
      <c r="B1787" s="50">
        <v>514165</v>
      </c>
      <c r="C1787" s="50" t="s">
        <v>1517</v>
      </c>
      <c r="D1787" s="50" t="s">
        <v>1764</v>
      </c>
    </row>
    <row r="1788" spans="1:4">
      <c r="A1788" s="50" t="s">
        <v>5834</v>
      </c>
      <c r="B1788" s="50">
        <v>532814</v>
      </c>
      <c r="C1788" s="50" t="s">
        <v>5833</v>
      </c>
      <c r="D1788" s="50" t="s">
        <v>705</v>
      </c>
    </row>
    <row r="1789" spans="1:4">
      <c r="A1789" s="50" t="s">
        <v>5832</v>
      </c>
      <c r="B1789" s="50">
        <v>504731</v>
      </c>
      <c r="C1789" s="50" t="s">
        <v>1517</v>
      </c>
      <c r="D1789" s="50" t="s">
        <v>1632</v>
      </c>
    </row>
    <row r="1790" spans="1:4">
      <c r="A1790" s="50" t="s">
        <v>5831</v>
      </c>
      <c r="B1790" s="50">
        <v>509692</v>
      </c>
      <c r="C1790" s="50" t="s">
        <v>5830</v>
      </c>
      <c r="D1790" s="50" t="s">
        <v>702</v>
      </c>
    </row>
    <row r="1791" spans="1:4">
      <c r="A1791" s="50" t="s">
        <v>5829</v>
      </c>
      <c r="B1791" s="50">
        <v>540750</v>
      </c>
      <c r="C1791" s="50" t="s">
        <v>5828</v>
      </c>
      <c r="D1791" s="50" t="s">
        <v>1845</v>
      </c>
    </row>
    <row r="1792" spans="1:4">
      <c r="A1792" s="50" t="s">
        <v>5827</v>
      </c>
      <c r="B1792" s="50">
        <v>524614</v>
      </c>
      <c r="C1792" s="50" t="s">
        <v>1517</v>
      </c>
      <c r="D1792" s="50" t="s">
        <v>548</v>
      </c>
    </row>
    <row r="1793" spans="1:4">
      <c r="A1793" s="50" t="s">
        <v>5826</v>
      </c>
      <c r="B1793" s="50">
        <v>504741</v>
      </c>
      <c r="C1793" s="50" t="s">
        <v>5825</v>
      </c>
      <c r="D1793" s="50" t="s">
        <v>469</v>
      </c>
    </row>
    <row r="1794" spans="1:4">
      <c r="A1794" s="50" t="s">
        <v>5824</v>
      </c>
      <c r="B1794" s="50">
        <v>509051</v>
      </c>
      <c r="C1794" s="50" t="s">
        <v>1517</v>
      </c>
      <c r="D1794" s="50" t="s">
        <v>1407</v>
      </c>
    </row>
    <row r="1795" spans="1:4">
      <c r="A1795" s="50" t="s">
        <v>5823</v>
      </c>
      <c r="B1795" s="50">
        <v>504746</v>
      </c>
      <c r="C1795" s="50" t="s">
        <v>1517</v>
      </c>
      <c r="D1795" s="50" t="s">
        <v>778</v>
      </c>
    </row>
    <row r="1796" spans="1:4">
      <c r="A1796" s="50" t="s">
        <v>5822</v>
      </c>
      <c r="B1796" s="50">
        <v>533047</v>
      </c>
      <c r="C1796" s="50" t="s">
        <v>5821</v>
      </c>
      <c r="D1796" s="50" t="s">
        <v>1632</v>
      </c>
    </row>
    <row r="1797" spans="1:4">
      <c r="A1797" s="50" t="s">
        <v>5820</v>
      </c>
      <c r="B1797" s="50">
        <v>530965</v>
      </c>
      <c r="C1797" s="50" t="s">
        <v>5819</v>
      </c>
      <c r="D1797" s="50" t="s">
        <v>2205</v>
      </c>
    </row>
    <row r="1798" spans="1:4">
      <c r="A1798" s="50" t="s">
        <v>5818</v>
      </c>
      <c r="B1798" s="50">
        <v>532388</v>
      </c>
      <c r="C1798" s="50" t="s">
        <v>5817</v>
      </c>
      <c r="D1798" s="50" t="s">
        <v>705</v>
      </c>
    </row>
    <row r="1799" spans="1:4">
      <c r="A1799" s="50" t="s">
        <v>5816</v>
      </c>
      <c r="B1799" s="50">
        <v>500319</v>
      </c>
      <c r="C1799" s="50" t="s">
        <v>1517</v>
      </c>
      <c r="D1799" s="50" t="s">
        <v>589</v>
      </c>
    </row>
    <row r="1800" spans="1:4">
      <c r="A1800" s="50" t="s">
        <v>5815</v>
      </c>
      <c r="B1800" s="50">
        <v>533329</v>
      </c>
      <c r="C1800" s="50" t="s">
        <v>5814</v>
      </c>
      <c r="D1800" s="50" t="s">
        <v>829</v>
      </c>
    </row>
    <row r="1801" spans="1:4">
      <c r="A1801" s="50" t="s">
        <v>5813</v>
      </c>
      <c r="B1801" s="50">
        <v>523586</v>
      </c>
      <c r="C1801" s="50" t="s">
        <v>1517</v>
      </c>
      <c r="D1801" s="50" t="s">
        <v>187</v>
      </c>
    </row>
    <row r="1802" spans="1:4">
      <c r="A1802" s="50" t="s">
        <v>5812</v>
      </c>
      <c r="B1802" s="50">
        <v>501700</v>
      </c>
      <c r="C1802" s="50" t="s">
        <v>1517</v>
      </c>
      <c r="D1802" s="50" t="s">
        <v>786</v>
      </c>
    </row>
    <row r="1803" spans="1:4">
      <c r="A1803" s="50" t="s">
        <v>5811</v>
      </c>
      <c r="B1803" s="50">
        <v>532745</v>
      </c>
      <c r="C1803" s="50" t="s">
        <v>1517</v>
      </c>
      <c r="D1803" s="50" t="s">
        <v>727</v>
      </c>
    </row>
    <row r="1804" spans="1:4">
      <c r="A1804" s="50" t="s">
        <v>5810</v>
      </c>
      <c r="B1804" s="50">
        <v>524648</v>
      </c>
      <c r="C1804" s="50" t="s">
        <v>1517</v>
      </c>
      <c r="D1804" s="50" t="s">
        <v>463</v>
      </c>
    </row>
    <row r="1805" spans="1:4">
      <c r="A1805" s="50" t="s">
        <v>5809</v>
      </c>
      <c r="B1805" s="50">
        <v>530747</v>
      </c>
      <c r="C1805" s="50" t="s">
        <v>1517</v>
      </c>
      <c r="D1805" s="50" t="s">
        <v>786</v>
      </c>
    </row>
    <row r="1806" spans="1:4">
      <c r="A1806" s="50" t="s">
        <v>5808</v>
      </c>
      <c r="B1806" s="50">
        <v>524342</v>
      </c>
      <c r="C1806" s="50" t="s">
        <v>1517</v>
      </c>
      <c r="D1806" s="50" t="s">
        <v>463</v>
      </c>
    </row>
    <row r="1807" spans="1:4">
      <c r="A1807" s="50" t="s">
        <v>5807</v>
      </c>
      <c r="B1807" s="50">
        <v>538838</v>
      </c>
      <c r="C1807" s="50" t="s">
        <v>1517</v>
      </c>
      <c r="D1807" s="50" t="s">
        <v>702</v>
      </c>
    </row>
    <row r="1808" spans="1:4">
      <c r="A1808" s="50" t="s">
        <v>5806</v>
      </c>
      <c r="B1808" s="50">
        <v>521016</v>
      </c>
      <c r="C1808" s="50" t="s">
        <v>5805</v>
      </c>
      <c r="D1808" s="50" t="s">
        <v>702</v>
      </c>
    </row>
    <row r="1809" spans="1:4">
      <c r="A1809" s="50" t="s">
        <v>5804</v>
      </c>
      <c r="B1809" s="50">
        <v>526887</v>
      </c>
      <c r="C1809" s="50" t="s">
        <v>1517</v>
      </c>
      <c r="D1809" s="50" t="s">
        <v>786</v>
      </c>
    </row>
    <row r="1810" spans="1:4">
      <c r="A1810" s="50" t="s">
        <v>5803</v>
      </c>
      <c r="B1810" s="50">
        <v>524458</v>
      </c>
      <c r="C1810" s="50" t="s">
        <v>1517</v>
      </c>
      <c r="D1810" s="50" t="s">
        <v>187</v>
      </c>
    </row>
    <row r="1811" spans="1:4">
      <c r="A1811" s="50" t="s">
        <v>5802</v>
      </c>
      <c r="B1811" s="50">
        <v>506945</v>
      </c>
      <c r="C1811" s="50" t="s">
        <v>1517</v>
      </c>
      <c r="D1811" s="50" t="s">
        <v>187</v>
      </c>
    </row>
    <row r="1812" spans="1:4">
      <c r="A1812" s="50" t="s">
        <v>5801</v>
      </c>
      <c r="B1812" s="50">
        <v>531565</v>
      </c>
      <c r="C1812" s="50" t="s">
        <v>1517</v>
      </c>
      <c r="D1812" s="50" t="s">
        <v>708</v>
      </c>
    </row>
    <row r="1813" spans="1:4">
      <c r="A1813" s="50" t="s">
        <v>5800</v>
      </c>
      <c r="B1813" s="50">
        <v>500207</v>
      </c>
      <c r="C1813" s="50" t="s">
        <v>5798</v>
      </c>
      <c r="D1813" s="50" t="s">
        <v>702</v>
      </c>
    </row>
    <row r="1814" spans="1:4">
      <c r="A1814" s="50" t="s">
        <v>5799</v>
      </c>
      <c r="B1814" s="50">
        <v>500207</v>
      </c>
      <c r="C1814" s="50" t="s">
        <v>5798</v>
      </c>
      <c r="D1814" s="50" t="s">
        <v>702</v>
      </c>
    </row>
    <row r="1815" spans="1:4">
      <c r="A1815" s="50" t="s">
        <v>5797</v>
      </c>
      <c r="B1815" s="50">
        <v>532717</v>
      </c>
      <c r="C1815" s="50" t="s">
        <v>5796</v>
      </c>
      <c r="D1815" s="50" t="s">
        <v>531</v>
      </c>
    </row>
    <row r="1816" spans="1:4">
      <c r="A1816" s="50" t="s">
        <v>5795</v>
      </c>
      <c r="B1816" s="50">
        <v>533676</v>
      </c>
      <c r="C1816" s="50" t="s">
        <v>5794</v>
      </c>
      <c r="D1816" s="50" t="s">
        <v>727</v>
      </c>
    </row>
    <row r="1817" spans="1:4">
      <c r="A1817" s="50" t="s">
        <v>5793</v>
      </c>
      <c r="B1817" s="50">
        <v>541304</v>
      </c>
      <c r="C1817" s="50" t="s">
        <v>1517</v>
      </c>
      <c r="D1817" s="50" t="s">
        <v>196</v>
      </c>
    </row>
    <row r="1818" spans="1:4">
      <c r="A1818" s="50" t="s">
        <v>5792</v>
      </c>
      <c r="B1818" s="50">
        <v>532100</v>
      </c>
      <c r="C1818" s="50" t="s">
        <v>1517</v>
      </c>
      <c r="D1818" s="50" t="s">
        <v>1407</v>
      </c>
    </row>
    <row r="1819" spans="1:4">
      <c r="A1819" s="50" t="s">
        <v>5791</v>
      </c>
      <c r="B1819" s="50">
        <v>532612</v>
      </c>
      <c r="C1819" s="50" t="s">
        <v>5790</v>
      </c>
      <c r="D1819" s="50" t="s">
        <v>254</v>
      </c>
    </row>
    <row r="1820" spans="1:4">
      <c r="A1820" s="50" t="s">
        <v>5789</v>
      </c>
      <c r="B1820" s="50">
        <v>539433</v>
      </c>
      <c r="C1820" s="50" t="s">
        <v>1517</v>
      </c>
      <c r="D1820" s="50" t="s">
        <v>762</v>
      </c>
    </row>
    <row r="1821" spans="1:4">
      <c r="A1821" s="50" t="s">
        <v>5788</v>
      </c>
      <c r="B1821" s="50">
        <v>504092</v>
      </c>
      <c r="C1821" s="50" t="s">
        <v>1517</v>
      </c>
      <c r="D1821" s="50" t="s">
        <v>187</v>
      </c>
    </row>
    <row r="1822" spans="1:4">
      <c r="A1822" s="50" t="s">
        <v>5787</v>
      </c>
      <c r="B1822" s="50">
        <v>504058</v>
      </c>
      <c r="C1822" s="50" t="s">
        <v>5786</v>
      </c>
      <c r="D1822" s="50" t="s">
        <v>2161</v>
      </c>
    </row>
    <row r="1823" spans="1:4">
      <c r="A1823" s="50" t="s">
        <v>5785</v>
      </c>
      <c r="B1823" s="50">
        <v>533257</v>
      </c>
      <c r="C1823" s="50" t="s">
        <v>5784</v>
      </c>
      <c r="D1823" s="50" t="s">
        <v>740</v>
      </c>
    </row>
    <row r="1824" spans="1:4">
      <c r="A1824" s="50" t="s">
        <v>5783</v>
      </c>
      <c r="B1824" s="50">
        <v>541336</v>
      </c>
      <c r="C1824" s="50" t="s">
        <v>5782</v>
      </c>
      <c r="D1824" s="50" t="s">
        <v>786</v>
      </c>
    </row>
    <row r="1825" spans="1:4">
      <c r="A1825" s="50" t="s">
        <v>5781</v>
      </c>
      <c r="B1825" s="50">
        <v>521005</v>
      </c>
      <c r="C1825" s="50" t="s">
        <v>1517</v>
      </c>
      <c r="D1825" s="50" t="s">
        <v>702</v>
      </c>
    </row>
    <row r="1826" spans="1:4">
      <c r="A1826" s="50" t="s">
        <v>5780</v>
      </c>
      <c r="B1826" s="50">
        <v>532894</v>
      </c>
      <c r="C1826" s="50" t="s">
        <v>5779</v>
      </c>
      <c r="D1826" s="50" t="s">
        <v>1845</v>
      </c>
    </row>
    <row r="1827" spans="1:4">
      <c r="A1827" s="50" t="s">
        <v>5778</v>
      </c>
      <c r="B1827" s="50">
        <v>539175</v>
      </c>
      <c r="C1827" s="50" t="s">
        <v>1517</v>
      </c>
      <c r="D1827" s="50" t="s">
        <v>199</v>
      </c>
    </row>
    <row r="1828" spans="1:4">
      <c r="A1828" s="50" t="s">
        <v>5777</v>
      </c>
      <c r="B1828" s="50">
        <v>532514</v>
      </c>
      <c r="C1828" s="50" t="s">
        <v>5776</v>
      </c>
      <c r="D1828" s="50" t="s">
        <v>1910</v>
      </c>
    </row>
    <row r="1829" spans="1:4">
      <c r="A1829" s="50" t="s">
        <v>5775</v>
      </c>
      <c r="B1829" s="50">
        <v>532150</v>
      </c>
      <c r="C1829" s="50" t="s">
        <v>5774</v>
      </c>
      <c r="D1829" s="50" t="s">
        <v>762</v>
      </c>
    </row>
    <row r="1830" spans="1:4">
      <c r="A1830" s="50" t="s">
        <v>5773</v>
      </c>
      <c r="B1830" s="50">
        <v>526445</v>
      </c>
      <c r="C1830" s="50" t="s">
        <v>5772</v>
      </c>
      <c r="D1830" s="50" t="s">
        <v>196</v>
      </c>
    </row>
    <row r="1831" spans="1:4">
      <c r="A1831" s="50" t="s">
        <v>5771</v>
      </c>
      <c r="B1831" s="50">
        <v>522165</v>
      </c>
      <c r="C1831" s="50" t="s">
        <v>1517</v>
      </c>
      <c r="D1831" s="50" t="s">
        <v>1632</v>
      </c>
    </row>
    <row r="1832" spans="1:4">
      <c r="A1832" s="50" t="s">
        <v>5770</v>
      </c>
      <c r="B1832" s="50">
        <v>503639</v>
      </c>
      <c r="C1832" s="50" t="s">
        <v>1517</v>
      </c>
      <c r="D1832" s="50" t="s">
        <v>1533</v>
      </c>
    </row>
    <row r="1833" spans="1:4">
      <c r="A1833" s="50" t="s">
        <v>5769</v>
      </c>
      <c r="B1833" s="50">
        <v>532305</v>
      </c>
      <c r="C1833" s="50" t="s">
        <v>5768</v>
      </c>
      <c r="D1833" s="50" t="s">
        <v>254</v>
      </c>
    </row>
    <row r="1834" spans="1:4">
      <c r="A1834" s="50" t="s">
        <v>5767</v>
      </c>
      <c r="B1834" s="50">
        <v>524652</v>
      </c>
      <c r="C1834" s="50" t="s">
        <v>5766</v>
      </c>
      <c r="D1834" s="50" t="s">
        <v>254</v>
      </c>
    </row>
    <row r="1835" spans="1:4">
      <c r="A1835" s="50" t="s">
        <v>5765</v>
      </c>
      <c r="B1835" s="50">
        <v>532001</v>
      </c>
      <c r="C1835" s="50" t="s">
        <v>1517</v>
      </c>
      <c r="D1835" s="50" t="s">
        <v>1632</v>
      </c>
    </row>
    <row r="1836" spans="1:4">
      <c r="A1836" s="50" t="s">
        <v>5764</v>
      </c>
      <c r="B1836" s="50">
        <v>531841</v>
      </c>
      <c r="C1836" s="50" t="s">
        <v>1517</v>
      </c>
      <c r="D1836" s="50" t="s">
        <v>786</v>
      </c>
    </row>
    <row r="1837" spans="1:4">
      <c r="A1837" s="50" t="s">
        <v>5763</v>
      </c>
      <c r="B1837" s="50">
        <v>532187</v>
      </c>
      <c r="C1837" s="50" t="s">
        <v>5762</v>
      </c>
      <c r="D1837" s="50" t="s">
        <v>705</v>
      </c>
    </row>
    <row r="1838" spans="1:4">
      <c r="A1838" s="50" t="s">
        <v>5761</v>
      </c>
      <c r="B1838" s="50">
        <v>501298</v>
      </c>
      <c r="C1838" s="50" t="s">
        <v>1517</v>
      </c>
      <c r="D1838" s="50" t="s">
        <v>1573</v>
      </c>
    </row>
    <row r="1839" spans="1:4">
      <c r="A1839" s="50" t="s">
        <v>5760</v>
      </c>
      <c r="B1839" s="50">
        <v>501295</v>
      </c>
      <c r="C1839" s="50" t="s">
        <v>5759</v>
      </c>
      <c r="D1839" s="50" t="s">
        <v>786</v>
      </c>
    </row>
    <row r="1840" spans="1:4">
      <c r="A1840" s="50" t="s">
        <v>5758</v>
      </c>
      <c r="B1840" s="50">
        <v>506222</v>
      </c>
      <c r="C1840" s="50" t="s">
        <v>5756</v>
      </c>
      <c r="D1840" s="50" t="s">
        <v>187</v>
      </c>
    </row>
    <row r="1841" spans="1:4">
      <c r="A1841" s="50" t="s">
        <v>5757</v>
      </c>
      <c r="B1841" s="50">
        <v>506222</v>
      </c>
      <c r="C1841" s="50" t="s">
        <v>5756</v>
      </c>
      <c r="D1841" s="50" t="s">
        <v>187</v>
      </c>
    </row>
    <row r="1842" spans="1:4">
      <c r="A1842" s="50" t="s">
        <v>5755</v>
      </c>
      <c r="B1842" s="50">
        <v>512025</v>
      </c>
      <c r="C1842" s="50" t="s">
        <v>1517</v>
      </c>
      <c r="D1842" s="50" t="s">
        <v>1533</v>
      </c>
    </row>
    <row r="1843" spans="1:4">
      <c r="A1843" s="50" t="s">
        <v>5754</v>
      </c>
      <c r="B1843" s="50">
        <v>539807</v>
      </c>
      <c r="C1843" s="50" t="s">
        <v>5753</v>
      </c>
      <c r="D1843" s="50" t="s">
        <v>743</v>
      </c>
    </row>
    <row r="1844" spans="1:4">
      <c r="A1844" s="50" t="s">
        <v>5752</v>
      </c>
      <c r="B1844" s="50">
        <v>533154</v>
      </c>
      <c r="C1844" s="50" t="s">
        <v>5750</v>
      </c>
      <c r="D1844" s="50" t="s">
        <v>730</v>
      </c>
    </row>
    <row r="1845" spans="1:4">
      <c r="A1845" s="50" t="s">
        <v>5751</v>
      </c>
      <c r="B1845" s="50">
        <v>533154</v>
      </c>
      <c r="C1845" s="50" t="s">
        <v>5750</v>
      </c>
      <c r="D1845" s="50" t="s">
        <v>730</v>
      </c>
    </row>
    <row r="1846" spans="1:4">
      <c r="A1846" s="50" t="s">
        <v>5749</v>
      </c>
      <c r="B1846" s="50">
        <v>541083</v>
      </c>
      <c r="C1846" s="50" t="s">
        <v>1517</v>
      </c>
      <c r="D1846" s="50" t="s">
        <v>287</v>
      </c>
    </row>
    <row r="1847" spans="1:4">
      <c r="A1847" s="50" t="s">
        <v>5748</v>
      </c>
      <c r="B1847" s="50">
        <v>532777</v>
      </c>
      <c r="C1847" s="50" t="s">
        <v>5746</v>
      </c>
      <c r="D1847" s="50" t="s">
        <v>4232</v>
      </c>
    </row>
    <row r="1848" spans="1:4">
      <c r="A1848" s="50" t="s">
        <v>5747</v>
      </c>
      <c r="B1848" s="50">
        <v>532777</v>
      </c>
      <c r="C1848" s="50" t="s">
        <v>5746</v>
      </c>
      <c r="D1848" s="50" t="s">
        <v>4232</v>
      </c>
    </row>
    <row r="1849" spans="1:4">
      <c r="A1849" s="50" t="s">
        <v>5745</v>
      </c>
      <c r="B1849" s="50" t="s">
        <v>1517</v>
      </c>
      <c r="C1849" s="50" t="s">
        <v>5744</v>
      </c>
      <c r="D1849" s="50" t="s">
        <v>1515</v>
      </c>
    </row>
    <row r="1850" spans="1:4">
      <c r="A1850" s="50" t="s">
        <v>5743</v>
      </c>
      <c r="B1850" s="50">
        <v>504810</v>
      </c>
      <c r="C1850" s="50" t="s">
        <v>1517</v>
      </c>
      <c r="D1850" s="50" t="s">
        <v>1585</v>
      </c>
    </row>
    <row r="1851" spans="1:4">
      <c r="A1851" s="50" t="s">
        <v>5742</v>
      </c>
      <c r="B1851" s="50">
        <v>504810</v>
      </c>
      <c r="C1851" s="50" t="s">
        <v>1517</v>
      </c>
      <c r="D1851" s="50" t="s">
        <v>1585</v>
      </c>
    </row>
    <row r="1852" spans="1:4">
      <c r="A1852" s="50" t="s">
        <v>5741</v>
      </c>
      <c r="B1852" s="50">
        <v>500209</v>
      </c>
      <c r="C1852" s="50" t="s">
        <v>5740</v>
      </c>
      <c r="D1852" s="50" t="s">
        <v>730</v>
      </c>
    </row>
    <row r="1853" spans="1:4">
      <c r="A1853" s="50" t="s">
        <v>5739</v>
      </c>
      <c r="B1853" s="50">
        <v>530777</v>
      </c>
      <c r="C1853" s="50" t="s">
        <v>1517</v>
      </c>
      <c r="D1853" s="50" t="s">
        <v>716</v>
      </c>
    </row>
    <row r="1854" spans="1:4">
      <c r="A1854" s="50" t="s">
        <v>5738</v>
      </c>
      <c r="B1854" s="50">
        <v>537985</v>
      </c>
      <c r="C1854" s="50" t="s">
        <v>1517</v>
      </c>
      <c r="D1854" s="50" t="s">
        <v>1407</v>
      </c>
    </row>
    <row r="1855" spans="1:4">
      <c r="A1855" s="50" t="s">
        <v>5737</v>
      </c>
      <c r="B1855" s="50">
        <v>500210</v>
      </c>
      <c r="C1855" s="50" t="s">
        <v>5735</v>
      </c>
      <c r="D1855" s="50" t="s">
        <v>297</v>
      </c>
    </row>
    <row r="1856" spans="1:4">
      <c r="A1856" s="50" t="s">
        <v>5736</v>
      </c>
      <c r="B1856" s="50">
        <v>500210</v>
      </c>
      <c r="C1856" s="50" t="s">
        <v>5735</v>
      </c>
      <c r="D1856" s="50" t="s">
        <v>297</v>
      </c>
    </row>
    <row r="1857" spans="1:4">
      <c r="A1857" s="50" t="s">
        <v>5734</v>
      </c>
      <c r="B1857" s="50">
        <v>530787</v>
      </c>
      <c r="C1857" s="50" t="s">
        <v>1517</v>
      </c>
      <c r="D1857" s="50" t="s">
        <v>2007</v>
      </c>
    </row>
    <row r="1858" spans="1:4">
      <c r="A1858" s="50" t="s">
        <v>5733</v>
      </c>
      <c r="B1858" s="50">
        <v>531929</v>
      </c>
      <c r="C1858" s="50" t="s">
        <v>5732</v>
      </c>
      <c r="D1858" s="50" t="s">
        <v>716</v>
      </c>
    </row>
    <row r="1859" spans="1:4">
      <c r="A1859" s="50" t="s">
        <v>5731</v>
      </c>
      <c r="B1859" s="50" t="s">
        <v>1517</v>
      </c>
      <c r="C1859" s="50" t="s">
        <v>5730</v>
      </c>
      <c r="D1859" s="50" t="s">
        <v>1515</v>
      </c>
    </row>
    <row r="1860" spans="1:4">
      <c r="A1860" s="50" t="s">
        <v>5729</v>
      </c>
      <c r="B1860" s="50">
        <v>533315</v>
      </c>
      <c r="C1860" s="50" t="s">
        <v>1517</v>
      </c>
      <c r="D1860" s="50" t="s">
        <v>754</v>
      </c>
    </row>
    <row r="1861" spans="1:4">
      <c r="A1861" s="50" t="s">
        <v>5728</v>
      </c>
      <c r="B1861" s="50">
        <v>517433</v>
      </c>
      <c r="C1861" s="50" t="s">
        <v>1517</v>
      </c>
      <c r="D1861" s="50" t="s">
        <v>730</v>
      </c>
    </row>
    <row r="1862" spans="1:4">
      <c r="A1862" s="50" t="s">
        <v>5727</v>
      </c>
      <c r="B1862" s="50">
        <v>541983</v>
      </c>
      <c r="C1862" s="50" t="s">
        <v>1517</v>
      </c>
      <c r="D1862" s="50" t="s">
        <v>2335</v>
      </c>
    </row>
    <row r="1863" spans="1:4">
      <c r="A1863" s="50" t="s">
        <v>5726</v>
      </c>
      <c r="B1863" s="50">
        <v>541983</v>
      </c>
      <c r="C1863" s="50" t="s">
        <v>1517</v>
      </c>
      <c r="D1863" s="50" t="s">
        <v>2335</v>
      </c>
    </row>
    <row r="1864" spans="1:4">
      <c r="A1864" s="50" t="s">
        <v>5725</v>
      </c>
      <c r="B1864" s="50">
        <v>523840</v>
      </c>
      <c r="C1864" s="50" t="s">
        <v>1517</v>
      </c>
      <c r="D1864" s="50" t="s">
        <v>912</v>
      </c>
    </row>
    <row r="1865" spans="1:4">
      <c r="A1865" s="50" t="s">
        <v>5724</v>
      </c>
      <c r="B1865" s="50" t="s">
        <v>1517</v>
      </c>
      <c r="C1865" s="50" t="s">
        <v>5723</v>
      </c>
      <c r="D1865" s="50" t="s">
        <v>1515</v>
      </c>
    </row>
    <row r="1866" spans="1:4">
      <c r="A1866" s="50" t="s">
        <v>5722</v>
      </c>
      <c r="B1866" s="50">
        <v>541353</v>
      </c>
      <c r="C1866" s="50" t="s">
        <v>1517</v>
      </c>
      <c r="D1866" s="50" t="s">
        <v>713</v>
      </c>
    </row>
    <row r="1867" spans="1:4">
      <c r="A1867" s="50" t="s">
        <v>5721</v>
      </c>
      <c r="B1867" s="50">
        <v>532706</v>
      </c>
      <c r="C1867" s="50" t="s">
        <v>5720</v>
      </c>
      <c r="D1867" s="50" t="s">
        <v>1034</v>
      </c>
    </row>
    <row r="1868" spans="1:4">
      <c r="A1868" s="50" t="s">
        <v>5719</v>
      </c>
      <c r="B1868" s="50">
        <v>539083</v>
      </c>
      <c r="C1868" s="50" t="s">
        <v>5718</v>
      </c>
      <c r="D1868" s="50" t="s">
        <v>531</v>
      </c>
    </row>
    <row r="1869" spans="1:4">
      <c r="A1869" s="50" t="s">
        <v>5717</v>
      </c>
      <c r="B1869" s="50">
        <v>532851</v>
      </c>
      <c r="C1869" s="50" t="s">
        <v>5715</v>
      </c>
      <c r="D1869" s="50" t="s">
        <v>789</v>
      </c>
    </row>
    <row r="1870" spans="1:4">
      <c r="A1870" s="50" t="s">
        <v>5716</v>
      </c>
      <c r="B1870" s="50">
        <v>532851</v>
      </c>
      <c r="C1870" s="50" t="s">
        <v>5715</v>
      </c>
      <c r="D1870" s="50" t="s">
        <v>789</v>
      </c>
    </row>
    <row r="1871" spans="1:4">
      <c r="A1871" s="50" t="s">
        <v>5714</v>
      </c>
      <c r="B1871" s="50">
        <v>500211</v>
      </c>
      <c r="C1871" s="50" t="s">
        <v>1517</v>
      </c>
      <c r="D1871" s="50" t="s">
        <v>860</v>
      </c>
    </row>
    <row r="1872" spans="1:4">
      <c r="A1872" s="50" t="s">
        <v>5713</v>
      </c>
      <c r="B1872" s="50">
        <v>532774</v>
      </c>
      <c r="C1872" s="50" t="s">
        <v>5712</v>
      </c>
      <c r="D1872" s="50" t="s">
        <v>730</v>
      </c>
    </row>
    <row r="1873" spans="1:4">
      <c r="A1873" s="50" t="s">
        <v>5711</v>
      </c>
      <c r="B1873" s="50">
        <v>526871</v>
      </c>
      <c r="C1873" s="50" t="s">
        <v>1517</v>
      </c>
      <c r="D1873" s="50" t="s">
        <v>727</v>
      </c>
    </row>
    <row r="1874" spans="1:4">
      <c r="A1874" s="50" t="s">
        <v>5710</v>
      </c>
      <c r="B1874" s="50">
        <v>531314</v>
      </c>
      <c r="C1874" s="50" t="s">
        <v>5709</v>
      </c>
      <c r="D1874" s="50" t="s">
        <v>786</v>
      </c>
    </row>
    <row r="1875" spans="1:4">
      <c r="A1875" s="50" t="s">
        <v>5708</v>
      </c>
      <c r="B1875" s="50">
        <v>505358</v>
      </c>
      <c r="C1875" s="50" t="s">
        <v>1517</v>
      </c>
      <c r="D1875" s="50" t="s">
        <v>297</v>
      </c>
    </row>
    <row r="1876" spans="1:4">
      <c r="A1876" s="50" t="s">
        <v>5707</v>
      </c>
      <c r="B1876" s="50">
        <v>505358</v>
      </c>
      <c r="C1876" s="50" t="s">
        <v>1517</v>
      </c>
      <c r="D1876" s="50" t="s">
        <v>297</v>
      </c>
    </row>
    <row r="1877" spans="1:4">
      <c r="A1877" s="50" t="s">
        <v>5706</v>
      </c>
      <c r="B1877" s="50">
        <v>535958</v>
      </c>
      <c r="C1877" s="50" t="s">
        <v>5705</v>
      </c>
      <c r="D1877" s="50" t="s">
        <v>829</v>
      </c>
    </row>
    <row r="1878" spans="1:4">
      <c r="A1878" s="50" t="s">
        <v>5704</v>
      </c>
      <c r="B1878" s="50">
        <v>517423</v>
      </c>
      <c r="C1878" s="50" t="s">
        <v>1517</v>
      </c>
      <c r="D1878" s="50" t="s">
        <v>740</v>
      </c>
    </row>
    <row r="1879" spans="1:4">
      <c r="A1879" s="50" t="s">
        <v>5703</v>
      </c>
      <c r="B1879" s="50">
        <v>536868</v>
      </c>
      <c r="C1879" s="50" t="s">
        <v>1517</v>
      </c>
      <c r="D1879" s="50" t="s">
        <v>730</v>
      </c>
    </row>
    <row r="1880" spans="1:4">
      <c r="A1880" s="50" t="s">
        <v>5702</v>
      </c>
      <c r="B1880" s="50">
        <v>539149</v>
      </c>
      <c r="C1880" s="50" t="s">
        <v>1517</v>
      </c>
      <c r="D1880" s="50" t="s">
        <v>376</v>
      </c>
    </row>
    <row r="1881" spans="1:4">
      <c r="A1881" s="50" t="s">
        <v>5701</v>
      </c>
      <c r="B1881" s="50">
        <v>500212</v>
      </c>
      <c r="C1881" s="50" t="s">
        <v>1517</v>
      </c>
      <c r="D1881" s="50" t="s">
        <v>786</v>
      </c>
    </row>
    <row r="1882" spans="1:4">
      <c r="A1882" s="50" t="s">
        <v>5700</v>
      </c>
      <c r="B1882" s="50">
        <v>519606</v>
      </c>
      <c r="C1882" s="50" t="s">
        <v>1517</v>
      </c>
      <c r="D1882" s="50" t="s">
        <v>1428</v>
      </c>
    </row>
    <row r="1883" spans="1:4">
      <c r="A1883" s="50" t="s">
        <v>5699</v>
      </c>
      <c r="B1883" s="50">
        <v>531889</v>
      </c>
      <c r="C1883" s="50" t="s">
        <v>1517</v>
      </c>
      <c r="D1883" s="50" t="s">
        <v>1527</v>
      </c>
    </row>
    <row r="1884" spans="1:4">
      <c r="A1884" s="50" t="s">
        <v>5698</v>
      </c>
      <c r="B1884" s="50">
        <v>530921</v>
      </c>
      <c r="C1884" s="50" t="s">
        <v>1517</v>
      </c>
      <c r="D1884" s="50" t="s">
        <v>716</v>
      </c>
    </row>
    <row r="1885" spans="1:4">
      <c r="A1885" s="50" t="s">
        <v>5697</v>
      </c>
      <c r="B1885" s="50">
        <v>538835</v>
      </c>
      <c r="C1885" s="50" t="s">
        <v>5696</v>
      </c>
      <c r="D1885" s="50" t="s">
        <v>1407</v>
      </c>
    </row>
    <row r="1886" spans="1:4">
      <c r="A1886" s="50" t="s">
        <v>5695</v>
      </c>
      <c r="B1886" s="50">
        <v>534732</v>
      </c>
      <c r="C1886" s="50" t="s">
        <v>1517</v>
      </c>
      <c r="D1886" s="50" t="s">
        <v>727</v>
      </c>
    </row>
    <row r="1887" spans="1:4">
      <c r="A1887" s="50" t="s">
        <v>5694</v>
      </c>
      <c r="B1887" s="50">
        <v>506134</v>
      </c>
      <c r="C1887" s="50" t="s">
        <v>1517</v>
      </c>
      <c r="D1887" s="50" t="s">
        <v>716</v>
      </c>
    </row>
    <row r="1888" spans="1:4">
      <c r="A1888" s="50" t="s">
        <v>5693</v>
      </c>
      <c r="B1888" s="50">
        <v>532326</v>
      </c>
      <c r="C1888" s="50" t="s">
        <v>5692</v>
      </c>
      <c r="D1888" s="50" t="s">
        <v>1407</v>
      </c>
    </row>
    <row r="1889" spans="1:4">
      <c r="A1889" s="50" t="s">
        <v>5691</v>
      </c>
      <c r="B1889" s="50">
        <v>511391</v>
      </c>
      <c r="C1889" s="50" t="s">
        <v>1517</v>
      </c>
      <c r="D1889" s="50" t="s">
        <v>786</v>
      </c>
    </row>
    <row r="1890" spans="1:4">
      <c r="A1890" s="50" t="s">
        <v>5690</v>
      </c>
      <c r="B1890" s="50">
        <v>530259</v>
      </c>
      <c r="C1890" s="50" t="s">
        <v>1517</v>
      </c>
      <c r="D1890" s="50" t="s">
        <v>2121</v>
      </c>
    </row>
    <row r="1891" spans="1:4">
      <c r="A1891" s="50" t="s">
        <v>5689</v>
      </c>
      <c r="B1891" s="50">
        <v>539692</v>
      </c>
      <c r="C1891" s="50" t="s">
        <v>1517</v>
      </c>
      <c r="D1891" s="50" t="s">
        <v>786</v>
      </c>
    </row>
    <row r="1892" spans="1:4">
      <c r="A1892" s="50" t="s">
        <v>5688</v>
      </c>
      <c r="B1892" s="50">
        <v>539448</v>
      </c>
      <c r="C1892" s="50" t="s">
        <v>5687</v>
      </c>
      <c r="D1892" s="50" t="s">
        <v>2437</v>
      </c>
    </row>
    <row r="1893" spans="1:4">
      <c r="A1893" s="50" t="s">
        <v>5686</v>
      </c>
      <c r="B1893" s="50">
        <v>526512</v>
      </c>
      <c r="C1893" s="50" t="s">
        <v>1517</v>
      </c>
      <c r="D1893" s="50" t="s">
        <v>3164</v>
      </c>
    </row>
    <row r="1894" spans="1:4">
      <c r="A1894" s="50" t="s">
        <v>5685</v>
      </c>
      <c r="B1894" s="50">
        <v>505737</v>
      </c>
      <c r="C1894" s="50" t="s">
        <v>1517</v>
      </c>
      <c r="D1894" s="50" t="s">
        <v>297</v>
      </c>
    </row>
    <row r="1895" spans="1:4">
      <c r="A1895" s="50" t="s">
        <v>5684</v>
      </c>
      <c r="B1895" s="50">
        <v>505737</v>
      </c>
      <c r="C1895" s="50" t="s">
        <v>1517</v>
      </c>
      <c r="D1895" s="50" t="s">
        <v>297</v>
      </c>
    </row>
    <row r="1896" spans="1:4">
      <c r="A1896" s="50" t="s">
        <v>5683</v>
      </c>
      <c r="B1896" s="50" t="s">
        <v>1517</v>
      </c>
      <c r="C1896" s="50" t="s">
        <v>5682</v>
      </c>
      <c r="D1896" s="50" t="s">
        <v>1662</v>
      </c>
    </row>
    <row r="1897" spans="1:4">
      <c r="A1897" s="50" t="s">
        <v>5681</v>
      </c>
      <c r="B1897" s="50">
        <v>509709</v>
      </c>
      <c r="C1897" s="50" t="s">
        <v>1517</v>
      </c>
      <c r="D1897" s="50" t="s">
        <v>716</v>
      </c>
    </row>
    <row r="1898" spans="1:4">
      <c r="A1898" s="50" t="s">
        <v>5680</v>
      </c>
      <c r="B1898" s="50">
        <v>517044</v>
      </c>
      <c r="C1898" s="50" t="s">
        <v>1517</v>
      </c>
      <c r="D1898" s="50" t="s">
        <v>376</v>
      </c>
    </row>
    <row r="1899" spans="1:4">
      <c r="A1899" s="50" t="s">
        <v>5679</v>
      </c>
      <c r="B1899" s="50">
        <v>530781</v>
      </c>
      <c r="C1899" s="50" t="s">
        <v>1517</v>
      </c>
      <c r="D1899" s="50" t="s">
        <v>1985</v>
      </c>
    </row>
    <row r="1900" spans="1:4">
      <c r="A1900" s="50" t="s">
        <v>5678</v>
      </c>
      <c r="B1900" s="50">
        <v>502330</v>
      </c>
      <c r="C1900" s="50" t="s">
        <v>5677</v>
      </c>
      <c r="D1900" s="50" t="s">
        <v>1437</v>
      </c>
    </row>
    <row r="1901" spans="1:4">
      <c r="A1901" s="50" t="s">
        <v>5676</v>
      </c>
      <c r="B1901" s="50">
        <v>500213</v>
      </c>
      <c r="C1901" s="50" t="s">
        <v>1517</v>
      </c>
      <c r="D1901" s="50" t="s">
        <v>957</v>
      </c>
    </row>
    <row r="1902" spans="1:4">
      <c r="A1902" s="50" t="s">
        <v>5675</v>
      </c>
      <c r="B1902" s="50">
        <v>532072</v>
      </c>
      <c r="C1902" s="50" t="s">
        <v>1517</v>
      </c>
      <c r="D1902" s="50" t="s">
        <v>1729</v>
      </c>
    </row>
    <row r="1903" spans="1:4">
      <c r="A1903" s="50" t="s">
        <v>5674</v>
      </c>
      <c r="B1903" s="50">
        <v>533181</v>
      </c>
      <c r="C1903" s="50" t="s">
        <v>5673</v>
      </c>
      <c r="D1903" s="50" t="s">
        <v>4232</v>
      </c>
    </row>
    <row r="1904" spans="1:4">
      <c r="A1904" s="50" t="s">
        <v>5672</v>
      </c>
      <c r="B1904" s="50">
        <v>533506</v>
      </c>
      <c r="C1904" s="50" t="s">
        <v>5671</v>
      </c>
      <c r="D1904" s="50" t="s">
        <v>727</v>
      </c>
    </row>
    <row r="1905" spans="1:4">
      <c r="A1905" s="50" t="s">
        <v>5670</v>
      </c>
      <c r="B1905" s="50">
        <v>533172</v>
      </c>
      <c r="C1905" s="50" t="s">
        <v>5669</v>
      </c>
      <c r="D1905" s="50" t="s">
        <v>727</v>
      </c>
    </row>
    <row r="1906" spans="1:4">
      <c r="A1906" s="50" t="s">
        <v>5668</v>
      </c>
      <c r="B1906" s="50">
        <v>504786</v>
      </c>
      <c r="C1906" s="50" t="s">
        <v>1517</v>
      </c>
      <c r="D1906" s="50" t="s">
        <v>778</v>
      </c>
    </row>
    <row r="1907" spans="1:4">
      <c r="A1907" s="50" t="s">
        <v>5667</v>
      </c>
      <c r="B1907" s="50">
        <v>523844</v>
      </c>
      <c r="C1907" s="50" t="s">
        <v>1517</v>
      </c>
      <c r="D1907" s="50" t="s">
        <v>1012</v>
      </c>
    </row>
    <row r="1908" spans="1:4">
      <c r="A1908" s="50" t="s">
        <v>5666</v>
      </c>
      <c r="B1908" s="50">
        <v>523752</v>
      </c>
      <c r="C1908" s="50" t="s">
        <v>1517</v>
      </c>
      <c r="D1908" s="50" t="s">
        <v>297</v>
      </c>
    </row>
    <row r="1909" spans="1:4">
      <c r="A1909" s="50" t="s">
        <v>5665</v>
      </c>
      <c r="B1909" s="50">
        <v>524164</v>
      </c>
      <c r="C1909" s="50" t="s">
        <v>5664</v>
      </c>
      <c r="D1909" s="50" t="s">
        <v>254</v>
      </c>
    </row>
    <row r="1910" spans="1:4">
      <c r="A1910" s="50" t="s">
        <v>5663</v>
      </c>
      <c r="B1910" s="50">
        <v>500214</v>
      </c>
      <c r="C1910" s="50" t="s">
        <v>1517</v>
      </c>
      <c r="D1910" s="50" t="s">
        <v>297</v>
      </c>
    </row>
    <row r="1911" spans="1:4">
      <c r="A1911" s="50" t="s">
        <v>5662</v>
      </c>
      <c r="B1911" s="50">
        <v>500214</v>
      </c>
      <c r="C1911" s="50" t="s">
        <v>1517</v>
      </c>
      <c r="D1911" s="50" t="s">
        <v>297</v>
      </c>
    </row>
    <row r="1912" spans="1:4">
      <c r="A1912" s="50" t="s">
        <v>5661</v>
      </c>
      <c r="B1912" s="50">
        <v>523638</v>
      </c>
      <c r="C1912" s="50" t="s">
        <v>1517</v>
      </c>
      <c r="D1912" s="50" t="s">
        <v>771</v>
      </c>
    </row>
    <row r="1913" spans="1:4">
      <c r="A1913" s="50" t="s">
        <v>5660</v>
      </c>
      <c r="B1913" s="50">
        <v>524494</v>
      </c>
      <c r="C1913" s="50" t="s">
        <v>5659</v>
      </c>
      <c r="D1913" s="50" t="s">
        <v>254</v>
      </c>
    </row>
    <row r="1914" spans="1:4">
      <c r="A1914" s="50" t="s">
        <v>5658</v>
      </c>
      <c r="B1914" s="50">
        <v>512405</v>
      </c>
      <c r="C1914" s="50" t="s">
        <v>1517</v>
      </c>
      <c r="D1914" s="50" t="s">
        <v>743</v>
      </c>
    </row>
    <row r="1915" spans="1:4">
      <c r="A1915" s="50" t="s">
        <v>5657</v>
      </c>
      <c r="B1915" s="50">
        <v>512405</v>
      </c>
      <c r="C1915" s="50" t="s">
        <v>1517</v>
      </c>
      <c r="D1915" s="50" t="s">
        <v>743</v>
      </c>
    </row>
    <row r="1916" spans="1:4">
      <c r="A1916" s="50" t="s">
        <v>5656</v>
      </c>
      <c r="B1916" s="50">
        <v>532947</v>
      </c>
      <c r="C1916" s="50" t="s">
        <v>5655</v>
      </c>
      <c r="D1916" s="50" t="s">
        <v>3352</v>
      </c>
    </row>
    <row r="1917" spans="1:4">
      <c r="A1917" s="50" t="s">
        <v>5654</v>
      </c>
      <c r="B1917" s="50">
        <v>540526</v>
      </c>
      <c r="C1917" s="50" t="s">
        <v>5653</v>
      </c>
      <c r="D1917" s="50" t="s">
        <v>1573</v>
      </c>
    </row>
    <row r="1918" spans="1:4">
      <c r="A1918" s="50" t="s">
        <v>5652</v>
      </c>
      <c r="B1918" s="50">
        <v>541956</v>
      </c>
      <c r="C1918" s="50" t="s">
        <v>5651</v>
      </c>
      <c r="D1918" s="50" t="s">
        <v>713</v>
      </c>
    </row>
    <row r="1919" spans="1:4">
      <c r="A1919" s="50" t="s">
        <v>5650</v>
      </c>
      <c r="B1919" s="50">
        <v>540735</v>
      </c>
      <c r="C1919" s="50" t="s">
        <v>1517</v>
      </c>
      <c r="D1919" s="50" t="s">
        <v>1407</v>
      </c>
    </row>
    <row r="1920" spans="1:4">
      <c r="A1920" s="50" t="s">
        <v>5649</v>
      </c>
      <c r="B1920" s="50" t="s">
        <v>1517</v>
      </c>
      <c r="C1920" s="50" t="s">
        <v>5648</v>
      </c>
      <c r="D1920" s="50" t="s">
        <v>1515</v>
      </c>
    </row>
    <row r="1921" spans="1:4">
      <c r="A1921" s="50" t="s">
        <v>5647</v>
      </c>
      <c r="B1921" s="50">
        <v>531337</v>
      </c>
      <c r="C1921" s="50" t="s">
        <v>1517</v>
      </c>
      <c r="D1921" s="50" t="s">
        <v>727</v>
      </c>
    </row>
    <row r="1922" spans="1:4">
      <c r="A1922" s="50" t="s">
        <v>5646</v>
      </c>
      <c r="B1922" s="50">
        <v>526859</v>
      </c>
      <c r="C1922" s="50" t="s">
        <v>1517</v>
      </c>
      <c r="D1922" s="50" t="s">
        <v>786</v>
      </c>
    </row>
    <row r="1923" spans="1:4">
      <c r="A1923" s="50" t="s">
        <v>5645</v>
      </c>
      <c r="B1923" s="50">
        <v>533033</v>
      </c>
      <c r="C1923" s="50" t="s">
        <v>1517</v>
      </c>
      <c r="D1923" s="50" t="s">
        <v>297</v>
      </c>
    </row>
    <row r="1924" spans="1:4">
      <c r="A1924" s="50" t="s">
        <v>5644</v>
      </c>
      <c r="B1924" s="50">
        <v>540134</v>
      </c>
      <c r="C1924" s="50" t="s">
        <v>1517</v>
      </c>
      <c r="D1924" s="50" t="s">
        <v>713</v>
      </c>
    </row>
    <row r="1925" spans="1:4">
      <c r="A1925" s="50" t="s">
        <v>5643</v>
      </c>
      <c r="B1925" s="50">
        <v>531109</v>
      </c>
      <c r="C1925" s="50" t="s">
        <v>1517</v>
      </c>
      <c r="D1925" s="50" t="s">
        <v>187</v>
      </c>
    </row>
    <row r="1926" spans="1:4">
      <c r="A1926" s="50" t="s">
        <v>5642</v>
      </c>
      <c r="B1926" s="50">
        <v>524400</v>
      </c>
      <c r="C1926" s="50" t="s">
        <v>1517</v>
      </c>
      <c r="D1926" s="50" t="s">
        <v>254</v>
      </c>
    </row>
    <row r="1927" spans="1:4">
      <c r="A1927" s="50" t="s">
        <v>5641</v>
      </c>
      <c r="B1927" s="50">
        <v>506161</v>
      </c>
      <c r="C1927" s="50" t="s">
        <v>1517</v>
      </c>
      <c r="D1927" s="50" t="s">
        <v>786</v>
      </c>
    </row>
    <row r="1928" spans="1:4">
      <c r="A1928" s="50" t="s">
        <v>5640</v>
      </c>
      <c r="B1928" s="50">
        <v>511609</v>
      </c>
      <c r="C1928" s="50" t="s">
        <v>1517</v>
      </c>
      <c r="D1928" s="50" t="s">
        <v>786</v>
      </c>
    </row>
    <row r="1929" spans="1:4">
      <c r="A1929" s="50" t="s">
        <v>5639</v>
      </c>
      <c r="B1929" s="50">
        <v>532479</v>
      </c>
      <c r="C1929" s="50" t="s">
        <v>5638</v>
      </c>
      <c r="D1929" s="50" t="s">
        <v>1632</v>
      </c>
    </row>
    <row r="1930" spans="1:4">
      <c r="A1930" s="50" t="s">
        <v>5637</v>
      </c>
      <c r="B1930" s="50">
        <v>508807</v>
      </c>
      <c r="C1930" s="50" t="s">
        <v>1517</v>
      </c>
      <c r="D1930" s="50" t="s">
        <v>771</v>
      </c>
    </row>
    <row r="1931" spans="1:4">
      <c r="A1931" s="50" t="s">
        <v>5636</v>
      </c>
      <c r="B1931" s="50">
        <v>524622</v>
      </c>
      <c r="C1931" s="50" t="s">
        <v>1517</v>
      </c>
      <c r="D1931" s="50" t="s">
        <v>4232</v>
      </c>
    </row>
    <row r="1932" spans="1:4">
      <c r="A1932" s="50" t="s">
        <v>5635</v>
      </c>
      <c r="B1932" s="50">
        <v>500875</v>
      </c>
      <c r="C1932" s="50" t="s">
        <v>5634</v>
      </c>
      <c r="D1932" s="50" t="s">
        <v>1692</v>
      </c>
    </row>
    <row r="1933" spans="1:4">
      <c r="A1933" s="50" t="s">
        <v>5633</v>
      </c>
      <c r="B1933" s="50">
        <v>509496</v>
      </c>
      <c r="C1933" s="50" t="s">
        <v>5631</v>
      </c>
      <c r="D1933" s="50" t="s">
        <v>713</v>
      </c>
    </row>
    <row r="1934" spans="1:4">
      <c r="A1934" s="50" t="s">
        <v>5632</v>
      </c>
      <c r="B1934" s="50">
        <v>509496</v>
      </c>
      <c r="C1934" s="50" t="s">
        <v>5631</v>
      </c>
      <c r="D1934" s="50" t="s">
        <v>713</v>
      </c>
    </row>
    <row r="1935" spans="1:4">
      <c r="A1935" s="50" t="s">
        <v>5630</v>
      </c>
      <c r="B1935" s="50">
        <v>523610</v>
      </c>
      <c r="C1935" s="50" t="s">
        <v>5629</v>
      </c>
      <c r="D1935" s="50" t="s">
        <v>1579</v>
      </c>
    </row>
    <row r="1936" spans="1:4">
      <c r="A1936" s="50" t="s">
        <v>5628</v>
      </c>
      <c r="B1936" s="50">
        <v>522183</v>
      </c>
      <c r="C1936" s="50" t="s">
        <v>1517</v>
      </c>
      <c r="D1936" s="50" t="s">
        <v>297</v>
      </c>
    </row>
    <row r="1937" spans="1:4">
      <c r="A1937" s="50" t="s">
        <v>5627</v>
      </c>
      <c r="B1937" s="50">
        <v>507580</v>
      </c>
      <c r="C1937" s="50" t="s">
        <v>5626</v>
      </c>
      <c r="D1937" s="50" t="s">
        <v>463</v>
      </c>
    </row>
    <row r="1938" spans="1:4">
      <c r="A1938" s="50" t="s">
        <v>5625</v>
      </c>
      <c r="B1938" s="50">
        <v>530773</v>
      </c>
      <c r="C1938" s="50" t="s">
        <v>5624</v>
      </c>
      <c r="D1938" s="50" t="s">
        <v>713</v>
      </c>
    </row>
    <row r="1939" spans="1:4">
      <c r="A1939" s="50" t="s">
        <v>5623</v>
      </c>
      <c r="B1939" s="50">
        <v>522245</v>
      </c>
      <c r="C1939" s="50" t="s">
        <v>1517</v>
      </c>
      <c r="D1939" s="50" t="s">
        <v>860</v>
      </c>
    </row>
    <row r="1940" spans="1:4">
      <c r="A1940" s="50" t="s">
        <v>5622</v>
      </c>
      <c r="B1940" s="50">
        <v>532341</v>
      </c>
      <c r="C1940" s="50" t="s">
        <v>5621</v>
      </c>
      <c r="D1940" s="50" t="s">
        <v>730</v>
      </c>
    </row>
    <row r="1941" spans="1:4">
      <c r="A1941" s="50" t="s">
        <v>5620</v>
      </c>
      <c r="B1941" s="50">
        <v>538539</v>
      </c>
      <c r="C1941" s="50" t="s">
        <v>1517</v>
      </c>
      <c r="D1941" s="50" t="s">
        <v>1573</v>
      </c>
    </row>
    <row r="1942" spans="1:4">
      <c r="A1942" s="50" t="s">
        <v>5619</v>
      </c>
      <c r="B1942" s="50">
        <v>530049</v>
      </c>
      <c r="C1942" s="50" t="s">
        <v>1517</v>
      </c>
      <c r="D1942" s="50" t="s">
        <v>702</v>
      </c>
    </row>
    <row r="1943" spans="1:4">
      <c r="A1943" s="50" t="s">
        <v>5618</v>
      </c>
      <c r="B1943" s="50">
        <v>523062</v>
      </c>
      <c r="C1943" s="50" t="s">
        <v>1517</v>
      </c>
      <c r="D1943" s="50" t="s">
        <v>786</v>
      </c>
    </row>
    <row r="1944" spans="1:4">
      <c r="A1944" s="50" t="s">
        <v>5617</v>
      </c>
      <c r="B1944" s="50">
        <v>532940</v>
      </c>
      <c r="C1944" s="50" t="s">
        <v>5616</v>
      </c>
      <c r="D1944" s="50" t="s">
        <v>713</v>
      </c>
    </row>
    <row r="1945" spans="1:4">
      <c r="A1945" s="50" t="s">
        <v>5615</v>
      </c>
      <c r="B1945" s="50">
        <v>506522</v>
      </c>
      <c r="C1945" s="50" t="s">
        <v>1517</v>
      </c>
      <c r="D1945" s="50" t="s">
        <v>1007</v>
      </c>
    </row>
    <row r="1946" spans="1:4">
      <c r="A1946" s="50" t="s">
        <v>5614</v>
      </c>
      <c r="B1946" s="50">
        <v>506522</v>
      </c>
      <c r="C1946" s="50" t="s">
        <v>1517</v>
      </c>
      <c r="D1946" s="50" t="s">
        <v>1007</v>
      </c>
    </row>
    <row r="1947" spans="1:4">
      <c r="A1947" s="50" t="s">
        <v>5613</v>
      </c>
      <c r="B1947" s="50">
        <v>530915</v>
      </c>
      <c r="C1947" s="50" t="s">
        <v>1517</v>
      </c>
      <c r="D1947" s="50" t="s">
        <v>1428</v>
      </c>
    </row>
    <row r="1948" spans="1:4">
      <c r="A1948" s="50" t="s">
        <v>5612</v>
      </c>
      <c r="B1948" s="50">
        <v>538422</v>
      </c>
      <c r="C1948" s="50" t="s">
        <v>1517</v>
      </c>
      <c r="D1948" s="50" t="s">
        <v>1573</v>
      </c>
    </row>
    <row r="1949" spans="1:4">
      <c r="A1949" s="50" t="s">
        <v>5611</v>
      </c>
      <c r="B1949" s="50">
        <v>530711</v>
      </c>
      <c r="C1949" s="50" t="s">
        <v>1517</v>
      </c>
      <c r="D1949" s="50" t="s">
        <v>771</v>
      </c>
    </row>
    <row r="1950" spans="1:4">
      <c r="A1950" s="50" t="s">
        <v>5610</v>
      </c>
      <c r="B1950" s="50">
        <v>507155</v>
      </c>
      <c r="C1950" s="50" t="s">
        <v>1517</v>
      </c>
      <c r="D1950" s="50" t="s">
        <v>1611</v>
      </c>
    </row>
    <row r="1951" spans="1:4">
      <c r="A1951" s="50" t="s">
        <v>5609</v>
      </c>
      <c r="B1951" s="50">
        <v>532825</v>
      </c>
      <c r="C1951" s="50" t="s">
        <v>1517</v>
      </c>
      <c r="D1951" s="50" t="s">
        <v>702</v>
      </c>
    </row>
    <row r="1952" spans="1:4">
      <c r="A1952" s="50" t="s">
        <v>5608</v>
      </c>
      <c r="B1952" s="50">
        <v>532705</v>
      </c>
      <c r="C1952" s="50" t="s">
        <v>5607</v>
      </c>
      <c r="D1952" s="50" t="s">
        <v>2249</v>
      </c>
    </row>
    <row r="1953" spans="1:4">
      <c r="A1953" s="50" t="s">
        <v>5606</v>
      </c>
      <c r="B1953" s="50">
        <v>520139</v>
      </c>
      <c r="C1953" s="50" t="s">
        <v>1517</v>
      </c>
      <c r="D1953" s="50" t="s">
        <v>2437</v>
      </c>
    </row>
    <row r="1954" spans="1:4">
      <c r="A1954" s="50" t="s">
        <v>5605</v>
      </c>
      <c r="B1954" s="50">
        <v>530601</v>
      </c>
      <c r="C1954" s="50" t="s">
        <v>1517</v>
      </c>
      <c r="D1954" s="50" t="s">
        <v>786</v>
      </c>
    </row>
    <row r="1955" spans="1:4">
      <c r="A1955" s="50" t="s">
        <v>5604</v>
      </c>
      <c r="B1955" s="50">
        <v>507789</v>
      </c>
      <c r="C1955" s="50" t="s">
        <v>5603</v>
      </c>
      <c r="D1955" s="50" t="s">
        <v>254</v>
      </c>
    </row>
    <row r="1956" spans="1:4">
      <c r="A1956" s="50" t="s">
        <v>5602</v>
      </c>
      <c r="B1956" s="50">
        <v>532976</v>
      </c>
      <c r="C1956" s="50" t="s">
        <v>5601</v>
      </c>
      <c r="D1956" s="50" t="s">
        <v>1632</v>
      </c>
    </row>
    <row r="1957" spans="1:4">
      <c r="A1957" s="50" t="s">
        <v>5600</v>
      </c>
      <c r="B1957" s="50">
        <v>512237</v>
      </c>
      <c r="C1957" s="50" t="s">
        <v>5599</v>
      </c>
      <c r="D1957" s="50" t="s">
        <v>1632</v>
      </c>
    </row>
    <row r="1958" spans="1:4">
      <c r="A1958" s="50" t="s">
        <v>5598</v>
      </c>
      <c r="B1958" s="50">
        <v>523467</v>
      </c>
      <c r="C1958" s="50" t="s">
        <v>1517</v>
      </c>
      <c r="D1958" s="50" t="s">
        <v>1822</v>
      </c>
    </row>
    <row r="1959" spans="1:4">
      <c r="A1959" s="50" t="s">
        <v>5597</v>
      </c>
      <c r="B1959" s="50">
        <v>531339</v>
      </c>
      <c r="C1959" s="50" t="s">
        <v>5596</v>
      </c>
      <c r="D1959" s="50" t="s">
        <v>713</v>
      </c>
    </row>
    <row r="1960" spans="1:4">
      <c r="A1960" s="50" t="s">
        <v>5595</v>
      </c>
      <c r="B1960" s="50">
        <v>514312</v>
      </c>
      <c r="C1960" s="50" t="s">
        <v>1517</v>
      </c>
      <c r="D1960" s="50" t="s">
        <v>702</v>
      </c>
    </row>
    <row r="1961" spans="1:4">
      <c r="A1961" s="50" t="s">
        <v>5593</v>
      </c>
      <c r="B1961" s="50">
        <v>500219</v>
      </c>
      <c r="C1961" s="50" t="s">
        <v>5594</v>
      </c>
      <c r="D1961" s="50" t="s">
        <v>716</v>
      </c>
    </row>
    <row r="1962" spans="1:4">
      <c r="A1962" s="50" t="s">
        <v>5593</v>
      </c>
      <c r="B1962" s="50">
        <v>570004</v>
      </c>
      <c r="C1962" s="50" t="s">
        <v>5592</v>
      </c>
      <c r="D1962" s="50" t="s">
        <v>716</v>
      </c>
    </row>
    <row r="1963" spans="1:4">
      <c r="A1963" s="50" t="s">
        <v>5591</v>
      </c>
      <c r="B1963" s="50">
        <v>539119</v>
      </c>
      <c r="C1963" s="50" t="s">
        <v>1517</v>
      </c>
      <c r="D1963" s="50" t="s">
        <v>1822</v>
      </c>
    </row>
    <row r="1964" spans="1:4">
      <c r="A1964" s="50" t="s">
        <v>5590</v>
      </c>
      <c r="B1964" s="50">
        <v>532033</v>
      </c>
      <c r="C1964" s="50" t="s">
        <v>5589</v>
      </c>
      <c r="D1964" s="50" t="s">
        <v>1544</v>
      </c>
    </row>
    <row r="1965" spans="1:4">
      <c r="A1965" s="50" t="s">
        <v>5588</v>
      </c>
      <c r="B1965" s="50">
        <v>526865</v>
      </c>
      <c r="C1965" s="50" t="s">
        <v>1517</v>
      </c>
      <c r="D1965" s="50" t="s">
        <v>994</v>
      </c>
    </row>
    <row r="1966" spans="1:4">
      <c r="A1966" s="50" t="s">
        <v>5587</v>
      </c>
      <c r="B1966" s="50">
        <v>526865</v>
      </c>
      <c r="C1966" s="50" t="s">
        <v>1517</v>
      </c>
      <c r="D1966" s="50" t="s">
        <v>994</v>
      </c>
    </row>
    <row r="1967" spans="1:4">
      <c r="A1967" s="50" t="s">
        <v>5586</v>
      </c>
      <c r="B1967" s="50">
        <v>505212</v>
      </c>
      <c r="C1967" s="50" t="s">
        <v>1517</v>
      </c>
      <c r="D1967" s="50" t="s">
        <v>771</v>
      </c>
    </row>
    <row r="1968" spans="1:4">
      <c r="A1968" s="50" t="s">
        <v>5585</v>
      </c>
      <c r="B1968" s="50">
        <v>505840</v>
      </c>
      <c r="C1968" s="50" t="s">
        <v>1517</v>
      </c>
      <c r="D1968" s="50" t="s">
        <v>267</v>
      </c>
    </row>
    <row r="1969" spans="1:4">
      <c r="A1969" s="50" t="s">
        <v>5584</v>
      </c>
      <c r="B1969" s="50">
        <v>532532</v>
      </c>
      <c r="C1969" s="50" t="s">
        <v>5583</v>
      </c>
      <c r="D1969" s="50" t="s">
        <v>713</v>
      </c>
    </row>
    <row r="1970" spans="1:4">
      <c r="A1970" s="50" t="s">
        <v>5582</v>
      </c>
      <c r="B1970" s="50">
        <v>532627</v>
      </c>
      <c r="C1970" s="50" t="s">
        <v>5581</v>
      </c>
      <c r="D1970" s="50" t="s">
        <v>1845</v>
      </c>
    </row>
    <row r="1971" spans="1:4">
      <c r="A1971" s="50" t="s">
        <v>5580</v>
      </c>
      <c r="B1971" s="50">
        <v>780001</v>
      </c>
      <c r="C1971" s="50" t="s">
        <v>1517</v>
      </c>
      <c r="D1971" s="50" t="s">
        <v>1662</v>
      </c>
    </row>
    <row r="1972" spans="1:4">
      <c r="A1972" s="50" t="s">
        <v>5579</v>
      </c>
      <c r="B1972" s="50" t="s">
        <v>1517</v>
      </c>
      <c r="C1972" s="50" t="s">
        <v>5578</v>
      </c>
      <c r="D1972" s="50" t="s">
        <v>1515</v>
      </c>
    </row>
    <row r="1973" spans="1:4">
      <c r="A1973" s="50" t="s">
        <v>5577</v>
      </c>
      <c r="B1973" s="50" t="s">
        <v>1517</v>
      </c>
      <c r="C1973" s="50" t="s">
        <v>5575</v>
      </c>
      <c r="D1973" s="50" t="s">
        <v>1515</v>
      </c>
    </row>
    <row r="1974" spans="1:4">
      <c r="A1974" s="50" t="s">
        <v>5576</v>
      </c>
      <c r="B1974" s="50" t="s">
        <v>1517</v>
      </c>
      <c r="C1974" s="50" t="s">
        <v>5575</v>
      </c>
      <c r="D1974" s="50" t="s">
        <v>1515</v>
      </c>
    </row>
    <row r="1975" spans="1:4">
      <c r="A1975" s="50" t="s">
        <v>5574</v>
      </c>
      <c r="B1975" s="50">
        <v>538564</v>
      </c>
      <c r="C1975" s="50" t="s">
        <v>1517</v>
      </c>
      <c r="D1975" s="50" t="s">
        <v>865</v>
      </c>
    </row>
    <row r="1976" spans="1:4">
      <c r="A1976" s="50" t="s">
        <v>5573</v>
      </c>
      <c r="B1976" s="50">
        <v>520051</v>
      </c>
      <c r="C1976" s="50" t="s">
        <v>5572</v>
      </c>
      <c r="D1976" s="50" t="s">
        <v>771</v>
      </c>
    </row>
    <row r="1977" spans="1:4">
      <c r="A1977" s="50" t="s">
        <v>5571</v>
      </c>
      <c r="B1977" s="50">
        <v>502901</v>
      </c>
      <c r="C1977" s="50" t="s">
        <v>1517</v>
      </c>
      <c r="D1977" s="50" t="s">
        <v>702</v>
      </c>
    </row>
    <row r="1978" spans="1:4">
      <c r="A1978" s="50" t="s">
        <v>5570</v>
      </c>
      <c r="B1978" s="50">
        <v>500220</v>
      </c>
      <c r="C1978" s="50" t="s">
        <v>1517</v>
      </c>
      <c r="D1978" s="50" t="s">
        <v>702</v>
      </c>
    </row>
    <row r="1979" spans="1:4">
      <c r="A1979" s="50" t="s">
        <v>5569</v>
      </c>
      <c r="B1979" s="50">
        <v>540394</v>
      </c>
      <c r="C1979" s="50" t="s">
        <v>1517</v>
      </c>
      <c r="D1979" s="50" t="s">
        <v>994</v>
      </c>
    </row>
    <row r="1980" spans="1:4">
      <c r="A1980" s="50" t="s">
        <v>5568</v>
      </c>
      <c r="B1980" s="50" t="s">
        <v>1517</v>
      </c>
      <c r="C1980" s="50" t="s">
        <v>5567</v>
      </c>
      <c r="D1980" s="50" t="s">
        <v>1515</v>
      </c>
    </row>
    <row r="1981" spans="1:4">
      <c r="A1981" s="50" t="s">
        <v>5566</v>
      </c>
      <c r="B1981" s="50">
        <v>514318</v>
      </c>
      <c r="C1981" s="50" t="s">
        <v>1517</v>
      </c>
      <c r="D1981" s="50" t="s">
        <v>702</v>
      </c>
    </row>
    <row r="1982" spans="1:4">
      <c r="A1982" s="50" t="s">
        <v>5565</v>
      </c>
      <c r="B1982" s="50">
        <v>526001</v>
      </c>
      <c r="C1982" s="50" t="s">
        <v>1517</v>
      </c>
      <c r="D1982" s="50" t="s">
        <v>912</v>
      </c>
    </row>
    <row r="1983" spans="1:4">
      <c r="A1983" s="50" t="s">
        <v>5564</v>
      </c>
      <c r="B1983" s="50">
        <v>520066</v>
      </c>
      <c r="C1983" s="50" t="s">
        <v>5563</v>
      </c>
      <c r="D1983" s="50" t="s">
        <v>771</v>
      </c>
    </row>
    <row r="1984" spans="1:4">
      <c r="A1984" s="50" t="s">
        <v>5562</v>
      </c>
      <c r="B1984" s="50">
        <v>509715</v>
      </c>
      <c r="C1984" s="50" t="s">
        <v>1517</v>
      </c>
      <c r="D1984" s="50" t="s">
        <v>865</v>
      </c>
    </row>
    <row r="1985" spans="1:4">
      <c r="A1985" s="50" t="s">
        <v>5561</v>
      </c>
      <c r="B1985" s="50">
        <v>513252</v>
      </c>
      <c r="C1985" s="50" t="s">
        <v>1517</v>
      </c>
      <c r="D1985" s="50" t="s">
        <v>771</v>
      </c>
    </row>
    <row r="1986" spans="1:4">
      <c r="A1986" s="50" t="s">
        <v>5560</v>
      </c>
      <c r="B1986" s="50">
        <v>524330</v>
      </c>
      <c r="C1986" s="50" t="s">
        <v>5559</v>
      </c>
      <c r="D1986" s="50" t="s">
        <v>187</v>
      </c>
    </row>
    <row r="1987" spans="1:4">
      <c r="A1987" s="50" t="s">
        <v>5558</v>
      </c>
      <c r="B1987" s="50">
        <v>522285</v>
      </c>
      <c r="C1987" s="50" t="s">
        <v>5557</v>
      </c>
      <c r="D1987" s="50" t="s">
        <v>1632</v>
      </c>
    </row>
    <row r="1988" spans="1:4">
      <c r="A1988" s="50" t="s">
        <v>5556</v>
      </c>
      <c r="B1988" s="50">
        <v>539005</v>
      </c>
      <c r="C1988" s="50" t="s">
        <v>1517</v>
      </c>
      <c r="D1988" s="50" t="s">
        <v>1533</v>
      </c>
    </row>
    <row r="1989" spans="1:4">
      <c r="A1989" s="50" t="s">
        <v>5555</v>
      </c>
      <c r="B1989" s="50">
        <v>531323</v>
      </c>
      <c r="C1989" s="50" t="s">
        <v>1517</v>
      </c>
      <c r="D1989" s="50" t="s">
        <v>702</v>
      </c>
    </row>
    <row r="1990" spans="1:4">
      <c r="A1990" s="50" t="s">
        <v>5554</v>
      </c>
      <c r="B1990" s="50">
        <v>512233</v>
      </c>
      <c r="C1990" s="50" t="s">
        <v>1517</v>
      </c>
      <c r="D1990" s="50" t="s">
        <v>702</v>
      </c>
    </row>
    <row r="1991" spans="1:4">
      <c r="A1991" s="50" t="s">
        <v>5553</v>
      </c>
      <c r="B1991" s="50">
        <v>500306</v>
      </c>
      <c r="C1991" s="50" t="s">
        <v>1517</v>
      </c>
      <c r="D1991" s="50" t="s">
        <v>786</v>
      </c>
    </row>
    <row r="1992" spans="1:4">
      <c r="A1992" s="50" t="s">
        <v>5552</v>
      </c>
      <c r="B1992" s="50">
        <v>533207</v>
      </c>
      <c r="C1992" s="50" t="s">
        <v>5551</v>
      </c>
      <c r="D1992" s="50" t="s">
        <v>3352</v>
      </c>
    </row>
    <row r="1993" spans="1:4">
      <c r="A1993" s="50" t="s">
        <v>5550</v>
      </c>
      <c r="B1993" s="50">
        <v>506520</v>
      </c>
      <c r="C1993" s="50" t="s">
        <v>1517</v>
      </c>
      <c r="D1993" s="50" t="s">
        <v>463</v>
      </c>
    </row>
    <row r="1994" spans="1:4">
      <c r="A1994" s="50" t="s">
        <v>5549</v>
      </c>
      <c r="B1994" s="50" t="s">
        <v>1517</v>
      </c>
      <c r="C1994" s="50" t="s">
        <v>5548</v>
      </c>
      <c r="D1994" s="50" t="s">
        <v>1662</v>
      </c>
    </row>
    <row r="1995" spans="1:4">
      <c r="A1995" s="50" t="s">
        <v>5547</v>
      </c>
      <c r="B1995" s="50">
        <v>506910</v>
      </c>
      <c r="C1995" s="50" t="s">
        <v>1517</v>
      </c>
      <c r="D1995" s="50" t="s">
        <v>187</v>
      </c>
    </row>
    <row r="1996" spans="1:4">
      <c r="A1996" s="50" t="s">
        <v>5546</v>
      </c>
      <c r="B1996" s="50">
        <v>506910</v>
      </c>
      <c r="C1996" s="50" t="s">
        <v>1517</v>
      </c>
      <c r="D1996" s="50" t="s">
        <v>187</v>
      </c>
    </row>
    <row r="1997" spans="1:4">
      <c r="A1997" s="50" t="s">
        <v>5545</v>
      </c>
      <c r="B1997" s="50">
        <v>506943</v>
      </c>
      <c r="C1997" s="50" t="s">
        <v>5544</v>
      </c>
      <c r="D1997" s="50" t="s">
        <v>254</v>
      </c>
    </row>
    <row r="1998" spans="1:4">
      <c r="A1998" s="50" t="s">
        <v>5543</v>
      </c>
      <c r="B1998" s="50">
        <v>514034</v>
      </c>
      <c r="C1998" s="50" t="s">
        <v>5542</v>
      </c>
      <c r="D1998" s="50" t="s">
        <v>1764</v>
      </c>
    </row>
    <row r="1999" spans="1:4">
      <c r="A1999" s="50" t="s">
        <v>5541</v>
      </c>
      <c r="B1999" s="50">
        <v>532605</v>
      </c>
      <c r="C1999" s="50" t="s">
        <v>5540</v>
      </c>
      <c r="D1999" s="50" t="s">
        <v>771</v>
      </c>
    </row>
    <row r="2000" spans="1:4">
      <c r="A2000" s="50" t="s">
        <v>5539</v>
      </c>
      <c r="B2000" s="50">
        <v>500223</v>
      </c>
      <c r="C2000" s="50" t="s">
        <v>1517</v>
      </c>
      <c r="D2000" s="50" t="s">
        <v>702</v>
      </c>
    </row>
    <row r="2001" spans="1:4">
      <c r="A2001" s="50" t="s">
        <v>5538</v>
      </c>
      <c r="B2001" s="50">
        <v>524592</v>
      </c>
      <c r="C2001" s="50" t="s">
        <v>1517</v>
      </c>
      <c r="D2001" s="50" t="s">
        <v>187</v>
      </c>
    </row>
    <row r="2002" spans="1:4">
      <c r="A2002" s="50" t="s">
        <v>5537</v>
      </c>
      <c r="B2002" s="50">
        <v>538837</v>
      </c>
      <c r="C2002" s="50" t="s">
        <v>1517</v>
      </c>
      <c r="D2002" s="50" t="s">
        <v>743</v>
      </c>
    </row>
    <row r="2003" spans="1:4">
      <c r="A2003" s="50" t="s">
        <v>5536</v>
      </c>
      <c r="B2003" s="50">
        <v>524731</v>
      </c>
      <c r="C2003" s="50" t="s">
        <v>1517</v>
      </c>
      <c r="D2003" s="50" t="s">
        <v>254</v>
      </c>
    </row>
    <row r="2004" spans="1:4">
      <c r="A2004" s="50" t="s">
        <v>5535</v>
      </c>
      <c r="B2004" s="50">
        <v>532617</v>
      </c>
      <c r="C2004" s="50" t="s">
        <v>5533</v>
      </c>
      <c r="D2004" s="50" t="s">
        <v>2437</v>
      </c>
    </row>
    <row r="2005" spans="1:4">
      <c r="A2005" s="50" t="s">
        <v>5534</v>
      </c>
      <c r="B2005" s="50">
        <v>532617</v>
      </c>
      <c r="C2005" s="50" t="s">
        <v>5533</v>
      </c>
      <c r="D2005" s="50" t="s">
        <v>2437</v>
      </c>
    </row>
    <row r="2006" spans="1:4">
      <c r="A2006" s="50" t="s">
        <v>5532</v>
      </c>
      <c r="B2006" s="50" t="s">
        <v>1517</v>
      </c>
      <c r="C2006" s="50" t="s">
        <v>355</v>
      </c>
      <c r="D2006" s="50" t="s">
        <v>1515</v>
      </c>
    </row>
    <row r="2007" spans="1:4">
      <c r="A2007" s="50" t="s">
        <v>5531</v>
      </c>
      <c r="B2007" s="50">
        <v>538794</v>
      </c>
      <c r="C2007" s="50" t="s">
        <v>1517</v>
      </c>
      <c r="D2007" s="50" t="s">
        <v>708</v>
      </c>
    </row>
    <row r="2008" spans="1:4">
      <c r="A2008" s="50" t="s">
        <v>5530</v>
      </c>
      <c r="B2008" s="50" t="s">
        <v>1517</v>
      </c>
      <c r="C2008" s="50" t="s">
        <v>5529</v>
      </c>
      <c r="D2008" s="50" t="s">
        <v>1515</v>
      </c>
    </row>
    <row r="2009" spans="1:4">
      <c r="A2009" s="50" t="s">
        <v>5528</v>
      </c>
      <c r="B2009" s="50">
        <v>517063</v>
      </c>
      <c r="C2009" s="50" t="s">
        <v>1517</v>
      </c>
      <c r="D2009" s="50" t="s">
        <v>4350</v>
      </c>
    </row>
    <row r="2010" spans="1:4">
      <c r="A2010" s="50" t="s">
        <v>5527</v>
      </c>
      <c r="B2010" s="50">
        <v>540850</v>
      </c>
      <c r="C2010" s="50" t="s">
        <v>1517</v>
      </c>
      <c r="D2010" s="50" t="s">
        <v>626</v>
      </c>
    </row>
    <row r="2011" spans="1:4">
      <c r="A2011" s="50" t="s">
        <v>5526</v>
      </c>
      <c r="B2011" s="50">
        <v>531550</v>
      </c>
      <c r="C2011" s="50" t="s">
        <v>1517</v>
      </c>
      <c r="D2011" s="50" t="s">
        <v>727</v>
      </c>
    </row>
    <row r="2012" spans="1:4">
      <c r="A2012" s="50" t="s">
        <v>5525</v>
      </c>
      <c r="B2012" s="50">
        <v>532771</v>
      </c>
      <c r="C2012" s="50" t="s">
        <v>5524</v>
      </c>
      <c r="D2012" s="50" t="s">
        <v>1007</v>
      </c>
    </row>
    <row r="2013" spans="1:4">
      <c r="A2013" s="50" t="s">
        <v>5523</v>
      </c>
      <c r="B2013" s="50">
        <v>540651</v>
      </c>
      <c r="C2013" s="50" t="s">
        <v>1517</v>
      </c>
      <c r="D2013" s="50" t="s">
        <v>740</v>
      </c>
    </row>
    <row r="2014" spans="1:4">
      <c r="A2014" s="50" t="s">
        <v>5522</v>
      </c>
      <c r="B2014" s="50">
        <v>780019</v>
      </c>
      <c r="C2014" s="50" t="s">
        <v>1517</v>
      </c>
      <c r="D2014" s="50" t="s">
        <v>1662</v>
      </c>
    </row>
    <row r="2015" spans="1:4">
      <c r="A2015" s="50" t="s">
        <v>5521</v>
      </c>
      <c r="B2015" s="50">
        <v>511618</v>
      </c>
      <c r="C2015" s="50" t="s">
        <v>5520</v>
      </c>
      <c r="D2015" s="50" t="s">
        <v>994</v>
      </c>
    </row>
    <row r="2016" spans="1:4">
      <c r="A2016" s="50" t="s">
        <v>5519</v>
      </c>
      <c r="B2016" s="50">
        <v>542653</v>
      </c>
      <c r="C2016" s="50" t="s">
        <v>5518</v>
      </c>
      <c r="D2016" s="50" t="s">
        <v>2001</v>
      </c>
    </row>
    <row r="2017" spans="1:4">
      <c r="A2017" s="50" t="s">
        <v>5517</v>
      </c>
      <c r="B2017" s="50">
        <v>530405</v>
      </c>
      <c r="C2017" s="50" t="s">
        <v>1517</v>
      </c>
      <c r="D2017" s="50" t="s">
        <v>727</v>
      </c>
    </row>
    <row r="2018" spans="1:4">
      <c r="A2018" s="50" t="s">
        <v>5516</v>
      </c>
      <c r="B2018" s="50">
        <v>533103</v>
      </c>
      <c r="C2018" s="50" t="s">
        <v>5515</v>
      </c>
      <c r="D2018" s="50" t="s">
        <v>702</v>
      </c>
    </row>
    <row r="2019" spans="1:4">
      <c r="A2019" s="50" t="s">
        <v>5514</v>
      </c>
      <c r="B2019" s="50">
        <v>511034</v>
      </c>
      <c r="C2019" s="50" t="s">
        <v>5513</v>
      </c>
      <c r="D2019" s="50" t="s">
        <v>3164</v>
      </c>
    </row>
    <row r="2020" spans="1:4">
      <c r="A2020" s="50" t="s">
        <v>5512</v>
      </c>
      <c r="B2020" s="50">
        <v>507981</v>
      </c>
      <c r="C2020" s="50" t="s">
        <v>1517</v>
      </c>
      <c r="D2020" s="50" t="s">
        <v>1593</v>
      </c>
    </row>
    <row r="2021" spans="1:4">
      <c r="A2021" s="50" t="s">
        <v>5511</v>
      </c>
      <c r="B2021" s="50">
        <v>539947</v>
      </c>
      <c r="C2021" s="50" t="s">
        <v>1517</v>
      </c>
      <c r="D2021" s="50" t="s">
        <v>1573</v>
      </c>
    </row>
    <row r="2022" spans="1:4">
      <c r="A2022" s="50" t="s">
        <v>5510</v>
      </c>
      <c r="B2022" s="50">
        <v>532624</v>
      </c>
      <c r="C2022" s="50" t="s">
        <v>5509</v>
      </c>
      <c r="D2022" s="50" t="s">
        <v>872</v>
      </c>
    </row>
    <row r="2023" spans="1:4">
      <c r="A2023" s="50" t="s">
        <v>5508</v>
      </c>
      <c r="B2023" s="50">
        <v>500227</v>
      </c>
      <c r="C2023" s="50" t="s">
        <v>5507</v>
      </c>
      <c r="D2023" s="50" t="s">
        <v>463</v>
      </c>
    </row>
    <row r="2024" spans="1:4">
      <c r="A2024" s="50" t="s">
        <v>5506</v>
      </c>
      <c r="B2024" s="50">
        <v>536773</v>
      </c>
      <c r="C2024" s="50" t="s">
        <v>5505</v>
      </c>
      <c r="D2024" s="50" t="s">
        <v>727</v>
      </c>
    </row>
    <row r="2025" spans="1:4">
      <c r="A2025" s="50" t="s">
        <v>5504</v>
      </c>
      <c r="B2025" s="50">
        <v>500378</v>
      </c>
      <c r="C2025" s="50" t="s">
        <v>5503</v>
      </c>
      <c r="D2025" s="50" t="s">
        <v>713</v>
      </c>
    </row>
    <row r="2026" spans="1:4">
      <c r="A2026" s="50" t="s">
        <v>5502</v>
      </c>
      <c r="B2026" s="50">
        <v>539597</v>
      </c>
      <c r="C2026" s="50" t="s">
        <v>5501</v>
      </c>
      <c r="D2026" s="50" t="s">
        <v>205</v>
      </c>
    </row>
    <row r="2027" spans="1:4">
      <c r="A2027" s="50" t="s">
        <v>5500</v>
      </c>
      <c r="B2027" s="50">
        <v>532508</v>
      </c>
      <c r="C2027" s="50" t="s">
        <v>5499</v>
      </c>
      <c r="D2027" s="50" t="s">
        <v>1632</v>
      </c>
    </row>
    <row r="2028" spans="1:4">
      <c r="A2028" s="50" t="s">
        <v>5498</v>
      </c>
      <c r="B2028" s="50">
        <v>532286</v>
      </c>
      <c r="C2028" s="50" t="s">
        <v>5497</v>
      </c>
      <c r="D2028" s="50" t="s">
        <v>1632</v>
      </c>
    </row>
    <row r="2029" spans="1:4">
      <c r="A2029" s="50" t="s">
        <v>5496</v>
      </c>
      <c r="B2029" s="50">
        <v>531543</v>
      </c>
      <c r="C2029" s="50" t="s">
        <v>5495</v>
      </c>
      <c r="D2029" s="50" t="s">
        <v>702</v>
      </c>
    </row>
    <row r="2030" spans="1:4">
      <c r="A2030" s="50" t="s">
        <v>5494</v>
      </c>
      <c r="B2030" s="50">
        <v>540311</v>
      </c>
      <c r="C2030" s="50" t="s">
        <v>5493</v>
      </c>
      <c r="D2030" s="50" t="s">
        <v>757</v>
      </c>
    </row>
    <row r="2031" spans="1:4">
      <c r="A2031" s="50" t="s">
        <v>5492</v>
      </c>
      <c r="B2031" s="50">
        <v>539225</v>
      </c>
      <c r="C2031" s="50" t="s">
        <v>1517</v>
      </c>
      <c r="D2031" s="50" t="s">
        <v>1910</v>
      </c>
    </row>
    <row r="2032" spans="1:4">
      <c r="A2032" s="50" t="s">
        <v>5491</v>
      </c>
      <c r="B2032" s="50">
        <v>536493</v>
      </c>
      <c r="C2032" s="50" t="s">
        <v>1517</v>
      </c>
      <c r="D2032" s="50" t="s">
        <v>196</v>
      </c>
    </row>
    <row r="2033" spans="1:4">
      <c r="A2033" s="50" t="s">
        <v>5490</v>
      </c>
      <c r="B2033" s="50">
        <v>532644</v>
      </c>
      <c r="C2033" s="50" t="s">
        <v>5489</v>
      </c>
      <c r="D2033" s="50" t="s">
        <v>469</v>
      </c>
    </row>
    <row r="2034" spans="1:4">
      <c r="A2034" s="50" t="s">
        <v>5488</v>
      </c>
      <c r="B2034" s="50">
        <v>500380</v>
      </c>
      <c r="C2034" s="50" t="s">
        <v>5487</v>
      </c>
      <c r="D2034" s="50" t="s">
        <v>469</v>
      </c>
    </row>
    <row r="2035" spans="1:4">
      <c r="A2035" s="50" t="s">
        <v>5486</v>
      </c>
      <c r="B2035" s="50">
        <v>532162</v>
      </c>
      <c r="C2035" s="50" t="s">
        <v>5485</v>
      </c>
      <c r="D2035" s="50" t="s">
        <v>1437</v>
      </c>
    </row>
    <row r="2036" spans="1:4">
      <c r="A2036" s="50" t="s">
        <v>5484</v>
      </c>
      <c r="B2036" s="50">
        <v>530007</v>
      </c>
      <c r="C2036" s="50" t="s">
        <v>5483</v>
      </c>
      <c r="D2036" s="50" t="s">
        <v>875</v>
      </c>
    </row>
    <row r="2037" spans="1:4">
      <c r="A2037" s="50" t="s">
        <v>5482</v>
      </c>
      <c r="B2037" s="50">
        <v>538765</v>
      </c>
      <c r="C2037" s="50" t="s">
        <v>1517</v>
      </c>
      <c r="D2037" s="50" t="s">
        <v>4232</v>
      </c>
    </row>
    <row r="2038" spans="1:4">
      <c r="A2038" s="50" t="s">
        <v>5481</v>
      </c>
      <c r="B2038" s="50">
        <v>523405</v>
      </c>
      <c r="C2038" s="50" t="s">
        <v>5480</v>
      </c>
      <c r="D2038" s="50" t="s">
        <v>754</v>
      </c>
    </row>
    <row r="2039" spans="1:4">
      <c r="A2039" s="50" t="s">
        <v>5479</v>
      </c>
      <c r="B2039" s="50">
        <v>522263</v>
      </c>
      <c r="C2039" s="50" t="s">
        <v>5477</v>
      </c>
      <c r="D2039" s="50" t="s">
        <v>713</v>
      </c>
    </row>
    <row r="2040" spans="1:4">
      <c r="A2040" s="50" t="s">
        <v>5478</v>
      </c>
      <c r="B2040" s="50">
        <v>522263</v>
      </c>
      <c r="C2040" s="50" t="s">
        <v>5477</v>
      </c>
      <c r="D2040" s="50" t="s">
        <v>713</v>
      </c>
    </row>
    <row r="2041" spans="1:4">
      <c r="A2041" s="50" t="s">
        <v>5476</v>
      </c>
      <c r="B2041" s="50">
        <v>511092</v>
      </c>
      <c r="C2041" s="50" t="s">
        <v>1517</v>
      </c>
      <c r="D2041" s="50" t="s">
        <v>1729</v>
      </c>
    </row>
    <row r="2042" spans="1:4">
      <c r="A2042" s="50" t="s">
        <v>5475</v>
      </c>
      <c r="B2042" s="50">
        <v>523712</v>
      </c>
      <c r="C2042" s="50" t="s">
        <v>1517</v>
      </c>
      <c r="D2042" s="50" t="s">
        <v>716</v>
      </c>
    </row>
    <row r="2043" spans="1:4">
      <c r="A2043" s="50" t="s">
        <v>5474</v>
      </c>
      <c r="B2043" s="50">
        <v>513691</v>
      </c>
      <c r="C2043" s="50" t="s">
        <v>5473</v>
      </c>
      <c r="D2043" s="50" t="s">
        <v>771</v>
      </c>
    </row>
    <row r="2044" spans="1:4">
      <c r="A2044" s="50" t="s">
        <v>5472</v>
      </c>
      <c r="B2044" s="50" t="s">
        <v>1517</v>
      </c>
      <c r="C2044" s="50" t="s">
        <v>5471</v>
      </c>
      <c r="D2044" s="50" t="s">
        <v>1662</v>
      </c>
    </row>
    <row r="2045" spans="1:4">
      <c r="A2045" s="50" t="s">
        <v>5470</v>
      </c>
      <c r="B2045" s="50">
        <v>523398</v>
      </c>
      <c r="C2045" s="50" t="s">
        <v>5468</v>
      </c>
      <c r="D2045" s="50" t="s">
        <v>415</v>
      </c>
    </row>
    <row r="2046" spans="1:4">
      <c r="A2046" s="50" t="s">
        <v>5469</v>
      </c>
      <c r="B2046" s="50">
        <v>523398</v>
      </c>
      <c r="C2046" s="50" t="s">
        <v>5468</v>
      </c>
      <c r="D2046" s="50" t="s">
        <v>415</v>
      </c>
    </row>
    <row r="2047" spans="1:4">
      <c r="A2047" s="50" t="s">
        <v>5467</v>
      </c>
      <c r="B2047" s="50">
        <v>531861</v>
      </c>
      <c r="C2047" s="50" t="s">
        <v>1517</v>
      </c>
      <c r="D2047" s="50" t="s">
        <v>727</v>
      </c>
    </row>
    <row r="2048" spans="1:4">
      <c r="A2048" s="50" t="s">
        <v>5466</v>
      </c>
      <c r="B2048" s="50">
        <v>534659</v>
      </c>
      <c r="C2048" s="50" t="s">
        <v>1517</v>
      </c>
      <c r="D2048" s="50" t="s">
        <v>730</v>
      </c>
    </row>
    <row r="2049" spans="1:4">
      <c r="A2049" s="50" t="s">
        <v>5465</v>
      </c>
      <c r="B2049" s="50">
        <v>542446</v>
      </c>
      <c r="C2049" s="50" t="s">
        <v>5464</v>
      </c>
      <c r="D2049" s="50" t="s">
        <v>376</v>
      </c>
    </row>
    <row r="2050" spans="1:4">
      <c r="A2050" s="50" t="s">
        <v>5463</v>
      </c>
      <c r="B2050" s="50">
        <v>538092</v>
      </c>
      <c r="C2050" s="50" t="s">
        <v>1517</v>
      </c>
      <c r="D2050" s="50" t="s">
        <v>865</v>
      </c>
    </row>
    <row r="2051" spans="1:4">
      <c r="A2051" s="50" t="s">
        <v>5462</v>
      </c>
      <c r="B2051" s="50">
        <v>505750</v>
      </c>
      <c r="C2051" s="50" t="s">
        <v>1517</v>
      </c>
      <c r="D2051" s="50" t="s">
        <v>297</v>
      </c>
    </row>
    <row r="2052" spans="1:4">
      <c r="A2052" s="50" t="s">
        <v>5461</v>
      </c>
      <c r="B2052" s="50">
        <v>508929</v>
      </c>
      <c r="C2052" s="50" t="s">
        <v>1517</v>
      </c>
      <c r="D2052" s="50" t="s">
        <v>708</v>
      </c>
    </row>
    <row r="2053" spans="1:4">
      <c r="A2053" s="50" t="s">
        <v>5460</v>
      </c>
      <c r="B2053" s="50">
        <v>530985</v>
      </c>
      <c r="C2053" s="50" t="s">
        <v>1517</v>
      </c>
      <c r="D2053" s="50" t="s">
        <v>786</v>
      </c>
    </row>
    <row r="2054" spans="1:4">
      <c r="A2054" s="50" t="s">
        <v>5459</v>
      </c>
      <c r="B2054" s="50">
        <v>506016</v>
      </c>
      <c r="C2054" s="50" t="s">
        <v>1517</v>
      </c>
      <c r="D2054" s="50" t="s">
        <v>713</v>
      </c>
    </row>
    <row r="2055" spans="1:4">
      <c r="A2055" s="50" t="s">
        <v>5458</v>
      </c>
      <c r="B2055" s="50">
        <v>504080</v>
      </c>
      <c r="C2055" s="50" t="s">
        <v>1517</v>
      </c>
      <c r="D2055" s="50" t="s">
        <v>740</v>
      </c>
    </row>
    <row r="2056" spans="1:4">
      <c r="A2056" s="50" t="s">
        <v>5457</v>
      </c>
      <c r="B2056" s="50">
        <v>533148</v>
      </c>
      <c r="C2056" s="50" t="s">
        <v>5456</v>
      </c>
      <c r="D2056" s="50" t="s">
        <v>1845</v>
      </c>
    </row>
    <row r="2057" spans="1:4">
      <c r="A2057" s="50" t="s">
        <v>5455</v>
      </c>
      <c r="B2057" s="50">
        <v>532642</v>
      </c>
      <c r="C2057" s="50" t="s">
        <v>5454</v>
      </c>
      <c r="D2057" s="50" t="s">
        <v>754</v>
      </c>
    </row>
    <row r="2058" spans="1:4">
      <c r="A2058" s="50" t="s">
        <v>5453</v>
      </c>
      <c r="B2058" s="50">
        <v>500228</v>
      </c>
      <c r="C2058" s="50" t="s">
        <v>5452</v>
      </c>
      <c r="D2058" s="50" t="s">
        <v>1632</v>
      </c>
    </row>
    <row r="2059" spans="1:4">
      <c r="A2059" s="50" t="s">
        <v>5451</v>
      </c>
      <c r="B2059" s="50">
        <v>520057</v>
      </c>
      <c r="C2059" s="50" t="s">
        <v>5450</v>
      </c>
      <c r="D2059" s="50" t="s">
        <v>771</v>
      </c>
    </row>
    <row r="2060" spans="1:4">
      <c r="A2060" s="50" t="s">
        <v>5449</v>
      </c>
      <c r="B2060" s="50">
        <v>520057</v>
      </c>
      <c r="C2060" s="50" t="s">
        <v>5448</v>
      </c>
      <c r="D2060" s="50" t="s">
        <v>771</v>
      </c>
    </row>
    <row r="2061" spans="1:4">
      <c r="A2061" s="50" t="s">
        <v>5447</v>
      </c>
      <c r="B2061" s="50">
        <v>534600</v>
      </c>
      <c r="C2061" s="50" t="s">
        <v>1517</v>
      </c>
      <c r="D2061" s="50" t="s">
        <v>205</v>
      </c>
    </row>
    <row r="2062" spans="1:4">
      <c r="A2062" s="50" t="s">
        <v>5446</v>
      </c>
      <c r="B2062" s="50">
        <v>533155</v>
      </c>
      <c r="C2062" s="50" t="s">
        <v>5445</v>
      </c>
      <c r="D2062" s="50" t="s">
        <v>389</v>
      </c>
    </row>
    <row r="2063" spans="1:4">
      <c r="A2063" s="50" t="s">
        <v>5444</v>
      </c>
      <c r="B2063" s="50">
        <v>533320</v>
      </c>
      <c r="C2063" s="50" t="s">
        <v>5443</v>
      </c>
      <c r="D2063" s="50" t="s">
        <v>789</v>
      </c>
    </row>
    <row r="2064" spans="1:4">
      <c r="A2064" s="50" t="s">
        <v>5442</v>
      </c>
      <c r="B2064" s="50">
        <v>530019</v>
      </c>
      <c r="C2064" s="50" t="s">
        <v>5441</v>
      </c>
      <c r="D2064" s="50" t="s">
        <v>254</v>
      </c>
    </row>
    <row r="2065" spans="1:4">
      <c r="A2065" s="50" t="s">
        <v>5440</v>
      </c>
      <c r="B2065" s="50" t="s">
        <v>1517</v>
      </c>
      <c r="C2065" s="50" t="s">
        <v>5439</v>
      </c>
      <c r="D2065" s="50" t="s">
        <v>1662</v>
      </c>
    </row>
    <row r="2066" spans="1:4">
      <c r="A2066" s="50" t="s">
        <v>5438</v>
      </c>
      <c r="B2066" s="50">
        <v>516078</v>
      </c>
      <c r="C2066" s="50" t="s">
        <v>1517</v>
      </c>
      <c r="D2066" s="50" t="s">
        <v>912</v>
      </c>
    </row>
    <row r="2067" spans="1:4">
      <c r="A2067" s="50" t="s">
        <v>5437</v>
      </c>
      <c r="B2067" s="50">
        <v>511060</v>
      </c>
      <c r="C2067" s="50" t="s">
        <v>1517</v>
      </c>
      <c r="D2067" s="50" t="s">
        <v>1533</v>
      </c>
    </row>
    <row r="2068" spans="1:4">
      <c r="A2068" s="50" t="s">
        <v>5436</v>
      </c>
      <c r="B2068" s="50">
        <v>539216</v>
      </c>
      <c r="C2068" s="50" t="s">
        <v>1517</v>
      </c>
      <c r="D2068" s="50" t="s">
        <v>702</v>
      </c>
    </row>
    <row r="2069" spans="1:4">
      <c r="A2069" s="50" t="s">
        <v>5435</v>
      </c>
      <c r="B2069" s="50">
        <v>507987</v>
      </c>
      <c r="C2069" s="50" t="s">
        <v>1517</v>
      </c>
      <c r="D2069" s="50" t="s">
        <v>786</v>
      </c>
    </row>
    <row r="2070" spans="1:4">
      <c r="A2070" s="50" t="s">
        <v>5434</v>
      </c>
      <c r="B2070" s="50">
        <v>534623</v>
      </c>
      <c r="C2070" s="50" t="s">
        <v>1517</v>
      </c>
      <c r="D2070" s="50" t="s">
        <v>4232</v>
      </c>
    </row>
    <row r="2071" spans="1:4">
      <c r="A2071" s="50" t="s">
        <v>5433</v>
      </c>
      <c r="B2071" s="50">
        <v>535648</v>
      </c>
      <c r="C2071" s="50" t="s">
        <v>5432</v>
      </c>
      <c r="D2071" s="50" t="s">
        <v>2249</v>
      </c>
    </row>
    <row r="2072" spans="1:4">
      <c r="A2072" s="50" t="s">
        <v>5431</v>
      </c>
      <c r="B2072" s="50">
        <v>531035</v>
      </c>
      <c r="C2072" s="50" t="s">
        <v>1517</v>
      </c>
      <c r="D2072" s="50" t="s">
        <v>2047</v>
      </c>
    </row>
    <row r="2073" spans="1:4">
      <c r="A2073" s="50" t="s">
        <v>5430</v>
      </c>
      <c r="B2073" s="50">
        <v>519248</v>
      </c>
      <c r="C2073" s="50" t="s">
        <v>5429</v>
      </c>
      <c r="D2073" s="50" t="s">
        <v>1428</v>
      </c>
    </row>
    <row r="2074" spans="1:4">
      <c r="A2074" s="50" t="s">
        <v>5428</v>
      </c>
      <c r="B2074" s="50">
        <v>542544</v>
      </c>
      <c r="C2074" s="50" t="s">
        <v>5427</v>
      </c>
      <c r="D2074" s="50" t="s">
        <v>727</v>
      </c>
    </row>
    <row r="2075" spans="1:4">
      <c r="A2075" s="50" t="s">
        <v>5426</v>
      </c>
      <c r="B2075" s="50">
        <v>532926</v>
      </c>
      <c r="C2075" s="50" t="s">
        <v>5425</v>
      </c>
      <c r="D2075" s="50" t="s">
        <v>649</v>
      </c>
    </row>
    <row r="2076" spans="1:4">
      <c r="A2076" s="50" t="s">
        <v>5424</v>
      </c>
      <c r="B2076" s="50">
        <v>504076</v>
      </c>
      <c r="C2076" s="50" t="s">
        <v>1517</v>
      </c>
      <c r="D2076" s="50" t="s">
        <v>531</v>
      </c>
    </row>
    <row r="2077" spans="1:4">
      <c r="A2077" s="50" t="s">
        <v>5423</v>
      </c>
      <c r="B2077" s="50">
        <v>514448</v>
      </c>
      <c r="C2077" s="50" t="s">
        <v>1517</v>
      </c>
      <c r="D2077" s="50" t="s">
        <v>187</v>
      </c>
    </row>
    <row r="2078" spans="1:4">
      <c r="A2078" s="50" t="s">
        <v>5422</v>
      </c>
      <c r="B2078" s="50">
        <v>513250</v>
      </c>
      <c r="C2078" s="50" t="s">
        <v>5421</v>
      </c>
      <c r="D2078" s="50" t="s">
        <v>531</v>
      </c>
    </row>
    <row r="2079" spans="1:4">
      <c r="A2079" s="50" t="s">
        <v>5420</v>
      </c>
      <c r="B2079" s="50">
        <v>539246</v>
      </c>
      <c r="C2079" s="50" t="s">
        <v>1517</v>
      </c>
      <c r="D2079" s="50" t="s">
        <v>994</v>
      </c>
    </row>
    <row r="2080" spans="1:4">
      <c r="A2080" s="50" t="s">
        <v>5419</v>
      </c>
      <c r="B2080" s="50">
        <v>532673</v>
      </c>
      <c r="C2080" s="50" t="s">
        <v>5418</v>
      </c>
      <c r="D2080" s="50" t="s">
        <v>589</v>
      </c>
    </row>
    <row r="2081" spans="1:4">
      <c r="A2081" s="50" t="s">
        <v>5417</v>
      </c>
      <c r="B2081" s="50">
        <v>539686</v>
      </c>
      <c r="C2081" s="50" t="s">
        <v>1517</v>
      </c>
      <c r="D2081" s="50" t="s">
        <v>1845</v>
      </c>
    </row>
    <row r="2082" spans="1:4">
      <c r="A2082" s="50" t="s">
        <v>5416</v>
      </c>
      <c r="B2082" s="50">
        <v>532889</v>
      </c>
      <c r="C2082" s="50" t="s">
        <v>5415</v>
      </c>
      <c r="D2082" s="50" t="s">
        <v>702</v>
      </c>
    </row>
    <row r="2083" spans="1:4">
      <c r="A2083" s="50" t="s">
        <v>5414</v>
      </c>
      <c r="B2083" s="50">
        <v>511728</v>
      </c>
      <c r="C2083" s="50" t="s">
        <v>1517</v>
      </c>
      <c r="D2083" s="50" t="s">
        <v>786</v>
      </c>
    </row>
    <row r="2084" spans="1:4">
      <c r="A2084" s="50" t="s">
        <v>5413</v>
      </c>
      <c r="B2084" s="50">
        <v>514360</v>
      </c>
      <c r="C2084" s="50" t="s">
        <v>1517</v>
      </c>
      <c r="D2084" s="50" t="s">
        <v>713</v>
      </c>
    </row>
    <row r="2085" spans="1:4">
      <c r="A2085" s="50" t="s">
        <v>5412</v>
      </c>
      <c r="B2085" s="50">
        <v>542323</v>
      </c>
      <c r="C2085" s="50" t="s">
        <v>5411</v>
      </c>
      <c r="D2085" s="50" t="s">
        <v>1845</v>
      </c>
    </row>
    <row r="2086" spans="1:4">
      <c r="A2086" s="50" t="s">
        <v>5410</v>
      </c>
      <c r="B2086" s="50">
        <v>540756</v>
      </c>
      <c r="C2086" s="50" t="s">
        <v>1517</v>
      </c>
      <c r="D2086" s="50" t="s">
        <v>2335</v>
      </c>
    </row>
    <row r="2087" spans="1:4">
      <c r="A2087" s="50" t="s">
        <v>5409</v>
      </c>
      <c r="B2087" s="50">
        <v>539393</v>
      </c>
      <c r="C2087" s="50" t="s">
        <v>1517</v>
      </c>
      <c r="D2087" s="50" t="s">
        <v>5408</v>
      </c>
    </row>
    <row r="2088" spans="1:4">
      <c r="A2088" s="50" t="s">
        <v>5407</v>
      </c>
      <c r="B2088" s="50">
        <v>524322</v>
      </c>
      <c r="C2088" s="50" t="s">
        <v>1517</v>
      </c>
      <c r="D2088" s="50" t="s">
        <v>254</v>
      </c>
    </row>
    <row r="2089" spans="1:4">
      <c r="A2089" s="50" t="s">
        <v>5406</v>
      </c>
      <c r="B2089" s="50">
        <v>524109</v>
      </c>
      <c r="C2089" s="50" t="s">
        <v>5405</v>
      </c>
      <c r="D2089" s="50" t="s">
        <v>297</v>
      </c>
    </row>
    <row r="2090" spans="1:4">
      <c r="A2090" s="50" t="s">
        <v>5404</v>
      </c>
      <c r="B2090" s="50">
        <v>524675</v>
      </c>
      <c r="C2090" s="50" t="s">
        <v>1517</v>
      </c>
      <c r="D2090" s="50" t="s">
        <v>994</v>
      </c>
    </row>
    <row r="2091" spans="1:4">
      <c r="A2091" s="50" t="s">
        <v>5403</v>
      </c>
      <c r="B2091" s="50">
        <v>531778</v>
      </c>
      <c r="C2091" s="50" t="s">
        <v>1517</v>
      </c>
      <c r="D2091" s="50" t="s">
        <v>2261</v>
      </c>
    </row>
    <row r="2092" spans="1:4">
      <c r="A2092" s="50" t="s">
        <v>5402</v>
      </c>
      <c r="B2092" s="50">
        <v>504840</v>
      </c>
      <c r="C2092" s="50" t="s">
        <v>1517</v>
      </c>
      <c r="D2092" s="50" t="s">
        <v>912</v>
      </c>
    </row>
    <row r="2093" spans="1:4">
      <c r="A2093" s="50" t="s">
        <v>5401</v>
      </c>
      <c r="B2093" s="50">
        <v>531780</v>
      </c>
      <c r="C2093" s="50" t="s">
        <v>1517</v>
      </c>
      <c r="D2093" s="50" t="s">
        <v>994</v>
      </c>
    </row>
    <row r="2094" spans="1:4">
      <c r="A2094" s="50" t="s">
        <v>5400</v>
      </c>
      <c r="B2094" s="50">
        <v>500233</v>
      </c>
      <c r="C2094" s="50" t="s">
        <v>5399</v>
      </c>
      <c r="D2094" s="50" t="s">
        <v>2179</v>
      </c>
    </row>
    <row r="2095" spans="1:4">
      <c r="A2095" s="50" t="s">
        <v>5398</v>
      </c>
      <c r="B2095" s="50">
        <v>500234</v>
      </c>
      <c r="C2095" s="50" t="s">
        <v>5397</v>
      </c>
      <c r="D2095" s="50" t="s">
        <v>469</v>
      </c>
    </row>
    <row r="2096" spans="1:4">
      <c r="A2096" s="50" t="s">
        <v>5396</v>
      </c>
      <c r="B2096" s="50">
        <v>521054</v>
      </c>
      <c r="C2096" s="50" t="s">
        <v>1517</v>
      </c>
      <c r="D2096" s="50" t="s">
        <v>702</v>
      </c>
    </row>
    <row r="2097" spans="1:4">
      <c r="A2097" s="50" t="s">
        <v>5395</v>
      </c>
      <c r="B2097" s="50">
        <v>530201</v>
      </c>
      <c r="C2097" s="50" t="s">
        <v>1517</v>
      </c>
      <c r="D2097" s="50" t="s">
        <v>702</v>
      </c>
    </row>
    <row r="2098" spans="1:4">
      <c r="A2098" s="50" t="s">
        <v>5394</v>
      </c>
      <c r="B2098" s="50">
        <v>539014</v>
      </c>
      <c r="C2098" s="50" t="s">
        <v>1517</v>
      </c>
      <c r="D2098" s="50" t="s">
        <v>994</v>
      </c>
    </row>
    <row r="2099" spans="1:4">
      <c r="A2099" s="50" t="s">
        <v>5393</v>
      </c>
      <c r="B2099" s="50">
        <v>522287</v>
      </c>
      <c r="C2099" s="50" t="s">
        <v>5392</v>
      </c>
      <c r="D2099" s="50" t="s">
        <v>531</v>
      </c>
    </row>
    <row r="2100" spans="1:4">
      <c r="A2100" s="50" t="s">
        <v>5391</v>
      </c>
      <c r="B2100" s="50" t="s">
        <v>1517</v>
      </c>
      <c r="C2100" s="50" t="s">
        <v>5390</v>
      </c>
      <c r="D2100" s="50" t="s">
        <v>1662</v>
      </c>
    </row>
    <row r="2101" spans="1:4">
      <c r="A2101" s="50" t="s">
        <v>5389</v>
      </c>
      <c r="B2101" s="50">
        <v>513509</v>
      </c>
      <c r="C2101" s="50" t="s">
        <v>5388</v>
      </c>
      <c r="D2101" s="50" t="s">
        <v>771</v>
      </c>
    </row>
    <row r="2102" spans="1:4">
      <c r="A2102" s="50" t="s">
        <v>5387</v>
      </c>
      <c r="B2102" s="50">
        <v>533302</v>
      </c>
      <c r="C2102" s="50" t="s">
        <v>5386</v>
      </c>
      <c r="D2102" s="50" t="s">
        <v>1573</v>
      </c>
    </row>
    <row r="2103" spans="1:4">
      <c r="A2103" s="50" t="s">
        <v>5385</v>
      </c>
      <c r="B2103" s="50">
        <v>500235</v>
      </c>
      <c r="C2103" s="50" t="s">
        <v>5384</v>
      </c>
      <c r="D2103" s="50" t="s">
        <v>1632</v>
      </c>
    </row>
    <row r="2104" spans="1:4">
      <c r="A2104" s="50" t="s">
        <v>5383</v>
      </c>
      <c r="B2104" s="50">
        <v>532468</v>
      </c>
      <c r="C2104" s="50" t="s">
        <v>1517</v>
      </c>
      <c r="D2104" s="50" t="s">
        <v>754</v>
      </c>
    </row>
    <row r="2105" spans="1:4">
      <c r="A2105" s="50" t="s">
        <v>5382</v>
      </c>
      <c r="B2105" s="50">
        <v>514322</v>
      </c>
      <c r="C2105" s="50" t="s">
        <v>1517</v>
      </c>
      <c r="D2105" s="50" t="s">
        <v>702</v>
      </c>
    </row>
    <row r="2106" spans="1:4">
      <c r="A2106" s="50" t="s">
        <v>5381</v>
      </c>
      <c r="B2106" s="50">
        <v>511131</v>
      </c>
      <c r="C2106" s="50" t="s">
        <v>1517</v>
      </c>
      <c r="D2106" s="50" t="s">
        <v>708</v>
      </c>
    </row>
    <row r="2107" spans="1:4">
      <c r="A2107" s="50" t="s">
        <v>5380</v>
      </c>
      <c r="B2107" s="50">
        <v>526668</v>
      </c>
      <c r="C2107" s="50" t="s">
        <v>5379</v>
      </c>
      <c r="D2107" s="50" t="s">
        <v>1593</v>
      </c>
    </row>
    <row r="2108" spans="1:4">
      <c r="A2108" s="50" t="s">
        <v>5378</v>
      </c>
      <c r="B2108" s="50">
        <v>532741</v>
      </c>
      <c r="C2108" s="50" t="s">
        <v>5377</v>
      </c>
      <c r="D2108" s="50" t="s">
        <v>1632</v>
      </c>
    </row>
    <row r="2109" spans="1:4">
      <c r="A2109" s="50" t="s">
        <v>5376</v>
      </c>
      <c r="B2109" s="50">
        <v>524604</v>
      </c>
      <c r="C2109" s="50" t="s">
        <v>1517</v>
      </c>
      <c r="D2109" s="50" t="s">
        <v>254</v>
      </c>
    </row>
    <row r="2110" spans="1:4">
      <c r="A2110" s="50" t="s">
        <v>5375</v>
      </c>
      <c r="B2110" s="50">
        <v>780003</v>
      </c>
      <c r="C2110" s="50" t="s">
        <v>1517</v>
      </c>
      <c r="D2110" s="50" t="s">
        <v>1662</v>
      </c>
    </row>
    <row r="2111" spans="1:4">
      <c r="A2111" s="50" t="s">
        <v>5374</v>
      </c>
      <c r="B2111" s="50">
        <v>506184</v>
      </c>
      <c r="C2111" s="50" t="s">
        <v>5373</v>
      </c>
      <c r="D2111" s="50" t="s">
        <v>829</v>
      </c>
    </row>
    <row r="2112" spans="1:4">
      <c r="A2112" s="50" t="s">
        <v>5372</v>
      </c>
      <c r="B2112" s="50">
        <v>538896</v>
      </c>
      <c r="C2112" s="50" t="s">
        <v>1517</v>
      </c>
      <c r="D2112" s="50" t="s">
        <v>463</v>
      </c>
    </row>
    <row r="2113" spans="1:4">
      <c r="A2113" s="50" t="s">
        <v>5371</v>
      </c>
      <c r="B2113" s="50">
        <v>541005</v>
      </c>
      <c r="C2113" s="50" t="s">
        <v>1517</v>
      </c>
      <c r="D2113" s="50" t="s">
        <v>865</v>
      </c>
    </row>
    <row r="2114" spans="1:4">
      <c r="A2114" s="50" t="s">
        <v>5370</v>
      </c>
      <c r="B2114" s="50">
        <v>521242</v>
      </c>
      <c r="C2114" s="50" t="s">
        <v>1517</v>
      </c>
      <c r="D2114" s="50" t="s">
        <v>702</v>
      </c>
    </row>
    <row r="2115" spans="1:4">
      <c r="A2115" s="50" t="s">
        <v>5369</v>
      </c>
      <c r="B2115" s="50">
        <v>500236</v>
      </c>
      <c r="C2115" s="50" t="s">
        <v>5368</v>
      </c>
      <c r="D2115" s="50" t="s">
        <v>1621</v>
      </c>
    </row>
    <row r="2116" spans="1:4">
      <c r="A2116" s="50" t="s">
        <v>5367</v>
      </c>
      <c r="B2116" s="50">
        <v>513456</v>
      </c>
      <c r="C2116" s="50" t="s">
        <v>1517</v>
      </c>
      <c r="D2116" s="50" t="s">
        <v>205</v>
      </c>
    </row>
    <row r="2117" spans="1:4">
      <c r="A2117" s="50" t="s">
        <v>5366</v>
      </c>
      <c r="B2117" s="50">
        <v>506525</v>
      </c>
      <c r="C2117" s="50" t="s">
        <v>5365</v>
      </c>
      <c r="D2117" s="50" t="s">
        <v>463</v>
      </c>
    </row>
    <row r="2118" spans="1:4">
      <c r="A2118" s="50" t="s">
        <v>5364</v>
      </c>
      <c r="B2118" s="50">
        <v>507779</v>
      </c>
      <c r="C2118" s="50" t="s">
        <v>1517</v>
      </c>
      <c r="D2118" s="50" t="s">
        <v>912</v>
      </c>
    </row>
    <row r="2119" spans="1:4">
      <c r="A2119" s="50" t="s">
        <v>5363</v>
      </c>
      <c r="B2119" s="50">
        <v>500165</v>
      </c>
      <c r="C2119" s="50" t="s">
        <v>5362</v>
      </c>
      <c r="D2119" s="50" t="s">
        <v>2179</v>
      </c>
    </row>
    <row r="2120" spans="1:4">
      <c r="A2120" s="50" t="s">
        <v>5361</v>
      </c>
      <c r="B2120" s="50">
        <v>540515</v>
      </c>
      <c r="C2120" s="50" t="s">
        <v>1517</v>
      </c>
      <c r="D2120" s="50" t="s">
        <v>727</v>
      </c>
    </row>
    <row r="2121" spans="1:4">
      <c r="A2121" s="50" t="s">
        <v>5360</v>
      </c>
      <c r="B2121" s="50">
        <v>512399</v>
      </c>
      <c r="C2121" s="50" t="s">
        <v>1517</v>
      </c>
      <c r="D2121" s="50" t="s">
        <v>727</v>
      </c>
    </row>
    <row r="2122" spans="1:4">
      <c r="A2122" s="50" t="s">
        <v>5359</v>
      </c>
      <c r="B2122" s="50">
        <v>512036</v>
      </c>
      <c r="C2122" s="50" t="s">
        <v>1517</v>
      </c>
      <c r="D2122" s="50" t="s">
        <v>702</v>
      </c>
    </row>
    <row r="2123" spans="1:4">
      <c r="A2123" s="50" t="s">
        <v>5358</v>
      </c>
      <c r="B2123" s="50">
        <v>539679</v>
      </c>
      <c r="C2123" s="50" t="s">
        <v>1517</v>
      </c>
      <c r="D2123" s="50" t="s">
        <v>786</v>
      </c>
    </row>
    <row r="2124" spans="1:4">
      <c r="A2124" s="50" t="s">
        <v>5357</v>
      </c>
      <c r="B2124" s="50" t="s">
        <v>1517</v>
      </c>
      <c r="C2124" s="50" t="s">
        <v>5356</v>
      </c>
      <c r="D2124" s="50" t="s">
        <v>1515</v>
      </c>
    </row>
    <row r="2125" spans="1:4">
      <c r="A2125" s="50" t="s">
        <v>5355</v>
      </c>
      <c r="B2125" s="50">
        <v>526115</v>
      </c>
      <c r="C2125" s="50" t="s">
        <v>1517</v>
      </c>
      <c r="D2125" s="50" t="s">
        <v>829</v>
      </c>
    </row>
    <row r="2126" spans="1:4">
      <c r="A2126" s="50" t="s">
        <v>5354</v>
      </c>
      <c r="B2126" s="50">
        <v>541161</v>
      </c>
      <c r="C2126" s="50" t="s">
        <v>5353</v>
      </c>
      <c r="D2126" s="50" t="s">
        <v>708</v>
      </c>
    </row>
    <row r="2127" spans="1:4">
      <c r="A2127" s="50" t="s">
        <v>5352</v>
      </c>
      <c r="B2127" s="50">
        <v>533451</v>
      </c>
      <c r="C2127" s="50" t="s">
        <v>5351</v>
      </c>
      <c r="D2127" s="50" t="s">
        <v>1845</v>
      </c>
    </row>
    <row r="2128" spans="1:4">
      <c r="A2128" s="50" t="s">
        <v>5350</v>
      </c>
      <c r="B2128" s="50">
        <v>538928</v>
      </c>
      <c r="C2128" s="50" t="s">
        <v>1517</v>
      </c>
      <c r="D2128" s="50" t="s">
        <v>786</v>
      </c>
    </row>
    <row r="2129" spans="1:4">
      <c r="A2129" s="50" t="s">
        <v>5349</v>
      </c>
      <c r="B2129" s="50">
        <v>537784</v>
      </c>
      <c r="C2129" s="50" t="s">
        <v>1517</v>
      </c>
      <c r="D2129" s="50" t="s">
        <v>1533</v>
      </c>
    </row>
    <row r="2130" spans="1:4">
      <c r="A2130" s="50" t="s">
        <v>5348</v>
      </c>
      <c r="B2130" s="50">
        <v>590003</v>
      </c>
      <c r="C2130" s="50" t="s">
        <v>5347</v>
      </c>
      <c r="D2130" s="50" t="s">
        <v>705</v>
      </c>
    </row>
    <row r="2131" spans="1:4">
      <c r="A2131" s="50" t="s">
        <v>5346</v>
      </c>
      <c r="B2131" s="50">
        <v>531687</v>
      </c>
      <c r="C2131" s="50" t="s">
        <v>5345</v>
      </c>
      <c r="D2131" s="50" t="s">
        <v>196</v>
      </c>
    </row>
    <row r="2132" spans="1:4">
      <c r="A2132" s="50" t="s">
        <v>5344</v>
      </c>
      <c r="B2132" s="50">
        <v>539533</v>
      </c>
      <c r="C2132" s="50" t="s">
        <v>1517</v>
      </c>
      <c r="D2132" s="50" t="s">
        <v>727</v>
      </c>
    </row>
    <row r="2133" spans="1:4">
      <c r="A2133" s="50" t="s">
        <v>5343</v>
      </c>
      <c r="B2133" s="50">
        <v>502933</v>
      </c>
      <c r="C2133" s="50" t="s">
        <v>1517</v>
      </c>
      <c r="D2133" s="50" t="s">
        <v>702</v>
      </c>
    </row>
    <row r="2134" spans="1:4">
      <c r="A2134" s="50" t="s">
        <v>5342</v>
      </c>
      <c r="B2134" s="50">
        <v>532925</v>
      </c>
      <c r="C2134" s="50" t="s">
        <v>5341</v>
      </c>
      <c r="D2134" s="50" t="s">
        <v>713</v>
      </c>
    </row>
    <row r="2135" spans="1:4">
      <c r="A2135" s="50" t="s">
        <v>5340</v>
      </c>
      <c r="B2135" s="50">
        <v>532899</v>
      </c>
      <c r="C2135" s="50" t="s">
        <v>5339</v>
      </c>
      <c r="D2135" s="50" t="s">
        <v>196</v>
      </c>
    </row>
    <row r="2136" spans="1:4">
      <c r="A2136" s="50" t="s">
        <v>5338</v>
      </c>
      <c r="B2136" s="50">
        <v>524444</v>
      </c>
      <c r="C2136" s="50" t="s">
        <v>1517</v>
      </c>
      <c r="D2136" s="50" t="s">
        <v>1428</v>
      </c>
    </row>
    <row r="2137" spans="1:4">
      <c r="A2137" s="50" t="s">
        <v>5337</v>
      </c>
      <c r="B2137" s="50">
        <v>535136</v>
      </c>
      <c r="C2137" s="50" t="s">
        <v>1517</v>
      </c>
      <c r="D2137" s="50" t="s">
        <v>702</v>
      </c>
    </row>
    <row r="2138" spans="1:4">
      <c r="A2138" s="50" t="s">
        <v>5336</v>
      </c>
      <c r="B2138" s="50">
        <v>590041</v>
      </c>
      <c r="C2138" s="50" t="s">
        <v>5335</v>
      </c>
      <c r="D2138" s="50" t="s">
        <v>1579</v>
      </c>
    </row>
    <row r="2139" spans="1:4">
      <c r="A2139" s="50" t="s">
        <v>5334</v>
      </c>
      <c r="B2139" s="50">
        <v>530255</v>
      </c>
      <c r="C2139" s="50" t="s">
        <v>1517</v>
      </c>
      <c r="D2139" s="50" t="s">
        <v>1437</v>
      </c>
    </row>
    <row r="2140" spans="1:4">
      <c r="A2140" s="50" t="s">
        <v>5333</v>
      </c>
      <c r="B2140" s="50">
        <v>539276</v>
      </c>
      <c r="C2140" s="50" t="s">
        <v>5332</v>
      </c>
      <c r="D2140" s="50" t="s">
        <v>2335</v>
      </c>
    </row>
    <row r="2141" spans="1:4">
      <c r="A2141" s="50" t="s">
        <v>5331</v>
      </c>
      <c r="B2141" s="50">
        <v>504084</v>
      </c>
      <c r="C2141" s="50" t="s">
        <v>1517</v>
      </c>
      <c r="D2141" s="50" t="s">
        <v>740</v>
      </c>
    </row>
    <row r="2142" spans="1:4">
      <c r="A2142" s="50" t="s">
        <v>5330</v>
      </c>
      <c r="B2142" s="50">
        <v>539562</v>
      </c>
      <c r="C2142" s="50" t="s">
        <v>1517</v>
      </c>
      <c r="D2142" s="50" t="s">
        <v>727</v>
      </c>
    </row>
    <row r="2143" spans="1:4">
      <c r="A2143" s="50" t="s">
        <v>5329</v>
      </c>
      <c r="B2143" s="50">
        <v>530357</v>
      </c>
      <c r="C2143" s="50" t="s">
        <v>1517</v>
      </c>
      <c r="D2143" s="50" t="s">
        <v>727</v>
      </c>
    </row>
    <row r="2144" spans="1:4">
      <c r="A2144" s="50" t="s">
        <v>5328</v>
      </c>
      <c r="B2144" s="50">
        <v>530357</v>
      </c>
      <c r="C2144" s="50" t="s">
        <v>1517</v>
      </c>
      <c r="D2144" s="50" t="s">
        <v>727</v>
      </c>
    </row>
    <row r="2145" spans="1:4">
      <c r="A2145" s="50" t="s">
        <v>5327</v>
      </c>
      <c r="B2145" s="50">
        <v>526067</v>
      </c>
      <c r="C2145" s="50" t="s">
        <v>1517</v>
      </c>
      <c r="D2145" s="50" t="s">
        <v>912</v>
      </c>
    </row>
    <row r="2146" spans="1:4">
      <c r="A2146" s="50" t="s">
        <v>5326</v>
      </c>
      <c r="B2146" s="50">
        <v>531784</v>
      </c>
      <c r="C2146" s="50" t="s">
        <v>1517</v>
      </c>
      <c r="D2146" s="50" t="s">
        <v>713</v>
      </c>
    </row>
    <row r="2147" spans="1:4">
      <c r="A2147" s="50" t="s">
        <v>5325</v>
      </c>
      <c r="B2147" s="50">
        <v>590066</v>
      </c>
      <c r="C2147" s="50" t="s">
        <v>5324</v>
      </c>
      <c r="D2147" s="50" t="s">
        <v>469</v>
      </c>
    </row>
    <row r="2148" spans="1:4">
      <c r="A2148" s="50" t="s">
        <v>5323</v>
      </c>
      <c r="B2148" s="50">
        <v>533192</v>
      </c>
      <c r="C2148" s="50" t="s">
        <v>5322</v>
      </c>
      <c r="D2148" s="50" t="s">
        <v>589</v>
      </c>
    </row>
    <row r="2149" spans="1:4">
      <c r="A2149" s="50" t="s">
        <v>5321</v>
      </c>
      <c r="B2149" s="50">
        <v>540385</v>
      </c>
      <c r="C2149" s="50" t="s">
        <v>1517</v>
      </c>
      <c r="D2149" s="50" t="s">
        <v>727</v>
      </c>
    </row>
    <row r="2150" spans="1:4">
      <c r="A2150" s="50" t="s">
        <v>5320</v>
      </c>
      <c r="B2150" s="50">
        <v>532054</v>
      </c>
      <c r="C2150" s="50" t="s">
        <v>5319</v>
      </c>
      <c r="D2150" s="50" t="s">
        <v>829</v>
      </c>
    </row>
    <row r="2151" spans="1:4">
      <c r="A2151" s="50" t="s">
        <v>5318</v>
      </c>
      <c r="B2151" s="50">
        <v>532714</v>
      </c>
      <c r="C2151" s="50" t="s">
        <v>5317</v>
      </c>
      <c r="D2151" s="50" t="s">
        <v>531</v>
      </c>
    </row>
    <row r="2152" spans="1:4">
      <c r="A2152" s="50" t="s">
        <v>5316</v>
      </c>
      <c r="B2152" s="50">
        <v>508993</v>
      </c>
      <c r="C2152" s="50" t="s">
        <v>1517</v>
      </c>
      <c r="D2152" s="50" t="s">
        <v>708</v>
      </c>
    </row>
    <row r="2153" spans="1:4">
      <c r="A2153" s="50" t="s">
        <v>5315</v>
      </c>
      <c r="B2153" s="50">
        <v>518011</v>
      </c>
      <c r="C2153" s="50" t="s">
        <v>1517</v>
      </c>
      <c r="D2153" s="50" t="s">
        <v>469</v>
      </c>
    </row>
    <row r="2154" spans="1:4">
      <c r="A2154" s="50" t="s">
        <v>5314</v>
      </c>
      <c r="B2154" s="50" t="s">
        <v>1517</v>
      </c>
      <c r="C2154" s="50" t="s">
        <v>5313</v>
      </c>
      <c r="D2154" s="50" t="s">
        <v>1515</v>
      </c>
    </row>
    <row r="2155" spans="1:4">
      <c r="A2155" s="50" t="s">
        <v>5312</v>
      </c>
      <c r="B2155" s="50">
        <v>517569</v>
      </c>
      <c r="C2155" s="50" t="s">
        <v>5311</v>
      </c>
      <c r="D2155" s="50" t="s">
        <v>740</v>
      </c>
    </row>
    <row r="2156" spans="1:4">
      <c r="A2156" s="50" t="s">
        <v>5310</v>
      </c>
      <c r="B2156" s="50">
        <v>519602</v>
      </c>
      <c r="C2156" s="50" t="s">
        <v>5309</v>
      </c>
      <c r="D2156" s="50" t="s">
        <v>1407</v>
      </c>
    </row>
    <row r="2157" spans="1:4">
      <c r="A2157" s="50" t="s">
        <v>5308</v>
      </c>
      <c r="B2157" s="50">
        <v>506528</v>
      </c>
      <c r="C2157" s="50" t="s">
        <v>1517</v>
      </c>
      <c r="D2157" s="50" t="s">
        <v>187</v>
      </c>
    </row>
    <row r="2158" spans="1:4">
      <c r="A2158" s="50" t="s">
        <v>5307</v>
      </c>
      <c r="B2158" s="50">
        <v>531163</v>
      </c>
      <c r="C2158" s="50" t="s">
        <v>5306</v>
      </c>
      <c r="D2158" s="50" t="s">
        <v>187</v>
      </c>
    </row>
    <row r="2159" spans="1:4">
      <c r="A2159" s="50" t="s">
        <v>5305</v>
      </c>
      <c r="B2159" s="50">
        <v>506530</v>
      </c>
      <c r="C2159" s="50" t="s">
        <v>1517</v>
      </c>
      <c r="D2159" s="50" t="s">
        <v>912</v>
      </c>
    </row>
    <row r="2160" spans="1:4">
      <c r="A2160" s="50" t="s">
        <v>5304</v>
      </c>
      <c r="B2160" s="50">
        <v>505890</v>
      </c>
      <c r="C2160" s="50" t="s">
        <v>1517</v>
      </c>
      <c r="D2160" s="50" t="s">
        <v>297</v>
      </c>
    </row>
    <row r="2161" spans="1:4">
      <c r="A2161" s="50" t="s">
        <v>5303</v>
      </c>
      <c r="B2161" s="50">
        <v>505890</v>
      </c>
      <c r="C2161" s="50" t="s">
        <v>1517</v>
      </c>
      <c r="D2161" s="50" t="s">
        <v>297</v>
      </c>
    </row>
    <row r="2162" spans="1:4">
      <c r="A2162" s="50" t="s">
        <v>5302</v>
      </c>
      <c r="B2162" s="50">
        <v>540953</v>
      </c>
      <c r="C2162" s="50" t="s">
        <v>1517</v>
      </c>
      <c r="D2162" s="50" t="s">
        <v>829</v>
      </c>
    </row>
    <row r="2163" spans="1:4">
      <c r="A2163" s="50" t="s">
        <v>5301</v>
      </c>
      <c r="B2163" s="50">
        <v>530163</v>
      </c>
      <c r="C2163" s="50" t="s">
        <v>1517</v>
      </c>
      <c r="D2163" s="50" t="s">
        <v>254</v>
      </c>
    </row>
    <row r="2164" spans="1:4">
      <c r="A2164" s="50" t="s">
        <v>5300</v>
      </c>
      <c r="B2164" s="50">
        <v>532686</v>
      </c>
      <c r="C2164" s="50" t="s">
        <v>5298</v>
      </c>
      <c r="D2164" s="50" t="s">
        <v>757</v>
      </c>
    </row>
    <row r="2165" spans="1:4">
      <c r="A2165" s="50" t="s">
        <v>5299</v>
      </c>
      <c r="B2165" s="50">
        <v>532686</v>
      </c>
      <c r="C2165" s="50" t="s">
        <v>5298</v>
      </c>
      <c r="D2165" s="50" t="s">
        <v>757</v>
      </c>
    </row>
    <row r="2166" spans="1:4">
      <c r="A2166" s="50" t="s">
        <v>5297</v>
      </c>
      <c r="B2166" s="50">
        <v>507180</v>
      </c>
      <c r="C2166" s="50" t="s">
        <v>5296</v>
      </c>
      <c r="D2166" s="50" t="s">
        <v>589</v>
      </c>
    </row>
    <row r="2167" spans="1:4">
      <c r="A2167" s="50" t="s">
        <v>5295</v>
      </c>
      <c r="B2167" s="50">
        <v>524174</v>
      </c>
      <c r="C2167" s="50" t="s">
        <v>1517</v>
      </c>
      <c r="D2167" s="50" t="s">
        <v>463</v>
      </c>
    </row>
    <row r="2168" spans="1:4">
      <c r="A2168" s="50" t="s">
        <v>5294</v>
      </c>
      <c r="B2168" s="50">
        <v>533289</v>
      </c>
      <c r="C2168" s="50" t="s">
        <v>5293</v>
      </c>
      <c r="D2168" s="50" t="s">
        <v>794</v>
      </c>
    </row>
    <row r="2169" spans="1:4">
      <c r="A2169" s="50" t="s">
        <v>5292</v>
      </c>
      <c r="B2169" s="50">
        <v>502937</v>
      </c>
      <c r="C2169" s="50" t="s">
        <v>5291</v>
      </c>
      <c r="D2169" s="50" t="s">
        <v>783</v>
      </c>
    </row>
    <row r="2170" spans="1:4">
      <c r="A2170" s="50" t="s">
        <v>5290</v>
      </c>
      <c r="B2170" s="50">
        <v>532732</v>
      </c>
      <c r="C2170" s="50" t="s">
        <v>5289</v>
      </c>
      <c r="D2170" s="50" t="s">
        <v>829</v>
      </c>
    </row>
    <row r="2171" spans="1:4">
      <c r="A2171" s="50" t="s">
        <v>5288</v>
      </c>
      <c r="B2171" s="50">
        <v>507948</v>
      </c>
      <c r="C2171" s="50" t="s">
        <v>1517</v>
      </c>
      <c r="D2171" s="50" t="s">
        <v>786</v>
      </c>
    </row>
    <row r="2172" spans="1:4">
      <c r="A2172" s="50" t="s">
        <v>5287</v>
      </c>
      <c r="B2172" s="50">
        <v>512597</v>
      </c>
      <c r="C2172" s="50" t="s">
        <v>5286</v>
      </c>
      <c r="D2172" s="50" t="s">
        <v>786</v>
      </c>
    </row>
    <row r="2173" spans="1:4">
      <c r="A2173" s="50" t="s">
        <v>5285</v>
      </c>
      <c r="B2173" s="50" t="s">
        <v>1517</v>
      </c>
      <c r="C2173" s="50" t="s">
        <v>5284</v>
      </c>
      <c r="D2173" s="50" t="s">
        <v>786</v>
      </c>
    </row>
    <row r="2174" spans="1:4">
      <c r="A2174" s="50" t="s">
        <v>5283</v>
      </c>
      <c r="B2174" s="50">
        <v>500239</v>
      </c>
      <c r="C2174" s="50" t="s">
        <v>1517</v>
      </c>
      <c r="D2174" s="50" t="s">
        <v>702</v>
      </c>
    </row>
    <row r="2175" spans="1:4">
      <c r="A2175" s="50" t="s">
        <v>5282</v>
      </c>
      <c r="B2175" s="50">
        <v>531609</v>
      </c>
      <c r="C2175" s="50" t="s">
        <v>1517</v>
      </c>
      <c r="D2175" s="50" t="s">
        <v>912</v>
      </c>
    </row>
    <row r="2176" spans="1:4">
      <c r="A2176" s="50" t="s">
        <v>5281</v>
      </c>
      <c r="B2176" s="50">
        <v>540775</v>
      </c>
      <c r="C2176" s="50" t="s">
        <v>5279</v>
      </c>
      <c r="D2176" s="50" t="s">
        <v>219</v>
      </c>
    </row>
    <row r="2177" spans="1:4">
      <c r="A2177" s="50" t="s">
        <v>5280</v>
      </c>
      <c r="B2177" s="50">
        <v>540775</v>
      </c>
      <c r="C2177" s="50" t="s">
        <v>5279</v>
      </c>
      <c r="D2177" s="50" t="s">
        <v>219</v>
      </c>
    </row>
    <row r="2178" spans="1:4">
      <c r="A2178" s="50" t="s">
        <v>5278</v>
      </c>
      <c r="B2178" s="50">
        <v>590068</v>
      </c>
      <c r="C2178" s="50" t="s">
        <v>5273</v>
      </c>
      <c r="D2178" s="50" t="s">
        <v>994</v>
      </c>
    </row>
    <row r="2179" spans="1:4">
      <c r="A2179" s="50" t="s">
        <v>5277</v>
      </c>
      <c r="B2179" s="50">
        <v>507794</v>
      </c>
      <c r="C2179" s="50" t="s">
        <v>1517</v>
      </c>
      <c r="D2179" s="50" t="s">
        <v>199</v>
      </c>
    </row>
    <row r="2180" spans="1:4">
      <c r="A2180" s="50" t="s">
        <v>5276</v>
      </c>
      <c r="B2180" s="50">
        <v>504269</v>
      </c>
      <c r="C2180" s="50" t="s">
        <v>5275</v>
      </c>
      <c r="D2180" s="50" t="s">
        <v>267</v>
      </c>
    </row>
    <row r="2181" spans="1:4">
      <c r="A2181" s="50" t="s">
        <v>5274</v>
      </c>
      <c r="B2181" s="50">
        <v>590068</v>
      </c>
      <c r="C2181" s="50" t="s">
        <v>5273</v>
      </c>
      <c r="D2181" s="50" t="s">
        <v>994</v>
      </c>
    </row>
    <row r="2182" spans="1:4">
      <c r="A2182" s="50" t="s">
        <v>5272</v>
      </c>
      <c r="B2182" s="50">
        <v>519064</v>
      </c>
      <c r="C2182" s="50" t="s">
        <v>1517</v>
      </c>
      <c r="D2182" s="50" t="s">
        <v>196</v>
      </c>
    </row>
    <row r="2183" spans="1:4">
      <c r="A2183" s="50" t="s">
        <v>5271</v>
      </c>
      <c r="B2183" s="50">
        <v>531892</v>
      </c>
      <c r="C2183" s="50" t="s">
        <v>5270</v>
      </c>
      <c r="D2183" s="50" t="s">
        <v>727</v>
      </c>
    </row>
    <row r="2184" spans="1:4">
      <c r="A2184" s="50" t="s">
        <v>5269</v>
      </c>
      <c r="B2184" s="50">
        <v>506178</v>
      </c>
      <c r="C2184" s="50" t="s">
        <v>1517</v>
      </c>
      <c r="D2184" s="50" t="s">
        <v>994</v>
      </c>
    </row>
    <row r="2185" spans="1:4">
      <c r="A2185" s="50" t="s">
        <v>5268</v>
      </c>
      <c r="B2185" s="50">
        <v>521127</v>
      </c>
      <c r="C2185" s="50" t="s">
        <v>1517</v>
      </c>
      <c r="D2185" s="50" t="s">
        <v>702</v>
      </c>
    </row>
    <row r="2186" spans="1:4">
      <c r="A2186" s="50" t="s">
        <v>5267</v>
      </c>
      <c r="B2186" s="50">
        <v>539788</v>
      </c>
      <c r="C2186" s="50" t="s">
        <v>1517</v>
      </c>
      <c r="D2186" s="50" t="s">
        <v>602</v>
      </c>
    </row>
    <row r="2187" spans="1:4">
      <c r="A2187" s="50" t="s">
        <v>5266</v>
      </c>
      <c r="B2187" s="50">
        <v>507435</v>
      </c>
      <c r="C2187" s="50" t="s">
        <v>1517</v>
      </c>
      <c r="D2187" s="50" t="s">
        <v>1611</v>
      </c>
    </row>
    <row r="2188" spans="1:4">
      <c r="A2188" s="50" t="s">
        <v>5265</v>
      </c>
      <c r="B2188" s="50">
        <v>507435</v>
      </c>
      <c r="C2188" s="50" t="s">
        <v>1517</v>
      </c>
      <c r="D2188" s="50" t="s">
        <v>1611</v>
      </c>
    </row>
    <row r="2189" spans="1:4">
      <c r="A2189" s="50" t="s">
        <v>5264</v>
      </c>
      <c r="B2189" s="50">
        <v>535730</v>
      </c>
      <c r="C2189" s="50" t="s">
        <v>1517</v>
      </c>
      <c r="D2189" s="50" t="s">
        <v>702</v>
      </c>
    </row>
    <row r="2190" spans="1:4">
      <c r="A2190" s="50" t="s">
        <v>5263</v>
      </c>
      <c r="B2190" s="50">
        <v>531692</v>
      </c>
      <c r="C2190" s="50" t="s">
        <v>1517</v>
      </c>
      <c r="D2190" s="50" t="s">
        <v>1593</v>
      </c>
    </row>
    <row r="2191" spans="1:4">
      <c r="A2191" s="50" t="s">
        <v>5262</v>
      </c>
      <c r="B2191" s="50">
        <v>513693</v>
      </c>
      <c r="C2191" s="50" t="s">
        <v>1517</v>
      </c>
      <c r="D2191" s="50" t="s">
        <v>1632</v>
      </c>
    </row>
    <row r="2192" spans="1:4">
      <c r="A2192" s="50" t="s">
        <v>5261</v>
      </c>
      <c r="B2192" s="50">
        <v>540812</v>
      </c>
      <c r="C2192" s="50" t="s">
        <v>1517</v>
      </c>
      <c r="D2192" s="50" t="s">
        <v>762</v>
      </c>
    </row>
    <row r="2193" spans="1:4">
      <c r="A2193" s="50" t="s">
        <v>5260</v>
      </c>
      <c r="B2193" s="50">
        <v>507946</v>
      </c>
      <c r="C2193" s="50" t="s">
        <v>1517</v>
      </c>
      <c r="D2193" s="50" t="s">
        <v>994</v>
      </c>
    </row>
    <row r="2194" spans="1:4">
      <c r="A2194" s="50" t="s">
        <v>5259</v>
      </c>
      <c r="B2194" s="50">
        <v>507946</v>
      </c>
      <c r="C2194" s="50" t="s">
        <v>1517</v>
      </c>
      <c r="D2194" s="50" t="s">
        <v>994</v>
      </c>
    </row>
    <row r="2195" spans="1:4">
      <c r="A2195" s="50" t="s">
        <v>5258</v>
      </c>
      <c r="B2195" s="50">
        <v>535566</v>
      </c>
      <c r="C2195" s="50" t="s">
        <v>1517</v>
      </c>
      <c r="D2195" s="50" t="s">
        <v>786</v>
      </c>
    </row>
    <row r="2196" spans="1:4">
      <c r="A2196" s="50" t="s">
        <v>5257</v>
      </c>
      <c r="B2196" s="50">
        <v>524699</v>
      </c>
      <c r="C2196" s="50" t="s">
        <v>1517</v>
      </c>
      <c r="D2196" s="50" t="s">
        <v>463</v>
      </c>
    </row>
    <row r="2197" spans="1:4">
      <c r="A2197" s="50" t="s">
        <v>5256</v>
      </c>
      <c r="B2197" s="50">
        <v>522101</v>
      </c>
      <c r="C2197" s="50" t="s">
        <v>1517</v>
      </c>
      <c r="D2197" s="50" t="s">
        <v>297</v>
      </c>
    </row>
    <row r="2198" spans="1:4">
      <c r="A2198" s="50" t="s">
        <v>5255</v>
      </c>
      <c r="B2198" s="50">
        <v>523218</v>
      </c>
      <c r="C2198" s="50" t="s">
        <v>5254</v>
      </c>
      <c r="D2198" s="50" t="s">
        <v>1527</v>
      </c>
    </row>
    <row r="2199" spans="1:4">
      <c r="A2199" s="50" t="s">
        <v>5253</v>
      </c>
      <c r="B2199" s="50">
        <v>524500</v>
      </c>
      <c r="C2199" s="50" t="s">
        <v>5251</v>
      </c>
      <c r="D2199" s="50" t="s">
        <v>254</v>
      </c>
    </row>
    <row r="2200" spans="1:4">
      <c r="A2200" s="50" t="s">
        <v>5252</v>
      </c>
      <c r="B2200" s="50">
        <v>524500</v>
      </c>
      <c r="C2200" s="50" t="s">
        <v>5251</v>
      </c>
      <c r="D2200" s="50" t="s">
        <v>254</v>
      </c>
    </row>
    <row r="2201" spans="1:4">
      <c r="A2201" s="50" t="s">
        <v>5250</v>
      </c>
      <c r="B2201" s="50">
        <v>532067</v>
      </c>
      <c r="C2201" s="50" t="s">
        <v>1517</v>
      </c>
      <c r="D2201" s="50" t="s">
        <v>789</v>
      </c>
    </row>
    <row r="2202" spans="1:4">
      <c r="A2202" s="50" t="s">
        <v>5249</v>
      </c>
      <c r="B2202" s="50">
        <v>532067</v>
      </c>
      <c r="C2202" s="50" t="s">
        <v>1517</v>
      </c>
      <c r="D2202" s="50" t="s">
        <v>789</v>
      </c>
    </row>
    <row r="2203" spans="1:4">
      <c r="A2203" s="50" t="s">
        <v>5248</v>
      </c>
      <c r="B2203" s="50">
        <v>530313</v>
      </c>
      <c r="C2203" s="50" t="s">
        <v>5247</v>
      </c>
      <c r="D2203" s="50" t="s">
        <v>254</v>
      </c>
    </row>
    <row r="2204" spans="1:4">
      <c r="A2204" s="50" t="s">
        <v>5246</v>
      </c>
      <c r="B2204" s="50">
        <v>500240</v>
      </c>
      <c r="C2204" s="50" t="s">
        <v>1517</v>
      </c>
      <c r="D2204" s="50" t="s">
        <v>2047</v>
      </c>
    </row>
    <row r="2205" spans="1:4">
      <c r="A2205" s="50" t="s">
        <v>5245</v>
      </c>
      <c r="B2205" s="50">
        <v>531274</v>
      </c>
      <c r="C2205" s="50" t="s">
        <v>1517</v>
      </c>
      <c r="D2205" s="50" t="s">
        <v>786</v>
      </c>
    </row>
    <row r="2206" spans="1:4">
      <c r="A2206" s="50" t="s">
        <v>5244</v>
      </c>
      <c r="B2206" s="50">
        <v>524019</v>
      </c>
      <c r="C2206" s="50" t="s">
        <v>5242</v>
      </c>
      <c r="D2206" s="50" t="s">
        <v>716</v>
      </c>
    </row>
    <row r="2207" spans="1:4">
      <c r="A2207" s="50" t="s">
        <v>5243</v>
      </c>
      <c r="B2207" s="50">
        <v>524019</v>
      </c>
      <c r="C2207" s="50" t="s">
        <v>5242</v>
      </c>
      <c r="D2207" s="50" t="s">
        <v>716</v>
      </c>
    </row>
    <row r="2208" spans="1:4">
      <c r="A2208" s="50" t="s">
        <v>5241</v>
      </c>
      <c r="B2208" s="50">
        <v>530215</v>
      </c>
      <c r="C2208" s="50" t="s">
        <v>1517</v>
      </c>
      <c r="D2208" s="50" t="s">
        <v>708</v>
      </c>
    </row>
    <row r="2209" spans="1:4">
      <c r="A2209" s="50" t="s">
        <v>5240</v>
      </c>
      <c r="B2209" s="50">
        <v>512329</v>
      </c>
      <c r="C2209" s="50" t="s">
        <v>1517</v>
      </c>
      <c r="D2209" s="50" t="s">
        <v>1533</v>
      </c>
    </row>
    <row r="2210" spans="1:4">
      <c r="A2210" s="50" t="s">
        <v>5239</v>
      </c>
      <c r="B2210" s="50">
        <v>540680</v>
      </c>
      <c r="C2210" s="50" t="s">
        <v>5238</v>
      </c>
      <c r="D2210" s="50" t="s">
        <v>1632</v>
      </c>
    </row>
    <row r="2211" spans="1:4">
      <c r="A2211" s="50" t="s">
        <v>5237</v>
      </c>
      <c r="B2211" s="50">
        <v>531413</v>
      </c>
      <c r="C2211" s="50" t="s">
        <v>1517</v>
      </c>
      <c r="D2211" s="50" t="s">
        <v>2007</v>
      </c>
    </row>
    <row r="2212" spans="1:4">
      <c r="A2212" s="50" t="s">
        <v>5236</v>
      </c>
      <c r="B2212" s="50">
        <v>537750</v>
      </c>
      <c r="C2212" s="50" t="s">
        <v>1517</v>
      </c>
      <c r="D2212" s="50" t="s">
        <v>1573</v>
      </c>
    </row>
    <row r="2213" spans="1:4">
      <c r="A2213" s="50" t="s">
        <v>5235</v>
      </c>
      <c r="B2213" s="50">
        <v>532967</v>
      </c>
      <c r="C2213" s="50" t="s">
        <v>5234</v>
      </c>
      <c r="D2213" s="50" t="s">
        <v>187</v>
      </c>
    </row>
    <row r="2214" spans="1:4">
      <c r="A2214" s="50" t="s">
        <v>5233</v>
      </c>
      <c r="B2214" s="50">
        <v>500241</v>
      </c>
      <c r="C2214" s="50" t="s">
        <v>5232</v>
      </c>
      <c r="D2214" s="50" t="s">
        <v>297</v>
      </c>
    </row>
    <row r="2215" spans="1:4">
      <c r="A2215" s="50" t="s">
        <v>5231</v>
      </c>
      <c r="B2215" s="50">
        <v>533193</v>
      </c>
      <c r="C2215" s="50" t="s">
        <v>5230</v>
      </c>
      <c r="D2215" s="50" t="s">
        <v>740</v>
      </c>
    </row>
    <row r="2216" spans="1:4">
      <c r="A2216" s="50" t="s">
        <v>5229</v>
      </c>
      <c r="B2216" s="50">
        <v>500245</v>
      </c>
      <c r="C2216" s="50" t="s">
        <v>1517</v>
      </c>
      <c r="D2216" s="50" t="s">
        <v>1632</v>
      </c>
    </row>
    <row r="2217" spans="1:4">
      <c r="A2217" s="50" t="s">
        <v>5228</v>
      </c>
      <c r="B2217" s="50">
        <v>500243</v>
      </c>
      <c r="C2217" s="50" t="s">
        <v>5227</v>
      </c>
      <c r="D2217" s="50" t="s">
        <v>297</v>
      </c>
    </row>
    <row r="2218" spans="1:4">
      <c r="A2218" s="50" t="s">
        <v>5226</v>
      </c>
      <c r="B2218" s="50">
        <v>533293</v>
      </c>
      <c r="C2218" s="50" t="s">
        <v>5225</v>
      </c>
      <c r="D2218" s="50" t="s">
        <v>771</v>
      </c>
    </row>
    <row r="2219" spans="1:4">
      <c r="A2219" s="50" t="s">
        <v>5224</v>
      </c>
      <c r="B2219" s="50">
        <v>505283</v>
      </c>
      <c r="C2219" s="50" t="s">
        <v>1517</v>
      </c>
      <c r="D2219" s="50" t="s">
        <v>297</v>
      </c>
    </row>
    <row r="2220" spans="1:4">
      <c r="A2220" s="50" t="s">
        <v>5223</v>
      </c>
      <c r="B2220" s="50">
        <v>530145</v>
      </c>
      <c r="C2220" s="50" t="s">
        <v>1517</v>
      </c>
      <c r="D2220" s="50" t="s">
        <v>716</v>
      </c>
    </row>
    <row r="2221" spans="1:4">
      <c r="A2221" s="50" t="s">
        <v>5222</v>
      </c>
      <c r="B2221" s="50">
        <v>521248</v>
      </c>
      <c r="C2221" s="50" t="s">
        <v>5221</v>
      </c>
      <c r="D2221" s="50" t="s">
        <v>829</v>
      </c>
    </row>
    <row r="2222" spans="1:4">
      <c r="A2222" s="50" t="s">
        <v>5220</v>
      </c>
      <c r="B2222" s="50">
        <v>532304</v>
      </c>
      <c r="C2222" s="50" t="s">
        <v>1517</v>
      </c>
      <c r="D2222" s="50" t="s">
        <v>727</v>
      </c>
    </row>
    <row r="2223" spans="1:4">
      <c r="A2223" s="50" t="s">
        <v>5219</v>
      </c>
      <c r="B2223" s="50">
        <v>532304</v>
      </c>
      <c r="C2223" s="50" t="s">
        <v>1517</v>
      </c>
      <c r="D2223" s="50" t="s">
        <v>727</v>
      </c>
    </row>
    <row r="2224" spans="1:4">
      <c r="A2224" s="50" t="s">
        <v>5218</v>
      </c>
      <c r="B2224" s="50">
        <v>530235</v>
      </c>
      <c r="C2224" s="50" t="s">
        <v>1517</v>
      </c>
      <c r="D2224" s="50" t="s">
        <v>786</v>
      </c>
    </row>
    <row r="2225" spans="1:4">
      <c r="A2225" s="50" t="s">
        <v>5217</v>
      </c>
      <c r="B2225" s="50">
        <v>526409</v>
      </c>
      <c r="C2225" s="50" t="s">
        <v>1517</v>
      </c>
      <c r="D2225" s="50" t="s">
        <v>716</v>
      </c>
    </row>
    <row r="2226" spans="1:4">
      <c r="A2226" s="50" t="s">
        <v>5216</v>
      </c>
      <c r="B2226" s="50">
        <v>526409</v>
      </c>
      <c r="C2226" s="50" t="s">
        <v>1517</v>
      </c>
      <c r="D2226" s="50" t="s">
        <v>716</v>
      </c>
    </row>
    <row r="2227" spans="1:4">
      <c r="A2227" s="50" t="s">
        <v>5215</v>
      </c>
      <c r="B2227" s="50">
        <v>523652</v>
      </c>
      <c r="C2227" s="50" t="s">
        <v>1517</v>
      </c>
      <c r="D2227" s="50" t="s">
        <v>716</v>
      </c>
    </row>
    <row r="2228" spans="1:4">
      <c r="A2228" s="50" t="s">
        <v>5214</v>
      </c>
      <c r="B2228" s="50">
        <v>521238</v>
      </c>
      <c r="C2228" s="50" t="s">
        <v>1517</v>
      </c>
      <c r="D2228" s="50" t="s">
        <v>1462</v>
      </c>
    </row>
    <row r="2229" spans="1:4">
      <c r="A2229" s="50" t="s">
        <v>5213</v>
      </c>
      <c r="B2229" s="50" t="s">
        <v>1517</v>
      </c>
      <c r="C2229" s="50" t="s">
        <v>5212</v>
      </c>
      <c r="D2229" s="50" t="s">
        <v>1515</v>
      </c>
    </row>
    <row r="2230" spans="1:4">
      <c r="A2230" s="50" t="s">
        <v>5211</v>
      </c>
      <c r="B2230" s="50">
        <v>530771</v>
      </c>
      <c r="C2230" s="50" t="s">
        <v>1517</v>
      </c>
      <c r="D2230" s="50" t="s">
        <v>786</v>
      </c>
    </row>
    <row r="2231" spans="1:4">
      <c r="A2231" s="50" t="s">
        <v>5210</v>
      </c>
      <c r="B2231" s="50">
        <v>514221</v>
      </c>
      <c r="C2231" s="50" t="s">
        <v>1517</v>
      </c>
      <c r="D2231" s="50" t="s">
        <v>702</v>
      </c>
    </row>
    <row r="2232" spans="1:4">
      <c r="A2232" s="50" t="s">
        <v>5209</v>
      </c>
      <c r="B2232" s="50">
        <v>517170</v>
      </c>
      <c r="C2232" s="50" t="s">
        <v>5208</v>
      </c>
      <c r="D2232" s="50" t="s">
        <v>740</v>
      </c>
    </row>
    <row r="2233" spans="1:4">
      <c r="A2233" s="50" t="s">
        <v>5207</v>
      </c>
      <c r="B2233" s="50">
        <v>524520</v>
      </c>
      <c r="C2233" s="50" t="s">
        <v>1517</v>
      </c>
      <c r="D2233" s="50" t="s">
        <v>890</v>
      </c>
    </row>
    <row r="2234" spans="1:4">
      <c r="A2234" s="50" t="s">
        <v>5206</v>
      </c>
      <c r="B2234" s="50">
        <v>524520</v>
      </c>
      <c r="C2234" s="50" t="s">
        <v>1517</v>
      </c>
      <c r="D2234" s="50" t="s">
        <v>890</v>
      </c>
    </row>
    <row r="2235" spans="1:4">
      <c r="A2235" s="50" t="s">
        <v>5205</v>
      </c>
      <c r="B2235" s="50">
        <v>531578</v>
      </c>
      <c r="C2235" s="50" t="s">
        <v>1517</v>
      </c>
      <c r="D2235" s="50" t="s">
        <v>708</v>
      </c>
    </row>
    <row r="2236" spans="1:4">
      <c r="A2236" s="50" t="s">
        <v>5204</v>
      </c>
      <c r="B2236" s="50">
        <v>519415</v>
      </c>
      <c r="C2236" s="50" t="s">
        <v>1517</v>
      </c>
      <c r="D2236" s="50" t="s">
        <v>626</v>
      </c>
    </row>
    <row r="2237" spans="1:4">
      <c r="A2237" s="50" t="s">
        <v>5203</v>
      </c>
      <c r="B2237" s="50">
        <v>540468</v>
      </c>
      <c r="C2237" s="50" t="s">
        <v>1517</v>
      </c>
      <c r="D2237" s="50" t="s">
        <v>3025</v>
      </c>
    </row>
    <row r="2238" spans="1:4">
      <c r="A2238" s="50" t="s">
        <v>5202</v>
      </c>
      <c r="B2238" s="50">
        <v>532942</v>
      </c>
      <c r="C2238" s="50" t="s">
        <v>5201</v>
      </c>
      <c r="D2238" s="50" t="s">
        <v>713</v>
      </c>
    </row>
    <row r="2239" spans="1:4">
      <c r="A2239" s="50" t="s">
        <v>5200</v>
      </c>
      <c r="B2239" s="50">
        <v>512559</v>
      </c>
      <c r="C2239" s="50" t="s">
        <v>5199</v>
      </c>
      <c r="D2239" s="50" t="s">
        <v>196</v>
      </c>
    </row>
    <row r="2240" spans="1:4">
      <c r="A2240" s="50" t="s">
        <v>5198</v>
      </c>
      <c r="B2240" s="50">
        <v>523207</v>
      </c>
      <c r="C2240" s="50" t="s">
        <v>5197</v>
      </c>
      <c r="D2240" s="50" t="s">
        <v>2161</v>
      </c>
    </row>
    <row r="2241" spans="1:4">
      <c r="A2241" s="50" t="s">
        <v>5196</v>
      </c>
      <c r="B2241" s="50">
        <v>532924</v>
      </c>
      <c r="C2241" s="50" t="s">
        <v>5195</v>
      </c>
      <c r="D2241" s="50" t="s">
        <v>708</v>
      </c>
    </row>
    <row r="2242" spans="1:4">
      <c r="A2242" s="50" t="s">
        <v>5194</v>
      </c>
      <c r="B2242" s="50">
        <v>539910</v>
      </c>
      <c r="C2242" s="50" t="s">
        <v>1517</v>
      </c>
      <c r="D2242" s="50" t="s">
        <v>1729</v>
      </c>
    </row>
    <row r="2243" spans="1:4">
      <c r="A2243" s="50" t="s">
        <v>5193</v>
      </c>
      <c r="B2243" s="50">
        <v>514128</v>
      </c>
      <c r="C2243" s="50" t="s">
        <v>1517</v>
      </c>
      <c r="D2243" s="50" t="s">
        <v>702</v>
      </c>
    </row>
    <row r="2244" spans="1:4">
      <c r="A2244" s="50" t="s">
        <v>5192</v>
      </c>
      <c r="B2244" s="50">
        <v>524280</v>
      </c>
      <c r="C2244" s="50" t="s">
        <v>5191</v>
      </c>
      <c r="D2244" s="50" t="s">
        <v>254</v>
      </c>
    </row>
    <row r="2245" spans="1:4">
      <c r="A2245" s="50" t="s">
        <v>5190</v>
      </c>
      <c r="B2245" s="50">
        <v>500247</v>
      </c>
      <c r="C2245" s="50" t="s">
        <v>5189</v>
      </c>
      <c r="D2245" s="50" t="s">
        <v>705</v>
      </c>
    </row>
    <row r="2246" spans="1:4">
      <c r="A2246" s="50" t="s">
        <v>5188</v>
      </c>
      <c r="B2246" s="50">
        <v>590097</v>
      </c>
      <c r="C2246" s="50" t="s">
        <v>5187</v>
      </c>
      <c r="D2246" s="50" t="s">
        <v>727</v>
      </c>
    </row>
    <row r="2247" spans="1:4">
      <c r="A2247" s="50" t="s">
        <v>5186</v>
      </c>
      <c r="B2247" s="50">
        <v>590107</v>
      </c>
      <c r="C2247" s="50" t="s">
        <v>5185</v>
      </c>
      <c r="D2247" s="50" t="s">
        <v>727</v>
      </c>
    </row>
    <row r="2248" spans="1:4">
      <c r="A2248" s="50" t="s">
        <v>5184</v>
      </c>
      <c r="B2248" s="50">
        <v>532985</v>
      </c>
      <c r="C2248" s="50" t="s">
        <v>5183</v>
      </c>
      <c r="D2248" s="50" t="s">
        <v>727</v>
      </c>
    </row>
    <row r="2249" spans="1:4">
      <c r="A2249" s="50" t="s">
        <v>5182</v>
      </c>
      <c r="B2249" s="50">
        <v>507474</v>
      </c>
      <c r="C2249" s="50" t="s">
        <v>1517</v>
      </c>
      <c r="D2249" s="50" t="s">
        <v>548</v>
      </c>
    </row>
    <row r="2250" spans="1:4">
      <c r="A2250" s="50" t="s">
        <v>5181</v>
      </c>
      <c r="B2250" s="50" t="s">
        <v>1517</v>
      </c>
      <c r="C2250" s="50" t="s">
        <v>5180</v>
      </c>
      <c r="D2250" s="50" t="s">
        <v>1662</v>
      </c>
    </row>
    <row r="2251" spans="1:4">
      <c r="A2251" s="50" t="s">
        <v>5179</v>
      </c>
      <c r="B2251" s="50">
        <v>530299</v>
      </c>
      <c r="C2251" s="50" t="s">
        <v>5178</v>
      </c>
      <c r="D2251" s="50" t="s">
        <v>994</v>
      </c>
    </row>
    <row r="2252" spans="1:4">
      <c r="A2252" s="50" t="s">
        <v>5177</v>
      </c>
      <c r="B2252" s="50" t="s">
        <v>1517</v>
      </c>
      <c r="C2252" s="50" t="s">
        <v>5176</v>
      </c>
      <c r="D2252" s="50" t="s">
        <v>1662</v>
      </c>
    </row>
    <row r="2253" spans="1:4">
      <c r="A2253" s="50" t="s">
        <v>5175</v>
      </c>
      <c r="B2253" s="50">
        <v>511138</v>
      </c>
      <c r="C2253" s="50" t="s">
        <v>1517</v>
      </c>
      <c r="D2253" s="50" t="s">
        <v>786</v>
      </c>
    </row>
    <row r="2254" spans="1:4">
      <c r="A2254" s="50" t="s">
        <v>5174</v>
      </c>
      <c r="B2254" s="50">
        <v>539599</v>
      </c>
      <c r="C2254" s="50" t="s">
        <v>1517</v>
      </c>
      <c r="D2254" s="50" t="s">
        <v>602</v>
      </c>
    </row>
    <row r="2255" spans="1:4">
      <c r="A2255" s="50" t="s">
        <v>5173</v>
      </c>
      <c r="B2255" s="50">
        <v>523323</v>
      </c>
      <c r="C2255" s="50" t="s">
        <v>1517</v>
      </c>
      <c r="D2255" s="50" t="s">
        <v>890</v>
      </c>
    </row>
    <row r="2256" spans="1:4">
      <c r="A2256" s="50" t="s">
        <v>5172</v>
      </c>
      <c r="B2256" s="50">
        <v>505585</v>
      </c>
      <c r="C2256" s="50" t="s">
        <v>1517</v>
      </c>
      <c r="D2256" s="50" t="s">
        <v>1533</v>
      </c>
    </row>
    <row r="2257" spans="1:4">
      <c r="A2257" s="50" t="s">
        <v>5171</v>
      </c>
      <c r="B2257" s="50">
        <v>507598</v>
      </c>
      <c r="C2257" s="50" t="s">
        <v>1517</v>
      </c>
      <c r="D2257" s="50" t="s">
        <v>548</v>
      </c>
    </row>
    <row r="2258" spans="1:4">
      <c r="A2258" s="50" t="s">
        <v>5170</v>
      </c>
      <c r="B2258" s="50">
        <v>532400</v>
      </c>
      <c r="C2258" s="50" t="s">
        <v>5169</v>
      </c>
      <c r="D2258" s="50" t="s">
        <v>730</v>
      </c>
    </row>
    <row r="2259" spans="1:4">
      <c r="A2259" s="50" t="s">
        <v>5168</v>
      </c>
      <c r="B2259" s="50">
        <v>542651</v>
      </c>
      <c r="C2259" s="50" t="s">
        <v>5167</v>
      </c>
      <c r="D2259" s="50" t="s">
        <v>3492</v>
      </c>
    </row>
    <row r="2260" spans="1:4">
      <c r="A2260" s="50" t="s">
        <v>5166</v>
      </c>
      <c r="B2260" s="50">
        <v>542459</v>
      </c>
      <c r="C2260" s="50" t="s">
        <v>5165</v>
      </c>
      <c r="D2260" s="50" t="s">
        <v>3492</v>
      </c>
    </row>
    <row r="2261" spans="1:4">
      <c r="A2261" s="50" t="s">
        <v>5164</v>
      </c>
      <c r="B2261" s="50">
        <v>501261</v>
      </c>
      <c r="C2261" s="50" t="s">
        <v>1517</v>
      </c>
      <c r="D2261" s="50" t="s">
        <v>727</v>
      </c>
    </row>
    <row r="2262" spans="1:4">
      <c r="A2262" s="50" t="s">
        <v>5163</v>
      </c>
      <c r="B2262" s="50">
        <v>530813</v>
      </c>
      <c r="C2262" s="50" t="s">
        <v>5162</v>
      </c>
      <c r="D2262" s="50" t="s">
        <v>626</v>
      </c>
    </row>
    <row r="2263" spans="1:4">
      <c r="A2263" s="50" t="s">
        <v>5161</v>
      </c>
      <c r="B2263" s="50">
        <v>524518</v>
      </c>
      <c r="C2263" s="50" t="s">
        <v>5160</v>
      </c>
      <c r="D2263" s="50" t="s">
        <v>254</v>
      </c>
    </row>
    <row r="2264" spans="1:4">
      <c r="A2264" s="50" t="s">
        <v>5159</v>
      </c>
      <c r="B2264" s="50">
        <v>530139</v>
      </c>
      <c r="C2264" s="50" t="s">
        <v>1517</v>
      </c>
      <c r="D2264" s="50" t="s">
        <v>786</v>
      </c>
    </row>
    <row r="2265" spans="1:4">
      <c r="A2265" s="50" t="s">
        <v>5158</v>
      </c>
      <c r="B2265" s="50">
        <v>531328</v>
      </c>
      <c r="C2265" s="50" t="s">
        <v>1517</v>
      </c>
      <c r="D2265" s="50" t="s">
        <v>3025</v>
      </c>
    </row>
    <row r="2266" spans="1:4">
      <c r="A2266" s="50" t="s">
        <v>5157</v>
      </c>
      <c r="B2266" s="50">
        <v>533482</v>
      </c>
      <c r="C2266" s="50" t="s">
        <v>5156</v>
      </c>
      <c r="D2266" s="50" t="s">
        <v>713</v>
      </c>
    </row>
    <row r="2267" spans="1:4">
      <c r="A2267" s="50" t="s">
        <v>5155</v>
      </c>
      <c r="B2267" s="50" t="s">
        <v>1517</v>
      </c>
      <c r="C2267" s="50" t="s">
        <v>5154</v>
      </c>
      <c r="D2267" s="50" t="s">
        <v>1515</v>
      </c>
    </row>
    <row r="2268" spans="1:4">
      <c r="A2268" s="50" t="s">
        <v>5153</v>
      </c>
      <c r="B2268" s="50">
        <v>539384</v>
      </c>
      <c r="C2268" s="50" t="s">
        <v>1517</v>
      </c>
      <c r="D2268" s="50" t="s">
        <v>786</v>
      </c>
    </row>
    <row r="2269" spans="1:4">
      <c r="A2269" s="50" t="s">
        <v>5152</v>
      </c>
      <c r="B2269" s="50">
        <v>504392</v>
      </c>
      <c r="C2269" s="50" t="s">
        <v>1517</v>
      </c>
      <c r="D2269" s="50" t="s">
        <v>727</v>
      </c>
    </row>
    <row r="2270" spans="1:4">
      <c r="A2270" s="50" t="s">
        <v>5151</v>
      </c>
      <c r="B2270" s="50">
        <v>526423</v>
      </c>
      <c r="C2270" s="50" t="s">
        <v>1517</v>
      </c>
      <c r="D2270" s="50" t="s">
        <v>716</v>
      </c>
    </row>
    <row r="2271" spans="1:4">
      <c r="A2271" s="50" t="s">
        <v>5150</v>
      </c>
      <c r="B2271" s="50">
        <v>526423</v>
      </c>
      <c r="C2271" s="50" t="s">
        <v>1517</v>
      </c>
      <c r="D2271" s="50" t="s">
        <v>716</v>
      </c>
    </row>
    <row r="2272" spans="1:4">
      <c r="A2272" s="50" t="s">
        <v>5149</v>
      </c>
      <c r="B2272" s="50">
        <v>533210</v>
      </c>
      <c r="C2272" s="50" t="s">
        <v>1517</v>
      </c>
      <c r="D2272" s="50" t="s">
        <v>1428</v>
      </c>
    </row>
    <row r="2273" spans="1:4">
      <c r="A2273" s="50" t="s">
        <v>5148</v>
      </c>
      <c r="B2273" s="50" t="s">
        <v>1517</v>
      </c>
      <c r="C2273" s="50" t="s">
        <v>5147</v>
      </c>
      <c r="D2273" s="50" t="s">
        <v>1515</v>
      </c>
    </row>
    <row r="2274" spans="1:4">
      <c r="A2274" s="50" t="s">
        <v>5146</v>
      </c>
      <c r="B2274" s="50">
        <v>523550</v>
      </c>
      <c r="C2274" s="50" t="s">
        <v>1517</v>
      </c>
      <c r="D2274" s="50" t="s">
        <v>783</v>
      </c>
    </row>
    <row r="2275" spans="1:4">
      <c r="A2275" s="50" t="s">
        <v>5145</v>
      </c>
      <c r="B2275" s="50">
        <v>500249</v>
      </c>
      <c r="C2275" s="50" t="s">
        <v>5144</v>
      </c>
      <c r="D2275" s="50" t="s">
        <v>297</v>
      </c>
    </row>
    <row r="2276" spans="1:4">
      <c r="A2276" s="50" t="s">
        <v>5143</v>
      </c>
      <c r="B2276" s="50">
        <v>519421</v>
      </c>
      <c r="C2276" s="50" t="s">
        <v>1517</v>
      </c>
      <c r="D2276" s="50" t="s">
        <v>626</v>
      </c>
    </row>
    <row r="2277" spans="1:4">
      <c r="A2277" s="50" t="s">
        <v>5142</v>
      </c>
      <c r="B2277" s="50" t="s">
        <v>1517</v>
      </c>
      <c r="C2277" s="50" t="s">
        <v>5141</v>
      </c>
      <c r="D2277" s="50" t="s">
        <v>1515</v>
      </c>
    </row>
    <row r="2278" spans="1:4">
      <c r="A2278" s="50" t="s">
        <v>5140</v>
      </c>
      <c r="B2278" s="50">
        <v>503626</v>
      </c>
      <c r="C2278" s="50" t="s">
        <v>1517</v>
      </c>
      <c r="D2278" s="50" t="s">
        <v>727</v>
      </c>
    </row>
    <row r="2279" spans="1:4">
      <c r="A2279" s="50" t="s">
        <v>5139</v>
      </c>
      <c r="B2279" s="50">
        <v>532997</v>
      </c>
      <c r="C2279" s="50" t="s">
        <v>5138</v>
      </c>
      <c r="D2279" s="50" t="s">
        <v>1845</v>
      </c>
    </row>
    <row r="2280" spans="1:4">
      <c r="A2280" s="50" t="s">
        <v>5137</v>
      </c>
      <c r="B2280" s="50">
        <v>530149</v>
      </c>
      <c r="C2280" s="50" t="s">
        <v>1517</v>
      </c>
      <c r="D2280" s="50" t="s">
        <v>702</v>
      </c>
    </row>
    <row r="2281" spans="1:4">
      <c r="A2281" s="50" t="s">
        <v>5136</v>
      </c>
      <c r="B2281" s="50">
        <v>532081</v>
      </c>
      <c r="C2281" s="50" t="s">
        <v>5135</v>
      </c>
      <c r="D2281" s="50" t="s">
        <v>1729</v>
      </c>
    </row>
    <row r="2282" spans="1:4">
      <c r="A2282" s="50" t="s">
        <v>5134</v>
      </c>
      <c r="B2282" s="50">
        <v>532937</v>
      </c>
      <c r="C2282" s="50" t="s">
        <v>1517</v>
      </c>
      <c r="D2282" s="50" t="s">
        <v>1437</v>
      </c>
    </row>
    <row r="2283" spans="1:4">
      <c r="A2283" s="50" t="s">
        <v>5133</v>
      </c>
      <c r="B2283" s="50">
        <v>539408</v>
      </c>
      <c r="C2283" s="50" t="s">
        <v>1517</v>
      </c>
      <c r="D2283" s="50" t="s">
        <v>786</v>
      </c>
    </row>
    <row r="2284" spans="1:4">
      <c r="A2284" s="50" t="s">
        <v>5132</v>
      </c>
      <c r="B2284" s="50">
        <v>505299</v>
      </c>
      <c r="C2284" s="50" t="s">
        <v>1517</v>
      </c>
      <c r="D2284" s="50" t="s">
        <v>297</v>
      </c>
    </row>
    <row r="2285" spans="1:4">
      <c r="A2285" s="50" t="s">
        <v>5131</v>
      </c>
      <c r="B2285" s="50">
        <v>513703</v>
      </c>
      <c r="C2285" s="50" t="s">
        <v>1517</v>
      </c>
      <c r="D2285" s="50" t="s">
        <v>702</v>
      </c>
    </row>
    <row r="2286" spans="1:4">
      <c r="A2286" s="50" t="s">
        <v>5130</v>
      </c>
      <c r="B2286" s="50">
        <v>523594</v>
      </c>
      <c r="C2286" s="50" t="s">
        <v>1517</v>
      </c>
      <c r="D2286" s="50" t="s">
        <v>716</v>
      </c>
    </row>
    <row r="2287" spans="1:4">
      <c r="A2287" s="50" t="s">
        <v>5129</v>
      </c>
      <c r="B2287" s="50">
        <v>511048</v>
      </c>
      <c r="C2287" s="50" t="s">
        <v>1517</v>
      </c>
      <c r="D2287" s="50" t="s">
        <v>994</v>
      </c>
    </row>
    <row r="2288" spans="1:4">
      <c r="A2288" s="50" t="s">
        <v>5128</v>
      </c>
      <c r="B2288" s="50">
        <v>514240</v>
      </c>
      <c r="C2288" s="50" t="s">
        <v>1517</v>
      </c>
      <c r="D2288" s="50" t="s">
        <v>702</v>
      </c>
    </row>
    <row r="2289" spans="1:4">
      <c r="A2289" s="50" t="s">
        <v>5127</v>
      </c>
      <c r="B2289" s="50">
        <v>536170</v>
      </c>
      <c r="C2289" s="50" t="s">
        <v>1517</v>
      </c>
      <c r="D2289" s="50" t="s">
        <v>994</v>
      </c>
    </row>
    <row r="2290" spans="1:4">
      <c r="A2290" s="50" t="s">
        <v>5126</v>
      </c>
      <c r="B2290" s="50">
        <v>530421</v>
      </c>
      <c r="C2290" s="50" t="s">
        <v>1517</v>
      </c>
      <c r="D2290" s="50" t="s">
        <v>463</v>
      </c>
    </row>
    <row r="2291" spans="1:4">
      <c r="A2291" s="50" t="s">
        <v>5125</v>
      </c>
      <c r="B2291" s="50">
        <v>531206</v>
      </c>
      <c r="C2291" s="50" t="s">
        <v>1517</v>
      </c>
      <c r="D2291" s="50" t="s">
        <v>786</v>
      </c>
    </row>
    <row r="2292" spans="1:4">
      <c r="A2292" s="50" t="s">
        <v>5124</v>
      </c>
      <c r="B2292" s="50">
        <v>531882</v>
      </c>
      <c r="C2292" s="50" t="s">
        <v>5123</v>
      </c>
      <c r="D2292" s="50" t="s">
        <v>626</v>
      </c>
    </row>
    <row r="2293" spans="1:4">
      <c r="A2293" s="50" t="s">
        <v>5122</v>
      </c>
      <c r="B2293" s="50">
        <v>539997</v>
      </c>
      <c r="C2293" s="50" t="s">
        <v>1517</v>
      </c>
      <c r="D2293" s="50" t="s">
        <v>254</v>
      </c>
    </row>
    <row r="2294" spans="1:4">
      <c r="A2294" s="50" t="s">
        <v>5121</v>
      </c>
      <c r="B2294" s="50">
        <v>537669</v>
      </c>
      <c r="C2294" s="50" t="s">
        <v>1517</v>
      </c>
      <c r="D2294" s="50" t="s">
        <v>1915</v>
      </c>
    </row>
    <row r="2295" spans="1:4">
      <c r="A2295" s="50" t="s">
        <v>5120</v>
      </c>
      <c r="B2295" s="50">
        <v>533519</v>
      </c>
      <c r="C2295" s="50" t="s">
        <v>5119</v>
      </c>
      <c r="D2295" s="50" t="s">
        <v>754</v>
      </c>
    </row>
    <row r="2296" spans="1:4">
      <c r="A2296" s="50" t="s">
        <v>5118</v>
      </c>
      <c r="B2296" s="50">
        <v>540115</v>
      </c>
      <c r="C2296" s="50" t="s">
        <v>5117</v>
      </c>
      <c r="D2296" s="50" t="s">
        <v>743</v>
      </c>
    </row>
    <row r="2297" spans="1:4">
      <c r="A2297" s="50" t="s">
        <v>5116</v>
      </c>
      <c r="B2297" s="50">
        <v>526947</v>
      </c>
      <c r="C2297" s="50" t="s">
        <v>5115</v>
      </c>
      <c r="D2297" s="50" t="s">
        <v>287</v>
      </c>
    </row>
    <row r="2298" spans="1:4">
      <c r="A2298" s="50" t="s">
        <v>5114</v>
      </c>
      <c r="B2298" s="50">
        <v>505693</v>
      </c>
      <c r="C2298" s="50" t="s">
        <v>5113</v>
      </c>
      <c r="D2298" s="50" t="s">
        <v>860</v>
      </c>
    </row>
    <row r="2299" spans="1:4">
      <c r="A2299" s="50" t="s">
        <v>5112</v>
      </c>
      <c r="B2299" s="50">
        <v>524202</v>
      </c>
      <c r="C2299" s="50" t="s">
        <v>1517</v>
      </c>
      <c r="D2299" s="50" t="s">
        <v>548</v>
      </c>
    </row>
    <row r="2300" spans="1:4">
      <c r="A2300" s="50" t="s">
        <v>5111</v>
      </c>
      <c r="B2300" s="50">
        <v>524202</v>
      </c>
      <c r="C2300" s="50" t="s">
        <v>1517</v>
      </c>
      <c r="D2300" s="50" t="s">
        <v>548</v>
      </c>
    </row>
    <row r="2301" spans="1:4">
      <c r="A2301" s="50" t="s">
        <v>5110</v>
      </c>
      <c r="B2301" s="50">
        <v>540026</v>
      </c>
      <c r="C2301" s="50" t="s">
        <v>1517</v>
      </c>
      <c r="D2301" s="50" t="s">
        <v>708</v>
      </c>
    </row>
    <row r="2302" spans="1:4">
      <c r="A2302" s="50" t="s">
        <v>5109</v>
      </c>
      <c r="B2302" s="50">
        <v>530577</v>
      </c>
      <c r="C2302" s="50" t="s">
        <v>1517</v>
      </c>
      <c r="D2302" s="50" t="s">
        <v>786</v>
      </c>
    </row>
    <row r="2303" spans="1:4">
      <c r="A2303" s="50" t="s">
        <v>5108</v>
      </c>
      <c r="B2303" s="50">
        <v>524522</v>
      </c>
      <c r="C2303" s="50" t="s">
        <v>1517</v>
      </c>
      <c r="D2303" s="50" t="s">
        <v>463</v>
      </c>
    </row>
    <row r="2304" spans="1:4">
      <c r="A2304" s="50" t="s">
        <v>5107</v>
      </c>
      <c r="B2304" s="50" t="s">
        <v>1517</v>
      </c>
      <c r="C2304" s="50" t="s">
        <v>5106</v>
      </c>
      <c r="D2304" s="50" t="s">
        <v>1515</v>
      </c>
    </row>
    <row r="2305" spans="1:4">
      <c r="A2305" s="50" t="s">
        <v>5105</v>
      </c>
      <c r="B2305" s="50">
        <v>531842</v>
      </c>
      <c r="C2305" s="50" t="s">
        <v>1517</v>
      </c>
      <c r="D2305" s="50" t="s">
        <v>994</v>
      </c>
    </row>
    <row r="2306" spans="1:4">
      <c r="A2306" s="50" t="s">
        <v>5104</v>
      </c>
      <c r="B2306" s="50">
        <v>535387</v>
      </c>
      <c r="C2306" s="50" t="s">
        <v>1517</v>
      </c>
      <c r="D2306" s="50" t="s">
        <v>702</v>
      </c>
    </row>
    <row r="2307" spans="1:4">
      <c r="A2307" s="50" t="s">
        <v>5103</v>
      </c>
      <c r="B2307" s="50">
        <v>535387</v>
      </c>
      <c r="C2307" s="50" t="s">
        <v>1517</v>
      </c>
      <c r="D2307" s="50" t="s">
        <v>702</v>
      </c>
    </row>
    <row r="2308" spans="1:4">
      <c r="A2308" s="50" t="s">
        <v>5102</v>
      </c>
      <c r="B2308" s="50">
        <v>505302</v>
      </c>
      <c r="C2308" s="50" t="s">
        <v>1517</v>
      </c>
      <c r="D2308" s="50" t="s">
        <v>297</v>
      </c>
    </row>
    <row r="2309" spans="1:4">
      <c r="A2309" s="50" t="s">
        <v>5101</v>
      </c>
      <c r="B2309" s="50">
        <v>504258</v>
      </c>
      <c r="C2309" s="50" t="s">
        <v>1517</v>
      </c>
      <c r="D2309" s="50" t="s">
        <v>740</v>
      </c>
    </row>
    <row r="2310" spans="1:4">
      <c r="A2310" s="50" t="s">
        <v>5100</v>
      </c>
      <c r="B2310" s="50" t="s">
        <v>1517</v>
      </c>
      <c r="C2310" s="50" t="s">
        <v>5099</v>
      </c>
      <c r="D2310" s="50" t="s">
        <v>1662</v>
      </c>
    </row>
    <row r="2311" spans="1:4">
      <c r="A2311" s="50" t="s">
        <v>5098</v>
      </c>
      <c r="B2311" s="50">
        <v>500252</v>
      </c>
      <c r="C2311" s="50" t="s">
        <v>5097</v>
      </c>
      <c r="D2311" s="50" t="s">
        <v>297</v>
      </c>
    </row>
    <row r="2312" spans="1:4">
      <c r="A2312" s="50" t="s">
        <v>5096</v>
      </c>
      <c r="B2312" s="50">
        <v>502958</v>
      </c>
      <c r="C2312" s="50" t="s">
        <v>1517</v>
      </c>
      <c r="D2312" s="50" t="s">
        <v>702</v>
      </c>
    </row>
    <row r="2313" spans="1:4">
      <c r="A2313" s="50" t="s">
        <v>5095</v>
      </c>
      <c r="B2313" s="50">
        <v>506079</v>
      </c>
      <c r="C2313" s="50" t="s">
        <v>5094</v>
      </c>
      <c r="D2313" s="50" t="s">
        <v>205</v>
      </c>
    </row>
    <row r="2314" spans="1:4">
      <c r="A2314" s="50" t="s">
        <v>5093</v>
      </c>
      <c r="B2314" s="50">
        <v>534690</v>
      </c>
      <c r="C2314" s="50" t="s">
        <v>5092</v>
      </c>
      <c r="D2314" s="50" t="s">
        <v>705</v>
      </c>
    </row>
    <row r="2315" spans="1:4">
      <c r="A2315" s="50" t="s">
        <v>5091</v>
      </c>
      <c r="B2315" s="50">
        <v>590075</v>
      </c>
      <c r="C2315" s="50" t="s">
        <v>5090</v>
      </c>
      <c r="D2315" s="50" t="s">
        <v>702</v>
      </c>
    </row>
    <row r="2316" spans="1:4">
      <c r="A2316" s="50" t="s">
        <v>5089</v>
      </c>
      <c r="B2316" s="50">
        <v>539841</v>
      </c>
      <c r="C2316" s="50" t="s">
        <v>1517</v>
      </c>
      <c r="D2316" s="50" t="s">
        <v>794</v>
      </c>
    </row>
    <row r="2317" spans="1:4">
      <c r="A2317" s="50" t="s">
        <v>5088</v>
      </c>
      <c r="B2317" s="50">
        <v>509048</v>
      </c>
      <c r="C2317" s="50" t="s">
        <v>1517</v>
      </c>
      <c r="D2317" s="50" t="s">
        <v>708</v>
      </c>
    </row>
    <row r="2318" spans="1:4">
      <c r="A2318" s="50" t="s">
        <v>5087</v>
      </c>
      <c r="B2318" s="50">
        <v>532275</v>
      </c>
      <c r="C2318" s="50" t="s">
        <v>1517</v>
      </c>
      <c r="D2318" s="50" t="s">
        <v>786</v>
      </c>
    </row>
    <row r="2319" spans="1:4">
      <c r="A2319" s="50" t="s">
        <v>5086</v>
      </c>
      <c r="B2319" s="50">
        <v>533012</v>
      </c>
      <c r="C2319" s="50" t="s">
        <v>5085</v>
      </c>
      <c r="D2319" s="50" t="s">
        <v>708</v>
      </c>
    </row>
    <row r="2320" spans="1:4">
      <c r="A2320" s="50" t="s">
        <v>5084</v>
      </c>
      <c r="B2320" s="50">
        <v>540005</v>
      </c>
      <c r="C2320" s="50" t="s">
        <v>5083</v>
      </c>
      <c r="D2320" s="50" t="s">
        <v>730</v>
      </c>
    </row>
    <row r="2321" spans="1:4">
      <c r="A2321" s="50" t="s">
        <v>5082</v>
      </c>
      <c r="B2321" s="50">
        <v>500510</v>
      </c>
      <c r="C2321" s="50" t="s">
        <v>5081</v>
      </c>
      <c r="D2321" s="50" t="s">
        <v>713</v>
      </c>
    </row>
    <row r="2322" spans="1:4">
      <c r="A2322" s="50" t="s">
        <v>5080</v>
      </c>
      <c r="B2322" s="50">
        <v>540702</v>
      </c>
      <c r="C2322" s="50" t="s">
        <v>5079</v>
      </c>
      <c r="D2322" s="50" t="s">
        <v>890</v>
      </c>
    </row>
    <row r="2323" spans="1:4">
      <c r="A2323" s="50" t="s">
        <v>5078</v>
      </c>
      <c r="B2323" s="50">
        <v>531164</v>
      </c>
      <c r="C2323" s="50" t="s">
        <v>1517</v>
      </c>
      <c r="D2323" s="50" t="s">
        <v>829</v>
      </c>
    </row>
    <row r="2324" spans="1:4">
      <c r="A2324" s="50" t="s">
        <v>5077</v>
      </c>
      <c r="B2324" s="50">
        <v>539909</v>
      </c>
      <c r="C2324" s="50" t="s">
        <v>1517</v>
      </c>
      <c r="D2324" s="50" t="s">
        <v>786</v>
      </c>
    </row>
    <row r="2325" spans="1:4">
      <c r="A2325" s="50" t="s">
        <v>5076</v>
      </c>
      <c r="B2325" s="50" t="s">
        <v>1517</v>
      </c>
      <c r="C2325" s="50" t="s">
        <v>5075</v>
      </c>
      <c r="D2325" s="50" t="s">
        <v>1515</v>
      </c>
    </row>
    <row r="2326" spans="1:4">
      <c r="A2326" s="50" t="s">
        <v>5074</v>
      </c>
      <c r="B2326" s="50">
        <v>540222</v>
      </c>
      <c r="C2326" s="50" t="s">
        <v>5073</v>
      </c>
      <c r="D2326" s="50" t="s">
        <v>254</v>
      </c>
    </row>
    <row r="2327" spans="1:4">
      <c r="A2327" s="50" t="s">
        <v>5072</v>
      </c>
      <c r="B2327" s="50">
        <v>532829</v>
      </c>
      <c r="C2327" s="50" t="s">
        <v>1517</v>
      </c>
      <c r="D2327" s="50" t="s">
        <v>219</v>
      </c>
    </row>
    <row r="2328" spans="1:4">
      <c r="A2328" s="50" t="s">
        <v>5071</v>
      </c>
      <c r="B2328" s="50" t="s">
        <v>1517</v>
      </c>
      <c r="C2328" s="50" t="s">
        <v>5070</v>
      </c>
      <c r="D2328" s="50" t="s">
        <v>1515</v>
      </c>
    </row>
    <row r="2329" spans="1:4">
      <c r="A2329" s="50" t="s">
        <v>5069</v>
      </c>
      <c r="B2329" s="50">
        <v>531288</v>
      </c>
      <c r="C2329" s="50" t="s">
        <v>1517</v>
      </c>
      <c r="D2329" s="50" t="s">
        <v>786</v>
      </c>
    </row>
    <row r="2330" spans="1:4">
      <c r="A2330" s="50" t="s">
        <v>5068</v>
      </c>
      <c r="B2330" s="50">
        <v>540360</v>
      </c>
      <c r="C2330" s="50" t="s">
        <v>1517</v>
      </c>
      <c r="D2330" s="50" t="s">
        <v>727</v>
      </c>
    </row>
    <row r="2331" spans="1:4">
      <c r="A2331" s="50" t="s">
        <v>5067</v>
      </c>
      <c r="B2331" s="50">
        <v>508306</v>
      </c>
      <c r="C2331" s="50" t="s">
        <v>1517</v>
      </c>
      <c r="D2331" s="50" t="s">
        <v>865</v>
      </c>
    </row>
    <row r="2332" spans="1:4">
      <c r="A2332" s="50" t="s">
        <v>5066</v>
      </c>
      <c r="B2332" s="50">
        <v>517415</v>
      </c>
      <c r="C2332" s="50" t="s">
        <v>1517</v>
      </c>
      <c r="D2332" s="50" t="s">
        <v>1585</v>
      </c>
    </row>
    <row r="2333" spans="1:4">
      <c r="A2333" s="50" t="s">
        <v>5065</v>
      </c>
      <c r="B2333" s="50">
        <v>517518</v>
      </c>
      <c r="C2333" s="50" t="s">
        <v>5064</v>
      </c>
      <c r="D2333" s="50" t="s">
        <v>297</v>
      </c>
    </row>
    <row r="2334" spans="1:4">
      <c r="A2334" s="50" t="s">
        <v>5063</v>
      </c>
      <c r="B2334" s="50">
        <v>509046</v>
      </c>
      <c r="C2334" s="50" t="s">
        <v>1517</v>
      </c>
      <c r="D2334" s="50" t="s">
        <v>1533</v>
      </c>
    </row>
    <row r="2335" spans="1:4">
      <c r="A2335" s="50" t="s">
        <v>5062</v>
      </c>
      <c r="B2335" s="50">
        <v>780021</v>
      </c>
      <c r="C2335" s="50" t="s">
        <v>1517</v>
      </c>
      <c r="D2335" s="50" t="s">
        <v>1662</v>
      </c>
    </row>
    <row r="2336" spans="1:4">
      <c r="A2336" s="50" t="s">
        <v>5061</v>
      </c>
      <c r="B2336" s="50">
        <v>541233</v>
      </c>
      <c r="C2336" s="50" t="s">
        <v>5060</v>
      </c>
      <c r="D2336" s="50" t="s">
        <v>1593</v>
      </c>
    </row>
    <row r="2337" spans="1:4">
      <c r="A2337" s="50" t="s">
        <v>5059</v>
      </c>
      <c r="B2337" s="50">
        <v>533602</v>
      </c>
      <c r="C2337" s="50" t="s">
        <v>1517</v>
      </c>
      <c r="D2337" s="50" t="s">
        <v>1573</v>
      </c>
    </row>
    <row r="2338" spans="1:4">
      <c r="A2338" s="50" t="s">
        <v>5058</v>
      </c>
      <c r="B2338" s="50">
        <v>541196</v>
      </c>
      <c r="C2338" s="50" t="s">
        <v>1517</v>
      </c>
      <c r="D2338" s="50" t="s">
        <v>376</v>
      </c>
    </row>
    <row r="2339" spans="1:4">
      <c r="A2339" s="50" t="s">
        <v>5057</v>
      </c>
      <c r="B2339" s="50" t="s">
        <v>1517</v>
      </c>
      <c r="C2339" s="50" t="s">
        <v>5055</v>
      </c>
      <c r="D2339" s="50" t="s">
        <v>1515</v>
      </c>
    </row>
    <row r="2340" spans="1:4">
      <c r="A2340" s="50" t="s">
        <v>5056</v>
      </c>
      <c r="B2340" s="50" t="s">
        <v>1517</v>
      </c>
      <c r="C2340" s="50" t="s">
        <v>5055</v>
      </c>
      <c r="D2340" s="50" t="s">
        <v>1515</v>
      </c>
    </row>
    <row r="2341" spans="1:4">
      <c r="A2341" s="50" t="s">
        <v>5054</v>
      </c>
      <c r="B2341" s="50">
        <v>500250</v>
      </c>
      <c r="C2341" s="50" t="s">
        <v>5053</v>
      </c>
      <c r="D2341" s="50" t="s">
        <v>771</v>
      </c>
    </row>
    <row r="2342" spans="1:4">
      <c r="A2342" s="50" t="s">
        <v>5052</v>
      </c>
      <c r="B2342" s="50">
        <v>533007</v>
      </c>
      <c r="C2342" s="50" t="s">
        <v>5051</v>
      </c>
      <c r="D2342" s="50" t="s">
        <v>778</v>
      </c>
    </row>
    <row r="2343" spans="1:4">
      <c r="A2343" s="50" t="s">
        <v>5050</v>
      </c>
      <c r="B2343" s="50" t="s">
        <v>1517</v>
      </c>
      <c r="C2343" s="50" t="s">
        <v>5049</v>
      </c>
      <c r="D2343" s="50" t="s">
        <v>1515</v>
      </c>
    </row>
    <row r="2344" spans="1:4">
      <c r="A2344" s="50" t="s">
        <v>5048</v>
      </c>
      <c r="B2344" s="50">
        <v>526596</v>
      </c>
      <c r="C2344" s="50" t="s">
        <v>5047</v>
      </c>
      <c r="D2344" s="50" t="s">
        <v>219</v>
      </c>
    </row>
    <row r="2345" spans="1:4">
      <c r="A2345" s="50" t="s">
        <v>5046</v>
      </c>
      <c r="B2345" s="50">
        <v>511593</v>
      </c>
      <c r="C2345" s="50" t="s">
        <v>1517</v>
      </c>
      <c r="D2345" s="50" t="s">
        <v>786</v>
      </c>
    </row>
    <row r="2346" spans="1:4">
      <c r="A2346" s="50" t="s">
        <v>5045</v>
      </c>
      <c r="B2346" s="50">
        <v>531027</v>
      </c>
      <c r="C2346" s="50" t="s">
        <v>1517</v>
      </c>
      <c r="D2346" s="50" t="s">
        <v>727</v>
      </c>
    </row>
    <row r="2347" spans="1:4">
      <c r="A2347" s="50" t="s">
        <v>5044</v>
      </c>
      <c r="B2347" s="50">
        <v>500253</v>
      </c>
      <c r="C2347" s="50" t="s">
        <v>5043</v>
      </c>
      <c r="D2347" s="50" t="s">
        <v>1985</v>
      </c>
    </row>
    <row r="2348" spans="1:4">
      <c r="A2348" s="50" t="s">
        <v>5042</v>
      </c>
      <c r="B2348" s="50">
        <v>539927</v>
      </c>
      <c r="C2348" s="50" t="s">
        <v>1517</v>
      </c>
      <c r="D2348" s="50" t="s">
        <v>376</v>
      </c>
    </row>
    <row r="2349" spans="1:4">
      <c r="A2349" s="50" t="s">
        <v>5041</v>
      </c>
      <c r="B2349" s="50">
        <v>507759</v>
      </c>
      <c r="C2349" s="50" t="s">
        <v>1517</v>
      </c>
      <c r="D2349" s="50" t="s">
        <v>463</v>
      </c>
    </row>
    <row r="2350" spans="1:4">
      <c r="A2350" s="50" t="s">
        <v>5040</v>
      </c>
      <c r="B2350" s="50">
        <v>517463</v>
      </c>
      <c r="C2350" s="50" t="s">
        <v>5039</v>
      </c>
      <c r="D2350" s="50" t="s">
        <v>1527</v>
      </c>
    </row>
    <row r="2351" spans="1:4">
      <c r="A2351" s="50" t="s">
        <v>5038</v>
      </c>
      <c r="B2351" s="50">
        <v>531241</v>
      </c>
      <c r="C2351" s="50" t="s">
        <v>5037</v>
      </c>
      <c r="D2351" s="50" t="s">
        <v>2161</v>
      </c>
    </row>
    <row r="2352" spans="1:4">
      <c r="A2352" s="50" t="s">
        <v>5036</v>
      </c>
      <c r="B2352" s="50">
        <v>531633</v>
      </c>
      <c r="C2352" s="50" t="s">
        <v>5035</v>
      </c>
      <c r="D2352" s="50" t="s">
        <v>254</v>
      </c>
    </row>
    <row r="2353" spans="1:4">
      <c r="A2353" s="50" t="s">
        <v>5034</v>
      </c>
      <c r="B2353" s="50">
        <v>523457</v>
      </c>
      <c r="C2353" s="50" t="s">
        <v>5033</v>
      </c>
      <c r="D2353" s="50" t="s">
        <v>3558</v>
      </c>
    </row>
    <row r="2354" spans="1:4">
      <c r="A2354" s="50" t="s">
        <v>5032</v>
      </c>
      <c r="B2354" s="50">
        <v>523457</v>
      </c>
      <c r="C2354" s="50" t="s">
        <v>5031</v>
      </c>
      <c r="D2354" s="50" t="s">
        <v>3558</v>
      </c>
    </row>
    <row r="2355" spans="1:4">
      <c r="A2355" s="50" t="s">
        <v>5030</v>
      </c>
      <c r="B2355" s="50">
        <v>524748</v>
      </c>
      <c r="C2355" s="50" t="s">
        <v>1517</v>
      </c>
      <c r="D2355" s="50" t="s">
        <v>463</v>
      </c>
    </row>
    <row r="2356" spans="1:4">
      <c r="A2356" s="50" t="s">
        <v>5029</v>
      </c>
      <c r="B2356" s="50">
        <v>526604</v>
      </c>
      <c r="C2356" s="50" t="s">
        <v>1517</v>
      </c>
      <c r="D2356" s="50" t="s">
        <v>297</v>
      </c>
    </row>
    <row r="2357" spans="1:4">
      <c r="A2357" s="50" t="s">
        <v>5028</v>
      </c>
      <c r="B2357" s="50">
        <v>507912</v>
      </c>
      <c r="C2357" s="50" t="s">
        <v>1517</v>
      </c>
      <c r="D2357" s="50" t="s">
        <v>727</v>
      </c>
    </row>
    <row r="2358" spans="1:4">
      <c r="A2358" s="50" t="s">
        <v>5027</v>
      </c>
      <c r="B2358" s="50">
        <v>540192</v>
      </c>
      <c r="C2358" s="50" t="s">
        <v>1517</v>
      </c>
      <c r="D2358" s="50" t="s">
        <v>727</v>
      </c>
    </row>
    <row r="2359" spans="1:4">
      <c r="A2359" s="50" t="s">
        <v>5026</v>
      </c>
      <c r="B2359" s="50">
        <v>512455</v>
      </c>
      <c r="C2359" s="50" t="s">
        <v>1517</v>
      </c>
      <c r="D2359" s="50" t="s">
        <v>1632</v>
      </c>
    </row>
    <row r="2360" spans="1:4">
      <c r="A2360" s="50" t="s">
        <v>5025</v>
      </c>
      <c r="B2360" s="50">
        <v>539992</v>
      </c>
      <c r="C2360" s="50" t="s">
        <v>5024</v>
      </c>
      <c r="D2360" s="50" t="s">
        <v>297</v>
      </c>
    </row>
    <row r="2361" spans="1:4">
      <c r="A2361" s="50" t="s">
        <v>5023</v>
      </c>
      <c r="B2361" s="50">
        <v>590082</v>
      </c>
      <c r="C2361" s="50" t="s">
        <v>1517</v>
      </c>
      <c r="D2361" s="50" t="s">
        <v>727</v>
      </c>
    </row>
    <row r="2362" spans="1:4">
      <c r="A2362" s="50" t="s">
        <v>5022</v>
      </c>
      <c r="B2362" s="50">
        <v>532740</v>
      </c>
      <c r="C2362" s="50" t="s">
        <v>5021</v>
      </c>
      <c r="D2362" s="50" t="s">
        <v>297</v>
      </c>
    </row>
    <row r="2363" spans="1:4">
      <c r="A2363" s="50" t="s">
        <v>5020</v>
      </c>
      <c r="B2363" s="50">
        <v>526568</v>
      </c>
      <c r="C2363" s="50" t="s">
        <v>1517</v>
      </c>
      <c r="D2363" s="50" t="s">
        <v>865</v>
      </c>
    </row>
    <row r="2364" spans="1:4">
      <c r="A2364" s="50" t="s">
        <v>5019</v>
      </c>
      <c r="B2364" s="50">
        <v>534422</v>
      </c>
      <c r="C2364" s="50" t="s">
        <v>1517</v>
      </c>
      <c r="D2364" s="50" t="s">
        <v>762</v>
      </c>
    </row>
    <row r="2365" spans="1:4">
      <c r="A2365" s="50" t="s">
        <v>5018</v>
      </c>
      <c r="B2365" s="50">
        <v>500284</v>
      </c>
      <c r="C2365" s="50" t="s">
        <v>1517</v>
      </c>
      <c r="D2365" s="50" t="s">
        <v>463</v>
      </c>
    </row>
    <row r="2366" spans="1:4">
      <c r="A2366" s="50" t="s">
        <v>5017</v>
      </c>
      <c r="B2366" s="50">
        <v>530065</v>
      </c>
      <c r="C2366" s="50" t="s">
        <v>1517</v>
      </c>
      <c r="D2366" s="50" t="s">
        <v>1593</v>
      </c>
    </row>
    <row r="2367" spans="1:4">
      <c r="A2367" s="50" t="s">
        <v>5016</v>
      </c>
      <c r="B2367" s="50">
        <v>540952</v>
      </c>
      <c r="C2367" s="50" t="s">
        <v>1517</v>
      </c>
      <c r="D2367" s="50" t="s">
        <v>829</v>
      </c>
    </row>
    <row r="2368" spans="1:4">
      <c r="A2368" s="50" t="s">
        <v>5015</v>
      </c>
      <c r="B2368" s="50">
        <v>523475</v>
      </c>
      <c r="C2368" s="50" t="s">
        <v>1517</v>
      </c>
      <c r="D2368" s="50" t="s">
        <v>626</v>
      </c>
    </row>
    <row r="2369" spans="1:4">
      <c r="A2369" s="50" t="s">
        <v>5014</v>
      </c>
      <c r="B2369" s="50">
        <v>532998</v>
      </c>
      <c r="C2369" s="50" t="s">
        <v>5013</v>
      </c>
      <c r="D2369" s="50" t="s">
        <v>762</v>
      </c>
    </row>
    <row r="2370" spans="1:4">
      <c r="A2370" s="50" t="s">
        <v>5012</v>
      </c>
      <c r="B2370" s="50">
        <v>533343</v>
      </c>
      <c r="C2370" s="50" t="s">
        <v>5011</v>
      </c>
      <c r="D2370" s="50" t="s">
        <v>829</v>
      </c>
    </row>
    <row r="2371" spans="1:4">
      <c r="A2371" s="50" t="s">
        <v>5010</v>
      </c>
      <c r="B2371" s="50">
        <v>539227</v>
      </c>
      <c r="C2371" s="50" t="s">
        <v>1517</v>
      </c>
      <c r="D2371" s="50" t="s">
        <v>297</v>
      </c>
    </row>
    <row r="2372" spans="1:4">
      <c r="A2372" s="50" t="s">
        <v>5009</v>
      </c>
      <c r="B2372" s="50">
        <v>514036</v>
      </c>
      <c r="C2372" s="50" t="s">
        <v>1517</v>
      </c>
      <c r="D2372" s="50" t="s">
        <v>702</v>
      </c>
    </row>
    <row r="2373" spans="1:4">
      <c r="A2373" s="50" t="s">
        <v>5008</v>
      </c>
      <c r="B2373" s="50">
        <v>532783</v>
      </c>
      <c r="C2373" s="50" t="s">
        <v>5007</v>
      </c>
      <c r="D2373" s="50" t="s">
        <v>626</v>
      </c>
    </row>
    <row r="2374" spans="1:4">
      <c r="A2374" s="50" t="s">
        <v>5006</v>
      </c>
      <c r="B2374" s="50">
        <v>526179</v>
      </c>
      <c r="C2374" s="50" t="s">
        <v>1517</v>
      </c>
      <c r="D2374" s="50" t="s">
        <v>5005</v>
      </c>
    </row>
    <row r="2375" spans="1:4">
      <c r="A2375" s="50" t="s">
        <v>5004</v>
      </c>
      <c r="B2375" s="50">
        <v>512048</v>
      </c>
      <c r="C2375" s="50" t="s">
        <v>1517</v>
      </c>
      <c r="D2375" s="50" t="s">
        <v>708</v>
      </c>
    </row>
    <row r="2376" spans="1:4">
      <c r="A2376" s="50" t="s">
        <v>5003</v>
      </c>
      <c r="B2376" s="50">
        <v>532796</v>
      </c>
      <c r="C2376" s="50" t="s">
        <v>5002</v>
      </c>
      <c r="D2376" s="50" t="s">
        <v>771</v>
      </c>
    </row>
    <row r="2377" spans="1:4">
      <c r="A2377" s="50" t="s">
        <v>5001</v>
      </c>
      <c r="B2377" s="50">
        <v>517206</v>
      </c>
      <c r="C2377" s="50" t="s">
        <v>5000</v>
      </c>
      <c r="D2377" s="50" t="s">
        <v>771</v>
      </c>
    </row>
    <row r="2378" spans="1:4">
      <c r="A2378" s="50" t="s">
        <v>4999</v>
      </c>
      <c r="B2378" s="50">
        <v>500257</v>
      </c>
      <c r="C2378" s="50" t="s">
        <v>4998</v>
      </c>
      <c r="D2378" s="50" t="s">
        <v>254</v>
      </c>
    </row>
    <row r="2379" spans="1:4">
      <c r="A2379" s="50" t="s">
        <v>4997</v>
      </c>
      <c r="B2379" s="50">
        <v>539542</v>
      </c>
      <c r="C2379" s="50" t="s">
        <v>4996</v>
      </c>
      <c r="D2379" s="50" t="s">
        <v>829</v>
      </c>
    </row>
    <row r="2380" spans="1:4">
      <c r="A2380" s="50" t="s">
        <v>4995</v>
      </c>
      <c r="B2380" s="50">
        <v>531402</v>
      </c>
      <c r="C2380" s="50" t="s">
        <v>1517</v>
      </c>
      <c r="D2380" s="50" t="s">
        <v>994</v>
      </c>
    </row>
    <row r="2381" spans="1:4">
      <c r="A2381" s="50" t="s">
        <v>4994</v>
      </c>
      <c r="B2381" s="50">
        <v>500259</v>
      </c>
      <c r="C2381" s="50" t="s">
        <v>4993</v>
      </c>
      <c r="D2381" s="50" t="s">
        <v>254</v>
      </c>
    </row>
    <row r="2382" spans="1:4">
      <c r="A2382" s="50" t="s">
        <v>4992</v>
      </c>
      <c r="B2382" s="50">
        <v>530689</v>
      </c>
      <c r="C2382" s="50" t="s">
        <v>1517</v>
      </c>
      <c r="D2382" s="50" t="s">
        <v>1007</v>
      </c>
    </row>
    <row r="2383" spans="1:4">
      <c r="A2383" s="50" t="s">
        <v>4991</v>
      </c>
      <c r="B2383" s="50">
        <v>505320</v>
      </c>
      <c r="C2383" s="50" t="s">
        <v>1517</v>
      </c>
      <c r="D2383" s="50" t="s">
        <v>297</v>
      </c>
    </row>
    <row r="2384" spans="1:4">
      <c r="A2384" s="50" t="s">
        <v>4990</v>
      </c>
      <c r="B2384" s="50">
        <v>534532</v>
      </c>
      <c r="C2384" s="50" t="s">
        <v>4989</v>
      </c>
      <c r="D2384" s="50" t="s">
        <v>829</v>
      </c>
    </row>
    <row r="2385" spans="1:4">
      <c r="A2385" s="50" t="s">
        <v>4988</v>
      </c>
      <c r="B2385" s="50">
        <v>526935</v>
      </c>
      <c r="C2385" s="50" t="s">
        <v>1517</v>
      </c>
      <c r="D2385" s="50" t="s">
        <v>727</v>
      </c>
    </row>
    <row r="2386" spans="1:4">
      <c r="A2386" s="50" t="s">
        <v>4987</v>
      </c>
      <c r="B2386" s="50">
        <v>538890</v>
      </c>
      <c r="C2386" s="50" t="s">
        <v>1517</v>
      </c>
      <c r="D2386" s="50" t="s">
        <v>702</v>
      </c>
    </row>
    <row r="2387" spans="1:4">
      <c r="A2387" s="50" t="s">
        <v>4986</v>
      </c>
      <c r="B2387" s="50">
        <v>538890</v>
      </c>
      <c r="C2387" s="50" t="s">
        <v>1517</v>
      </c>
      <c r="D2387" s="50" t="s">
        <v>702</v>
      </c>
    </row>
    <row r="2388" spans="1:4">
      <c r="A2388" s="50" t="s">
        <v>4985</v>
      </c>
      <c r="B2388" s="50" t="s">
        <v>1517</v>
      </c>
      <c r="C2388" s="50" t="s">
        <v>4984</v>
      </c>
      <c r="D2388" s="50" t="s">
        <v>1515</v>
      </c>
    </row>
    <row r="2389" spans="1:4">
      <c r="A2389" s="50" t="s">
        <v>4983</v>
      </c>
      <c r="B2389" s="50">
        <v>506543</v>
      </c>
      <c r="C2389" s="50" t="s">
        <v>1517</v>
      </c>
      <c r="D2389" s="50" t="s">
        <v>199</v>
      </c>
    </row>
    <row r="2390" spans="1:4">
      <c r="A2390" s="50" t="s">
        <v>4982</v>
      </c>
      <c r="B2390" s="50">
        <v>532906</v>
      </c>
      <c r="C2390" s="50" t="s">
        <v>4981</v>
      </c>
      <c r="D2390" s="50" t="s">
        <v>713</v>
      </c>
    </row>
    <row r="2391" spans="1:4">
      <c r="A2391" s="50" t="s">
        <v>4980</v>
      </c>
      <c r="B2391" s="50">
        <v>507836</v>
      </c>
      <c r="C2391" s="50" t="s">
        <v>1517</v>
      </c>
      <c r="D2391" s="50" t="s">
        <v>1593</v>
      </c>
    </row>
    <row r="2392" spans="1:4">
      <c r="A2392" s="50" t="s">
        <v>4979</v>
      </c>
      <c r="B2392" s="50">
        <v>507836</v>
      </c>
      <c r="C2392" s="50" t="s">
        <v>1517</v>
      </c>
      <c r="D2392" s="50" t="s">
        <v>1593</v>
      </c>
    </row>
    <row r="2393" spans="1:4">
      <c r="A2393" s="50" t="s">
        <v>4978</v>
      </c>
      <c r="B2393" s="50">
        <v>541973</v>
      </c>
      <c r="C2393" s="50" t="s">
        <v>1517</v>
      </c>
      <c r="D2393" s="50" t="s">
        <v>1593</v>
      </c>
    </row>
    <row r="2394" spans="1:4">
      <c r="A2394" s="50" t="s">
        <v>4977</v>
      </c>
      <c r="B2394" s="50">
        <v>523248</v>
      </c>
      <c r="C2394" s="50" t="s">
        <v>1517</v>
      </c>
      <c r="D2394" s="50" t="s">
        <v>716</v>
      </c>
    </row>
    <row r="2395" spans="1:4">
      <c r="A2395" s="50" t="s">
        <v>4976</v>
      </c>
      <c r="B2395" s="50">
        <v>501471</v>
      </c>
      <c r="C2395" s="50" t="s">
        <v>1517</v>
      </c>
      <c r="D2395" s="50" t="s">
        <v>994</v>
      </c>
    </row>
    <row r="2396" spans="1:4">
      <c r="A2396" s="50" t="s">
        <v>4975</v>
      </c>
      <c r="B2396" s="50" t="s">
        <v>1517</v>
      </c>
      <c r="C2396" s="50" t="s">
        <v>4974</v>
      </c>
      <c r="D2396" s="50" t="s">
        <v>1515</v>
      </c>
    </row>
    <row r="2397" spans="1:4">
      <c r="A2397" s="50" t="s">
        <v>4973</v>
      </c>
      <c r="B2397" s="50">
        <v>512600</v>
      </c>
      <c r="C2397" s="50" t="s">
        <v>1517</v>
      </c>
      <c r="D2397" s="50" t="s">
        <v>994</v>
      </c>
    </row>
    <row r="2398" spans="1:4">
      <c r="A2398" s="50" t="s">
        <v>4972</v>
      </c>
      <c r="B2398" s="50" t="s">
        <v>1517</v>
      </c>
      <c r="C2398" s="50" t="s">
        <v>4971</v>
      </c>
      <c r="D2398" s="50" t="s">
        <v>1515</v>
      </c>
    </row>
    <row r="2399" spans="1:4">
      <c r="A2399" s="50" t="s">
        <v>4970</v>
      </c>
      <c r="B2399" s="50">
        <v>539894</v>
      </c>
      <c r="C2399" s="50" t="s">
        <v>1517</v>
      </c>
      <c r="D2399" s="50" t="s">
        <v>713</v>
      </c>
    </row>
    <row r="2400" spans="1:4">
      <c r="A2400" s="50" t="s">
        <v>4969</v>
      </c>
      <c r="B2400" s="50">
        <v>515093</v>
      </c>
      <c r="C2400" s="50" t="s">
        <v>4968</v>
      </c>
      <c r="D2400" s="50" t="s">
        <v>1822</v>
      </c>
    </row>
    <row r="2401" spans="1:4">
      <c r="A2401" s="50" t="s">
        <v>4967</v>
      </c>
      <c r="B2401" s="50">
        <v>780009</v>
      </c>
      <c r="C2401" s="50" t="s">
        <v>1517</v>
      </c>
      <c r="D2401" s="50" t="s">
        <v>1662</v>
      </c>
    </row>
    <row r="2402" spans="1:4">
      <c r="A2402" s="50" t="s">
        <v>4966</v>
      </c>
      <c r="B2402" s="50">
        <v>531497</v>
      </c>
      <c r="C2402" s="50" t="s">
        <v>4965</v>
      </c>
      <c r="D2402" s="50" t="s">
        <v>713</v>
      </c>
    </row>
    <row r="2403" spans="1:4">
      <c r="A2403" s="50" t="s">
        <v>4964</v>
      </c>
      <c r="B2403" s="50">
        <v>519279</v>
      </c>
      <c r="C2403" s="50" t="s">
        <v>1517</v>
      </c>
      <c r="D2403" s="50" t="s">
        <v>196</v>
      </c>
    </row>
    <row r="2404" spans="1:4">
      <c r="A2404" s="50" t="s">
        <v>4963</v>
      </c>
      <c r="B2404" s="50">
        <v>515059</v>
      </c>
      <c r="C2404" s="50" t="s">
        <v>1517</v>
      </c>
      <c r="D2404" s="50" t="s">
        <v>1428</v>
      </c>
    </row>
    <row r="2405" spans="1:4">
      <c r="A2405" s="50" t="s">
        <v>4962</v>
      </c>
      <c r="B2405" s="50">
        <v>511000</v>
      </c>
      <c r="C2405" s="50" t="s">
        <v>1517</v>
      </c>
      <c r="D2405" s="50" t="s">
        <v>786</v>
      </c>
    </row>
    <row r="2406" spans="1:4">
      <c r="A2406" s="50" t="s">
        <v>4961</v>
      </c>
      <c r="B2406" s="50">
        <v>531910</v>
      </c>
      <c r="C2406" s="50" t="s">
        <v>1517</v>
      </c>
      <c r="D2406" s="50" t="s">
        <v>254</v>
      </c>
    </row>
    <row r="2407" spans="1:4">
      <c r="A2407" s="50" t="s">
        <v>4960</v>
      </c>
      <c r="B2407" s="50" t="s">
        <v>1517</v>
      </c>
      <c r="C2407" s="50" t="s">
        <v>4959</v>
      </c>
      <c r="D2407" s="50" t="s">
        <v>1515</v>
      </c>
    </row>
    <row r="2408" spans="1:4">
      <c r="A2408" s="50" t="s">
        <v>4958</v>
      </c>
      <c r="B2408" s="50" t="s">
        <v>1517</v>
      </c>
      <c r="C2408" s="50" t="s">
        <v>4957</v>
      </c>
      <c r="D2408" s="50" t="s">
        <v>1515</v>
      </c>
    </row>
    <row r="2409" spans="1:4">
      <c r="A2409" s="50" t="s">
        <v>4956</v>
      </c>
      <c r="B2409" s="50">
        <v>590134</v>
      </c>
      <c r="C2409" s="50" t="s">
        <v>4955</v>
      </c>
      <c r="D2409" s="50" t="s">
        <v>199</v>
      </c>
    </row>
    <row r="2410" spans="1:4">
      <c r="A2410" s="50" t="s">
        <v>4954</v>
      </c>
      <c r="B2410" s="50">
        <v>538401</v>
      </c>
      <c r="C2410" s="50" t="s">
        <v>1517</v>
      </c>
      <c r="D2410" s="50" t="s">
        <v>1527</v>
      </c>
    </row>
    <row r="2411" spans="1:4">
      <c r="A2411" s="50" t="s">
        <v>4953</v>
      </c>
      <c r="B2411" s="50">
        <v>500264</v>
      </c>
      <c r="C2411" s="50" t="s">
        <v>1517</v>
      </c>
      <c r="D2411" s="50" t="s">
        <v>702</v>
      </c>
    </row>
    <row r="2412" spans="1:4">
      <c r="A2412" s="50" t="s">
        <v>4952</v>
      </c>
      <c r="B2412" s="50">
        <v>540650</v>
      </c>
      <c r="C2412" s="50" t="s">
        <v>4951</v>
      </c>
      <c r="D2412" s="50" t="s">
        <v>589</v>
      </c>
    </row>
    <row r="2413" spans="1:4">
      <c r="A2413" s="50" t="s">
        <v>4950</v>
      </c>
      <c r="B2413" s="50">
        <v>524000</v>
      </c>
      <c r="C2413" s="50" t="s">
        <v>4949</v>
      </c>
      <c r="D2413" s="50" t="s">
        <v>786</v>
      </c>
    </row>
    <row r="2414" spans="1:4">
      <c r="A2414" s="50" t="s">
        <v>4948</v>
      </c>
      <c r="B2414" s="50">
        <v>517449</v>
      </c>
      <c r="C2414" s="50" t="s">
        <v>1517</v>
      </c>
      <c r="D2414" s="50" t="s">
        <v>778</v>
      </c>
    </row>
    <row r="2415" spans="1:4">
      <c r="A2415" s="50" t="s">
        <v>4947</v>
      </c>
      <c r="B2415" s="50">
        <v>512377</v>
      </c>
      <c r="C2415" s="50" t="s">
        <v>1517</v>
      </c>
      <c r="D2415" s="50" t="s">
        <v>1533</v>
      </c>
    </row>
    <row r="2416" spans="1:4">
      <c r="A2416" s="50" t="s">
        <v>4946</v>
      </c>
      <c r="B2416" s="50">
        <v>532896</v>
      </c>
      <c r="C2416" s="50" t="s">
        <v>4945</v>
      </c>
      <c r="D2416" s="50" t="s">
        <v>1437</v>
      </c>
    </row>
    <row r="2417" spans="1:4">
      <c r="A2417" s="50" t="s">
        <v>4944</v>
      </c>
      <c r="B2417" s="50">
        <v>523384</v>
      </c>
      <c r="C2417" s="50" t="s">
        <v>4943</v>
      </c>
      <c r="D2417" s="50" t="s">
        <v>786</v>
      </c>
    </row>
    <row r="2418" spans="1:4">
      <c r="A2418" s="50" t="s">
        <v>4942</v>
      </c>
      <c r="B2418" s="50">
        <v>519612</v>
      </c>
      <c r="C2418" s="50" t="s">
        <v>1517</v>
      </c>
      <c r="D2418" s="50" t="s">
        <v>626</v>
      </c>
    </row>
    <row r="2419" spans="1:4">
      <c r="A2419" s="50" t="s">
        <v>4941</v>
      </c>
      <c r="B2419" s="50">
        <v>514450</v>
      </c>
      <c r="C2419" s="50" t="s">
        <v>1517</v>
      </c>
      <c r="D2419" s="50" t="s">
        <v>778</v>
      </c>
    </row>
    <row r="2420" spans="1:4">
      <c r="A2420" s="50" t="s">
        <v>4940</v>
      </c>
      <c r="B2420" s="50">
        <v>513460</v>
      </c>
      <c r="C2420" s="50" t="s">
        <v>1517</v>
      </c>
      <c r="D2420" s="50" t="s">
        <v>205</v>
      </c>
    </row>
    <row r="2421" spans="1:4">
      <c r="A2421" s="50" t="s">
        <v>4939</v>
      </c>
      <c r="B2421" s="50">
        <v>513554</v>
      </c>
      <c r="C2421" s="50" t="s">
        <v>4938</v>
      </c>
      <c r="D2421" s="50" t="s">
        <v>205</v>
      </c>
    </row>
    <row r="2422" spans="1:4">
      <c r="A2422" s="50" t="s">
        <v>4937</v>
      </c>
      <c r="B2422" s="50">
        <v>531515</v>
      </c>
      <c r="C2422" s="50" t="s">
        <v>1517</v>
      </c>
      <c r="D2422" s="50" t="s">
        <v>994</v>
      </c>
    </row>
    <row r="2423" spans="1:4">
      <c r="A2423" s="50" t="s">
        <v>4936</v>
      </c>
      <c r="B2423" s="50">
        <v>539957</v>
      </c>
      <c r="C2423" s="50" t="s">
        <v>4935</v>
      </c>
      <c r="D2423" s="50" t="s">
        <v>1910</v>
      </c>
    </row>
    <row r="2424" spans="1:4">
      <c r="A2424" s="50" t="s">
        <v>4934</v>
      </c>
      <c r="B2424" s="50">
        <v>500108</v>
      </c>
      <c r="C2424" s="50" t="s">
        <v>4933</v>
      </c>
      <c r="D2424" s="50" t="s">
        <v>1706</v>
      </c>
    </row>
    <row r="2425" spans="1:4">
      <c r="A2425" s="50" t="s">
        <v>4932</v>
      </c>
      <c r="B2425" s="50">
        <v>530441</v>
      </c>
      <c r="C2425" s="50" t="s">
        <v>1517</v>
      </c>
      <c r="D2425" s="50" t="s">
        <v>1533</v>
      </c>
    </row>
    <row r="2426" spans="1:4">
      <c r="A2426" s="50" t="s">
        <v>4931</v>
      </c>
      <c r="B2426" s="50">
        <v>530441</v>
      </c>
      <c r="C2426" s="50" t="s">
        <v>1517</v>
      </c>
      <c r="D2426" s="50" t="s">
        <v>1533</v>
      </c>
    </row>
    <row r="2427" spans="1:4">
      <c r="A2427" s="50" t="s">
        <v>4930</v>
      </c>
      <c r="B2427" s="50">
        <v>505523</v>
      </c>
      <c r="C2427" s="50" t="s">
        <v>1517</v>
      </c>
      <c r="D2427" s="50" t="s">
        <v>994</v>
      </c>
    </row>
    <row r="2428" spans="1:4">
      <c r="A2428" s="50" t="s">
        <v>4929</v>
      </c>
      <c r="B2428" s="50">
        <v>500266</v>
      </c>
      <c r="C2428" s="50" t="s">
        <v>4928</v>
      </c>
      <c r="D2428" s="50" t="s">
        <v>1573</v>
      </c>
    </row>
    <row r="2429" spans="1:4">
      <c r="A2429" s="50" t="s">
        <v>4927</v>
      </c>
      <c r="B2429" s="50">
        <v>500265</v>
      </c>
      <c r="C2429" s="50" t="s">
        <v>4926</v>
      </c>
      <c r="D2429" s="50" t="s">
        <v>713</v>
      </c>
    </row>
    <row r="2430" spans="1:4">
      <c r="A2430" s="50" t="s">
        <v>4925</v>
      </c>
      <c r="B2430" s="50">
        <v>526795</v>
      </c>
      <c r="C2430" s="50" t="s">
        <v>1517</v>
      </c>
      <c r="D2430" s="50" t="s">
        <v>2121</v>
      </c>
    </row>
    <row r="2431" spans="1:4">
      <c r="A2431" s="50" t="s">
        <v>4924</v>
      </c>
      <c r="B2431" s="50">
        <v>512337</v>
      </c>
      <c r="C2431" s="50" t="s">
        <v>1517</v>
      </c>
      <c r="D2431" s="50" t="s">
        <v>994</v>
      </c>
    </row>
    <row r="2432" spans="1:4">
      <c r="A2432" s="50" t="s">
        <v>4923</v>
      </c>
      <c r="B2432" s="50">
        <v>539383</v>
      </c>
      <c r="C2432" s="50" t="s">
        <v>1517</v>
      </c>
      <c r="D2432" s="50" t="s">
        <v>730</v>
      </c>
    </row>
    <row r="2433" spans="1:4">
      <c r="A2433" s="50" t="s">
        <v>4922</v>
      </c>
      <c r="B2433" s="50">
        <v>531648</v>
      </c>
      <c r="C2433" s="50" t="s">
        <v>1517</v>
      </c>
      <c r="D2433" s="50" t="s">
        <v>3126</v>
      </c>
    </row>
    <row r="2434" spans="1:4">
      <c r="A2434" s="50" t="s">
        <v>4921</v>
      </c>
      <c r="B2434" s="50">
        <v>542677</v>
      </c>
      <c r="C2434" s="50" t="s">
        <v>4920</v>
      </c>
      <c r="D2434" s="50" t="s">
        <v>708</v>
      </c>
    </row>
    <row r="2435" spans="1:4">
      <c r="A2435" s="50" t="s">
        <v>4919</v>
      </c>
      <c r="B2435" s="50" t="s">
        <v>1517</v>
      </c>
      <c r="C2435" s="50" t="s">
        <v>4918</v>
      </c>
      <c r="D2435" s="50" t="s">
        <v>1515</v>
      </c>
    </row>
    <row r="2436" spans="1:4">
      <c r="A2436" s="50" t="s">
        <v>4917</v>
      </c>
      <c r="B2436" s="50" t="s">
        <v>1517</v>
      </c>
      <c r="C2436" s="50" t="s">
        <v>4916</v>
      </c>
      <c r="D2436" s="50" t="s">
        <v>1515</v>
      </c>
    </row>
    <row r="2437" spans="1:4">
      <c r="A2437" s="50" t="s">
        <v>4915</v>
      </c>
      <c r="B2437" s="50">
        <v>532720</v>
      </c>
      <c r="C2437" s="50" t="s">
        <v>4914</v>
      </c>
      <c r="D2437" s="50" t="s">
        <v>786</v>
      </c>
    </row>
    <row r="2438" spans="1:4">
      <c r="A2438" s="50" t="s">
        <v>4913</v>
      </c>
      <c r="B2438" s="50">
        <v>500520</v>
      </c>
      <c r="C2438" s="50" t="s">
        <v>4912</v>
      </c>
      <c r="D2438" s="50" t="s">
        <v>4809</v>
      </c>
    </row>
    <row r="2439" spans="1:4">
      <c r="A2439" s="50" t="s">
        <v>4911</v>
      </c>
      <c r="B2439" s="50">
        <v>532756</v>
      </c>
      <c r="C2439" s="50" t="s">
        <v>4910</v>
      </c>
      <c r="D2439" s="50" t="s">
        <v>778</v>
      </c>
    </row>
    <row r="2440" spans="1:4">
      <c r="A2440" s="50" t="s">
        <v>4909</v>
      </c>
      <c r="B2440" s="50">
        <v>533088</v>
      </c>
      <c r="C2440" s="50" t="s">
        <v>4907</v>
      </c>
      <c r="D2440" s="50" t="s">
        <v>1593</v>
      </c>
    </row>
    <row r="2441" spans="1:4">
      <c r="A2441" s="50" t="s">
        <v>4908</v>
      </c>
      <c r="B2441" s="50">
        <v>533088</v>
      </c>
      <c r="C2441" s="50" t="s">
        <v>4907</v>
      </c>
      <c r="D2441" s="50" t="s">
        <v>1593</v>
      </c>
    </row>
    <row r="2442" spans="1:4">
      <c r="A2442" s="50" t="s">
        <v>4906</v>
      </c>
      <c r="B2442" s="50">
        <v>532313</v>
      </c>
      <c r="C2442" s="50" t="s">
        <v>4905</v>
      </c>
      <c r="D2442" s="50" t="s">
        <v>708</v>
      </c>
    </row>
    <row r="2443" spans="1:4">
      <c r="A2443" s="50" t="s">
        <v>4904</v>
      </c>
      <c r="B2443" s="50">
        <v>540768</v>
      </c>
      <c r="C2443" s="50" t="s">
        <v>4903</v>
      </c>
      <c r="D2443" s="50" t="s">
        <v>794</v>
      </c>
    </row>
    <row r="2444" spans="1:4">
      <c r="A2444" s="50" t="s">
        <v>4902</v>
      </c>
      <c r="B2444" s="50">
        <v>542503</v>
      </c>
      <c r="C2444" s="50" t="s">
        <v>4901</v>
      </c>
      <c r="D2444" s="50" t="s">
        <v>4900</v>
      </c>
    </row>
    <row r="2445" spans="1:4">
      <c r="A2445" s="50" t="s">
        <v>4899</v>
      </c>
      <c r="B2445" s="50">
        <v>590078</v>
      </c>
      <c r="C2445" s="50" t="s">
        <v>4898</v>
      </c>
      <c r="D2445" s="50" t="s">
        <v>1632</v>
      </c>
    </row>
    <row r="2446" spans="1:4">
      <c r="A2446" s="50" t="s">
        <v>4897</v>
      </c>
      <c r="B2446" s="50">
        <v>513430</v>
      </c>
      <c r="C2446" s="50" t="s">
        <v>1517</v>
      </c>
      <c r="D2446" s="50" t="s">
        <v>1955</v>
      </c>
    </row>
    <row r="2447" spans="1:4">
      <c r="A2447" s="50" t="s">
        <v>4896</v>
      </c>
      <c r="B2447" s="50">
        <v>539289</v>
      </c>
      <c r="C2447" s="50" t="s">
        <v>4895</v>
      </c>
      <c r="D2447" s="50" t="s">
        <v>730</v>
      </c>
    </row>
    <row r="2448" spans="1:4">
      <c r="A2448" s="50" t="s">
        <v>4894</v>
      </c>
      <c r="B2448" s="50">
        <v>500267</v>
      </c>
      <c r="C2448" s="50" t="s">
        <v>1517</v>
      </c>
      <c r="D2448" s="50" t="s">
        <v>2047</v>
      </c>
    </row>
    <row r="2449" spans="1:4">
      <c r="A2449" s="50" t="s">
        <v>4893</v>
      </c>
      <c r="B2449" s="50">
        <v>539229</v>
      </c>
      <c r="C2449" s="50" t="s">
        <v>1517</v>
      </c>
      <c r="D2449" s="50" t="s">
        <v>783</v>
      </c>
    </row>
    <row r="2450" spans="1:4">
      <c r="A2450" s="50" t="s">
        <v>4892</v>
      </c>
      <c r="B2450" s="50">
        <v>506919</v>
      </c>
      <c r="C2450" s="50" t="s">
        <v>1517</v>
      </c>
      <c r="D2450" s="50" t="s">
        <v>254</v>
      </c>
    </row>
    <row r="2451" spans="1:4">
      <c r="A2451" s="50" t="s">
        <v>4891</v>
      </c>
      <c r="B2451" s="50">
        <v>539400</v>
      </c>
      <c r="C2451" s="50" t="s">
        <v>1517</v>
      </c>
      <c r="D2451" s="50" t="s">
        <v>829</v>
      </c>
    </row>
    <row r="2452" spans="1:4">
      <c r="A2452" s="50" t="s">
        <v>4890</v>
      </c>
      <c r="B2452" s="50">
        <v>539400</v>
      </c>
      <c r="C2452" s="50" t="s">
        <v>1517</v>
      </c>
      <c r="D2452" s="50" t="s">
        <v>829</v>
      </c>
    </row>
    <row r="2453" spans="1:4">
      <c r="A2453" s="50" t="s">
        <v>4889</v>
      </c>
      <c r="B2453" s="50">
        <v>532728</v>
      </c>
      <c r="C2453" s="50" t="s">
        <v>4888</v>
      </c>
      <c r="D2453" s="50" t="s">
        <v>1437</v>
      </c>
    </row>
    <row r="2454" spans="1:4">
      <c r="A2454" s="50" t="s">
        <v>4887</v>
      </c>
      <c r="B2454" s="50">
        <v>513269</v>
      </c>
      <c r="C2454" s="50" t="s">
        <v>4885</v>
      </c>
      <c r="D2454" s="50" t="s">
        <v>713</v>
      </c>
    </row>
    <row r="2455" spans="1:4">
      <c r="A2455" s="50" t="s">
        <v>4886</v>
      </c>
      <c r="B2455" s="50">
        <v>513269</v>
      </c>
      <c r="C2455" s="50" t="s">
        <v>4885</v>
      </c>
      <c r="D2455" s="50" t="s">
        <v>713</v>
      </c>
    </row>
    <row r="2456" spans="1:4">
      <c r="A2456" s="50" t="s">
        <v>4884</v>
      </c>
      <c r="B2456" s="50">
        <v>533169</v>
      </c>
      <c r="C2456" s="50" t="s">
        <v>4883</v>
      </c>
      <c r="D2456" s="50" t="s">
        <v>713</v>
      </c>
    </row>
    <row r="2457" spans="1:4">
      <c r="A2457" s="50" t="s">
        <v>4882</v>
      </c>
      <c r="B2457" s="50">
        <v>539045</v>
      </c>
      <c r="C2457" s="50" t="s">
        <v>4881</v>
      </c>
      <c r="D2457" s="50" t="s">
        <v>1955</v>
      </c>
    </row>
    <row r="2458" spans="1:4">
      <c r="A2458" s="50" t="s">
        <v>4880</v>
      </c>
      <c r="B2458" s="50">
        <v>539046</v>
      </c>
      <c r="C2458" s="50" t="s">
        <v>4879</v>
      </c>
      <c r="D2458" s="50" t="s">
        <v>1632</v>
      </c>
    </row>
    <row r="2459" spans="1:4">
      <c r="A2459" s="50" t="s">
        <v>4878</v>
      </c>
      <c r="B2459" s="50">
        <v>532932</v>
      </c>
      <c r="C2459" s="50" t="s">
        <v>4877</v>
      </c>
      <c r="D2459" s="50" t="s">
        <v>912</v>
      </c>
    </row>
    <row r="2460" spans="1:4">
      <c r="A2460" s="50" t="s">
        <v>4876</v>
      </c>
      <c r="B2460" s="50">
        <v>539044</v>
      </c>
      <c r="C2460" s="50" t="s">
        <v>4875</v>
      </c>
      <c r="D2460" s="50" t="s">
        <v>1632</v>
      </c>
    </row>
    <row r="2461" spans="1:4">
      <c r="A2461" s="50" t="s">
        <v>4874</v>
      </c>
      <c r="B2461" s="50">
        <v>500268</v>
      </c>
      <c r="C2461" s="50" t="s">
        <v>4873</v>
      </c>
      <c r="D2461" s="50" t="s">
        <v>661</v>
      </c>
    </row>
    <row r="2462" spans="1:4">
      <c r="A2462" s="50" t="s">
        <v>4872</v>
      </c>
      <c r="B2462" s="50">
        <v>531213</v>
      </c>
      <c r="C2462" s="50" t="s">
        <v>4871</v>
      </c>
      <c r="D2462" s="50" t="s">
        <v>786</v>
      </c>
    </row>
    <row r="2463" spans="1:4">
      <c r="A2463" s="50" t="s">
        <v>4870</v>
      </c>
      <c r="B2463" s="50">
        <v>540402</v>
      </c>
      <c r="C2463" s="50" t="s">
        <v>1517</v>
      </c>
      <c r="D2463" s="50" t="s">
        <v>708</v>
      </c>
    </row>
    <row r="2464" spans="1:4">
      <c r="A2464" s="50" t="s">
        <v>4869</v>
      </c>
      <c r="B2464" s="50" t="s">
        <v>1517</v>
      </c>
      <c r="C2464" s="50" t="s">
        <v>4868</v>
      </c>
      <c r="D2464" s="50" t="s">
        <v>1515</v>
      </c>
    </row>
    <row r="2465" spans="1:4">
      <c r="A2465" s="50" t="s">
        <v>4867</v>
      </c>
      <c r="B2465" s="50">
        <v>533204</v>
      </c>
      <c r="C2465" s="50" t="s">
        <v>4866</v>
      </c>
      <c r="D2465" s="50" t="s">
        <v>702</v>
      </c>
    </row>
    <row r="2466" spans="1:4">
      <c r="A2466" s="50" t="s">
        <v>4865</v>
      </c>
      <c r="B2466" s="50">
        <v>505850</v>
      </c>
      <c r="C2466" s="50" t="s">
        <v>4864</v>
      </c>
      <c r="D2466" s="50" t="s">
        <v>786</v>
      </c>
    </row>
    <row r="2467" spans="1:4">
      <c r="A2467" s="50" t="s">
        <v>4863</v>
      </c>
      <c r="B2467" s="50">
        <v>502157</v>
      </c>
      <c r="C2467" s="50" t="s">
        <v>4862</v>
      </c>
      <c r="D2467" s="50" t="s">
        <v>469</v>
      </c>
    </row>
    <row r="2468" spans="1:4">
      <c r="A2468" s="50" t="s">
        <v>4861</v>
      </c>
      <c r="B2468" s="50">
        <v>532637</v>
      </c>
      <c r="C2468" s="50" t="s">
        <v>4860</v>
      </c>
      <c r="D2468" s="50" t="s">
        <v>254</v>
      </c>
    </row>
    <row r="2469" spans="1:4">
      <c r="A2469" s="50" t="s">
        <v>4859</v>
      </c>
      <c r="B2469" s="50">
        <v>537800</v>
      </c>
      <c r="C2469" s="50" t="s">
        <v>1517</v>
      </c>
      <c r="D2469" s="50" t="s">
        <v>786</v>
      </c>
    </row>
    <row r="2470" spans="1:4">
      <c r="A2470" s="50" t="s">
        <v>4858</v>
      </c>
      <c r="B2470" s="50">
        <v>514418</v>
      </c>
      <c r="C2470" s="50" t="s">
        <v>1517</v>
      </c>
      <c r="D2470" s="50" t="s">
        <v>463</v>
      </c>
    </row>
    <row r="2471" spans="1:4">
      <c r="A2471" s="50" t="s">
        <v>4857</v>
      </c>
      <c r="B2471" s="50">
        <v>539275</v>
      </c>
      <c r="C2471" s="50" t="s">
        <v>1517</v>
      </c>
      <c r="D2471" s="50" t="s">
        <v>196</v>
      </c>
    </row>
    <row r="2472" spans="1:4">
      <c r="A2472" s="50" t="s">
        <v>4856</v>
      </c>
      <c r="B2472" s="50">
        <v>516007</v>
      </c>
      <c r="C2472" s="50" t="s">
        <v>4855</v>
      </c>
      <c r="D2472" s="50" t="s">
        <v>737</v>
      </c>
    </row>
    <row r="2473" spans="1:4">
      <c r="A2473" s="50" t="s">
        <v>4854</v>
      </c>
      <c r="B2473" s="50">
        <v>530011</v>
      </c>
      <c r="C2473" s="50" t="s">
        <v>4853</v>
      </c>
      <c r="D2473" s="50" t="s">
        <v>199</v>
      </c>
    </row>
    <row r="2474" spans="1:4">
      <c r="A2474" s="50" t="s">
        <v>4852</v>
      </c>
      <c r="B2474" s="50">
        <v>500109</v>
      </c>
      <c r="C2474" s="50" t="s">
        <v>4851</v>
      </c>
      <c r="D2474" s="50" t="s">
        <v>3205</v>
      </c>
    </row>
    <row r="2475" spans="1:4">
      <c r="A2475" s="50" t="s">
        <v>4850</v>
      </c>
      <c r="B2475" s="50">
        <v>530243</v>
      </c>
      <c r="C2475" s="50" t="s">
        <v>1517</v>
      </c>
      <c r="D2475" s="50" t="s">
        <v>1407</v>
      </c>
    </row>
    <row r="2476" spans="1:4">
      <c r="A2476" s="50" t="s">
        <v>4849</v>
      </c>
      <c r="B2476" s="50">
        <v>507938</v>
      </c>
      <c r="C2476" s="50" t="s">
        <v>1517</v>
      </c>
      <c r="D2476" s="50" t="s">
        <v>786</v>
      </c>
    </row>
    <row r="2477" spans="1:4">
      <c r="A2477" s="50" t="s">
        <v>4848</v>
      </c>
      <c r="B2477" s="50">
        <v>533078</v>
      </c>
      <c r="C2477" s="50" t="s">
        <v>1517</v>
      </c>
      <c r="D2477" s="50" t="s">
        <v>708</v>
      </c>
    </row>
    <row r="2478" spans="1:4">
      <c r="A2478" s="50" t="s">
        <v>4847</v>
      </c>
      <c r="B2478" s="50">
        <v>540396</v>
      </c>
      <c r="C2478" s="50" t="s">
        <v>1517</v>
      </c>
      <c r="D2478" s="50" t="s">
        <v>702</v>
      </c>
    </row>
    <row r="2479" spans="1:4">
      <c r="A2479" s="50" t="s">
        <v>4846</v>
      </c>
      <c r="B2479" s="50">
        <v>540396</v>
      </c>
      <c r="C2479" s="50" t="s">
        <v>1517</v>
      </c>
      <c r="D2479" s="50" t="s">
        <v>702</v>
      </c>
    </row>
    <row r="2480" spans="1:4">
      <c r="A2480" s="50" t="s">
        <v>4845</v>
      </c>
      <c r="B2480" s="50">
        <v>541974</v>
      </c>
      <c r="C2480" s="50" t="s">
        <v>1517</v>
      </c>
      <c r="D2480" s="50" t="s">
        <v>1428</v>
      </c>
    </row>
    <row r="2481" spans="1:4">
      <c r="A2481" s="50" t="s">
        <v>4844</v>
      </c>
      <c r="B2481" s="50">
        <v>539207</v>
      </c>
      <c r="C2481" s="50" t="s">
        <v>4843</v>
      </c>
      <c r="D2481" s="50" t="s">
        <v>897</v>
      </c>
    </row>
    <row r="2482" spans="1:4">
      <c r="A2482" s="50" t="s">
        <v>4842</v>
      </c>
      <c r="B2482" s="50">
        <v>530537</v>
      </c>
      <c r="C2482" s="50" t="s">
        <v>1517</v>
      </c>
      <c r="D2482" s="50" t="s">
        <v>1985</v>
      </c>
    </row>
    <row r="2483" spans="1:4">
      <c r="A2483" s="50" t="s">
        <v>4841</v>
      </c>
      <c r="B2483" s="50">
        <v>511758</v>
      </c>
      <c r="C2483" s="50" t="s">
        <v>1517</v>
      </c>
      <c r="D2483" s="50" t="s">
        <v>786</v>
      </c>
    </row>
    <row r="2484" spans="1:4">
      <c r="A2484" s="50" t="s">
        <v>4840</v>
      </c>
      <c r="B2484" s="50">
        <v>512303</v>
      </c>
      <c r="C2484" s="50" t="s">
        <v>1517</v>
      </c>
      <c r="D2484" s="50" t="s">
        <v>1533</v>
      </c>
    </row>
    <row r="2485" spans="1:4">
      <c r="A2485" s="50" t="s">
        <v>4839</v>
      </c>
      <c r="B2485" s="50">
        <v>505324</v>
      </c>
      <c r="C2485" s="50" t="s">
        <v>4837</v>
      </c>
      <c r="D2485" s="50" t="s">
        <v>297</v>
      </c>
    </row>
    <row r="2486" spans="1:4">
      <c r="A2486" s="50" t="s">
        <v>4838</v>
      </c>
      <c r="B2486" s="50">
        <v>505324</v>
      </c>
      <c r="C2486" s="50" t="s">
        <v>4837</v>
      </c>
      <c r="D2486" s="50" t="s">
        <v>297</v>
      </c>
    </row>
    <row r="2487" spans="1:4">
      <c r="A2487" s="50" t="s">
        <v>4836</v>
      </c>
      <c r="B2487" s="50">
        <v>538970</v>
      </c>
      <c r="C2487" s="50" t="s">
        <v>1517</v>
      </c>
      <c r="D2487" s="50" t="s">
        <v>708</v>
      </c>
    </row>
    <row r="2488" spans="1:4">
      <c r="A2488" s="50" t="s">
        <v>4835</v>
      </c>
      <c r="B2488" s="50">
        <v>521018</v>
      </c>
      <c r="C2488" s="50" t="s">
        <v>4834</v>
      </c>
      <c r="D2488" s="50" t="s">
        <v>702</v>
      </c>
    </row>
    <row r="2489" spans="1:4">
      <c r="A2489" s="50" t="s">
        <v>4833</v>
      </c>
      <c r="B2489" s="50">
        <v>503101</v>
      </c>
      <c r="C2489" s="50" t="s">
        <v>4832</v>
      </c>
      <c r="D2489" s="50" t="s">
        <v>708</v>
      </c>
    </row>
    <row r="2490" spans="1:4">
      <c r="A2490" s="50" t="s">
        <v>4831</v>
      </c>
      <c r="B2490" s="50">
        <v>502250</v>
      </c>
      <c r="C2490" s="50" t="s">
        <v>1517</v>
      </c>
      <c r="D2490" s="50" t="s">
        <v>1822</v>
      </c>
    </row>
    <row r="2491" spans="1:4">
      <c r="A2491" s="50" t="s">
        <v>4830</v>
      </c>
      <c r="B2491" s="50">
        <v>513544</v>
      </c>
      <c r="C2491" s="50" t="s">
        <v>1517</v>
      </c>
      <c r="D2491" s="50" t="s">
        <v>3126</v>
      </c>
    </row>
    <row r="2492" spans="1:4">
      <c r="A2492" s="50" t="s">
        <v>4829</v>
      </c>
      <c r="B2492" s="50">
        <v>530543</v>
      </c>
      <c r="C2492" s="50" t="s">
        <v>1517</v>
      </c>
      <c r="D2492" s="50" t="s">
        <v>708</v>
      </c>
    </row>
    <row r="2493" spans="1:4">
      <c r="A2493" s="50" t="s">
        <v>4828</v>
      </c>
      <c r="B2493" s="50">
        <v>540254</v>
      </c>
      <c r="C2493" s="50" t="s">
        <v>1517</v>
      </c>
      <c r="D2493" s="50" t="s">
        <v>786</v>
      </c>
    </row>
    <row r="2494" spans="1:4">
      <c r="A2494" s="50" t="s">
        <v>4827</v>
      </c>
      <c r="B2494" s="50">
        <v>500206</v>
      </c>
      <c r="C2494" s="50" t="s">
        <v>1517</v>
      </c>
      <c r="D2494" s="50" t="s">
        <v>786</v>
      </c>
    </row>
    <row r="2495" spans="1:4">
      <c r="A2495" s="50" t="s">
        <v>4826</v>
      </c>
      <c r="B2495" s="50">
        <v>531642</v>
      </c>
      <c r="C2495" s="50" t="s">
        <v>4825</v>
      </c>
      <c r="D2495" s="50" t="s">
        <v>1007</v>
      </c>
    </row>
    <row r="2496" spans="1:4">
      <c r="A2496" s="50" t="s">
        <v>4824</v>
      </c>
      <c r="B2496" s="50" t="s">
        <v>1517</v>
      </c>
      <c r="C2496" s="50" t="s">
        <v>4822</v>
      </c>
      <c r="D2496" s="50" t="s">
        <v>1515</v>
      </c>
    </row>
    <row r="2497" spans="1:4">
      <c r="A2497" s="50" t="s">
        <v>4823</v>
      </c>
      <c r="B2497" s="50" t="s">
        <v>1517</v>
      </c>
      <c r="C2497" s="50" t="s">
        <v>4822</v>
      </c>
      <c r="D2497" s="50" t="s">
        <v>1515</v>
      </c>
    </row>
    <row r="2498" spans="1:4">
      <c r="A2498" s="50" t="s">
        <v>4821</v>
      </c>
      <c r="B2498" s="50">
        <v>531503</v>
      </c>
      <c r="C2498" s="50" t="s">
        <v>1517</v>
      </c>
      <c r="D2498" s="50" t="s">
        <v>702</v>
      </c>
    </row>
    <row r="2499" spans="1:4">
      <c r="A2499" s="50" t="s">
        <v>4820</v>
      </c>
      <c r="B2499" s="50">
        <v>526891</v>
      </c>
      <c r="C2499" s="50" t="s">
        <v>1517</v>
      </c>
      <c r="D2499" s="50" t="s">
        <v>727</v>
      </c>
    </row>
    <row r="2500" spans="1:4">
      <c r="A2500" s="50" t="s">
        <v>4819</v>
      </c>
      <c r="B2500" s="50">
        <v>524404</v>
      </c>
      <c r="C2500" s="50" t="s">
        <v>4818</v>
      </c>
      <c r="D2500" s="50" t="s">
        <v>254</v>
      </c>
    </row>
    <row r="2501" spans="1:4">
      <c r="A2501" s="50" t="s">
        <v>4817</v>
      </c>
      <c r="B2501" s="50" t="s">
        <v>1517</v>
      </c>
      <c r="C2501" s="50" t="s">
        <v>4816</v>
      </c>
      <c r="D2501" s="50" t="s">
        <v>1515</v>
      </c>
    </row>
    <row r="2502" spans="1:4">
      <c r="A2502" s="50" t="s">
        <v>4815</v>
      </c>
      <c r="B2502" s="50">
        <v>517467</v>
      </c>
      <c r="C2502" s="50" t="s">
        <v>1517</v>
      </c>
      <c r="D2502" s="50" t="s">
        <v>740</v>
      </c>
    </row>
    <row r="2503" spans="1:4">
      <c r="A2503" s="50" t="s">
        <v>4814</v>
      </c>
      <c r="B2503" s="50">
        <v>523566</v>
      </c>
      <c r="C2503" s="50" t="s">
        <v>1517</v>
      </c>
      <c r="D2503" s="50" t="s">
        <v>708</v>
      </c>
    </row>
    <row r="2504" spans="1:4">
      <c r="A2504" s="50" t="s">
        <v>4813</v>
      </c>
      <c r="B2504" s="50">
        <v>531540</v>
      </c>
      <c r="C2504" s="50" t="s">
        <v>1517</v>
      </c>
      <c r="D2504" s="50" t="s">
        <v>713</v>
      </c>
    </row>
    <row r="2505" spans="1:4">
      <c r="A2505" s="50" t="s">
        <v>4812</v>
      </c>
      <c r="B2505" s="50">
        <v>531319</v>
      </c>
      <c r="C2505" s="50" t="s">
        <v>1517</v>
      </c>
      <c r="D2505" s="50" t="s">
        <v>786</v>
      </c>
    </row>
    <row r="2506" spans="1:4">
      <c r="A2506" s="50" t="s">
        <v>4811</v>
      </c>
      <c r="B2506" s="50">
        <v>532500</v>
      </c>
      <c r="C2506" s="50" t="s">
        <v>4810</v>
      </c>
      <c r="D2506" s="50" t="s">
        <v>4809</v>
      </c>
    </row>
    <row r="2507" spans="1:4">
      <c r="A2507" s="50" t="s">
        <v>54</v>
      </c>
      <c r="B2507" s="50">
        <v>532500</v>
      </c>
      <c r="C2507" s="50" t="s">
        <v>4810</v>
      </c>
      <c r="D2507" s="50" t="s">
        <v>4809</v>
      </c>
    </row>
    <row r="2508" spans="1:4">
      <c r="A2508" s="50" t="s">
        <v>4808</v>
      </c>
      <c r="B2508" s="50" t="s">
        <v>1517</v>
      </c>
      <c r="C2508" s="50" t="s">
        <v>4807</v>
      </c>
      <c r="D2508" s="50" t="s">
        <v>1515</v>
      </c>
    </row>
    <row r="2509" spans="1:4">
      <c r="A2509" s="50" t="s">
        <v>4806</v>
      </c>
      <c r="B2509" s="50">
        <v>540749</v>
      </c>
      <c r="C2509" s="50" t="s">
        <v>4805</v>
      </c>
      <c r="D2509" s="50" t="s">
        <v>786</v>
      </c>
    </row>
    <row r="2510" spans="1:4">
      <c r="A2510" s="50" t="s">
        <v>4804</v>
      </c>
      <c r="B2510" s="50" t="s">
        <v>1517</v>
      </c>
      <c r="C2510" s="50" t="s">
        <v>4803</v>
      </c>
      <c r="D2510" s="50" t="s">
        <v>1662</v>
      </c>
    </row>
    <row r="2511" spans="1:4">
      <c r="A2511" s="50" t="s">
        <v>4802</v>
      </c>
      <c r="B2511" s="50">
        <v>523704</v>
      </c>
      <c r="C2511" s="50" t="s">
        <v>4801</v>
      </c>
      <c r="D2511" s="50" t="s">
        <v>1407</v>
      </c>
    </row>
    <row r="2512" spans="1:4">
      <c r="A2512" s="50" t="s">
        <v>4800</v>
      </c>
      <c r="B2512" s="50">
        <v>506867</v>
      </c>
      <c r="C2512" s="50" t="s">
        <v>1517</v>
      </c>
      <c r="D2512" s="50" t="s">
        <v>702</v>
      </c>
    </row>
    <row r="2513" spans="1:4">
      <c r="A2513" s="50" t="s">
        <v>4799</v>
      </c>
      <c r="B2513" s="50">
        <v>511768</v>
      </c>
      <c r="C2513" s="50" t="s">
        <v>1517</v>
      </c>
      <c r="D2513" s="50" t="s">
        <v>786</v>
      </c>
    </row>
    <row r="2514" spans="1:4">
      <c r="A2514" s="50" t="s">
        <v>4798</v>
      </c>
      <c r="B2514" s="50">
        <v>511688</v>
      </c>
      <c r="C2514" s="50" t="s">
        <v>1517</v>
      </c>
      <c r="D2514" s="50" t="s">
        <v>786</v>
      </c>
    </row>
    <row r="2515" spans="1:4">
      <c r="A2515" s="50" t="s">
        <v>4797</v>
      </c>
      <c r="B2515" s="50">
        <v>540704</v>
      </c>
      <c r="C2515" s="50" t="s">
        <v>4796</v>
      </c>
      <c r="D2515" s="50" t="s">
        <v>743</v>
      </c>
    </row>
    <row r="2516" spans="1:4">
      <c r="A2516" s="50" t="s">
        <v>4795</v>
      </c>
      <c r="B2516" s="50">
        <v>539219</v>
      </c>
      <c r="C2516" s="50" t="s">
        <v>1517</v>
      </c>
      <c r="D2516" s="50" t="s">
        <v>778</v>
      </c>
    </row>
    <row r="2517" spans="1:4">
      <c r="A2517" s="50" t="s">
        <v>4794</v>
      </c>
      <c r="B2517" s="50">
        <v>500248</v>
      </c>
      <c r="C2517" s="50" t="s">
        <v>1517</v>
      </c>
      <c r="D2517" s="50" t="s">
        <v>716</v>
      </c>
    </row>
    <row r="2518" spans="1:4">
      <c r="A2518" s="50" t="s">
        <v>4793</v>
      </c>
      <c r="B2518" s="50">
        <v>523371</v>
      </c>
      <c r="C2518" s="50" t="s">
        <v>4792</v>
      </c>
      <c r="D2518" s="50" t="s">
        <v>589</v>
      </c>
    </row>
    <row r="2519" spans="1:4">
      <c r="A2519" s="50" t="s">
        <v>4791</v>
      </c>
      <c r="B2519" s="50">
        <v>539981</v>
      </c>
      <c r="C2519" s="50" t="s">
        <v>4790</v>
      </c>
      <c r="D2519" s="50" t="s">
        <v>754</v>
      </c>
    </row>
    <row r="2520" spans="1:4">
      <c r="A2520" s="50" t="s">
        <v>4789</v>
      </c>
      <c r="B2520" s="50">
        <v>534563</v>
      </c>
      <c r="C2520" s="50" t="s">
        <v>4788</v>
      </c>
      <c r="D2520" s="50" t="s">
        <v>297</v>
      </c>
    </row>
    <row r="2521" spans="1:4">
      <c r="A2521" s="50" t="s">
        <v>4787</v>
      </c>
      <c r="B2521" s="50">
        <v>500271</v>
      </c>
      <c r="C2521" s="50" t="s">
        <v>4786</v>
      </c>
      <c r="D2521" s="50" t="s">
        <v>211</v>
      </c>
    </row>
    <row r="2522" spans="1:4">
      <c r="A2522" s="50" t="s">
        <v>4785</v>
      </c>
      <c r="B2522" s="50">
        <v>539981</v>
      </c>
      <c r="C2522" s="50" t="s">
        <v>755</v>
      </c>
      <c r="D2522" s="50" t="s">
        <v>754</v>
      </c>
    </row>
    <row r="2523" spans="1:4">
      <c r="A2523" s="50" t="s">
        <v>4784</v>
      </c>
      <c r="B2523" s="50">
        <v>539940</v>
      </c>
      <c r="C2523" s="50" t="s">
        <v>4783</v>
      </c>
      <c r="D2523" s="50" t="s">
        <v>754</v>
      </c>
    </row>
    <row r="2524" spans="1:4">
      <c r="A2524" s="50" t="s">
        <v>4782</v>
      </c>
      <c r="B2524" s="50">
        <v>534338</v>
      </c>
      <c r="C2524" s="50" t="s">
        <v>1517</v>
      </c>
      <c r="D2524" s="50" t="s">
        <v>708</v>
      </c>
    </row>
    <row r="2525" spans="1:4">
      <c r="A2525" s="50" t="s">
        <v>4781</v>
      </c>
      <c r="B2525" s="50">
        <v>526538</v>
      </c>
      <c r="C2525" s="50" t="s">
        <v>1517</v>
      </c>
      <c r="D2525" s="50" t="s">
        <v>254</v>
      </c>
    </row>
    <row r="2526" spans="1:4">
      <c r="A2526" s="50" t="s">
        <v>4780</v>
      </c>
      <c r="B2526" s="50">
        <v>540401</v>
      </c>
      <c r="C2526" s="50" t="s">
        <v>1517</v>
      </c>
      <c r="D2526" s="50" t="s">
        <v>994</v>
      </c>
    </row>
    <row r="2527" spans="1:4">
      <c r="A2527" s="50" t="s">
        <v>4779</v>
      </c>
      <c r="B2527" s="50">
        <v>539519</v>
      </c>
      <c r="C2527" s="50" t="s">
        <v>1517</v>
      </c>
      <c r="D2527" s="50" t="s">
        <v>602</v>
      </c>
    </row>
    <row r="2528" spans="1:4">
      <c r="A2528" s="50" t="s">
        <v>4778</v>
      </c>
      <c r="B2528" s="50">
        <v>531221</v>
      </c>
      <c r="C2528" s="50" t="s">
        <v>1517</v>
      </c>
      <c r="D2528" s="50" t="s">
        <v>1822</v>
      </c>
    </row>
    <row r="2529" spans="1:4">
      <c r="A2529" s="50" t="s">
        <v>4777</v>
      </c>
      <c r="B2529" s="50">
        <v>531680</v>
      </c>
      <c r="C2529" s="50" t="s">
        <v>1517</v>
      </c>
      <c r="D2529" s="50" t="s">
        <v>829</v>
      </c>
    </row>
    <row r="2530" spans="1:4">
      <c r="A2530" s="50" t="s">
        <v>4776</v>
      </c>
      <c r="B2530" s="50">
        <v>522249</v>
      </c>
      <c r="C2530" s="50" t="s">
        <v>4775</v>
      </c>
      <c r="D2530" s="50" t="s">
        <v>702</v>
      </c>
    </row>
    <row r="2531" spans="1:4">
      <c r="A2531" s="50" t="s">
        <v>4774</v>
      </c>
      <c r="B2531" s="50">
        <v>523792</v>
      </c>
      <c r="C2531" s="50" t="s">
        <v>4773</v>
      </c>
      <c r="D2531" s="50" t="s">
        <v>297</v>
      </c>
    </row>
    <row r="2532" spans="1:4">
      <c r="A2532" s="50" t="s">
        <v>4772</v>
      </c>
      <c r="B2532" s="50">
        <v>533152</v>
      </c>
      <c r="C2532" s="50" t="s">
        <v>4771</v>
      </c>
      <c r="D2532" s="50" t="s">
        <v>713</v>
      </c>
    </row>
    <row r="2533" spans="1:4">
      <c r="A2533" s="50" t="s">
        <v>4770</v>
      </c>
      <c r="B2533" s="50">
        <v>532852</v>
      </c>
      <c r="C2533" s="50" t="s">
        <v>4769</v>
      </c>
      <c r="D2533" s="50" t="s">
        <v>1573</v>
      </c>
    </row>
    <row r="2534" spans="1:4">
      <c r="A2534" s="50" t="s">
        <v>4768</v>
      </c>
      <c r="B2534" s="50">
        <v>532654</v>
      </c>
      <c r="C2534" s="50" t="s">
        <v>4766</v>
      </c>
      <c r="D2534" s="50" t="s">
        <v>865</v>
      </c>
    </row>
    <row r="2535" spans="1:4">
      <c r="A2535" s="50" t="s">
        <v>4767</v>
      </c>
      <c r="B2535" s="50">
        <v>532654</v>
      </c>
      <c r="C2535" s="50" t="s">
        <v>4766</v>
      </c>
      <c r="D2535" s="50" t="s">
        <v>865</v>
      </c>
    </row>
    <row r="2536" spans="1:4">
      <c r="A2536" s="50" t="s">
        <v>4765</v>
      </c>
      <c r="B2536" s="50">
        <v>532629</v>
      </c>
      <c r="C2536" s="50" t="s">
        <v>4764</v>
      </c>
      <c r="D2536" s="50" t="s">
        <v>713</v>
      </c>
    </row>
    <row r="2537" spans="1:4">
      <c r="A2537" s="50" t="s">
        <v>4763</v>
      </c>
      <c r="B2537" s="50">
        <v>512267</v>
      </c>
      <c r="C2537" s="50" t="s">
        <v>1517</v>
      </c>
      <c r="D2537" s="50" t="s">
        <v>1729</v>
      </c>
    </row>
    <row r="2538" spans="1:4">
      <c r="A2538" s="50" t="s">
        <v>4762</v>
      </c>
      <c r="B2538" s="50">
        <v>531146</v>
      </c>
      <c r="C2538" s="50" t="s">
        <v>1517</v>
      </c>
      <c r="D2538" s="50" t="s">
        <v>254</v>
      </c>
    </row>
    <row r="2539" spans="1:4">
      <c r="A2539" s="50" t="s">
        <v>4761</v>
      </c>
      <c r="B2539" s="50">
        <v>523144</v>
      </c>
      <c r="C2539" s="50" t="s">
        <v>1517</v>
      </c>
      <c r="D2539" s="50" t="s">
        <v>254</v>
      </c>
    </row>
    <row r="2540" spans="1:4">
      <c r="A2540" s="50" t="s">
        <v>4760</v>
      </c>
      <c r="B2540" s="50">
        <v>539938</v>
      </c>
      <c r="C2540" s="50" t="s">
        <v>4759</v>
      </c>
      <c r="D2540" s="50" t="s">
        <v>727</v>
      </c>
    </row>
    <row r="2541" spans="1:4">
      <c r="A2541" s="50" t="s">
        <v>4758</v>
      </c>
      <c r="B2541" s="50">
        <v>540937</v>
      </c>
      <c r="C2541" s="50" t="s">
        <v>1517</v>
      </c>
      <c r="D2541" s="50" t="s">
        <v>254</v>
      </c>
    </row>
    <row r="2542" spans="1:4">
      <c r="A2542" s="50" t="s">
        <v>4757</v>
      </c>
      <c r="B2542" s="50">
        <v>526301</v>
      </c>
      <c r="C2542" s="50" t="s">
        <v>1517</v>
      </c>
      <c r="D2542" s="50" t="s">
        <v>890</v>
      </c>
    </row>
    <row r="2543" spans="1:4">
      <c r="A2543" s="50" t="s">
        <v>4756</v>
      </c>
      <c r="B2543" s="50">
        <v>538834</v>
      </c>
      <c r="C2543" s="50" t="s">
        <v>1517</v>
      </c>
      <c r="D2543" s="50" t="s">
        <v>786</v>
      </c>
    </row>
    <row r="2544" spans="1:4">
      <c r="A2544" s="50" t="s">
        <v>4755</v>
      </c>
      <c r="B2544" s="50">
        <v>512505</v>
      </c>
      <c r="C2544" s="50" t="s">
        <v>1517</v>
      </c>
      <c r="D2544" s="50" t="s">
        <v>205</v>
      </c>
    </row>
    <row r="2545" spans="1:4">
      <c r="A2545" s="50" t="s">
        <v>4754</v>
      </c>
      <c r="B2545" s="50">
        <v>540519</v>
      </c>
      <c r="C2545" s="50" t="s">
        <v>1517</v>
      </c>
      <c r="D2545" s="50" t="s">
        <v>297</v>
      </c>
    </row>
    <row r="2546" spans="1:4">
      <c r="A2546" s="50" t="s">
        <v>4753</v>
      </c>
      <c r="B2546" s="50">
        <v>511276</v>
      </c>
      <c r="C2546" s="50" t="s">
        <v>1517</v>
      </c>
      <c r="D2546" s="50" t="s">
        <v>196</v>
      </c>
    </row>
    <row r="2547" spans="1:4">
      <c r="A2547" s="50" t="s">
        <v>4752</v>
      </c>
      <c r="B2547" s="50">
        <v>531176</v>
      </c>
      <c r="C2547" s="50" t="s">
        <v>1517</v>
      </c>
      <c r="D2547" s="50" t="s">
        <v>786</v>
      </c>
    </row>
    <row r="2548" spans="1:4">
      <c r="A2548" s="50" t="s">
        <v>4751</v>
      </c>
      <c r="B2548" s="50">
        <v>531417</v>
      </c>
      <c r="C2548" s="50" t="s">
        <v>1517</v>
      </c>
      <c r="D2548" s="50" t="s">
        <v>786</v>
      </c>
    </row>
    <row r="2549" spans="1:4">
      <c r="A2549" s="50" t="s">
        <v>4750</v>
      </c>
      <c r="B2549" s="50">
        <v>532105</v>
      </c>
      <c r="C2549" s="50" t="s">
        <v>1517</v>
      </c>
      <c r="D2549" s="50" t="s">
        <v>1533</v>
      </c>
    </row>
    <row r="2550" spans="1:4">
      <c r="A2550" s="50" t="s">
        <v>4749</v>
      </c>
      <c r="B2550" s="50">
        <v>532105</v>
      </c>
      <c r="C2550" s="50" t="s">
        <v>1517</v>
      </c>
      <c r="D2550" s="50" t="s">
        <v>1533</v>
      </c>
    </row>
    <row r="2551" spans="1:4">
      <c r="A2551" s="50" t="s">
        <v>4748</v>
      </c>
      <c r="B2551" s="50">
        <v>539767</v>
      </c>
      <c r="C2551" s="50" t="s">
        <v>1517</v>
      </c>
      <c r="D2551" s="50" t="s">
        <v>708</v>
      </c>
    </row>
    <row r="2552" spans="1:4">
      <c r="A2552" s="50" t="s">
        <v>4747</v>
      </c>
      <c r="B2552" s="50">
        <v>532408</v>
      </c>
      <c r="C2552" s="50" t="s">
        <v>4746</v>
      </c>
      <c r="D2552" s="50" t="s">
        <v>1407</v>
      </c>
    </row>
    <row r="2553" spans="1:4">
      <c r="A2553" s="50" t="s">
        <v>4745</v>
      </c>
      <c r="B2553" s="50">
        <v>541352</v>
      </c>
      <c r="C2553" s="50" t="s">
        <v>1517</v>
      </c>
      <c r="D2553" s="50" t="s">
        <v>548</v>
      </c>
    </row>
    <row r="2554" spans="1:4">
      <c r="A2554" s="50" t="s">
        <v>4744</v>
      </c>
      <c r="B2554" s="50">
        <v>532865</v>
      </c>
      <c r="C2554" s="50" t="s">
        <v>4743</v>
      </c>
      <c r="D2554" s="50" t="s">
        <v>187</v>
      </c>
    </row>
    <row r="2555" spans="1:4">
      <c r="A2555" s="50" t="s">
        <v>4742</v>
      </c>
      <c r="B2555" s="50">
        <v>511367</v>
      </c>
      <c r="C2555" s="50" t="s">
        <v>1517</v>
      </c>
      <c r="D2555" s="50" t="s">
        <v>786</v>
      </c>
    </row>
    <row r="2556" spans="1:4">
      <c r="A2556" s="50" t="s">
        <v>4741</v>
      </c>
      <c r="B2556" s="50">
        <v>511367</v>
      </c>
      <c r="C2556" s="50" t="s">
        <v>1517</v>
      </c>
      <c r="D2556" s="50" t="s">
        <v>786</v>
      </c>
    </row>
    <row r="2557" spans="1:4">
      <c r="A2557" s="50" t="s">
        <v>4740</v>
      </c>
      <c r="B2557" s="50">
        <v>539012</v>
      </c>
      <c r="C2557" s="50" t="s">
        <v>1517</v>
      </c>
      <c r="D2557" s="50" t="s">
        <v>743</v>
      </c>
    </row>
    <row r="2558" spans="1:4">
      <c r="A2558" s="50" t="s">
        <v>4739</v>
      </c>
      <c r="B2558" s="50">
        <v>540730</v>
      </c>
      <c r="C2558" s="50" t="s">
        <v>1517</v>
      </c>
      <c r="D2558" s="50" t="s">
        <v>994</v>
      </c>
    </row>
    <row r="2559" spans="1:4">
      <c r="A2559" s="50" t="s">
        <v>4738</v>
      </c>
      <c r="B2559" s="50">
        <v>511740</v>
      </c>
      <c r="C2559" s="50" t="s">
        <v>1517</v>
      </c>
      <c r="D2559" s="50" t="s">
        <v>1985</v>
      </c>
    </row>
    <row r="2560" spans="1:4">
      <c r="A2560" s="50" t="s">
        <v>4737</v>
      </c>
      <c r="B2560" s="50">
        <v>511377</v>
      </c>
      <c r="C2560" s="50" t="s">
        <v>1517</v>
      </c>
      <c r="D2560" s="50" t="s">
        <v>786</v>
      </c>
    </row>
    <row r="2561" spans="1:4">
      <c r="A2561" s="50" t="s">
        <v>4736</v>
      </c>
      <c r="B2561" s="50">
        <v>511738</v>
      </c>
      <c r="C2561" s="50" t="s">
        <v>1517</v>
      </c>
      <c r="D2561" s="50" t="s">
        <v>727</v>
      </c>
    </row>
    <row r="2562" spans="1:4">
      <c r="A2562" s="50" t="s">
        <v>4735</v>
      </c>
      <c r="B2562" s="50">
        <v>532307</v>
      </c>
      <c r="C2562" s="50" t="s">
        <v>4734</v>
      </c>
      <c r="D2562" s="50" t="s">
        <v>1407</v>
      </c>
    </row>
    <row r="2563" spans="1:4">
      <c r="A2563" s="50" t="s">
        <v>4733</v>
      </c>
      <c r="B2563" s="50">
        <v>531127</v>
      </c>
      <c r="C2563" s="50" t="s">
        <v>1517</v>
      </c>
      <c r="D2563" s="50" t="s">
        <v>786</v>
      </c>
    </row>
    <row r="2564" spans="1:4">
      <c r="A2564" s="50" t="s">
        <v>4732</v>
      </c>
      <c r="B2564" s="50">
        <v>523828</v>
      </c>
      <c r="C2564" s="50" t="s">
        <v>4731</v>
      </c>
      <c r="D2564" s="50" t="s">
        <v>771</v>
      </c>
    </row>
    <row r="2565" spans="1:4">
      <c r="A2565" s="50" t="s">
        <v>4730</v>
      </c>
      <c r="B2565" s="50">
        <v>531727</v>
      </c>
      <c r="C2565" s="50" t="s">
        <v>1517</v>
      </c>
      <c r="D2565" s="50" t="s">
        <v>771</v>
      </c>
    </row>
    <row r="2566" spans="1:4">
      <c r="A2566" s="50" t="s">
        <v>4729</v>
      </c>
      <c r="B2566" s="50">
        <v>539126</v>
      </c>
      <c r="C2566" s="50" t="s">
        <v>4728</v>
      </c>
      <c r="D2566" s="50" t="s">
        <v>3352</v>
      </c>
    </row>
    <row r="2567" spans="1:4">
      <c r="A2567" s="50" t="s">
        <v>4727</v>
      </c>
      <c r="B2567" s="50">
        <v>538942</v>
      </c>
      <c r="C2567" s="50" t="s">
        <v>1517</v>
      </c>
      <c r="D2567" s="50" t="s">
        <v>1533</v>
      </c>
    </row>
    <row r="2568" spans="1:4">
      <c r="A2568" s="50" t="s">
        <v>4726</v>
      </c>
      <c r="B2568" s="50">
        <v>526235</v>
      </c>
      <c r="C2568" s="50" t="s">
        <v>4725</v>
      </c>
      <c r="D2568" s="50" t="s">
        <v>783</v>
      </c>
    </row>
    <row r="2569" spans="1:4">
      <c r="A2569" s="50" t="s">
        <v>4724</v>
      </c>
      <c r="B2569" s="50">
        <v>500126</v>
      </c>
      <c r="C2569" s="50" t="s">
        <v>4723</v>
      </c>
      <c r="D2569" s="50" t="s">
        <v>254</v>
      </c>
    </row>
    <row r="2570" spans="1:4">
      <c r="A2570" s="50" t="s">
        <v>4722</v>
      </c>
      <c r="B2570" s="50">
        <v>538964</v>
      </c>
      <c r="C2570" s="50" t="s">
        <v>1517</v>
      </c>
      <c r="D2570" s="50" t="s">
        <v>254</v>
      </c>
    </row>
    <row r="2571" spans="1:4">
      <c r="A2571" s="50" t="s">
        <v>4721</v>
      </c>
      <c r="B2571" s="50">
        <v>531357</v>
      </c>
      <c r="C2571" s="50" t="s">
        <v>1517</v>
      </c>
      <c r="D2571" s="50" t="s">
        <v>994</v>
      </c>
    </row>
    <row r="2572" spans="1:4">
      <c r="A2572" s="50" t="s">
        <v>4720</v>
      </c>
      <c r="B2572" s="50">
        <v>512415</v>
      </c>
      <c r="C2572" s="50" t="s">
        <v>1517</v>
      </c>
      <c r="D2572" s="50" t="s">
        <v>1533</v>
      </c>
    </row>
    <row r="2573" spans="1:4">
      <c r="A2573" s="50" t="s">
        <v>4719</v>
      </c>
      <c r="B2573" s="50">
        <v>500274</v>
      </c>
      <c r="C2573" s="50" t="s">
        <v>1517</v>
      </c>
      <c r="D2573" s="50" t="s">
        <v>254</v>
      </c>
    </row>
    <row r="2574" spans="1:4">
      <c r="A2574" s="50" t="s">
        <v>4718</v>
      </c>
      <c r="B2574" s="50">
        <v>531810</v>
      </c>
      <c r="C2574" s="50" t="s">
        <v>1517</v>
      </c>
      <c r="D2574" s="50" t="s">
        <v>205</v>
      </c>
    </row>
    <row r="2575" spans="1:4">
      <c r="A2575" s="50" t="s">
        <v>4717</v>
      </c>
      <c r="B2575" s="50">
        <v>531810</v>
      </c>
      <c r="C2575" s="50" t="s">
        <v>1517</v>
      </c>
      <c r="D2575" s="50" t="s">
        <v>205</v>
      </c>
    </row>
    <row r="2576" spans="1:4">
      <c r="A2576" s="50" t="s">
        <v>4716</v>
      </c>
      <c r="B2576" s="50">
        <v>513335</v>
      </c>
      <c r="C2576" s="50" t="s">
        <v>4715</v>
      </c>
      <c r="D2576" s="50" t="s">
        <v>778</v>
      </c>
    </row>
    <row r="2577" spans="1:4">
      <c r="A2577" s="50" t="s">
        <v>4714</v>
      </c>
      <c r="B2577" s="50">
        <v>532990</v>
      </c>
      <c r="C2577" s="50" t="s">
        <v>4713</v>
      </c>
      <c r="D2577" s="50" t="s">
        <v>1632</v>
      </c>
    </row>
    <row r="2578" spans="1:4">
      <c r="A2578" s="50" t="s">
        <v>4712</v>
      </c>
      <c r="B2578" s="50">
        <v>500159</v>
      </c>
      <c r="C2578" s="50" t="s">
        <v>1517</v>
      </c>
      <c r="D2578" s="50" t="s">
        <v>1437</v>
      </c>
    </row>
    <row r="2579" spans="1:4">
      <c r="A2579" s="50" t="s">
        <v>4711</v>
      </c>
      <c r="B2579" s="50">
        <v>542650</v>
      </c>
      <c r="C2579" s="50" t="s">
        <v>4710</v>
      </c>
      <c r="D2579" s="50" t="s">
        <v>890</v>
      </c>
    </row>
    <row r="2580" spans="1:4">
      <c r="A2580" s="50" t="s">
        <v>4709</v>
      </c>
      <c r="B2580" s="50">
        <v>540150</v>
      </c>
      <c r="C2580" s="50" t="s">
        <v>1517</v>
      </c>
      <c r="D2580" s="50" t="s">
        <v>713</v>
      </c>
    </row>
    <row r="2581" spans="1:4">
      <c r="A2581" s="50" t="s">
        <v>4708</v>
      </c>
      <c r="B2581" s="50">
        <v>513496</v>
      </c>
      <c r="C2581" s="50" t="s">
        <v>1517</v>
      </c>
      <c r="D2581" s="50" t="s">
        <v>1849</v>
      </c>
    </row>
    <row r="2582" spans="1:4">
      <c r="A2582" s="50" t="s">
        <v>4707</v>
      </c>
      <c r="B2582" s="50">
        <v>531613</v>
      </c>
      <c r="C2582" s="50" t="s">
        <v>4706</v>
      </c>
      <c r="D2582" s="50" t="s">
        <v>2001</v>
      </c>
    </row>
    <row r="2583" spans="1:4">
      <c r="A2583" s="50" t="s">
        <v>4705</v>
      </c>
      <c r="B2583" s="50">
        <v>526622</v>
      </c>
      <c r="C2583" s="50" t="s">
        <v>1517</v>
      </c>
      <c r="D2583" s="50" t="s">
        <v>794</v>
      </c>
    </row>
    <row r="2584" spans="1:4">
      <c r="A2584" s="50" t="s">
        <v>4704</v>
      </c>
      <c r="B2584" s="50">
        <v>526622</v>
      </c>
      <c r="C2584" s="50" t="s">
        <v>1517</v>
      </c>
      <c r="D2584" s="50" t="s">
        <v>794</v>
      </c>
    </row>
    <row r="2585" spans="1:4">
      <c r="A2585" s="50" t="s">
        <v>4703</v>
      </c>
      <c r="B2585" s="50">
        <v>513721</v>
      </c>
      <c r="C2585" s="50" t="s">
        <v>1517</v>
      </c>
      <c r="D2585" s="50" t="s">
        <v>1632</v>
      </c>
    </row>
    <row r="2586" spans="1:4">
      <c r="A2586" s="50" t="s">
        <v>4702</v>
      </c>
      <c r="B2586" s="50">
        <v>532850</v>
      </c>
      <c r="C2586" s="50" t="s">
        <v>4701</v>
      </c>
      <c r="D2586" s="50" t="s">
        <v>1527</v>
      </c>
    </row>
    <row r="2587" spans="1:4">
      <c r="A2587" s="50" t="s">
        <v>4700</v>
      </c>
      <c r="B2587" s="50">
        <v>523343</v>
      </c>
      <c r="C2587" s="50" t="s">
        <v>1517</v>
      </c>
      <c r="D2587" s="50" t="s">
        <v>786</v>
      </c>
    </row>
    <row r="2588" spans="1:4">
      <c r="A2588" s="50" t="s">
        <v>4699</v>
      </c>
      <c r="B2588" s="50">
        <v>523343</v>
      </c>
      <c r="C2588" s="50" t="s">
        <v>1517</v>
      </c>
      <c r="D2588" s="50" t="s">
        <v>786</v>
      </c>
    </row>
    <row r="2589" spans="1:4">
      <c r="A2589" s="50" t="s">
        <v>4698</v>
      </c>
      <c r="B2589" s="50">
        <v>526251</v>
      </c>
      <c r="C2589" s="50" t="s">
        <v>1517</v>
      </c>
      <c r="D2589" s="50" t="s">
        <v>727</v>
      </c>
    </row>
    <row r="2590" spans="1:4">
      <c r="A2590" s="50" t="s">
        <v>4697</v>
      </c>
      <c r="B2590" s="50">
        <v>500277</v>
      </c>
      <c r="C2590" s="50" t="s">
        <v>1517</v>
      </c>
      <c r="D2590" s="50" t="s">
        <v>702</v>
      </c>
    </row>
    <row r="2591" spans="1:4">
      <c r="A2591" s="50" t="s">
        <v>4696</v>
      </c>
      <c r="B2591" s="50">
        <v>531192</v>
      </c>
      <c r="C2591" s="50" t="s">
        <v>1517</v>
      </c>
      <c r="D2591" s="50" t="s">
        <v>786</v>
      </c>
    </row>
    <row r="2592" spans="1:4">
      <c r="A2592" s="50" t="s">
        <v>4695</v>
      </c>
      <c r="B2592" s="50">
        <v>540744</v>
      </c>
      <c r="C2592" s="50" t="s">
        <v>1517</v>
      </c>
      <c r="D2592" s="50" t="s">
        <v>1632</v>
      </c>
    </row>
    <row r="2593" spans="1:4">
      <c r="A2593" s="50" t="s">
        <v>4694</v>
      </c>
      <c r="B2593" s="50">
        <v>533310</v>
      </c>
      <c r="C2593" s="50" t="s">
        <v>4693</v>
      </c>
      <c r="D2593" s="50" t="s">
        <v>4692</v>
      </c>
    </row>
    <row r="2594" spans="1:4">
      <c r="A2594" s="50" t="s">
        <v>4691</v>
      </c>
      <c r="B2594" s="50">
        <v>526570</v>
      </c>
      <c r="C2594" s="50" t="s">
        <v>1517</v>
      </c>
      <c r="D2594" s="50" t="s">
        <v>1822</v>
      </c>
    </row>
    <row r="2595" spans="1:4">
      <c r="A2595" s="50" t="s">
        <v>4690</v>
      </c>
      <c r="B2595" s="50">
        <v>538895</v>
      </c>
      <c r="C2595" s="50" t="s">
        <v>1517</v>
      </c>
      <c r="D2595" s="50" t="s">
        <v>994</v>
      </c>
    </row>
    <row r="2596" spans="1:4">
      <c r="A2596" s="50" t="s">
        <v>4689</v>
      </c>
      <c r="B2596" s="50">
        <v>541337</v>
      </c>
      <c r="C2596" s="50" t="s">
        <v>1517</v>
      </c>
      <c r="D2596" s="50" t="s">
        <v>2179</v>
      </c>
    </row>
    <row r="2597" spans="1:4">
      <c r="A2597" s="50" t="s">
        <v>4688</v>
      </c>
      <c r="B2597" s="50">
        <v>531338</v>
      </c>
      <c r="C2597" s="50" t="s">
        <v>1517</v>
      </c>
      <c r="D2597" s="50" t="s">
        <v>1822</v>
      </c>
    </row>
    <row r="2598" spans="1:4">
      <c r="A2598" s="50" t="s">
        <v>4687</v>
      </c>
      <c r="B2598" s="50">
        <v>511018</v>
      </c>
      <c r="C2598" s="50" t="s">
        <v>1517</v>
      </c>
      <c r="D2598" s="50" t="s">
        <v>1533</v>
      </c>
    </row>
    <row r="2599" spans="1:4">
      <c r="A2599" s="50" t="s">
        <v>4686</v>
      </c>
      <c r="B2599" s="50">
        <v>507621</v>
      </c>
      <c r="C2599" s="50" t="s">
        <v>1517</v>
      </c>
      <c r="D2599" s="50" t="s">
        <v>626</v>
      </c>
    </row>
    <row r="2600" spans="1:4">
      <c r="A2600" s="50" t="s">
        <v>4685</v>
      </c>
      <c r="B2600" s="50">
        <v>511187</v>
      </c>
      <c r="C2600" s="50" t="s">
        <v>1517</v>
      </c>
      <c r="D2600" s="50" t="s">
        <v>1533</v>
      </c>
    </row>
    <row r="2601" spans="1:4">
      <c r="A2601" s="50" t="s">
        <v>4684</v>
      </c>
      <c r="B2601" s="50" t="s">
        <v>1517</v>
      </c>
      <c r="C2601" s="50" t="s">
        <v>4683</v>
      </c>
      <c r="D2601" s="50" t="s">
        <v>1515</v>
      </c>
    </row>
    <row r="2602" spans="1:4">
      <c r="A2602" s="50" t="s">
        <v>4682</v>
      </c>
      <c r="B2602" s="50">
        <v>531456</v>
      </c>
      <c r="C2602" s="50" t="s">
        <v>1517</v>
      </c>
      <c r="D2602" s="50" t="s">
        <v>702</v>
      </c>
    </row>
    <row r="2603" spans="1:4">
      <c r="A2603" s="50" t="s">
        <v>4681</v>
      </c>
      <c r="B2603" s="50">
        <v>538962</v>
      </c>
      <c r="C2603" s="50" t="s">
        <v>4680</v>
      </c>
      <c r="D2603" s="50" t="s">
        <v>771</v>
      </c>
    </row>
    <row r="2604" spans="1:4">
      <c r="A2604" s="50" t="s">
        <v>4679</v>
      </c>
      <c r="B2604" s="50">
        <v>539303</v>
      </c>
      <c r="C2604" s="50" t="s">
        <v>1517</v>
      </c>
      <c r="D2604" s="50" t="s">
        <v>786</v>
      </c>
    </row>
    <row r="2605" spans="1:4">
      <c r="A2605" s="50" t="s">
        <v>4678</v>
      </c>
      <c r="B2605" s="50">
        <v>532539</v>
      </c>
      <c r="C2605" s="50" t="s">
        <v>4677</v>
      </c>
      <c r="D2605" s="50" t="s">
        <v>771</v>
      </c>
    </row>
    <row r="2606" spans="1:4">
      <c r="A2606" s="50" t="s">
        <v>4676</v>
      </c>
      <c r="B2606" s="50">
        <v>517344</v>
      </c>
      <c r="C2606" s="50" t="s">
        <v>4674</v>
      </c>
      <c r="D2606" s="50" t="s">
        <v>1407</v>
      </c>
    </row>
    <row r="2607" spans="1:4">
      <c r="A2607" s="50" t="s">
        <v>4675</v>
      </c>
      <c r="B2607" s="50">
        <v>517344</v>
      </c>
      <c r="C2607" s="50" t="s">
        <v>4674</v>
      </c>
      <c r="D2607" s="50" t="s">
        <v>1407</v>
      </c>
    </row>
    <row r="2608" spans="1:4">
      <c r="A2608" s="50" t="s">
        <v>4673</v>
      </c>
      <c r="B2608" s="50">
        <v>532819</v>
      </c>
      <c r="C2608" s="50" t="s">
        <v>4672</v>
      </c>
      <c r="D2608" s="50" t="s">
        <v>730</v>
      </c>
    </row>
    <row r="2609" spans="1:4">
      <c r="A2609" s="50" t="s">
        <v>4671</v>
      </c>
      <c r="B2609" s="50">
        <v>523373</v>
      </c>
      <c r="C2609" s="50" t="s">
        <v>1517</v>
      </c>
      <c r="D2609" s="50" t="s">
        <v>829</v>
      </c>
    </row>
    <row r="2610" spans="1:4">
      <c r="A2610" s="50" t="s">
        <v>4670</v>
      </c>
      <c r="B2610" s="50">
        <v>523373</v>
      </c>
      <c r="C2610" s="50" t="s">
        <v>1517</v>
      </c>
      <c r="D2610" s="50" t="s">
        <v>829</v>
      </c>
    </row>
    <row r="2611" spans="1:4">
      <c r="A2611" s="50" t="s">
        <v>4669</v>
      </c>
      <c r="B2611" s="50">
        <v>532164</v>
      </c>
      <c r="C2611" s="50" t="s">
        <v>1517</v>
      </c>
      <c r="D2611" s="50" t="s">
        <v>786</v>
      </c>
    </row>
    <row r="2612" spans="1:4">
      <c r="A2612" s="50" t="s">
        <v>4668</v>
      </c>
      <c r="B2612" s="50">
        <v>505797</v>
      </c>
      <c r="C2612" s="50" t="s">
        <v>1517</v>
      </c>
      <c r="D2612" s="50" t="s">
        <v>860</v>
      </c>
    </row>
    <row r="2613" spans="1:4">
      <c r="A2613" s="50" t="s">
        <v>4667</v>
      </c>
      <c r="B2613" s="50">
        <v>500279</v>
      </c>
      <c r="C2613" s="50" t="s">
        <v>4666</v>
      </c>
      <c r="D2613" s="50" t="s">
        <v>415</v>
      </c>
    </row>
    <row r="2614" spans="1:4">
      <c r="A2614" s="50" t="s">
        <v>4665</v>
      </c>
      <c r="B2614" s="50">
        <v>505336</v>
      </c>
      <c r="C2614" s="50" t="s">
        <v>1517</v>
      </c>
      <c r="D2614" s="50" t="s">
        <v>297</v>
      </c>
    </row>
    <row r="2615" spans="1:4">
      <c r="A2615" s="50" t="s">
        <v>4664</v>
      </c>
      <c r="B2615" s="50">
        <v>505336</v>
      </c>
      <c r="C2615" s="50" t="s">
        <v>1517</v>
      </c>
      <c r="D2615" s="50" t="s">
        <v>297</v>
      </c>
    </row>
    <row r="2616" spans="1:4">
      <c r="A2616" s="50" t="s">
        <v>4663</v>
      </c>
      <c r="B2616" s="50">
        <v>526642</v>
      </c>
      <c r="C2616" s="50" t="s">
        <v>4662</v>
      </c>
      <c r="D2616" s="50" t="s">
        <v>219</v>
      </c>
    </row>
    <row r="2617" spans="1:4">
      <c r="A2617" s="50" t="s">
        <v>4661</v>
      </c>
      <c r="B2617" s="50">
        <v>539220</v>
      </c>
      <c r="C2617" s="50" t="s">
        <v>1517</v>
      </c>
      <c r="D2617" s="50" t="s">
        <v>829</v>
      </c>
    </row>
    <row r="2618" spans="1:4">
      <c r="A2618" s="50" t="s">
        <v>4660</v>
      </c>
      <c r="B2618" s="50">
        <v>541195</v>
      </c>
      <c r="C2618" s="50" t="s">
        <v>4659</v>
      </c>
      <c r="D2618" s="50" t="s">
        <v>205</v>
      </c>
    </row>
    <row r="2619" spans="1:4">
      <c r="A2619" s="50" t="s">
        <v>4658</v>
      </c>
      <c r="B2619" s="50">
        <v>539594</v>
      </c>
      <c r="C2619" s="50" t="s">
        <v>1517</v>
      </c>
      <c r="D2619" s="50" t="s">
        <v>196</v>
      </c>
    </row>
    <row r="2620" spans="1:4">
      <c r="A2620" s="50" t="s">
        <v>4657</v>
      </c>
      <c r="B2620" s="50" t="s">
        <v>1517</v>
      </c>
      <c r="C2620" s="50" t="s">
        <v>4656</v>
      </c>
      <c r="D2620" s="50" t="s">
        <v>1515</v>
      </c>
    </row>
    <row r="2621" spans="1:4">
      <c r="A2621" s="50" t="s">
        <v>4655</v>
      </c>
      <c r="B2621" s="50">
        <v>523782</v>
      </c>
      <c r="C2621" s="50" t="s">
        <v>1517</v>
      </c>
      <c r="D2621" s="50" t="s">
        <v>994</v>
      </c>
    </row>
    <row r="2622" spans="1:4">
      <c r="A2622" s="50" t="s">
        <v>4654</v>
      </c>
      <c r="B2622" s="50">
        <v>523782</v>
      </c>
      <c r="C2622" s="50" t="s">
        <v>1517</v>
      </c>
      <c r="D2622" s="50" t="s">
        <v>994</v>
      </c>
    </row>
    <row r="2623" spans="1:4">
      <c r="A2623" s="50" t="s">
        <v>4653</v>
      </c>
      <c r="B2623" s="50">
        <v>540078</v>
      </c>
      <c r="C2623" s="50" t="s">
        <v>1517</v>
      </c>
      <c r="D2623" s="50" t="s">
        <v>912</v>
      </c>
    </row>
    <row r="2624" spans="1:4">
      <c r="A2624" s="50" t="s">
        <v>4652</v>
      </c>
      <c r="B2624" s="50" t="s">
        <v>1517</v>
      </c>
      <c r="C2624" s="50" t="s">
        <v>4651</v>
      </c>
      <c r="D2624" s="50" t="s">
        <v>1515</v>
      </c>
    </row>
    <row r="2625" spans="1:4">
      <c r="A2625" s="50" t="s">
        <v>4650</v>
      </c>
      <c r="B2625" s="50">
        <v>522036</v>
      </c>
      <c r="C2625" s="50" t="s">
        <v>4649</v>
      </c>
      <c r="D2625" s="50" t="s">
        <v>860</v>
      </c>
    </row>
    <row r="2626" spans="1:4">
      <c r="A2626" s="50" t="s">
        <v>4648</v>
      </c>
      <c r="B2626" s="50">
        <v>522241</v>
      </c>
      <c r="C2626" s="50" t="s">
        <v>4647</v>
      </c>
      <c r="D2626" s="50" t="s">
        <v>778</v>
      </c>
    </row>
    <row r="2627" spans="1:4">
      <c r="A2627" s="50" t="s">
        <v>4646</v>
      </c>
      <c r="B2627" s="50">
        <v>509196</v>
      </c>
      <c r="C2627" s="50" t="s">
        <v>4645</v>
      </c>
      <c r="D2627" s="50" t="s">
        <v>4644</v>
      </c>
    </row>
    <row r="2628" spans="1:4">
      <c r="A2628" s="50" t="s">
        <v>4643</v>
      </c>
      <c r="B2628" s="50" t="s">
        <v>1517</v>
      </c>
      <c r="C2628" s="50" t="s">
        <v>4642</v>
      </c>
      <c r="D2628" s="50" t="s">
        <v>1515</v>
      </c>
    </row>
    <row r="2629" spans="1:4">
      <c r="A2629" s="50" t="s">
        <v>4641</v>
      </c>
      <c r="B2629" s="50">
        <v>513377</v>
      </c>
      <c r="C2629" s="50" t="s">
        <v>4640</v>
      </c>
      <c r="D2629" s="50" t="s">
        <v>994</v>
      </c>
    </row>
    <row r="2630" spans="1:4">
      <c r="A2630" s="50" t="s">
        <v>4639</v>
      </c>
      <c r="B2630" s="50">
        <v>503772</v>
      </c>
      <c r="C2630" s="50" t="s">
        <v>1517</v>
      </c>
      <c r="D2630" s="50" t="s">
        <v>994</v>
      </c>
    </row>
    <row r="2631" spans="1:4">
      <c r="A2631" s="50" t="s">
        <v>4638</v>
      </c>
      <c r="B2631" s="50">
        <v>503015</v>
      </c>
      <c r="C2631" s="50" t="s">
        <v>1517</v>
      </c>
      <c r="D2631" s="50" t="s">
        <v>994</v>
      </c>
    </row>
    <row r="2632" spans="1:4">
      <c r="A2632" s="50" t="s">
        <v>4637</v>
      </c>
      <c r="B2632" s="50">
        <v>539762</v>
      </c>
      <c r="C2632" s="50" t="s">
        <v>1517</v>
      </c>
      <c r="D2632" s="50" t="s">
        <v>196</v>
      </c>
    </row>
    <row r="2633" spans="1:4">
      <c r="A2633" s="50" t="s">
        <v>4636</v>
      </c>
      <c r="B2633" s="50">
        <v>519287</v>
      </c>
      <c r="C2633" s="50" t="s">
        <v>1517</v>
      </c>
      <c r="D2633" s="50" t="s">
        <v>626</v>
      </c>
    </row>
    <row r="2634" spans="1:4">
      <c r="A2634" s="50" t="s">
        <v>4635</v>
      </c>
      <c r="B2634" s="50">
        <v>503015</v>
      </c>
      <c r="C2634" s="50" t="s">
        <v>1517</v>
      </c>
      <c r="D2634" s="50" t="s">
        <v>994</v>
      </c>
    </row>
    <row r="2635" spans="1:4">
      <c r="A2635" s="50" t="s">
        <v>4634</v>
      </c>
      <c r="B2635" s="50">
        <v>509760</v>
      </c>
      <c r="C2635" s="50" t="s">
        <v>1517</v>
      </c>
      <c r="D2635" s="50" t="s">
        <v>727</v>
      </c>
    </row>
    <row r="2636" spans="1:4">
      <c r="A2636" s="50" t="s">
        <v>4633</v>
      </c>
      <c r="B2636" s="50">
        <v>513303</v>
      </c>
      <c r="C2636" s="50" t="s">
        <v>4632</v>
      </c>
      <c r="D2636" s="50" t="s">
        <v>2667</v>
      </c>
    </row>
    <row r="2637" spans="1:4">
      <c r="A2637" s="50" t="s">
        <v>4631</v>
      </c>
      <c r="B2637" s="50">
        <v>537092</v>
      </c>
      <c r="C2637" s="50" t="s">
        <v>1517</v>
      </c>
      <c r="D2637" s="50" t="s">
        <v>727</v>
      </c>
    </row>
    <row r="2638" spans="1:4">
      <c r="A2638" s="50" t="s">
        <v>4630</v>
      </c>
      <c r="B2638" s="50">
        <v>519003</v>
      </c>
      <c r="C2638" s="50" t="s">
        <v>1517</v>
      </c>
      <c r="D2638" s="50" t="s">
        <v>196</v>
      </c>
    </row>
    <row r="2639" spans="1:4">
      <c r="A2639" s="50" t="s">
        <v>4629</v>
      </c>
      <c r="B2639" s="50">
        <v>500890</v>
      </c>
      <c r="C2639" s="50" t="s">
        <v>4628</v>
      </c>
      <c r="D2639" s="50" t="s">
        <v>875</v>
      </c>
    </row>
    <row r="2640" spans="1:4">
      <c r="A2640" s="50" t="s">
        <v>4627</v>
      </c>
      <c r="B2640" s="50">
        <v>503776</v>
      </c>
      <c r="C2640" s="50" t="s">
        <v>1517</v>
      </c>
      <c r="D2640" s="50" t="s">
        <v>789</v>
      </c>
    </row>
    <row r="2641" spans="1:4">
      <c r="A2641" s="50" t="s">
        <v>4626</v>
      </c>
      <c r="B2641" s="50">
        <v>506261</v>
      </c>
      <c r="C2641" s="50" t="s">
        <v>1517</v>
      </c>
      <c r="D2641" s="50" t="s">
        <v>740</v>
      </c>
    </row>
    <row r="2642" spans="1:4">
      <c r="A2642" s="50" t="s">
        <v>4625</v>
      </c>
      <c r="B2642" s="50" t="s">
        <v>1517</v>
      </c>
      <c r="C2642" s="50" t="s">
        <v>4624</v>
      </c>
      <c r="D2642" s="50" t="s">
        <v>1515</v>
      </c>
    </row>
    <row r="2643" spans="1:4">
      <c r="A2643" s="50" t="s">
        <v>4623</v>
      </c>
      <c r="B2643" s="50">
        <v>531453</v>
      </c>
      <c r="C2643" s="50" t="s">
        <v>4622</v>
      </c>
      <c r="D2643" s="50" t="s">
        <v>702</v>
      </c>
    </row>
    <row r="2644" spans="1:4">
      <c r="A2644" s="50" t="s">
        <v>4621</v>
      </c>
      <c r="B2644" s="50">
        <v>530169</v>
      </c>
      <c r="C2644" s="50" t="s">
        <v>1517</v>
      </c>
      <c r="D2644" s="50" t="s">
        <v>1437</v>
      </c>
    </row>
    <row r="2645" spans="1:4">
      <c r="A2645" s="50" t="s">
        <v>4620</v>
      </c>
      <c r="B2645" s="50">
        <v>532140</v>
      </c>
      <c r="C2645" s="50" t="s">
        <v>1517</v>
      </c>
      <c r="D2645" s="50" t="s">
        <v>702</v>
      </c>
    </row>
    <row r="2646" spans="1:4">
      <c r="A2646" s="50" t="s">
        <v>4619</v>
      </c>
      <c r="B2646" s="50">
        <v>530047</v>
      </c>
      <c r="C2646" s="50" t="s">
        <v>4618</v>
      </c>
      <c r="D2646" s="50" t="s">
        <v>702</v>
      </c>
    </row>
    <row r="2647" spans="1:4">
      <c r="A2647" s="50" t="s">
        <v>4617</v>
      </c>
      <c r="B2647" s="50">
        <v>533286</v>
      </c>
      <c r="C2647" s="50" t="s">
        <v>4616</v>
      </c>
      <c r="D2647" s="50" t="s">
        <v>2261</v>
      </c>
    </row>
    <row r="2648" spans="1:4">
      <c r="A2648" s="50" t="s">
        <v>4615</v>
      </c>
      <c r="B2648" s="50" t="s">
        <v>1517</v>
      </c>
      <c r="C2648" s="50" t="s">
        <v>4614</v>
      </c>
      <c r="D2648" s="50" t="s">
        <v>1515</v>
      </c>
    </row>
    <row r="2649" spans="1:4">
      <c r="A2649" s="50" t="s">
        <v>4613</v>
      </c>
      <c r="B2649" s="50">
        <v>533080</v>
      </c>
      <c r="C2649" s="50" t="s">
        <v>4612</v>
      </c>
      <c r="D2649" s="50" t="s">
        <v>912</v>
      </c>
    </row>
    <row r="2650" spans="1:4">
      <c r="A2650" s="50" t="s">
        <v>4611</v>
      </c>
      <c r="B2650" s="50">
        <v>526263</v>
      </c>
      <c r="C2650" s="50" t="s">
        <v>4610</v>
      </c>
      <c r="D2650" s="50" t="s">
        <v>1585</v>
      </c>
    </row>
    <row r="2651" spans="1:4">
      <c r="A2651" s="50" t="s">
        <v>4609</v>
      </c>
      <c r="B2651" s="50">
        <v>511551</v>
      </c>
      <c r="C2651" s="50" t="s">
        <v>1517</v>
      </c>
      <c r="D2651" s="50" t="s">
        <v>727</v>
      </c>
    </row>
    <row r="2652" spans="1:4">
      <c r="A2652" s="50" t="s">
        <v>4608</v>
      </c>
      <c r="B2652" s="50">
        <v>535910</v>
      </c>
      <c r="C2652" s="50" t="s">
        <v>1517</v>
      </c>
      <c r="D2652" s="50" t="s">
        <v>786</v>
      </c>
    </row>
    <row r="2653" spans="1:4">
      <c r="A2653" s="50" t="s">
        <v>4607</v>
      </c>
      <c r="B2653" s="50">
        <v>532078</v>
      </c>
      <c r="C2653" s="50" t="s">
        <v>1517</v>
      </c>
      <c r="D2653" s="50" t="s">
        <v>1632</v>
      </c>
    </row>
    <row r="2654" spans="1:4">
      <c r="A2654" s="50" t="s">
        <v>4606</v>
      </c>
      <c r="B2654" s="50">
        <v>513446</v>
      </c>
      <c r="C2654" s="50" t="s">
        <v>4605</v>
      </c>
      <c r="D2654" s="50" t="s">
        <v>1632</v>
      </c>
    </row>
    <row r="2655" spans="1:4">
      <c r="A2655" s="50" t="s">
        <v>4604</v>
      </c>
      <c r="B2655" s="50">
        <v>532723</v>
      </c>
      <c r="C2655" s="50" t="s">
        <v>1517</v>
      </c>
      <c r="D2655" s="50" t="s">
        <v>708</v>
      </c>
    </row>
    <row r="2656" spans="1:4">
      <c r="A2656" s="50" t="s">
        <v>4603</v>
      </c>
      <c r="B2656" s="50">
        <v>505343</v>
      </c>
      <c r="C2656" s="50" t="s">
        <v>1517</v>
      </c>
      <c r="D2656" s="50" t="s">
        <v>1533</v>
      </c>
    </row>
    <row r="2657" spans="1:4">
      <c r="A2657" s="50" t="s">
        <v>4602</v>
      </c>
      <c r="B2657" s="50">
        <v>505343</v>
      </c>
      <c r="C2657" s="50" t="s">
        <v>1517</v>
      </c>
      <c r="D2657" s="50" t="s">
        <v>1533</v>
      </c>
    </row>
    <row r="2658" spans="1:4">
      <c r="A2658" s="50" t="s">
        <v>4601</v>
      </c>
      <c r="B2658" s="50">
        <v>524084</v>
      </c>
      <c r="C2658" s="50" t="s">
        <v>4599</v>
      </c>
      <c r="D2658" s="50" t="s">
        <v>789</v>
      </c>
    </row>
    <row r="2659" spans="1:4">
      <c r="A2659" s="50" t="s">
        <v>4600</v>
      </c>
      <c r="B2659" s="50">
        <v>524084</v>
      </c>
      <c r="C2659" s="50" t="s">
        <v>4599</v>
      </c>
      <c r="D2659" s="50" t="s">
        <v>789</v>
      </c>
    </row>
    <row r="2660" spans="1:4">
      <c r="A2660" s="50" t="s">
        <v>4598</v>
      </c>
      <c r="B2660" s="50">
        <v>538836</v>
      </c>
      <c r="C2660" s="50" t="s">
        <v>4597</v>
      </c>
      <c r="D2660" s="50" t="s">
        <v>829</v>
      </c>
    </row>
    <row r="2661" spans="1:4">
      <c r="A2661" s="50" t="s">
        <v>4596</v>
      </c>
      <c r="B2661" s="50">
        <v>530167</v>
      </c>
      <c r="C2661" s="50" t="s">
        <v>1517</v>
      </c>
      <c r="D2661" s="50" t="s">
        <v>786</v>
      </c>
    </row>
    <row r="2662" spans="1:4">
      <c r="A2662" s="50" t="s">
        <v>4595</v>
      </c>
      <c r="B2662" s="50">
        <v>539199</v>
      </c>
      <c r="C2662" s="50" t="s">
        <v>1517</v>
      </c>
      <c r="D2662" s="50" t="s">
        <v>727</v>
      </c>
    </row>
    <row r="2663" spans="1:4">
      <c r="A2663" s="50" t="s">
        <v>4594</v>
      </c>
      <c r="B2663" s="50">
        <v>532621</v>
      </c>
      <c r="C2663" s="50" t="s">
        <v>4593</v>
      </c>
      <c r="D2663" s="50" t="s">
        <v>702</v>
      </c>
    </row>
    <row r="2664" spans="1:4">
      <c r="A2664" s="50" t="s">
        <v>4592</v>
      </c>
      <c r="B2664" s="50">
        <v>511549</v>
      </c>
      <c r="C2664" s="50" t="s">
        <v>1517</v>
      </c>
      <c r="D2664" s="50" t="s">
        <v>786</v>
      </c>
    </row>
    <row r="2665" spans="1:4">
      <c r="A2665" s="50" t="s">
        <v>4591</v>
      </c>
      <c r="B2665" s="50">
        <v>500288</v>
      </c>
      <c r="C2665" s="50" t="s">
        <v>4590</v>
      </c>
      <c r="D2665" s="50" t="s">
        <v>254</v>
      </c>
    </row>
    <row r="2666" spans="1:4">
      <c r="A2666" s="50" t="s">
        <v>4589</v>
      </c>
      <c r="B2666" s="50">
        <v>526237</v>
      </c>
      <c r="C2666" s="50" t="s">
        <v>1517</v>
      </c>
      <c r="D2666" s="50" t="s">
        <v>786</v>
      </c>
    </row>
    <row r="2667" spans="1:4">
      <c r="A2667" s="50" t="s">
        <v>4588</v>
      </c>
      <c r="B2667" s="50">
        <v>523160</v>
      </c>
      <c r="C2667" s="50" t="s">
        <v>1517</v>
      </c>
      <c r="D2667" s="50" t="s">
        <v>860</v>
      </c>
    </row>
    <row r="2668" spans="1:4">
      <c r="A2668" s="50" t="s">
        <v>4587</v>
      </c>
      <c r="B2668" s="50">
        <v>523160</v>
      </c>
      <c r="C2668" s="50" t="s">
        <v>1517</v>
      </c>
      <c r="D2668" s="50" t="s">
        <v>860</v>
      </c>
    </row>
    <row r="2669" spans="1:4">
      <c r="A2669" s="50" t="s">
        <v>4586</v>
      </c>
      <c r="B2669" s="50">
        <v>513305</v>
      </c>
      <c r="C2669" s="50" t="s">
        <v>4585</v>
      </c>
      <c r="D2669" s="50" t="s">
        <v>1533</v>
      </c>
    </row>
    <row r="2670" spans="1:4">
      <c r="A2670" s="50" t="s">
        <v>4584</v>
      </c>
      <c r="B2670" s="50">
        <v>532407</v>
      </c>
      <c r="C2670" s="50" t="s">
        <v>1517</v>
      </c>
      <c r="D2670" s="50" t="s">
        <v>1407</v>
      </c>
    </row>
    <row r="2671" spans="1:4">
      <c r="A2671" s="50" t="s">
        <v>4583</v>
      </c>
      <c r="B2671" s="50" t="s">
        <v>1517</v>
      </c>
      <c r="C2671" s="50" t="s">
        <v>4582</v>
      </c>
      <c r="D2671" s="50" t="s">
        <v>1662</v>
      </c>
    </row>
    <row r="2672" spans="1:4">
      <c r="A2672" s="50" t="s">
        <v>4581</v>
      </c>
      <c r="B2672" s="50">
        <v>517334</v>
      </c>
      <c r="C2672" s="50" t="s">
        <v>4580</v>
      </c>
      <c r="D2672" s="50" t="s">
        <v>771</v>
      </c>
    </row>
    <row r="2673" spans="1:4">
      <c r="A2673" s="50" t="s">
        <v>4579</v>
      </c>
      <c r="B2673" s="50">
        <v>532892</v>
      </c>
      <c r="C2673" s="50" t="s">
        <v>4578</v>
      </c>
      <c r="D2673" s="50" t="s">
        <v>786</v>
      </c>
    </row>
    <row r="2674" spans="1:4">
      <c r="A2674" s="50" t="s">
        <v>4577</v>
      </c>
      <c r="B2674" s="50">
        <v>590115</v>
      </c>
      <c r="C2674" s="50" t="s">
        <v>4576</v>
      </c>
      <c r="D2674" s="50" t="s">
        <v>727</v>
      </c>
    </row>
    <row r="2675" spans="1:4">
      <c r="A2675" s="50" t="s">
        <v>4575</v>
      </c>
      <c r="B2675" s="50">
        <v>533385</v>
      </c>
      <c r="C2675" s="50" t="s">
        <v>4574</v>
      </c>
      <c r="D2675" s="50" t="s">
        <v>727</v>
      </c>
    </row>
    <row r="2676" spans="1:4">
      <c r="A2676" s="50" t="s">
        <v>4573</v>
      </c>
      <c r="B2676" s="50">
        <v>507522</v>
      </c>
      <c r="C2676" s="50" t="s">
        <v>1517</v>
      </c>
      <c r="D2676" s="50" t="s">
        <v>1611</v>
      </c>
    </row>
    <row r="2677" spans="1:4">
      <c r="A2677" s="50" t="s">
        <v>4572</v>
      </c>
      <c r="B2677" s="50">
        <v>526299</v>
      </c>
      <c r="C2677" s="50" t="s">
        <v>4571</v>
      </c>
      <c r="D2677" s="50" t="s">
        <v>730</v>
      </c>
    </row>
    <row r="2678" spans="1:4">
      <c r="A2678" s="50" t="s">
        <v>4570</v>
      </c>
      <c r="B2678" s="50">
        <v>500450</v>
      </c>
      <c r="C2678" s="50" t="s">
        <v>1517</v>
      </c>
      <c r="D2678" s="50" t="s">
        <v>727</v>
      </c>
    </row>
    <row r="2679" spans="1:4">
      <c r="A2679" s="50" t="s">
        <v>4569</v>
      </c>
      <c r="B2679" s="50">
        <v>526143</v>
      </c>
      <c r="C2679" s="50" t="s">
        <v>1517</v>
      </c>
      <c r="D2679" s="50" t="s">
        <v>912</v>
      </c>
    </row>
    <row r="2680" spans="1:4">
      <c r="A2680" s="50" t="s">
        <v>4568</v>
      </c>
      <c r="B2680" s="50">
        <v>532440</v>
      </c>
      <c r="C2680" s="50" t="s">
        <v>4567</v>
      </c>
      <c r="D2680" s="50" t="s">
        <v>2007</v>
      </c>
    </row>
    <row r="2681" spans="1:4">
      <c r="A2681" s="50" t="s">
        <v>4566</v>
      </c>
      <c r="B2681" s="50">
        <v>540809</v>
      </c>
      <c r="C2681" s="50" t="s">
        <v>1517</v>
      </c>
      <c r="D2681" s="50" t="s">
        <v>994</v>
      </c>
    </row>
    <row r="2682" spans="1:4">
      <c r="A2682" s="50" t="s">
        <v>4565</v>
      </c>
      <c r="B2682" s="50">
        <v>500290</v>
      </c>
      <c r="C2682" s="50" t="s">
        <v>4564</v>
      </c>
      <c r="D2682" s="50" t="s">
        <v>875</v>
      </c>
    </row>
    <row r="2683" spans="1:4">
      <c r="A2683" s="50" t="s">
        <v>4563</v>
      </c>
      <c r="B2683" s="50">
        <v>532376</v>
      </c>
      <c r="C2683" s="50" t="s">
        <v>4562</v>
      </c>
      <c r="D2683" s="50" t="s">
        <v>1579</v>
      </c>
    </row>
    <row r="2684" spans="1:4">
      <c r="A2684" s="50" t="s">
        <v>4561</v>
      </c>
      <c r="B2684" s="50">
        <v>512065</v>
      </c>
      <c r="C2684" s="50" t="s">
        <v>1517</v>
      </c>
      <c r="D2684" s="50" t="s">
        <v>786</v>
      </c>
    </row>
    <row r="2685" spans="1:4">
      <c r="A2685" s="50" t="s">
        <v>4560</v>
      </c>
      <c r="B2685" s="50">
        <v>532650</v>
      </c>
      <c r="C2685" s="50" t="s">
        <v>4559</v>
      </c>
      <c r="D2685" s="50" t="s">
        <v>205</v>
      </c>
    </row>
    <row r="2686" spans="1:4">
      <c r="A2686" s="50" t="s">
        <v>4558</v>
      </c>
      <c r="B2686" s="50">
        <v>508922</v>
      </c>
      <c r="C2686" s="50" t="s">
        <v>1517</v>
      </c>
      <c r="D2686" s="50" t="s">
        <v>287</v>
      </c>
    </row>
    <row r="2687" spans="1:4">
      <c r="A2687" s="50" t="s">
        <v>4557</v>
      </c>
      <c r="B2687" s="50">
        <v>508922</v>
      </c>
      <c r="C2687" s="50" t="s">
        <v>1517</v>
      </c>
      <c r="D2687" s="50" t="s">
        <v>287</v>
      </c>
    </row>
    <row r="2688" spans="1:4">
      <c r="A2688" s="50" t="s">
        <v>4556</v>
      </c>
      <c r="B2688" s="50" t="s">
        <v>1517</v>
      </c>
      <c r="C2688" s="50" t="s">
        <v>4555</v>
      </c>
      <c r="D2688" s="50" t="s">
        <v>287</v>
      </c>
    </row>
    <row r="2689" spans="1:4">
      <c r="A2689" s="50" t="s">
        <v>4554</v>
      </c>
      <c r="B2689" s="50">
        <v>542597</v>
      </c>
      <c r="C2689" s="50" t="s">
        <v>4553</v>
      </c>
      <c r="D2689" s="50" t="s">
        <v>1621</v>
      </c>
    </row>
    <row r="2690" spans="1:4">
      <c r="A2690" s="50" t="s">
        <v>4552</v>
      </c>
      <c r="B2690" s="50">
        <v>534312</v>
      </c>
      <c r="C2690" s="50" t="s">
        <v>4551</v>
      </c>
      <c r="D2690" s="50" t="s">
        <v>319</v>
      </c>
    </row>
    <row r="2691" spans="1:4">
      <c r="A2691" s="50" t="s">
        <v>4550</v>
      </c>
      <c r="B2691" s="50">
        <v>531919</v>
      </c>
      <c r="C2691" s="50" t="s">
        <v>1517</v>
      </c>
      <c r="D2691" s="50" t="s">
        <v>1573</v>
      </c>
    </row>
    <row r="2692" spans="1:4">
      <c r="A2692" s="50" t="s">
        <v>4549</v>
      </c>
      <c r="B2692" s="50">
        <v>539819</v>
      </c>
      <c r="C2692" s="50" t="s">
        <v>1517</v>
      </c>
      <c r="D2692" s="50" t="s">
        <v>727</v>
      </c>
    </row>
    <row r="2693" spans="1:4">
      <c r="A2693" s="50" t="s">
        <v>4548</v>
      </c>
      <c r="B2693" s="50">
        <v>538743</v>
      </c>
      <c r="C2693" s="50" t="s">
        <v>1517</v>
      </c>
      <c r="D2693" s="50" t="s">
        <v>730</v>
      </c>
    </row>
    <row r="2694" spans="1:4">
      <c r="A2694" s="50" t="s">
        <v>4547</v>
      </c>
      <c r="B2694" s="50">
        <v>532097</v>
      </c>
      <c r="C2694" s="50" t="s">
        <v>4546</v>
      </c>
      <c r="D2694" s="50" t="s">
        <v>713</v>
      </c>
    </row>
    <row r="2695" spans="1:4">
      <c r="A2695" s="50" t="s">
        <v>4545</v>
      </c>
      <c r="B2695" s="50">
        <v>500460</v>
      </c>
      <c r="C2695" s="50" t="s">
        <v>4544</v>
      </c>
      <c r="D2695" s="50" t="s">
        <v>1632</v>
      </c>
    </row>
    <row r="2696" spans="1:4">
      <c r="A2696" s="50" t="s">
        <v>4543</v>
      </c>
      <c r="B2696" s="50">
        <v>523832</v>
      </c>
      <c r="C2696" s="50" t="s">
        <v>4542</v>
      </c>
      <c r="D2696" s="50" t="s">
        <v>4541</v>
      </c>
    </row>
    <row r="2697" spans="1:4">
      <c r="A2697" s="50" t="s">
        <v>4540</v>
      </c>
      <c r="B2697" s="50">
        <v>530341</v>
      </c>
      <c r="C2697" s="50" t="s">
        <v>1517</v>
      </c>
      <c r="D2697" s="50" t="s">
        <v>727</v>
      </c>
    </row>
    <row r="2698" spans="1:4">
      <c r="A2698" s="50" t="s">
        <v>4539</v>
      </c>
      <c r="B2698" s="50">
        <v>535204</v>
      </c>
      <c r="C2698" s="50" t="s">
        <v>1517</v>
      </c>
      <c r="D2698" s="50" t="s">
        <v>994</v>
      </c>
    </row>
    <row r="2699" spans="1:4">
      <c r="A2699" s="50" t="s">
        <v>4538</v>
      </c>
      <c r="B2699" s="50">
        <v>532357</v>
      </c>
      <c r="C2699" s="50" t="s">
        <v>4537</v>
      </c>
      <c r="D2699" s="50" t="s">
        <v>1729</v>
      </c>
    </row>
    <row r="2700" spans="1:4">
      <c r="A2700" s="50" t="s">
        <v>4536</v>
      </c>
      <c r="B2700" s="50">
        <v>501477</v>
      </c>
      <c r="C2700" s="50" t="s">
        <v>1517</v>
      </c>
      <c r="D2700" s="50" t="s">
        <v>994</v>
      </c>
    </row>
    <row r="2701" spans="1:4">
      <c r="A2701" s="50" t="s">
        <v>4535</v>
      </c>
      <c r="B2701" s="50">
        <v>501477</v>
      </c>
      <c r="C2701" s="50" t="s">
        <v>1517</v>
      </c>
      <c r="D2701" s="50" t="s">
        <v>994</v>
      </c>
    </row>
    <row r="2702" spans="1:4">
      <c r="A2702" s="50" t="s">
        <v>4534</v>
      </c>
      <c r="B2702" s="50">
        <v>534091</v>
      </c>
      <c r="C2702" s="50" t="s">
        <v>4532</v>
      </c>
      <c r="D2702" s="50" t="s">
        <v>1573</v>
      </c>
    </row>
    <row r="2703" spans="1:4">
      <c r="A2703" s="50" t="s">
        <v>4533</v>
      </c>
      <c r="B2703" s="50">
        <v>534091</v>
      </c>
      <c r="C2703" s="50" t="s">
        <v>4532</v>
      </c>
      <c r="D2703" s="50" t="s">
        <v>1573</v>
      </c>
    </row>
    <row r="2704" spans="1:4">
      <c r="A2704" s="50" t="s">
        <v>4531</v>
      </c>
      <c r="B2704" s="50">
        <v>526169</v>
      </c>
      <c r="C2704" s="50" t="s">
        <v>1517</v>
      </c>
      <c r="D2704" s="50" t="s">
        <v>875</v>
      </c>
    </row>
    <row r="2705" spans="1:4">
      <c r="A2705" s="50" t="s">
        <v>4530</v>
      </c>
      <c r="B2705" s="50">
        <v>526169</v>
      </c>
      <c r="C2705" s="50" t="s">
        <v>1517</v>
      </c>
      <c r="D2705" s="50" t="s">
        <v>875</v>
      </c>
    </row>
    <row r="2706" spans="1:4">
      <c r="A2706" s="50" t="s">
        <v>4529</v>
      </c>
      <c r="B2706" s="50">
        <v>505594</v>
      </c>
      <c r="C2706" s="50" t="s">
        <v>1517</v>
      </c>
      <c r="D2706" s="50" t="s">
        <v>1533</v>
      </c>
    </row>
    <row r="2707" spans="1:4">
      <c r="A2707" s="50" t="s">
        <v>4528</v>
      </c>
      <c r="B2707" s="50">
        <v>504356</v>
      </c>
      <c r="C2707" s="50" t="s">
        <v>1517</v>
      </c>
      <c r="D2707" s="50" t="s">
        <v>1533</v>
      </c>
    </row>
    <row r="2708" spans="1:4">
      <c r="A2708" s="50" t="s">
        <v>4527</v>
      </c>
      <c r="B2708" s="50">
        <v>520059</v>
      </c>
      <c r="C2708" s="50" t="s">
        <v>4526</v>
      </c>
      <c r="D2708" s="50" t="s">
        <v>771</v>
      </c>
    </row>
    <row r="2709" spans="1:4">
      <c r="A2709" s="50" t="s">
        <v>4525</v>
      </c>
      <c r="B2709" s="50">
        <v>520043</v>
      </c>
      <c r="C2709" s="50" t="s">
        <v>4524</v>
      </c>
      <c r="D2709" s="50" t="s">
        <v>771</v>
      </c>
    </row>
    <row r="2710" spans="1:4">
      <c r="A2710" s="50" t="s">
        <v>4523</v>
      </c>
      <c r="B2710" s="50">
        <v>511200</v>
      </c>
      <c r="C2710" s="50" t="s">
        <v>1517</v>
      </c>
      <c r="D2710" s="50" t="s">
        <v>1533</v>
      </c>
    </row>
    <row r="2711" spans="1:4">
      <c r="A2711" s="50" t="s">
        <v>4522</v>
      </c>
      <c r="B2711" s="50">
        <v>511401</v>
      </c>
      <c r="C2711" s="50" t="s">
        <v>4521</v>
      </c>
      <c r="D2711" s="50" t="s">
        <v>727</v>
      </c>
    </row>
    <row r="2712" spans="1:4">
      <c r="A2712" s="50" t="s">
        <v>4520</v>
      </c>
      <c r="B2712" s="50">
        <v>531821</v>
      </c>
      <c r="C2712" s="50" t="s">
        <v>1517</v>
      </c>
      <c r="D2712" s="50" t="s">
        <v>727</v>
      </c>
    </row>
    <row r="2713" spans="1:4">
      <c r="A2713" s="50" t="s">
        <v>4519</v>
      </c>
      <c r="B2713" s="50">
        <v>515037</v>
      </c>
      <c r="C2713" s="50" t="s">
        <v>4518</v>
      </c>
      <c r="D2713" s="50" t="s">
        <v>2179</v>
      </c>
    </row>
    <row r="2714" spans="1:4">
      <c r="A2714" s="50" t="s">
        <v>4517</v>
      </c>
      <c r="B2714" s="50">
        <v>540366</v>
      </c>
      <c r="C2714" s="50" t="s">
        <v>4516</v>
      </c>
      <c r="D2714" s="50" t="s">
        <v>1544</v>
      </c>
    </row>
    <row r="2715" spans="1:4">
      <c r="A2715" s="50" t="s">
        <v>4515</v>
      </c>
      <c r="B2715" s="50">
        <v>511766</v>
      </c>
      <c r="C2715" s="50" t="s">
        <v>4514</v>
      </c>
      <c r="D2715" s="50" t="s">
        <v>786</v>
      </c>
    </row>
    <row r="2716" spans="1:4">
      <c r="A2716" s="50" t="s">
        <v>4513</v>
      </c>
      <c r="B2716" s="50">
        <v>533398</v>
      </c>
      <c r="C2716" s="50" t="s">
        <v>4512</v>
      </c>
      <c r="D2716" s="50" t="s">
        <v>786</v>
      </c>
    </row>
    <row r="2717" spans="1:4">
      <c r="A2717" s="50" t="s">
        <v>4511</v>
      </c>
      <c r="B2717" s="50">
        <v>532991</v>
      </c>
      <c r="C2717" s="50" t="s">
        <v>4510</v>
      </c>
      <c r="D2717" s="50" t="s">
        <v>708</v>
      </c>
    </row>
    <row r="2718" spans="1:4">
      <c r="A2718" s="50" t="s">
        <v>4509</v>
      </c>
      <c r="B2718" s="50">
        <v>538862</v>
      </c>
      <c r="C2718" s="50" t="s">
        <v>1517</v>
      </c>
      <c r="D2718" s="50" t="s">
        <v>727</v>
      </c>
    </row>
    <row r="2719" spans="1:4">
      <c r="A2719" s="50" t="s">
        <v>4508</v>
      </c>
      <c r="B2719" s="50">
        <v>506734</v>
      </c>
      <c r="C2719" s="50" t="s">
        <v>1517</v>
      </c>
      <c r="D2719" s="50" t="s">
        <v>463</v>
      </c>
    </row>
    <row r="2720" spans="1:4">
      <c r="A2720" s="50" t="s">
        <v>4507</v>
      </c>
      <c r="B2720" s="50">
        <v>535205</v>
      </c>
      <c r="C2720" s="50" t="s">
        <v>1517</v>
      </c>
      <c r="D2720" s="50" t="s">
        <v>994</v>
      </c>
    </row>
    <row r="2721" spans="1:4">
      <c r="A2721" s="50" t="s">
        <v>4506</v>
      </c>
      <c r="B2721" s="50" t="s">
        <v>1517</v>
      </c>
      <c r="C2721" s="50" t="s">
        <v>4505</v>
      </c>
      <c r="D2721" s="50" t="s">
        <v>1662</v>
      </c>
    </row>
    <row r="2722" spans="1:4">
      <c r="A2722" s="50" t="s">
        <v>4504</v>
      </c>
      <c r="B2722" s="50">
        <v>512024</v>
      </c>
      <c r="C2722" s="50" t="s">
        <v>1517</v>
      </c>
      <c r="D2722" s="50" t="s">
        <v>3126</v>
      </c>
    </row>
    <row r="2723" spans="1:4">
      <c r="A2723" s="50" t="s">
        <v>4503</v>
      </c>
      <c r="B2723" s="50">
        <v>530897</v>
      </c>
      <c r="C2723" s="50" t="s">
        <v>1517</v>
      </c>
      <c r="D2723" s="50" t="s">
        <v>890</v>
      </c>
    </row>
    <row r="2724" spans="1:4">
      <c r="A2724" s="50" t="s">
        <v>4502</v>
      </c>
      <c r="B2724" s="50">
        <v>516082</v>
      </c>
      <c r="C2724" s="50" t="s">
        <v>4501</v>
      </c>
      <c r="D2724" s="50" t="s">
        <v>1437</v>
      </c>
    </row>
    <row r="2725" spans="1:4">
      <c r="A2725" s="50" t="s">
        <v>4500</v>
      </c>
      <c r="B2725" s="50">
        <v>532623</v>
      </c>
      <c r="C2725" s="50" t="s">
        <v>1517</v>
      </c>
      <c r="D2725" s="50" t="s">
        <v>994</v>
      </c>
    </row>
    <row r="2726" spans="1:4">
      <c r="A2726" s="50" t="s">
        <v>4499</v>
      </c>
      <c r="B2726" s="50">
        <v>512279</v>
      </c>
      <c r="C2726" s="50" t="s">
        <v>1517</v>
      </c>
      <c r="D2726" s="50" t="s">
        <v>1533</v>
      </c>
    </row>
    <row r="2727" spans="1:4">
      <c r="A2727" s="50" t="s">
        <v>4498</v>
      </c>
      <c r="B2727" s="50">
        <v>524709</v>
      </c>
      <c r="C2727" s="50" t="s">
        <v>4497</v>
      </c>
      <c r="D2727" s="50" t="s">
        <v>789</v>
      </c>
    </row>
    <row r="2728" spans="1:4">
      <c r="A2728" s="50" t="s">
        <v>4496</v>
      </c>
      <c r="B2728" s="50" t="s">
        <v>1517</v>
      </c>
      <c r="C2728" s="50" t="s">
        <v>4495</v>
      </c>
      <c r="D2728" s="50" t="s">
        <v>1662</v>
      </c>
    </row>
    <row r="2729" spans="1:4">
      <c r="A2729" s="50" t="s">
        <v>4494</v>
      </c>
      <c r="B2729" s="50">
        <v>531832</v>
      </c>
      <c r="C2729" s="50" t="s">
        <v>1517</v>
      </c>
      <c r="D2729" s="50" t="s">
        <v>196</v>
      </c>
    </row>
    <row r="2730" spans="1:4">
      <c r="A2730" s="50" t="s">
        <v>4493</v>
      </c>
      <c r="B2730" s="50">
        <v>539917</v>
      </c>
      <c r="C2730" s="50" t="s">
        <v>4492</v>
      </c>
      <c r="D2730" s="50" t="s">
        <v>199</v>
      </c>
    </row>
    <row r="2731" spans="1:4">
      <c r="A2731" s="50" t="s">
        <v>4491</v>
      </c>
      <c r="B2731" s="50">
        <v>534184</v>
      </c>
      <c r="C2731" s="50" t="s">
        <v>4490</v>
      </c>
      <c r="D2731" s="50" t="s">
        <v>3164</v>
      </c>
    </row>
    <row r="2732" spans="1:4">
      <c r="A2732" s="50" t="s">
        <v>4489</v>
      </c>
      <c r="B2732" s="50">
        <v>532362</v>
      </c>
      <c r="C2732" s="50" t="s">
        <v>1517</v>
      </c>
      <c r="D2732" s="50" t="s">
        <v>1632</v>
      </c>
    </row>
    <row r="2733" spans="1:4">
      <c r="A2733" s="50" t="s">
        <v>4488</v>
      </c>
      <c r="B2733" s="50">
        <v>532895</v>
      </c>
      <c r="C2733" s="50" t="s">
        <v>4487</v>
      </c>
      <c r="D2733" s="50" t="s">
        <v>1573</v>
      </c>
    </row>
    <row r="2734" spans="1:4">
      <c r="A2734" s="50" t="s">
        <v>4486</v>
      </c>
      <c r="B2734" s="50">
        <v>521109</v>
      </c>
      <c r="C2734" s="50" t="s">
        <v>4485</v>
      </c>
      <c r="D2734" s="50" t="s">
        <v>702</v>
      </c>
    </row>
    <row r="2735" spans="1:4">
      <c r="A2735" s="50" t="s">
        <v>4484</v>
      </c>
      <c r="B2735" s="50">
        <v>532952</v>
      </c>
      <c r="C2735" s="50" t="s">
        <v>4483</v>
      </c>
      <c r="D2735" s="50" t="s">
        <v>1573</v>
      </c>
    </row>
    <row r="2736" spans="1:4">
      <c r="A2736" s="50" t="s">
        <v>4482</v>
      </c>
      <c r="B2736" s="50">
        <v>519136</v>
      </c>
      <c r="C2736" s="50" t="s">
        <v>4481</v>
      </c>
      <c r="D2736" s="50" t="s">
        <v>702</v>
      </c>
    </row>
    <row r="2737" spans="1:4">
      <c r="A2737" s="50" t="s">
        <v>4480</v>
      </c>
      <c r="B2737" s="50">
        <v>523391</v>
      </c>
      <c r="C2737" s="50" t="s">
        <v>4479</v>
      </c>
      <c r="D2737" s="50" t="s">
        <v>702</v>
      </c>
    </row>
    <row r="2738" spans="1:4">
      <c r="A2738" s="50" t="s">
        <v>4478</v>
      </c>
      <c r="B2738" s="50">
        <v>500296</v>
      </c>
      <c r="C2738" s="50" t="s">
        <v>4477</v>
      </c>
      <c r="D2738" s="50" t="s">
        <v>702</v>
      </c>
    </row>
    <row r="2739" spans="1:4">
      <c r="A2739" s="50" t="s">
        <v>4476</v>
      </c>
      <c r="B2739" s="50">
        <v>541418</v>
      </c>
      <c r="C2739" s="50" t="s">
        <v>1517</v>
      </c>
      <c r="D2739" s="50" t="s">
        <v>626</v>
      </c>
    </row>
    <row r="2740" spans="1:4">
      <c r="A2740" s="50" t="s">
        <v>4475</v>
      </c>
      <c r="B2740" s="50">
        <v>531212</v>
      </c>
      <c r="C2740" s="50" t="s">
        <v>1517</v>
      </c>
      <c r="D2740" s="50" t="s">
        <v>786</v>
      </c>
    </row>
    <row r="2741" spans="1:4">
      <c r="A2741" s="50" t="s">
        <v>4474</v>
      </c>
      <c r="B2741" s="50">
        <v>532256</v>
      </c>
      <c r="C2741" s="50" t="s">
        <v>4473</v>
      </c>
      <c r="D2741" s="50" t="s">
        <v>786</v>
      </c>
    </row>
    <row r="2742" spans="1:4">
      <c r="A2742" s="50" t="s">
        <v>4472</v>
      </c>
      <c r="B2742" s="50">
        <v>538395</v>
      </c>
      <c r="C2742" s="50" t="s">
        <v>1517</v>
      </c>
      <c r="D2742" s="50" t="s">
        <v>727</v>
      </c>
    </row>
    <row r="2743" spans="1:4">
      <c r="A2743" s="50" t="s">
        <v>4471</v>
      </c>
      <c r="B2743" s="50">
        <v>532641</v>
      </c>
      <c r="C2743" s="50" t="s">
        <v>4470</v>
      </c>
      <c r="D2743" s="50" t="s">
        <v>702</v>
      </c>
    </row>
    <row r="2744" spans="1:4">
      <c r="A2744" s="50" t="s">
        <v>4469</v>
      </c>
      <c r="B2744" s="50" t="s">
        <v>1517</v>
      </c>
      <c r="C2744" s="50" t="s">
        <v>4468</v>
      </c>
      <c r="D2744" s="50" t="s">
        <v>1515</v>
      </c>
    </row>
    <row r="2745" spans="1:4">
      <c r="A2745" s="50" t="s">
        <v>4467</v>
      </c>
      <c r="B2745" s="50">
        <v>539551</v>
      </c>
      <c r="C2745" s="50" t="s">
        <v>4466</v>
      </c>
      <c r="D2745" s="50" t="s">
        <v>762</v>
      </c>
    </row>
    <row r="2746" spans="1:4">
      <c r="A2746" s="50" t="s">
        <v>4465</v>
      </c>
      <c r="B2746" s="50">
        <v>540080</v>
      </c>
      <c r="C2746" s="50" t="s">
        <v>1517</v>
      </c>
      <c r="D2746" s="50" t="s">
        <v>1632</v>
      </c>
    </row>
    <row r="2747" spans="1:4">
      <c r="A2747" s="50" t="s">
        <v>4464</v>
      </c>
      <c r="B2747" s="50">
        <v>519455</v>
      </c>
      <c r="C2747" s="50" t="s">
        <v>1517</v>
      </c>
      <c r="D2747" s="50" t="s">
        <v>829</v>
      </c>
    </row>
    <row r="2748" spans="1:4">
      <c r="A2748" s="50" t="s">
        <v>4463</v>
      </c>
      <c r="B2748" s="50">
        <v>540204</v>
      </c>
      <c r="C2748" s="50" t="s">
        <v>4462</v>
      </c>
      <c r="D2748" s="50" t="s">
        <v>376</v>
      </c>
    </row>
    <row r="2749" spans="1:4">
      <c r="A2749" s="50" t="s">
        <v>4461</v>
      </c>
      <c r="B2749" s="50">
        <v>531416</v>
      </c>
      <c r="C2749" s="50" t="s">
        <v>1517</v>
      </c>
      <c r="D2749" s="50" t="s">
        <v>708</v>
      </c>
    </row>
    <row r="2750" spans="1:4">
      <c r="A2750" s="50" t="s">
        <v>4460</v>
      </c>
      <c r="B2750" s="50" t="s">
        <v>1517</v>
      </c>
      <c r="C2750" s="50" t="s">
        <v>4459</v>
      </c>
      <c r="D2750" s="50" t="s">
        <v>1515</v>
      </c>
    </row>
    <row r="2751" spans="1:4">
      <c r="A2751" s="50" t="s">
        <v>4458</v>
      </c>
      <c r="B2751" s="50">
        <v>526739</v>
      </c>
      <c r="C2751" s="50" t="s">
        <v>1517</v>
      </c>
      <c r="D2751" s="50" t="s">
        <v>187</v>
      </c>
    </row>
    <row r="2752" spans="1:4">
      <c r="A2752" s="50" t="s">
        <v>4457</v>
      </c>
      <c r="B2752" s="50">
        <v>517431</v>
      </c>
      <c r="C2752" s="50" t="s">
        <v>4456</v>
      </c>
      <c r="D2752" s="50" t="s">
        <v>716</v>
      </c>
    </row>
    <row r="2753" spans="1:4">
      <c r="A2753" s="50" t="s">
        <v>4455</v>
      </c>
      <c r="B2753" s="50">
        <v>539595</v>
      </c>
      <c r="C2753" s="50" t="s">
        <v>1517</v>
      </c>
      <c r="D2753" s="50" t="s">
        <v>727</v>
      </c>
    </row>
    <row r="2754" spans="1:4">
      <c r="A2754" s="50" t="s">
        <v>4454</v>
      </c>
      <c r="B2754" s="50">
        <v>524816</v>
      </c>
      <c r="C2754" s="50" t="s">
        <v>4453</v>
      </c>
      <c r="D2754" s="50" t="s">
        <v>254</v>
      </c>
    </row>
    <row r="2755" spans="1:4">
      <c r="A2755" s="50" t="s">
        <v>4452</v>
      </c>
      <c r="B2755" s="50">
        <v>537291</v>
      </c>
      <c r="C2755" s="50" t="s">
        <v>4450</v>
      </c>
      <c r="D2755" s="50" t="s">
        <v>196</v>
      </c>
    </row>
    <row r="2756" spans="1:4">
      <c r="A2756" s="50" t="s">
        <v>4451</v>
      </c>
      <c r="B2756" s="50">
        <v>537291</v>
      </c>
      <c r="C2756" s="50" t="s">
        <v>4450</v>
      </c>
      <c r="D2756" s="50" t="s">
        <v>196</v>
      </c>
    </row>
    <row r="2757" spans="1:4">
      <c r="A2757" s="50" t="s">
        <v>4449</v>
      </c>
      <c r="B2757" s="50">
        <v>502407</v>
      </c>
      <c r="C2757" s="50" t="s">
        <v>1517</v>
      </c>
      <c r="D2757" s="50" t="s">
        <v>1437</v>
      </c>
    </row>
    <row r="2758" spans="1:4">
      <c r="A2758" s="50" t="s">
        <v>4448</v>
      </c>
      <c r="B2758" s="50">
        <v>532234</v>
      </c>
      <c r="C2758" s="50" t="s">
        <v>4447</v>
      </c>
      <c r="D2758" s="50" t="s">
        <v>1955</v>
      </c>
    </row>
    <row r="2759" spans="1:4">
      <c r="A2759" s="50" t="s">
        <v>4446</v>
      </c>
      <c r="B2759" s="50">
        <v>523630</v>
      </c>
      <c r="C2759" s="50" t="s">
        <v>4445</v>
      </c>
      <c r="D2759" s="50" t="s">
        <v>199</v>
      </c>
    </row>
    <row r="2760" spans="1:4">
      <c r="A2760" s="50" t="s">
        <v>4444</v>
      </c>
      <c r="B2760" s="50">
        <v>531289</v>
      </c>
      <c r="C2760" s="50" t="s">
        <v>1517</v>
      </c>
      <c r="D2760" s="50" t="s">
        <v>205</v>
      </c>
    </row>
    <row r="2761" spans="1:4">
      <c r="A2761" s="50" t="s">
        <v>4443</v>
      </c>
      <c r="B2761" s="50">
        <v>531651</v>
      </c>
      <c r="C2761" s="50" t="s">
        <v>1517</v>
      </c>
      <c r="D2761" s="50" t="s">
        <v>1632</v>
      </c>
    </row>
    <row r="2762" spans="1:4">
      <c r="A2762" s="50" t="s">
        <v>4442</v>
      </c>
      <c r="B2762" s="50">
        <v>507813</v>
      </c>
      <c r="C2762" s="50" t="s">
        <v>1517</v>
      </c>
      <c r="D2762" s="50" t="s">
        <v>3558</v>
      </c>
    </row>
    <row r="2763" spans="1:4">
      <c r="A2763" s="50" t="s">
        <v>4441</v>
      </c>
      <c r="B2763" s="50">
        <v>500298</v>
      </c>
      <c r="C2763" s="50" t="s">
        <v>1517</v>
      </c>
      <c r="D2763" s="50" t="s">
        <v>463</v>
      </c>
    </row>
    <row r="2764" spans="1:4">
      <c r="A2764" s="50" t="s">
        <v>4440</v>
      </c>
      <c r="B2764" s="50">
        <v>526616</v>
      </c>
      <c r="C2764" s="50" t="s">
        <v>1517</v>
      </c>
      <c r="D2764" s="50" t="s">
        <v>716</v>
      </c>
    </row>
    <row r="2765" spans="1:4">
      <c r="A2765" s="50" t="s">
        <v>4439</v>
      </c>
      <c r="B2765" s="50">
        <v>531287</v>
      </c>
      <c r="C2765" s="50" t="s">
        <v>1517</v>
      </c>
      <c r="D2765" s="50" t="s">
        <v>716</v>
      </c>
    </row>
    <row r="2766" spans="1:4">
      <c r="A2766" s="50" t="s">
        <v>4438</v>
      </c>
      <c r="B2766" s="50">
        <v>516062</v>
      </c>
      <c r="C2766" s="50" t="s">
        <v>1517</v>
      </c>
      <c r="D2766" s="50" t="s">
        <v>737</v>
      </c>
    </row>
    <row r="2767" spans="1:4">
      <c r="A2767" s="50" t="s">
        <v>4437</v>
      </c>
      <c r="B2767" s="50">
        <v>504882</v>
      </c>
      <c r="C2767" s="50" t="s">
        <v>1517</v>
      </c>
      <c r="D2767" s="50" t="s">
        <v>708</v>
      </c>
    </row>
    <row r="2768" spans="1:4">
      <c r="A2768" s="50" t="s">
        <v>4436</v>
      </c>
      <c r="B2768" s="50">
        <v>504882</v>
      </c>
      <c r="C2768" s="50" t="s">
        <v>1517</v>
      </c>
      <c r="D2768" s="50" t="s">
        <v>708</v>
      </c>
    </row>
    <row r="2769" spans="1:4">
      <c r="A2769" s="50" t="s">
        <v>4435</v>
      </c>
      <c r="B2769" s="50">
        <v>513179</v>
      </c>
      <c r="C2769" s="50" t="s">
        <v>4434</v>
      </c>
      <c r="D2769" s="50" t="s">
        <v>1632</v>
      </c>
    </row>
    <row r="2770" spans="1:4">
      <c r="A2770" s="50" t="s">
        <v>4433</v>
      </c>
      <c r="B2770" s="50">
        <v>530119</v>
      </c>
      <c r="C2770" s="50" t="s">
        <v>1517</v>
      </c>
      <c r="D2770" s="50" t="s">
        <v>1428</v>
      </c>
    </row>
    <row r="2771" spans="1:4">
      <c r="A2771" s="50" t="s">
        <v>4432</v>
      </c>
      <c r="B2771" s="50">
        <v>531834</v>
      </c>
      <c r="C2771" s="50" t="s">
        <v>1517</v>
      </c>
      <c r="D2771" s="50" t="s">
        <v>196</v>
      </c>
    </row>
    <row r="2772" spans="1:4">
      <c r="A2772" s="50" t="s">
        <v>4431</v>
      </c>
      <c r="B2772" s="50">
        <v>524654</v>
      </c>
      <c r="C2772" s="50" t="s">
        <v>1517</v>
      </c>
      <c r="D2772" s="50" t="s">
        <v>254</v>
      </c>
    </row>
    <row r="2773" spans="1:4">
      <c r="A2773" s="50" t="s">
        <v>4430</v>
      </c>
      <c r="B2773" s="50">
        <v>538926</v>
      </c>
      <c r="C2773" s="50" t="s">
        <v>1517</v>
      </c>
      <c r="D2773" s="50" t="s">
        <v>196</v>
      </c>
    </row>
    <row r="2774" spans="1:4">
      <c r="A2774" s="50" t="s">
        <v>4429</v>
      </c>
      <c r="B2774" s="50">
        <v>513023</v>
      </c>
      <c r="C2774" s="50" t="s">
        <v>4428</v>
      </c>
      <c r="D2774" s="50" t="s">
        <v>1845</v>
      </c>
    </row>
    <row r="2775" spans="1:4">
      <c r="A2775" s="50" t="s">
        <v>4427</v>
      </c>
      <c r="B2775" s="50">
        <v>539521</v>
      </c>
      <c r="C2775" s="50" t="s">
        <v>1517</v>
      </c>
      <c r="D2775" s="50" t="s">
        <v>727</v>
      </c>
    </row>
    <row r="2776" spans="1:4">
      <c r="A2776" s="50" t="s">
        <v>4426</v>
      </c>
      <c r="B2776" s="50">
        <v>532504</v>
      </c>
      <c r="C2776" s="50" t="s">
        <v>4425</v>
      </c>
      <c r="D2776" s="50" t="s">
        <v>463</v>
      </c>
    </row>
    <row r="2777" spans="1:4">
      <c r="A2777" s="50" t="s">
        <v>4424</v>
      </c>
      <c r="B2777" s="50">
        <v>531494</v>
      </c>
      <c r="C2777" s="50" t="s">
        <v>1517</v>
      </c>
      <c r="D2777" s="50" t="s">
        <v>708</v>
      </c>
    </row>
    <row r="2778" spans="1:4">
      <c r="A2778" s="50" t="s">
        <v>4423</v>
      </c>
      <c r="B2778" s="50">
        <v>539332</v>
      </c>
      <c r="C2778" s="50" t="s">
        <v>4422</v>
      </c>
      <c r="D2778" s="50" t="s">
        <v>757</v>
      </c>
    </row>
    <row r="2779" spans="1:4">
      <c r="A2779" s="50" t="s">
        <v>4421</v>
      </c>
      <c r="B2779" s="50">
        <v>539525</v>
      </c>
      <c r="C2779" s="50" t="s">
        <v>1517</v>
      </c>
      <c r="D2779" s="50" t="s">
        <v>602</v>
      </c>
    </row>
    <row r="2780" spans="1:4">
      <c r="A2780" s="50" t="s">
        <v>4420</v>
      </c>
      <c r="B2780" s="50">
        <v>508989</v>
      </c>
      <c r="C2780" s="50" t="s">
        <v>4419</v>
      </c>
      <c r="D2780" s="50" t="s">
        <v>2249</v>
      </c>
    </row>
    <row r="2781" spans="1:4">
      <c r="A2781" s="50" t="s">
        <v>4418</v>
      </c>
      <c r="B2781" s="50">
        <v>538668</v>
      </c>
      <c r="C2781" s="50" t="s">
        <v>1517</v>
      </c>
      <c r="D2781" s="50" t="s">
        <v>786</v>
      </c>
    </row>
    <row r="2782" spans="1:4">
      <c r="A2782" s="50" t="s">
        <v>4417</v>
      </c>
      <c r="B2782" s="50">
        <v>523242</v>
      </c>
      <c r="C2782" s="50" t="s">
        <v>1517</v>
      </c>
      <c r="D2782" s="50" t="s">
        <v>219</v>
      </c>
    </row>
    <row r="2783" spans="1:4">
      <c r="A2783" s="50" t="s">
        <v>4416</v>
      </c>
      <c r="B2783" s="50">
        <v>534309</v>
      </c>
      <c r="C2783" s="50" t="s">
        <v>4414</v>
      </c>
      <c r="D2783" s="50" t="s">
        <v>713</v>
      </c>
    </row>
    <row r="2784" spans="1:4">
      <c r="A2784" s="50" t="s">
        <v>4415</v>
      </c>
      <c r="B2784" s="50">
        <v>534309</v>
      </c>
      <c r="C2784" s="50" t="s">
        <v>4414</v>
      </c>
      <c r="D2784" s="50" t="s">
        <v>713</v>
      </c>
    </row>
    <row r="2785" spans="1:4">
      <c r="A2785" s="50" t="s">
        <v>4413</v>
      </c>
      <c r="B2785" s="50">
        <v>519506</v>
      </c>
      <c r="C2785" s="50" t="s">
        <v>1517</v>
      </c>
      <c r="D2785" s="50" t="s">
        <v>626</v>
      </c>
    </row>
    <row r="2786" spans="1:4">
      <c r="A2786" s="50" t="s">
        <v>4412</v>
      </c>
      <c r="B2786" s="50">
        <v>531452</v>
      </c>
      <c r="C2786" s="50" t="s">
        <v>1517</v>
      </c>
      <c r="D2786" s="50" t="s">
        <v>786</v>
      </c>
    </row>
    <row r="2787" spans="1:4">
      <c r="A2787" s="50" t="s">
        <v>4411</v>
      </c>
      <c r="B2787" s="50">
        <v>500294</v>
      </c>
      <c r="C2787" s="50" t="s">
        <v>4410</v>
      </c>
      <c r="D2787" s="50" t="s">
        <v>713</v>
      </c>
    </row>
    <row r="2788" spans="1:4">
      <c r="A2788" s="50" t="s">
        <v>4409</v>
      </c>
      <c r="B2788" s="50">
        <v>502168</v>
      </c>
      <c r="C2788" s="50" t="s">
        <v>4408</v>
      </c>
      <c r="D2788" s="50" t="s">
        <v>469</v>
      </c>
    </row>
    <row r="2789" spans="1:4">
      <c r="A2789" s="50" t="s">
        <v>4407</v>
      </c>
      <c r="B2789" s="50">
        <v>530557</v>
      </c>
      <c r="C2789" s="50" t="s">
        <v>1517</v>
      </c>
      <c r="D2789" s="50" t="s">
        <v>727</v>
      </c>
    </row>
    <row r="2790" spans="1:4">
      <c r="A2790" s="50" t="s">
        <v>4406</v>
      </c>
      <c r="B2790" s="50">
        <v>511535</v>
      </c>
      <c r="C2790" s="50" t="s">
        <v>1517</v>
      </c>
      <c r="D2790" s="50" t="s">
        <v>727</v>
      </c>
    </row>
    <row r="2791" spans="1:4">
      <c r="A2791" s="50" t="s">
        <v>4405</v>
      </c>
      <c r="B2791" s="50">
        <v>532649</v>
      </c>
      <c r="C2791" s="50" t="s">
        <v>4404</v>
      </c>
      <c r="D2791" s="50" t="s">
        <v>254</v>
      </c>
    </row>
    <row r="2792" spans="1:4">
      <c r="A2792" s="50" t="s">
        <v>4403</v>
      </c>
      <c r="B2792" s="50">
        <v>508670</v>
      </c>
      <c r="C2792" s="50" t="s">
        <v>1517</v>
      </c>
      <c r="D2792" s="50" t="s">
        <v>865</v>
      </c>
    </row>
    <row r="2793" spans="1:4">
      <c r="A2793" s="50" t="s">
        <v>4402</v>
      </c>
      <c r="B2793" s="50">
        <v>531049</v>
      </c>
      <c r="C2793" s="50" t="s">
        <v>1517</v>
      </c>
      <c r="D2793" s="50" t="s">
        <v>1822</v>
      </c>
    </row>
    <row r="2794" spans="1:4">
      <c r="A2794" s="50" t="s">
        <v>4401</v>
      </c>
      <c r="B2794" s="50">
        <v>539409</v>
      </c>
      <c r="C2794" s="50" t="s">
        <v>1517</v>
      </c>
      <c r="D2794" s="50" t="s">
        <v>994</v>
      </c>
    </row>
    <row r="2795" spans="1:4">
      <c r="A2795" s="50" t="s">
        <v>4400</v>
      </c>
      <c r="B2795" s="50">
        <v>537838</v>
      </c>
      <c r="C2795" s="50" t="s">
        <v>1517</v>
      </c>
      <c r="D2795" s="50" t="s">
        <v>994</v>
      </c>
    </row>
    <row r="2796" spans="1:4">
      <c r="A2796" s="50" t="s">
        <v>4399</v>
      </c>
      <c r="B2796" s="50">
        <v>519560</v>
      </c>
      <c r="C2796" s="50" t="s">
        <v>1517</v>
      </c>
      <c r="D2796" s="50" t="s">
        <v>196</v>
      </c>
    </row>
    <row r="2797" spans="1:4">
      <c r="A2797" s="50" t="s">
        <v>4398</v>
      </c>
      <c r="B2797" s="50">
        <v>539016</v>
      </c>
      <c r="C2797" s="50" t="s">
        <v>1517</v>
      </c>
      <c r="D2797" s="50" t="s">
        <v>786</v>
      </c>
    </row>
    <row r="2798" spans="1:4">
      <c r="A2798" s="50" t="s">
        <v>4397</v>
      </c>
      <c r="B2798" s="50">
        <v>532864</v>
      </c>
      <c r="C2798" s="50" t="s">
        <v>4396</v>
      </c>
      <c r="D2798" s="50" t="s">
        <v>778</v>
      </c>
    </row>
    <row r="2799" spans="1:4">
      <c r="A2799" s="50" t="s">
        <v>4395</v>
      </c>
      <c r="B2799" s="50">
        <v>504112</v>
      </c>
      <c r="C2799" s="50" t="s">
        <v>4394</v>
      </c>
      <c r="D2799" s="50" t="s">
        <v>1852</v>
      </c>
    </row>
    <row r="2800" spans="1:4">
      <c r="A2800" s="50" t="s">
        <v>4393</v>
      </c>
      <c r="B2800" s="50">
        <v>514332</v>
      </c>
      <c r="C2800" s="50" t="s">
        <v>1517</v>
      </c>
      <c r="D2800" s="50" t="s">
        <v>708</v>
      </c>
    </row>
    <row r="2801" spans="1:4">
      <c r="A2801" s="50" t="s">
        <v>4392</v>
      </c>
      <c r="B2801" s="50">
        <v>526195</v>
      </c>
      <c r="C2801" s="50" t="s">
        <v>1517</v>
      </c>
      <c r="D2801" s="50" t="s">
        <v>829</v>
      </c>
    </row>
    <row r="2802" spans="1:4">
      <c r="A2802" s="50" t="s">
        <v>4391</v>
      </c>
      <c r="B2802" s="50">
        <v>526195</v>
      </c>
      <c r="C2802" s="50" t="s">
        <v>1517</v>
      </c>
      <c r="D2802" s="50" t="s">
        <v>829</v>
      </c>
    </row>
    <row r="2803" spans="1:4">
      <c r="A2803" s="50" t="s">
        <v>4390</v>
      </c>
      <c r="B2803" s="50">
        <v>542665</v>
      </c>
      <c r="C2803" s="50" t="s">
        <v>4389</v>
      </c>
      <c r="D2803" s="50" t="s">
        <v>187</v>
      </c>
    </row>
    <row r="2804" spans="1:4">
      <c r="A2804" s="50" t="s">
        <v>4388</v>
      </c>
      <c r="B2804" s="50">
        <v>512522</v>
      </c>
      <c r="C2804" s="50" t="s">
        <v>1517</v>
      </c>
      <c r="D2804" s="50" t="s">
        <v>994</v>
      </c>
    </row>
    <row r="2805" spans="1:4">
      <c r="A2805" s="50" t="s">
        <v>4387</v>
      </c>
      <c r="B2805" s="50">
        <v>505355</v>
      </c>
      <c r="C2805" s="50" t="s">
        <v>4386</v>
      </c>
      <c r="D2805" s="50" t="s">
        <v>1533</v>
      </c>
    </row>
    <row r="2806" spans="1:4">
      <c r="A2806" s="50" t="s">
        <v>4385</v>
      </c>
      <c r="B2806" s="50">
        <v>500790</v>
      </c>
      <c r="C2806" s="50" t="s">
        <v>4383</v>
      </c>
      <c r="D2806" s="50" t="s">
        <v>626</v>
      </c>
    </row>
    <row r="2807" spans="1:4">
      <c r="A2807" s="50" t="s">
        <v>4384</v>
      </c>
      <c r="B2807" s="50">
        <v>500790</v>
      </c>
      <c r="C2807" s="50" t="s">
        <v>4383</v>
      </c>
      <c r="D2807" s="50" t="s">
        <v>626</v>
      </c>
    </row>
    <row r="2808" spans="1:4">
      <c r="A2808" s="50" t="s">
        <v>4382</v>
      </c>
      <c r="B2808" s="50">
        <v>509040</v>
      </c>
      <c r="C2808" s="50" t="s">
        <v>1517</v>
      </c>
      <c r="D2808" s="50" t="s">
        <v>1407</v>
      </c>
    </row>
    <row r="2809" spans="1:4">
      <c r="A2809" s="50" t="s">
        <v>4381</v>
      </c>
      <c r="B2809" s="50">
        <v>509040</v>
      </c>
      <c r="C2809" s="50" t="s">
        <v>1517</v>
      </c>
      <c r="D2809" s="50" t="s">
        <v>1407</v>
      </c>
    </row>
    <row r="2810" spans="1:4">
      <c r="A2810" s="50" t="s">
        <v>4380</v>
      </c>
      <c r="B2810" s="50">
        <v>542117</v>
      </c>
      <c r="C2810" s="50" t="s">
        <v>1517</v>
      </c>
      <c r="D2810" s="50" t="s">
        <v>1662</v>
      </c>
    </row>
    <row r="2811" spans="1:4">
      <c r="A2811" s="50" t="s">
        <v>4379</v>
      </c>
      <c r="B2811" s="50">
        <v>511658</v>
      </c>
      <c r="C2811" s="50" t="s">
        <v>1517</v>
      </c>
      <c r="D2811" s="50" t="s">
        <v>1407</v>
      </c>
    </row>
    <row r="2812" spans="1:4">
      <c r="A2812" s="50" t="s">
        <v>4378</v>
      </c>
      <c r="B2812" s="50">
        <v>523558</v>
      </c>
      <c r="C2812" s="50" t="s">
        <v>1517</v>
      </c>
      <c r="D2812" s="50" t="s">
        <v>1527</v>
      </c>
    </row>
    <row r="2813" spans="1:4">
      <c r="A2813" s="50" t="s">
        <v>4377</v>
      </c>
      <c r="B2813" s="50">
        <v>532798</v>
      </c>
      <c r="C2813" s="50" t="s">
        <v>4376</v>
      </c>
      <c r="D2813" s="50" t="s">
        <v>754</v>
      </c>
    </row>
    <row r="2814" spans="1:4">
      <c r="A2814" s="50" t="s">
        <v>4375</v>
      </c>
      <c r="B2814" s="50">
        <v>532887</v>
      </c>
      <c r="C2814" s="50" t="s">
        <v>4374</v>
      </c>
      <c r="D2814" s="50" t="s">
        <v>531</v>
      </c>
    </row>
    <row r="2815" spans="1:4">
      <c r="A2815" s="50" t="s">
        <v>4373</v>
      </c>
      <c r="B2815" s="50">
        <v>524558</v>
      </c>
      <c r="C2815" s="50" t="s">
        <v>4372</v>
      </c>
      <c r="D2815" s="50" t="s">
        <v>254</v>
      </c>
    </row>
    <row r="2816" spans="1:4">
      <c r="A2816" s="50" t="s">
        <v>4371</v>
      </c>
      <c r="B2816" s="50">
        <v>532529</v>
      </c>
      <c r="C2816" s="50" t="s">
        <v>4370</v>
      </c>
      <c r="D2816" s="50" t="s">
        <v>1544</v>
      </c>
    </row>
    <row r="2817" spans="1:4">
      <c r="A2817" s="50" t="s">
        <v>4369</v>
      </c>
      <c r="B2817" s="50">
        <v>540243</v>
      </c>
      <c r="C2817" s="50" t="s">
        <v>1517</v>
      </c>
      <c r="D2817" s="50" t="s">
        <v>994</v>
      </c>
    </row>
    <row r="2818" spans="1:4">
      <c r="A2818" s="50" t="s">
        <v>4368</v>
      </c>
      <c r="B2818" s="50">
        <v>508867</v>
      </c>
      <c r="C2818" s="50" t="s">
        <v>1517</v>
      </c>
      <c r="D2818" s="50" t="s">
        <v>1407</v>
      </c>
    </row>
    <row r="2819" spans="1:4">
      <c r="A2819" s="50" t="s">
        <v>4367</v>
      </c>
      <c r="B2819" s="50">
        <v>501479</v>
      </c>
      <c r="C2819" s="50" t="s">
        <v>1517</v>
      </c>
      <c r="D2819" s="50" t="s">
        <v>994</v>
      </c>
    </row>
    <row r="2820" spans="1:4">
      <c r="A2820" s="50" t="s">
        <v>4366</v>
      </c>
      <c r="B2820" s="50">
        <v>536644</v>
      </c>
      <c r="C2820" s="50" t="s">
        <v>1517</v>
      </c>
      <c r="D2820" s="50" t="s">
        <v>994</v>
      </c>
    </row>
    <row r="2821" spans="1:4">
      <c r="A2821" s="50" t="s">
        <v>4365</v>
      </c>
      <c r="B2821" s="50">
        <v>540900</v>
      </c>
      <c r="C2821" s="50" t="s">
        <v>4364</v>
      </c>
      <c r="D2821" s="50" t="s">
        <v>730</v>
      </c>
    </row>
    <row r="2822" spans="1:4">
      <c r="A2822" s="50" t="s">
        <v>4363</v>
      </c>
      <c r="B2822" s="50">
        <v>532416</v>
      </c>
      <c r="C2822" s="50" t="s">
        <v>4362</v>
      </c>
      <c r="D2822" s="50" t="s">
        <v>2249</v>
      </c>
    </row>
    <row r="2823" spans="1:4">
      <c r="A2823" s="50" t="s">
        <v>4361</v>
      </c>
      <c r="B2823" s="50">
        <v>538874</v>
      </c>
      <c r="C2823" s="50" t="s">
        <v>1517</v>
      </c>
      <c r="D2823" s="50" t="s">
        <v>727</v>
      </c>
    </row>
    <row r="2824" spans="1:4">
      <c r="A2824" s="50" t="s">
        <v>4360</v>
      </c>
      <c r="B2824" s="50">
        <v>524774</v>
      </c>
      <c r="C2824" s="50" t="s">
        <v>1517</v>
      </c>
      <c r="D2824" s="50" t="s">
        <v>254</v>
      </c>
    </row>
    <row r="2825" spans="1:4">
      <c r="A2825" s="50" t="s">
        <v>4359</v>
      </c>
      <c r="B2825" s="50">
        <v>517554</v>
      </c>
      <c r="C2825" s="50" t="s">
        <v>1517</v>
      </c>
      <c r="D2825" s="50" t="s">
        <v>548</v>
      </c>
    </row>
    <row r="2826" spans="1:4">
      <c r="A2826" s="50" t="s">
        <v>4358</v>
      </c>
      <c r="B2826" s="50">
        <v>533098</v>
      </c>
      <c r="C2826" s="50" t="s">
        <v>4357</v>
      </c>
      <c r="D2826" s="50" t="s">
        <v>1845</v>
      </c>
    </row>
    <row r="2827" spans="1:4">
      <c r="A2827" s="50" t="s">
        <v>4356</v>
      </c>
      <c r="B2827" s="50">
        <v>526721</v>
      </c>
      <c r="C2827" s="50" t="s">
        <v>1517</v>
      </c>
      <c r="D2827" s="50" t="s">
        <v>1595</v>
      </c>
    </row>
    <row r="2828" spans="1:4">
      <c r="A2828" s="50" t="s">
        <v>4355</v>
      </c>
      <c r="B2828" s="50">
        <v>523209</v>
      </c>
      <c r="C2828" s="50" t="s">
        <v>1517</v>
      </c>
      <c r="D2828" s="50" t="s">
        <v>786</v>
      </c>
    </row>
    <row r="2829" spans="1:4">
      <c r="A2829" s="50" t="s">
        <v>4354</v>
      </c>
      <c r="B2829" s="50">
        <v>512103</v>
      </c>
      <c r="C2829" s="50" t="s">
        <v>1517</v>
      </c>
      <c r="D2829" s="50" t="s">
        <v>1822</v>
      </c>
    </row>
    <row r="2830" spans="1:4">
      <c r="A2830" s="50" t="s">
        <v>4353</v>
      </c>
      <c r="B2830" s="50">
        <v>531083</v>
      </c>
      <c r="C2830" s="50" t="s">
        <v>1517</v>
      </c>
      <c r="D2830" s="50" t="s">
        <v>1407</v>
      </c>
    </row>
    <row r="2831" spans="1:4">
      <c r="A2831" s="50" t="s">
        <v>4352</v>
      </c>
      <c r="B2831" s="50">
        <v>500304</v>
      </c>
      <c r="C2831" s="50" t="s">
        <v>4351</v>
      </c>
      <c r="D2831" s="50" t="s">
        <v>4350</v>
      </c>
    </row>
    <row r="2832" spans="1:4">
      <c r="A2832" s="50" t="s">
        <v>4349</v>
      </c>
      <c r="B2832" s="50">
        <v>532541</v>
      </c>
      <c r="C2832" s="50" t="s">
        <v>4348</v>
      </c>
      <c r="D2832" s="50" t="s">
        <v>730</v>
      </c>
    </row>
    <row r="2833" spans="1:4">
      <c r="A2833" s="50" t="s">
        <v>4347</v>
      </c>
      <c r="B2833" s="50">
        <v>526159</v>
      </c>
      <c r="C2833" s="50" t="s">
        <v>1517</v>
      </c>
      <c r="D2833" s="50" t="s">
        <v>994</v>
      </c>
    </row>
    <row r="2834" spans="1:4">
      <c r="A2834" s="50" t="s">
        <v>4346</v>
      </c>
      <c r="B2834" s="50">
        <v>531272</v>
      </c>
      <c r="C2834" s="50" t="s">
        <v>1517</v>
      </c>
      <c r="D2834" s="50" t="s">
        <v>786</v>
      </c>
    </row>
    <row r="2835" spans="1:4">
      <c r="A2835" s="50" t="s">
        <v>4345</v>
      </c>
      <c r="B2835" s="50">
        <v>530377</v>
      </c>
      <c r="C2835" s="50" t="s">
        <v>4344</v>
      </c>
      <c r="D2835" s="50" t="s">
        <v>708</v>
      </c>
    </row>
    <row r="2836" spans="1:4">
      <c r="A2836" s="50" t="s">
        <v>4343</v>
      </c>
      <c r="B2836" s="50">
        <v>542231</v>
      </c>
      <c r="C2836" s="50" t="s">
        <v>4342</v>
      </c>
      <c r="D2836" s="50" t="s">
        <v>708</v>
      </c>
    </row>
    <row r="2837" spans="1:4">
      <c r="A2837" s="50" t="s">
        <v>4341</v>
      </c>
      <c r="B2837" s="50">
        <v>502294</v>
      </c>
      <c r="C2837" s="50" t="s">
        <v>1517</v>
      </c>
      <c r="D2837" s="50" t="s">
        <v>1822</v>
      </c>
    </row>
    <row r="2838" spans="1:4">
      <c r="A2838" s="50" t="s">
        <v>4340</v>
      </c>
      <c r="B2838" s="50">
        <v>530129</v>
      </c>
      <c r="C2838" s="50" t="s">
        <v>1517</v>
      </c>
      <c r="D2838" s="50" t="s">
        <v>205</v>
      </c>
    </row>
    <row r="2839" spans="1:4">
      <c r="A2839" s="50" t="s">
        <v>4339</v>
      </c>
      <c r="B2839" s="50">
        <v>523385</v>
      </c>
      <c r="C2839" s="50" t="s">
        <v>4338</v>
      </c>
      <c r="D2839" s="50" t="s">
        <v>716</v>
      </c>
    </row>
    <row r="2840" spans="1:4">
      <c r="A2840" s="50" t="s">
        <v>4337</v>
      </c>
      <c r="B2840" s="50">
        <v>512004</v>
      </c>
      <c r="C2840" s="50" t="s">
        <v>1517</v>
      </c>
      <c r="D2840" s="50" t="s">
        <v>1533</v>
      </c>
    </row>
    <row r="2841" spans="1:4">
      <c r="A2841" s="50" t="s">
        <v>4336</v>
      </c>
      <c r="B2841" s="50">
        <v>531598</v>
      </c>
      <c r="C2841" s="50" t="s">
        <v>1517</v>
      </c>
      <c r="D2841" s="50" t="s">
        <v>626</v>
      </c>
    </row>
    <row r="2842" spans="1:4">
      <c r="A2842" s="50" t="s">
        <v>4335</v>
      </c>
      <c r="B2842" s="50">
        <v>530971</v>
      </c>
      <c r="C2842" s="50" t="s">
        <v>1517</v>
      </c>
      <c r="D2842" s="50" t="s">
        <v>994</v>
      </c>
    </row>
    <row r="2843" spans="1:4">
      <c r="A2843" s="50" t="s">
        <v>4334</v>
      </c>
      <c r="B2843" s="50">
        <v>511714</v>
      </c>
      <c r="C2843" s="50" t="s">
        <v>1517</v>
      </c>
      <c r="D2843" s="50" t="s">
        <v>708</v>
      </c>
    </row>
    <row r="2844" spans="1:4">
      <c r="A2844" s="50" t="s">
        <v>4333</v>
      </c>
      <c r="B2844" s="50">
        <v>539843</v>
      </c>
      <c r="C2844" s="50" t="s">
        <v>1517</v>
      </c>
      <c r="D2844" s="50" t="s">
        <v>730</v>
      </c>
    </row>
    <row r="2845" spans="1:4">
      <c r="A2845" s="50" t="s">
        <v>4332</v>
      </c>
      <c r="B2845" s="50">
        <v>532986</v>
      </c>
      <c r="C2845" s="50" t="s">
        <v>1517</v>
      </c>
      <c r="D2845" s="50" t="s">
        <v>713</v>
      </c>
    </row>
    <row r="2846" spans="1:4">
      <c r="A2846" s="50" t="s">
        <v>4331</v>
      </c>
      <c r="B2846" s="50" t="s">
        <v>1517</v>
      </c>
      <c r="C2846" s="50" t="s">
        <v>4330</v>
      </c>
      <c r="D2846" s="50" t="s">
        <v>1662</v>
      </c>
    </row>
    <row r="2847" spans="1:4">
      <c r="A2847" s="50" t="s">
        <v>4329</v>
      </c>
      <c r="B2847" s="50">
        <v>512425</v>
      </c>
      <c r="C2847" s="50" t="s">
        <v>1517</v>
      </c>
      <c r="D2847" s="50" t="s">
        <v>994</v>
      </c>
    </row>
    <row r="2848" spans="1:4">
      <c r="A2848" s="50" t="s">
        <v>4328</v>
      </c>
      <c r="B2848" s="50">
        <v>500307</v>
      </c>
      <c r="C2848" s="50" t="s">
        <v>1517</v>
      </c>
      <c r="D2848" s="50" t="s">
        <v>1533</v>
      </c>
    </row>
    <row r="2849" spans="1:4">
      <c r="A2849" s="50" t="s">
        <v>4327</v>
      </c>
      <c r="B2849" s="50">
        <v>539311</v>
      </c>
      <c r="C2849" s="50" t="s">
        <v>1517</v>
      </c>
      <c r="D2849" s="50" t="s">
        <v>727</v>
      </c>
    </row>
    <row r="2850" spans="1:4">
      <c r="A2850" s="50" t="s">
        <v>4326</v>
      </c>
      <c r="B2850" s="50">
        <v>539311</v>
      </c>
      <c r="C2850" s="50" t="s">
        <v>1517</v>
      </c>
      <c r="D2850" s="50" t="s">
        <v>727</v>
      </c>
    </row>
    <row r="2851" spans="1:4">
      <c r="A2851" s="50" t="s">
        <v>4325</v>
      </c>
      <c r="B2851" s="50">
        <v>532722</v>
      </c>
      <c r="C2851" s="50" t="s">
        <v>4324</v>
      </c>
      <c r="D2851" s="50" t="s">
        <v>2179</v>
      </c>
    </row>
    <row r="2852" spans="1:4">
      <c r="A2852" s="50" t="s">
        <v>4323</v>
      </c>
      <c r="B2852" s="50">
        <v>533202</v>
      </c>
      <c r="C2852" s="50" t="s">
        <v>4322</v>
      </c>
      <c r="D2852" s="50" t="s">
        <v>708</v>
      </c>
    </row>
    <row r="2853" spans="1:4">
      <c r="A2853" s="50" t="s">
        <v>4321</v>
      </c>
      <c r="B2853" s="50">
        <v>508875</v>
      </c>
      <c r="C2853" s="50" t="s">
        <v>1517</v>
      </c>
      <c r="D2853" s="50" t="s">
        <v>1533</v>
      </c>
    </row>
    <row r="2854" spans="1:4">
      <c r="A2854" s="50" t="s">
        <v>4320</v>
      </c>
      <c r="B2854" s="50">
        <v>532854</v>
      </c>
      <c r="C2854" s="50" t="s">
        <v>4319</v>
      </c>
      <c r="D2854" s="50" t="s">
        <v>297</v>
      </c>
    </row>
    <row r="2855" spans="1:4">
      <c r="A2855" s="50" t="s">
        <v>4318</v>
      </c>
      <c r="B2855" s="50">
        <v>532698</v>
      </c>
      <c r="C2855" s="50" t="s">
        <v>4317</v>
      </c>
      <c r="D2855" s="50" t="s">
        <v>702</v>
      </c>
    </row>
    <row r="2856" spans="1:4">
      <c r="A2856" s="50" t="s">
        <v>4316</v>
      </c>
      <c r="B2856" s="50" t="s">
        <v>1517</v>
      </c>
      <c r="C2856" s="50" t="s">
        <v>4315</v>
      </c>
      <c r="D2856" s="50" t="s">
        <v>1515</v>
      </c>
    </row>
    <row r="2857" spans="1:4">
      <c r="A2857" s="50" t="s">
        <v>4314</v>
      </c>
      <c r="B2857" s="50">
        <v>506532</v>
      </c>
      <c r="C2857" s="50" t="s">
        <v>1517</v>
      </c>
      <c r="D2857" s="50" t="s">
        <v>187</v>
      </c>
    </row>
    <row r="2858" spans="1:4">
      <c r="A2858" s="50" t="s">
        <v>4313</v>
      </c>
      <c r="B2858" s="50">
        <v>506532</v>
      </c>
      <c r="C2858" s="50" t="s">
        <v>1517</v>
      </c>
      <c r="D2858" s="50" t="s">
        <v>187</v>
      </c>
    </row>
    <row r="2859" spans="1:4">
      <c r="A2859" s="50" t="s">
        <v>4312</v>
      </c>
      <c r="B2859" s="50">
        <v>512381</v>
      </c>
      <c r="C2859" s="50" t="s">
        <v>1517</v>
      </c>
      <c r="D2859" s="50" t="s">
        <v>994</v>
      </c>
    </row>
    <row r="2860" spans="1:4">
      <c r="A2860" s="50" t="s">
        <v>4311</v>
      </c>
      <c r="B2860" s="50">
        <v>512245</v>
      </c>
      <c r="C2860" s="50" t="s">
        <v>1517</v>
      </c>
      <c r="D2860" s="50" t="s">
        <v>1533</v>
      </c>
    </row>
    <row r="2861" spans="1:4">
      <c r="A2861" s="50" t="s">
        <v>4310</v>
      </c>
      <c r="B2861" s="50">
        <v>538772</v>
      </c>
      <c r="C2861" s="50" t="s">
        <v>1517</v>
      </c>
      <c r="D2861" s="50" t="s">
        <v>786</v>
      </c>
    </row>
    <row r="2862" spans="1:4">
      <c r="A2862" s="50" t="s">
        <v>4309</v>
      </c>
      <c r="B2862" s="50">
        <v>519494</v>
      </c>
      <c r="C2862" s="50" t="s">
        <v>4308</v>
      </c>
      <c r="D2862" s="50" t="s">
        <v>1428</v>
      </c>
    </row>
    <row r="2863" spans="1:4">
      <c r="A2863" s="50" t="s">
        <v>4307</v>
      </c>
      <c r="B2863" s="50">
        <v>513683</v>
      </c>
      <c r="C2863" s="50" t="s">
        <v>4306</v>
      </c>
      <c r="D2863" s="50" t="s">
        <v>1845</v>
      </c>
    </row>
    <row r="2864" spans="1:4">
      <c r="A2864" s="50" t="s">
        <v>4305</v>
      </c>
      <c r="B2864" s="50">
        <v>513683</v>
      </c>
      <c r="C2864" s="50" t="s">
        <v>4304</v>
      </c>
      <c r="D2864" s="50" t="s">
        <v>1845</v>
      </c>
    </row>
    <row r="2865" spans="1:4">
      <c r="A2865" s="50" t="s">
        <v>4303</v>
      </c>
      <c r="B2865" s="50">
        <v>526371</v>
      </c>
      <c r="C2865" s="50" t="s">
        <v>4302</v>
      </c>
      <c r="D2865" s="50" t="s">
        <v>2261</v>
      </c>
    </row>
    <row r="2866" spans="1:4">
      <c r="A2866" s="50" t="s">
        <v>4301</v>
      </c>
      <c r="B2866" s="50">
        <v>500730</v>
      </c>
      <c r="C2866" s="50" t="s">
        <v>4300</v>
      </c>
      <c r="D2866" s="50" t="s">
        <v>187</v>
      </c>
    </row>
    <row r="2867" spans="1:4">
      <c r="A2867" s="50" t="s">
        <v>4299</v>
      </c>
      <c r="B2867" s="50">
        <v>532481</v>
      </c>
      <c r="C2867" s="50" t="s">
        <v>4298</v>
      </c>
      <c r="D2867" s="50" t="s">
        <v>3352</v>
      </c>
    </row>
    <row r="2868" spans="1:4">
      <c r="A2868" s="50" t="s">
        <v>4297</v>
      </c>
      <c r="B2868" s="50" t="s">
        <v>1517</v>
      </c>
      <c r="C2868" s="50" t="s">
        <v>4296</v>
      </c>
      <c r="D2868" s="50" t="s">
        <v>1662</v>
      </c>
    </row>
    <row r="2869" spans="1:4">
      <c r="A2869" s="50" t="s">
        <v>4295</v>
      </c>
      <c r="B2869" s="50">
        <v>524414</v>
      </c>
      <c r="C2869" s="50" t="s">
        <v>1517</v>
      </c>
      <c r="D2869" s="50" t="s">
        <v>994</v>
      </c>
    </row>
    <row r="2870" spans="1:4">
      <c r="A2870" s="50" t="s">
        <v>4294</v>
      </c>
      <c r="B2870" s="50">
        <v>534615</v>
      </c>
      <c r="C2870" s="50" t="s">
        <v>4293</v>
      </c>
      <c r="D2870" s="50" t="s">
        <v>794</v>
      </c>
    </row>
    <row r="2871" spans="1:4">
      <c r="A2871" s="50" t="s">
        <v>4292</v>
      </c>
      <c r="B2871" s="50">
        <v>542628</v>
      </c>
      <c r="C2871" s="50" t="s">
        <v>4291</v>
      </c>
      <c r="D2871" s="50" t="s">
        <v>1621</v>
      </c>
    </row>
    <row r="2872" spans="1:4">
      <c r="A2872" s="50" t="s">
        <v>4290</v>
      </c>
      <c r="B2872" s="50">
        <v>539110</v>
      </c>
      <c r="C2872" s="50" t="s">
        <v>1517</v>
      </c>
      <c r="D2872" s="50" t="s">
        <v>786</v>
      </c>
    </row>
    <row r="2873" spans="1:4">
      <c r="A2873" s="50" t="s">
        <v>4289</v>
      </c>
      <c r="B2873" s="50">
        <v>540698</v>
      </c>
      <c r="C2873" s="50" t="s">
        <v>1517</v>
      </c>
      <c r="D2873" s="50" t="s">
        <v>994</v>
      </c>
    </row>
    <row r="2874" spans="1:4">
      <c r="A2874" s="50" t="s">
        <v>4288</v>
      </c>
      <c r="B2874" s="50">
        <v>531465</v>
      </c>
      <c r="C2874" s="50" t="s">
        <v>1517</v>
      </c>
      <c r="D2874" s="50" t="s">
        <v>994</v>
      </c>
    </row>
    <row r="2875" spans="1:4">
      <c r="A2875" s="50" t="s">
        <v>4287</v>
      </c>
      <c r="B2875" s="50">
        <v>513566</v>
      </c>
      <c r="C2875" s="50" t="s">
        <v>1517</v>
      </c>
      <c r="D2875" s="50" t="s">
        <v>1632</v>
      </c>
    </row>
    <row r="2876" spans="1:4">
      <c r="A2876" s="50" t="s">
        <v>4286</v>
      </c>
      <c r="B2876" s="50">
        <v>530733</v>
      </c>
      <c r="C2876" s="50" t="s">
        <v>1517</v>
      </c>
      <c r="D2876" s="50" t="s">
        <v>2249</v>
      </c>
    </row>
    <row r="2877" spans="1:4">
      <c r="A2877" s="50" t="s">
        <v>4285</v>
      </c>
      <c r="B2877" s="50">
        <v>530733</v>
      </c>
      <c r="C2877" s="50" t="s">
        <v>1517</v>
      </c>
      <c r="D2877" s="50" t="s">
        <v>2249</v>
      </c>
    </row>
    <row r="2878" spans="1:4">
      <c r="A2878" s="50" t="s">
        <v>4284</v>
      </c>
      <c r="B2878" s="50">
        <v>500672</v>
      </c>
      <c r="C2878" s="50" t="s">
        <v>1517</v>
      </c>
      <c r="D2878" s="50" t="s">
        <v>254</v>
      </c>
    </row>
    <row r="2879" spans="1:4">
      <c r="A2879" s="50" t="s">
        <v>4283</v>
      </c>
      <c r="B2879" s="50">
        <v>500672</v>
      </c>
      <c r="C2879" s="50" t="s">
        <v>1517</v>
      </c>
      <c r="D2879" s="50" t="s">
        <v>254</v>
      </c>
    </row>
    <row r="2880" spans="1:4">
      <c r="A2880" s="50" t="s">
        <v>4282</v>
      </c>
      <c r="B2880" s="50">
        <v>530127</v>
      </c>
      <c r="C2880" s="50" t="s">
        <v>1517</v>
      </c>
      <c r="D2880" s="50" t="s">
        <v>727</v>
      </c>
    </row>
    <row r="2881" spans="1:4">
      <c r="A2881" s="50" t="s">
        <v>4281</v>
      </c>
      <c r="B2881" s="50">
        <v>530367</v>
      </c>
      <c r="C2881" s="50" t="s">
        <v>4280</v>
      </c>
      <c r="D2881" s="50" t="s">
        <v>297</v>
      </c>
    </row>
    <row r="2882" spans="1:4">
      <c r="A2882" s="50" t="s">
        <v>4279</v>
      </c>
      <c r="B2882" s="50">
        <v>535458</v>
      </c>
      <c r="C2882" s="50" t="s">
        <v>4278</v>
      </c>
      <c r="D2882" s="50" t="s">
        <v>860</v>
      </c>
    </row>
    <row r="2883" spans="1:4">
      <c r="A2883" s="50" t="s">
        <v>4277</v>
      </c>
      <c r="B2883" s="50">
        <v>526723</v>
      </c>
      <c r="C2883" s="50" t="s">
        <v>1517</v>
      </c>
      <c r="D2883" s="50" t="s">
        <v>1692</v>
      </c>
    </row>
    <row r="2884" spans="1:4">
      <c r="A2884" s="50" t="s">
        <v>4276</v>
      </c>
      <c r="B2884" s="50">
        <v>532555</v>
      </c>
      <c r="C2884" s="50" t="s">
        <v>4275</v>
      </c>
      <c r="D2884" s="50" t="s">
        <v>1845</v>
      </c>
    </row>
    <row r="2885" spans="1:4">
      <c r="A2885" s="50" t="s">
        <v>4274</v>
      </c>
      <c r="B2885" s="50">
        <v>533015</v>
      </c>
      <c r="C2885" s="50" t="s">
        <v>4272</v>
      </c>
      <c r="D2885" s="50" t="s">
        <v>594</v>
      </c>
    </row>
    <row r="2886" spans="1:4">
      <c r="A2886" s="50" t="s">
        <v>4273</v>
      </c>
      <c r="B2886" s="50">
        <v>533015</v>
      </c>
      <c r="C2886" s="50" t="s">
        <v>4272</v>
      </c>
      <c r="D2886" s="50" t="s">
        <v>594</v>
      </c>
    </row>
    <row r="2887" spans="1:4">
      <c r="A2887" s="50" t="s">
        <v>4271</v>
      </c>
      <c r="B2887" s="50">
        <v>531209</v>
      </c>
      <c r="C2887" s="50" t="s">
        <v>4270</v>
      </c>
      <c r="D2887" s="50" t="s">
        <v>1407</v>
      </c>
    </row>
    <row r="2888" spans="1:4">
      <c r="A2888" s="50" t="s">
        <v>4269</v>
      </c>
      <c r="B2888" s="50">
        <v>531304</v>
      </c>
      <c r="C2888" s="50" t="s">
        <v>1517</v>
      </c>
      <c r="D2888" s="50" t="s">
        <v>702</v>
      </c>
    </row>
    <row r="2889" spans="1:4">
      <c r="A2889" s="50" t="s">
        <v>4268</v>
      </c>
      <c r="B2889" s="50">
        <v>524764</v>
      </c>
      <c r="C2889" s="50" t="s">
        <v>1517</v>
      </c>
      <c r="D2889" s="50" t="s">
        <v>463</v>
      </c>
    </row>
    <row r="2890" spans="1:4">
      <c r="A2890" s="50" t="s">
        <v>4267</v>
      </c>
      <c r="B2890" s="50">
        <v>524764</v>
      </c>
      <c r="C2890" s="50" t="s">
        <v>1517</v>
      </c>
      <c r="D2890" s="50" t="s">
        <v>463</v>
      </c>
    </row>
    <row r="2891" spans="1:4">
      <c r="A2891" s="50" t="s">
        <v>4266</v>
      </c>
      <c r="B2891" s="50">
        <v>530219</v>
      </c>
      <c r="C2891" s="50" t="s">
        <v>1517</v>
      </c>
      <c r="D2891" s="50" t="s">
        <v>829</v>
      </c>
    </row>
    <row r="2892" spans="1:4">
      <c r="A2892" s="50" t="s">
        <v>4265</v>
      </c>
      <c r="B2892" s="50">
        <v>531819</v>
      </c>
      <c r="C2892" s="50" t="s">
        <v>1517</v>
      </c>
      <c r="D2892" s="50" t="s">
        <v>994</v>
      </c>
    </row>
    <row r="2893" spans="1:4">
      <c r="A2893" s="50" t="s">
        <v>4264</v>
      </c>
      <c r="B2893" s="50">
        <v>531819</v>
      </c>
      <c r="C2893" s="50" t="s">
        <v>1517</v>
      </c>
      <c r="D2893" s="50" t="s">
        <v>994</v>
      </c>
    </row>
    <row r="2894" spans="1:4">
      <c r="A2894" s="50" t="s">
        <v>4263</v>
      </c>
      <c r="B2894" s="50">
        <v>504378</v>
      </c>
      <c r="C2894" s="50" t="s">
        <v>1517</v>
      </c>
      <c r="D2894" s="50" t="s">
        <v>994</v>
      </c>
    </row>
    <row r="2895" spans="1:4">
      <c r="A2895" s="50" t="s">
        <v>4262</v>
      </c>
      <c r="B2895" s="50">
        <v>539116</v>
      </c>
      <c r="C2895" s="50" t="s">
        <v>1517</v>
      </c>
      <c r="D2895" s="50" t="s">
        <v>994</v>
      </c>
    </row>
    <row r="2896" spans="1:4">
      <c r="A2896" s="50" t="s">
        <v>4261</v>
      </c>
      <c r="B2896" s="50">
        <v>512489</v>
      </c>
      <c r="C2896" s="50" t="s">
        <v>1517</v>
      </c>
      <c r="D2896" s="50" t="s">
        <v>786</v>
      </c>
    </row>
    <row r="2897" spans="1:4">
      <c r="A2897" s="50" t="s">
        <v>4260</v>
      </c>
      <c r="B2897" s="50">
        <v>538547</v>
      </c>
      <c r="C2897" s="50" t="s">
        <v>1517</v>
      </c>
      <c r="D2897" s="50" t="s">
        <v>1428</v>
      </c>
    </row>
    <row r="2898" spans="1:4">
      <c r="A2898" s="50" t="s">
        <v>4259</v>
      </c>
      <c r="B2898" s="50">
        <v>533273</v>
      </c>
      <c r="C2898" s="50" t="s">
        <v>4258</v>
      </c>
      <c r="D2898" s="50" t="s">
        <v>708</v>
      </c>
    </row>
    <row r="2899" spans="1:4">
      <c r="A2899" s="50" t="s">
        <v>4257</v>
      </c>
      <c r="B2899" s="50">
        <v>535657</v>
      </c>
      <c r="C2899" s="50" t="s">
        <v>1517</v>
      </c>
      <c r="D2899" s="50" t="s">
        <v>730</v>
      </c>
    </row>
    <row r="2900" spans="1:4">
      <c r="A2900" s="50" t="s">
        <v>4256</v>
      </c>
      <c r="B2900" s="50">
        <v>519491</v>
      </c>
      <c r="C2900" s="50" t="s">
        <v>1517</v>
      </c>
      <c r="D2900" s="50" t="s">
        <v>912</v>
      </c>
    </row>
    <row r="2901" spans="1:4">
      <c r="A2901" s="50" t="s">
        <v>4255</v>
      </c>
      <c r="B2901" s="50">
        <v>519491</v>
      </c>
      <c r="C2901" s="50" t="s">
        <v>1517</v>
      </c>
      <c r="D2901" s="50" t="s">
        <v>912</v>
      </c>
    </row>
    <row r="2902" spans="1:4">
      <c r="A2902" s="50" t="s">
        <v>4254</v>
      </c>
      <c r="B2902" s="50">
        <v>538019</v>
      </c>
      <c r="C2902" s="50" t="s">
        <v>1517</v>
      </c>
      <c r="D2902" s="50" t="s">
        <v>548</v>
      </c>
    </row>
    <row r="2903" spans="1:4">
      <c r="A2903" s="50" t="s">
        <v>4253</v>
      </c>
      <c r="B2903" s="50">
        <v>540405</v>
      </c>
      <c r="C2903" s="50" t="s">
        <v>1517</v>
      </c>
      <c r="D2903" s="50" t="s">
        <v>548</v>
      </c>
    </row>
    <row r="2904" spans="1:4">
      <c r="A2904" s="50" t="s">
        <v>4252</v>
      </c>
      <c r="B2904" s="50">
        <v>533008</v>
      </c>
      <c r="C2904" s="50" t="s">
        <v>4251</v>
      </c>
      <c r="D2904" s="50" t="s">
        <v>1632</v>
      </c>
    </row>
    <row r="2905" spans="1:4">
      <c r="A2905" s="50" t="s">
        <v>4250</v>
      </c>
      <c r="B2905" s="50">
        <v>538894</v>
      </c>
      <c r="C2905" s="50" t="s">
        <v>1517</v>
      </c>
      <c r="D2905" s="50" t="s">
        <v>727</v>
      </c>
    </row>
    <row r="2906" spans="1:4">
      <c r="A2906" s="50" t="s">
        <v>4249</v>
      </c>
      <c r="B2906" s="50">
        <v>540416</v>
      </c>
      <c r="C2906" s="50" t="s">
        <v>1517</v>
      </c>
      <c r="D2906" s="50" t="s">
        <v>743</v>
      </c>
    </row>
    <row r="2907" spans="1:4">
      <c r="A2907" s="50" t="s">
        <v>4248</v>
      </c>
      <c r="B2907" s="50">
        <v>531996</v>
      </c>
      <c r="C2907" s="50" t="s">
        <v>1517</v>
      </c>
      <c r="D2907" s="50" t="s">
        <v>786</v>
      </c>
    </row>
    <row r="2908" spans="1:4">
      <c r="A2908" s="50" t="s">
        <v>4247</v>
      </c>
      <c r="B2908" s="50">
        <v>530175</v>
      </c>
      <c r="C2908" s="50" t="s">
        <v>1517</v>
      </c>
      <c r="D2908" s="50" t="s">
        <v>1407</v>
      </c>
    </row>
    <row r="2909" spans="1:4">
      <c r="A2909" s="50" t="s">
        <v>4246</v>
      </c>
      <c r="B2909" s="50">
        <v>539570</v>
      </c>
      <c r="C2909" s="50" t="s">
        <v>1517</v>
      </c>
      <c r="D2909" s="50" t="s">
        <v>730</v>
      </c>
    </row>
    <row r="2910" spans="1:4">
      <c r="A2910" s="50" t="s">
        <v>4245</v>
      </c>
      <c r="B2910" s="50">
        <v>500312</v>
      </c>
      <c r="C2910" s="50" t="s">
        <v>4244</v>
      </c>
      <c r="D2910" s="50" t="s">
        <v>3164</v>
      </c>
    </row>
    <row r="2911" spans="1:4">
      <c r="A2911" s="50" t="s">
        <v>4243</v>
      </c>
      <c r="B2911" s="50">
        <v>533106</v>
      </c>
      <c r="C2911" s="50" t="s">
        <v>4238</v>
      </c>
      <c r="D2911" s="50" t="s">
        <v>3164</v>
      </c>
    </row>
    <row r="2912" spans="1:4">
      <c r="A2912" s="50" t="s">
        <v>4242</v>
      </c>
      <c r="B2912" s="50">
        <v>500313</v>
      </c>
      <c r="C2912" s="50" t="s">
        <v>4241</v>
      </c>
      <c r="D2912" s="50" t="s">
        <v>4240</v>
      </c>
    </row>
    <row r="2913" spans="1:4">
      <c r="A2913" s="50" t="s">
        <v>4239</v>
      </c>
      <c r="B2913" s="50">
        <v>533106</v>
      </c>
      <c r="C2913" s="50" t="s">
        <v>4238</v>
      </c>
      <c r="D2913" s="50" t="s">
        <v>3164</v>
      </c>
    </row>
    <row r="2914" spans="1:4">
      <c r="A2914" s="50" t="s">
        <v>4237</v>
      </c>
      <c r="B2914" s="50">
        <v>526415</v>
      </c>
      <c r="C2914" s="50" t="s">
        <v>1517</v>
      </c>
      <c r="D2914" s="50" t="s">
        <v>4230</v>
      </c>
    </row>
    <row r="2915" spans="1:4">
      <c r="A2915" s="50" t="s">
        <v>4236</v>
      </c>
      <c r="B2915" s="50">
        <v>526415</v>
      </c>
      <c r="C2915" s="50" t="s">
        <v>1517</v>
      </c>
      <c r="D2915" s="50" t="s">
        <v>4230</v>
      </c>
    </row>
    <row r="2916" spans="1:4">
      <c r="A2916" s="50" t="s">
        <v>4235</v>
      </c>
      <c r="B2916" s="50">
        <v>532439</v>
      </c>
      <c r="C2916" s="50" t="s">
        <v>4234</v>
      </c>
      <c r="D2916" s="50" t="s">
        <v>297</v>
      </c>
    </row>
    <row r="2917" spans="1:4">
      <c r="A2917" s="50" t="s">
        <v>4233</v>
      </c>
      <c r="B2917" s="50">
        <v>521105</v>
      </c>
      <c r="C2917" s="50" t="s">
        <v>1517</v>
      </c>
      <c r="D2917" s="50" t="s">
        <v>4232</v>
      </c>
    </row>
    <row r="2918" spans="1:4">
      <c r="A2918" s="50" t="s">
        <v>4231</v>
      </c>
      <c r="B2918" s="50">
        <v>534190</v>
      </c>
      <c r="C2918" s="50" t="s">
        <v>1517</v>
      </c>
      <c r="D2918" s="50" t="s">
        <v>4230</v>
      </c>
    </row>
    <row r="2919" spans="1:4">
      <c r="A2919" s="50" t="s">
        <v>4229</v>
      </c>
      <c r="B2919" s="50">
        <v>507609</v>
      </c>
      <c r="C2919" s="50" t="s">
        <v>1517</v>
      </c>
      <c r="D2919" s="50" t="s">
        <v>196</v>
      </c>
    </row>
    <row r="2920" spans="1:4">
      <c r="A2920" s="50" t="s">
        <v>4228</v>
      </c>
      <c r="B2920" s="50">
        <v>531092</v>
      </c>
      <c r="C2920" s="50" t="s">
        <v>4227</v>
      </c>
      <c r="D2920" s="50" t="s">
        <v>713</v>
      </c>
    </row>
    <row r="2921" spans="1:4">
      <c r="A2921" s="50" t="s">
        <v>4226</v>
      </c>
      <c r="B2921" s="50">
        <v>538537</v>
      </c>
      <c r="C2921" s="50" t="s">
        <v>1517</v>
      </c>
      <c r="D2921" s="50" t="s">
        <v>994</v>
      </c>
    </row>
    <row r="2922" spans="1:4">
      <c r="A2922" s="50" t="s">
        <v>4225</v>
      </c>
      <c r="B2922" s="50">
        <v>520021</v>
      </c>
      <c r="C2922" s="50" t="s">
        <v>4224</v>
      </c>
      <c r="D2922" s="50" t="s">
        <v>771</v>
      </c>
    </row>
    <row r="2923" spans="1:4">
      <c r="A2923" s="50" t="s">
        <v>4223</v>
      </c>
      <c r="B2923" s="50">
        <v>532880</v>
      </c>
      <c r="C2923" s="50" t="s">
        <v>4222</v>
      </c>
      <c r="D2923" s="50" t="s">
        <v>708</v>
      </c>
    </row>
    <row r="2924" spans="1:4">
      <c r="A2924" s="50" t="s">
        <v>4221</v>
      </c>
      <c r="B2924" s="50" t="s">
        <v>1517</v>
      </c>
      <c r="C2924" s="50" t="s">
        <v>4219</v>
      </c>
      <c r="D2924" s="50" t="s">
        <v>1515</v>
      </c>
    </row>
    <row r="2925" spans="1:4">
      <c r="A2925" s="50" t="s">
        <v>4220</v>
      </c>
      <c r="B2925" s="50" t="s">
        <v>1517</v>
      </c>
      <c r="C2925" s="50" t="s">
        <v>4219</v>
      </c>
      <c r="D2925" s="50" t="s">
        <v>1515</v>
      </c>
    </row>
    <row r="2926" spans="1:4">
      <c r="A2926" s="50" t="s">
        <v>4218</v>
      </c>
      <c r="B2926" s="50">
        <v>531496</v>
      </c>
      <c r="C2926" s="50" t="s">
        <v>1517</v>
      </c>
      <c r="D2926" s="50" t="s">
        <v>702</v>
      </c>
    </row>
    <row r="2927" spans="1:4">
      <c r="A2927" s="50" t="s">
        <v>4217</v>
      </c>
      <c r="B2927" s="50">
        <v>532167</v>
      </c>
      <c r="C2927" s="50" t="s">
        <v>1517</v>
      </c>
      <c r="D2927" s="50" t="s">
        <v>463</v>
      </c>
    </row>
    <row r="2928" spans="1:4">
      <c r="A2928" s="50" t="s">
        <v>4216</v>
      </c>
      <c r="B2928" s="50">
        <v>533317</v>
      </c>
      <c r="C2928" s="50" t="s">
        <v>4215</v>
      </c>
      <c r="D2928" s="50" t="s">
        <v>187</v>
      </c>
    </row>
    <row r="2929" spans="1:4">
      <c r="A2929" s="50" t="s">
        <v>4214</v>
      </c>
      <c r="B2929" s="50">
        <v>532340</v>
      </c>
      <c r="C2929" s="50" t="s">
        <v>1517</v>
      </c>
      <c r="D2929" s="50" t="s">
        <v>1407</v>
      </c>
    </row>
    <row r="2930" spans="1:4">
      <c r="A2930" s="50" t="s">
        <v>4213</v>
      </c>
      <c r="B2930" s="50">
        <v>514324</v>
      </c>
      <c r="C2930" s="50" t="s">
        <v>1517</v>
      </c>
      <c r="D2930" s="50" t="s">
        <v>702</v>
      </c>
    </row>
    <row r="2931" spans="1:4">
      <c r="A2931" s="50" t="s">
        <v>4212</v>
      </c>
      <c r="B2931" s="50">
        <v>514324</v>
      </c>
      <c r="C2931" s="50" t="s">
        <v>1517</v>
      </c>
      <c r="D2931" s="50" t="s">
        <v>702</v>
      </c>
    </row>
    <row r="2932" spans="1:4">
      <c r="A2932" s="50" t="s">
        <v>4211</v>
      </c>
      <c r="B2932" s="50" t="s">
        <v>1517</v>
      </c>
      <c r="C2932" s="50" t="s">
        <v>4210</v>
      </c>
      <c r="D2932" s="50" t="s">
        <v>1515</v>
      </c>
    </row>
    <row r="2933" spans="1:4">
      <c r="A2933" s="50" t="s">
        <v>4209</v>
      </c>
      <c r="B2933" s="50">
        <v>533632</v>
      </c>
      <c r="C2933" s="50" t="s">
        <v>4208</v>
      </c>
      <c r="D2933" s="50" t="s">
        <v>1573</v>
      </c>
    </row>
    <row r="2934" spans="1:4">
      <c r="A2934" s="50" t="s">
        <v>4207</v>
      </c>
      <c r="B2934" s="50">
        <v>530805</v>
      </c>
      <c r="C2934" s="50" t="s">
        <v>1517</v>
      </c>
      <c r="D2934" s="50" t="s">
        <v>376</v>
      </c>
    </row>
    <row r="2935" spans="1:4">
      <c r="A2935" s="50" t="s">
        <v>4206</v>
      </c>
      <c r="B2935" s="50">
        <v>535647</v>
      </c>
      <c r="C2935" s="50" t="s">
        <v>1517</v>
      </c>
      <c r="D2935" s="50" t="s">
        <v>1729</v>
      </c>
    </row>
    <row r="2936" spans="1:4">
      <c r="A2936" s="50" t="s">
        <v>4205</v>
      </c>
      <c r="B2936" s="50">
        <v>532944</v>
      </c>
      <c r="C2936" s="50" t="s">
        <v>4204</v>
      </c>
      <c r="D2936" s="50" t="s">
        <v>594</v>
      </c>
    </row>
    <row r="2937" spans="1:4">
      <c r="A2937" s="50" t="s">
        <v>4203</v>
      </c>
      <c r="B2937" s="50">
        <v>540386</v>
      </c>
      <c r="C2937" s="50" t="s">
        <v>1517</v>
      </c>
      <c r="D2937" s="50" t="s">
        <v>727</v>
      </c>
    </row>
    <row r="2938" spans="1:4">
      <c r="A2938" s="50" t="s">
        <v>4202</v>
      </c>
      <c r="B2938" s="50">
        <v>517536</v>
      </c>
      <c r="C2938" s="50" t="s">
        <v>4201</v>
      </c>
      <c r="D2938" s="50" t="s">
        <v>730</v>
      </c>
    </row>
    <row r="2939" spans="1:4">
      <c r="A2939" s="50" t="s">
        <v>4200</v>
      </c>
      <c r="B2939" s="50" t="s">
        <v>1517</v>
      </c>
      <c r="C2939" s="50" t="s">
        <v>4199</v>
      </c>
      <c r="D2939" s="50" t="s">
        <v>1515</v>
      </c>
    </row>
    <row r="2940" spans="1:4">
      <c r="A2940" s="50" t="s">
        <v>4198</v>
      </c>
      <c r="B2940" s="50">
        <v>530135</v>
      </c>
      <c r="C2940" s="50" t="s">
        <v>4197</v>
      </c>
      <c r="D2940" s="50" t="s">
        <v>602</v>
      </c>
    </row>
    <row r="2941" spans="1:4">
      <c r="A2941" s="50" t="s">
        <v>4196</v>
      </c>
      <c r="B2941" s="50">
        <v>531254</v>
      </c>
      <c r="C2941" s="50" t="s">
        <v>1517</v>
      </c>
      <c r="D2941" s="50" t="s">
        <v>786</v>
      </c>
    </row>
    <row r="2942" spans="1:4">
      <c r="A2942" s="50" t="s">
        <v>4195</v>
      </c>
      <c r="B2942" s="50">
        <v>532391</v>
      </c>
      <c r="C2942" s="50" t="s">
        <v>4193</v>
      </c>
      <c r="D2942" s="50" t="s">
        <v>1012</v>
      </c>
    </row>
    <row r="2943" spans="1:4">
      <c r="A2943" s="50" t="s">
        <v>4194</v>
      </c>
      <c r="B2943" s="50">
        <v>532391</v>
      </c>
      <c r="C2943" s="50" t="s">
        <v>4193</v>
      </c>
      <c r="D2943" s="50" t="s">
        <v>1012</v>
      </c>
    </row>
    <row r="2944" spans="1:4">
      <c r="A2944" s="50" t="s">
        <v>4192</v>
      </c>
      <c r="B2944" s="50">
        <v>539598</v>
      </c>
      <c r="C2944" s="50" t="s">
        <v>1517</v>
      </c>
      <c r="D2944" s="50" t="s">
        <v>786</v>
      </c>
    </row>
    <row r="2945" spans="1:4">
      <c r="A2945" s="50" t="s">
        <v>4191</v>
      </c>
      <c r="B2945" s="50">
        <v>532466</v>
      </c>
      <c r="C2945" s="50" t="s">
        <v>4190</v>
      </c>
      <c r="D2945" s="50" t="s">
        <v>730</v>
      </c>
    </row>
    <row r="2946" spans="1:4">
      <c r="A2946" s="50" t="s">
        <v>4189</v>
      </c>
      <c r="B2946" s="50">
        <v>512626</v>
      </c>
      <c r="C2946" s="50" t="s">
        <v>4188</v>
      </c>
      <c r="D2946" s="50" t="s">
        <v>702</v>
      </c>
    </row>
    <row r="2947" spans="1:4">
      <c r="A2947" s="50" t="s">
        <v>4187</v>
      </c>
      <c r="B2947" s="50">
        <v>524372</v>
      </c>
      <c r="C2947" s="50" t="s">
        <v>4186</v>
      </c>
      <c r="D2947" s="50" t="s">
        <v>254</v>
      </c>
    </row>
    <row r="2948" spans="1:4">
      <c r="A2948" s="50" t="s">
        <v>4185</v>
      </c>
      <c r="B2948" s="50">
        <v>531157</v>
      </c>
      <c r="C2948" s="50" t="s">
        <v>1517</v>
      </c>
      <c r="D2948" s="50" t="s">
        <v>187</v>
      </c>
    </row>
    <row r="2949" spans="1:4">
      <c r="A2949" s="50" t="s">
        <v>4184</v>
      </c>
      <c r="B2949" s="50">
        <v>513121</v>
      </c>
      <c r="C2949" s="50" t="s">
        <v>4183</v>
      </c>
      <c r="D2949" s="50" t="s">
        <v>187</v>
      </c>
    </row>
    <row r="2950" spans="1:4">
      <c r="A2950" s="50" t="s">
        <v>4182</v>
      </c>
      <c r="B2950" s="50">
        <v>504879</v>
      </c>
      <c r="C2950" s="50" t="s">
        <v>4181</v>
      </c>
      <c r="D2950" s="50" t="s">
        <v>778</v>
      </c>
    </row>
    <row r="2951" spans="1:4">
      <c r="A2951" s="50" t="s">
        <v>4180</v>
      </c>
      <c r="B2951" s="50">
        <v>530365</v>
      </c>
      <c r="C2951" s="50" t="s">
        <v>4179</v>
      </c>
      <c r="D2951" s="50" t="s">
        <v>2179</v>
      </c>
    </row>
    <row r="2952" spans="1:4">
      <c r="A2952" s="50" t="s">
        <v>4178</v>
      </c>
      <c r="B2952" s="50">
        <v>507690</v>
      </c>
      <c r="C2952" s="50" t="s">
        <v>1517</v>
      </c>
      <c r="D2952" s="50" t="s">
        <v>897</v>
      </c>
    </row>
    <row r="2953" spans="1:4">
      <c r="A2953" s="50" t="s">
        <v>4177</v>
      </c>
      <c r="B2953" s="50">
        <v>535754</v>
      </c>
      <c r="C2953" s="50" t="s">
        <v>4176</v>
      </c>
      <c r="D2953" s="50" t="s">
        <v>469</v>
      </c>
    </row>
    <row r="2954" spans="1:4">
      <c r="A2954" s="50" t="s">
        <v>4175</v>
      </c>
      <c r="B2954" s="50">
        <v>541301</v>
      </c>
      <c r="C2954" s="50" t="s">
        <v>4174</v>
      </c>
      <c r="D2954" s="50" t="s">
        <v>415</v>
      </c>
    </row>
    <row r="2955" spans="1:4">
      <c r="A2955" s="50" t="s">
        <v>4173</v>
      </c>
      <c r="B2955" s="50">
        <v>533263</v>
      </c>
      <c r="C2955" s="50" t="s">
        <v>4172</v>
      </c>
      <c r="D2955" s="50" t="s">
        <v>1845</v>
      </c>
    </row>
    <row r="2956" spans="1:4">
      <c r="A2956" s="50" t="s">
        <v>4171</v>
      </c>
      <c r="B2956" s="50">
        <v>502420</v>
      </c>
      <c r="C2956" s="50" t="s">
        <v>4170</v>
      </c>
      <c r="D2956" s="50" t="s">
        <v>1437</v>
      </c>
    </row>
    <row r="2957" spans="1:4">
      <c r="A2957" s="50" t="s">
        <v>4169</v>
      </c>
      <c r="B2957" s="50">
        <v>526325</v>
      </c>
      <c r="C2957" s="50" t="s">
        <v>4168</v>
      </c>
      <c r="D2957" s="50" t="s">
        <v>912</v>
      </c>
    </row>
    <row r="2958" spans="1:4">
      <c r="A2958" s="50" t="s">
        <v>4167</v>
      </c>
      <c r="B2958" s="50">
        <v>534076</v>
      </c>
      <c r="C2958" s="50" t="s">
        <v>4166</v>
      </c>
      <c r="D2958" s="50" t="s">
        <v>860</v>
      </c>
    </row>
    <row r="2959" spans="1:4">
      <c r="A2959" s="50" t="s">
        <v>4165</v>
      </c>
      <c r="B2959" s="50">
        <v>531512</v>
      </c>
      <c r="C2959" s="50" t="s">
        <v>1517</v>
      </c>
      <c r="D2959" s="50" t="s">
        <v>1729</v>
      </c>
    </row>
    <row r="2960" spans="1:4">
      <c r="A2960" s="50" t="s">
        <v>4164</v>
      </c>
      <c r="B2960" s="50">
        <v>500078</v>
      </c>
      <c r="C2960" s="50" t="s">
        <v>1517</v>
      </c>
      <c r="D2960" s="50" t="s">
        <v>463</v>
      </c>
    </row>
    <row r="2961" spans="1:4">
      <c r="A2961" s="50" t="s">
        <v>4163</v>
      </c>
      <c r="B2961" s="50">
        <v>500315</v>
      </c>
      <c r="C2961" s="50" t="s">
        <v>4162</v>
      </c>
      <c r="D2961" s="50" t="s">
        <v>705</v>
      </c>
    </row>
    <row r="2962" spans="1:4">
      <c r="A2962" s="50" t="s">
        <v>4161</v>
      </c>
      <c r="B2962" s="50">
        <v>506579</v>
      </c>
      <c r="C2962" s="50" t="s">
        <v>4160</v>
      </c>
      <c r="D2962" s="50" t="s">
        <v>463</v>
      </c>
    </row>
    <row r="2963" spans="1:4">
      <c r="A2963" s="50" t="s">
        <v>4159</v>
      </c>
      <c r="B2963" s="50">
        <v>500314</v>
      </c>
      <c r="C2963" s="50" t="s">
        <v>4158</v>
      </c>
      <c r="D2963" s="50" t="s">
        <v>1593</v>
      </c>
    </row>
    <row r="2964" spans="1:4">
      <c r="A2964" s="50" t="s">
        <v>4157</v>
      </c>
      <c r="B2964" s="50">
        <v>532817</v>
      </c>
      <c r="C2964" s="50" t="s">
        <v>4156</v>
      </c>
      <c r="D2964" s="50" t="s">
        <v>1822</v>
      </c>
    </row>
    <row r="2965" spans="1:4">
      <c r="A2965" s="50" t="s">
        <v>4155</v>
      </c>
      <c r="B2965" s="50">
        <v>531859</v>
      </c>
      <c r="C2965" s="50" t="s">
        <v>1517</v>
      </c>
      <c r="D2965" s="50" t="s">
        <v>778</v>
      </c>
    </row>
    <row r="2966" spans="1:4">
      <c r="A2966" s="50" t="s">
        <v>4154</v>
      </c>
      <c r="B2966" s="50">
        <v>541206</v>
      </c>
      <c r="C2966" s="50" t="s">
        <v>1517</v>
      </c>
      <c r="D2966" s="50" t="s">
        <v>794</v>
      </c>
    </row>
    <row r="2967" spans="1:4">
      <c r="A2967" s="50" t="s">
        <v>4153</v>
      </c>
      <c r="B2967" s="50">
        <v>531626</v>
      </c>
      <c r="C2967" s="50" t="s">
        <v>1517</v>
      </c>
      <c r="D2967" s="50" t="s">
        <v>829</v>
      </c>
    </row>
    <row r="2968" spans="1:4">
      <c r="A2968" s="50" t="s">
        <v>4152</v>
      </c>
      <c r="B2968" s="50">
        <v>531626</v>
      </c>
      <c r="C2968" s="50" t="s">
        <v>1517</v>
      </c>
      <c r="D2968" s="50" t="s">
        <v>829</v>
      </c>
    </row>
    <row r="2969" spans="1:4">
      <c r="A2969" s="50" t="s">
        <v>4151</v>
      </c>
      <c r="B2969" s="50">
        <v>539015</v>
      </c>
      <c r="C2969" s="50" t="s">
        <v>4150</v>
      </c>
      <c r="D2969" s="50" t="s">
        <v>1544</v>
      </c>
    </row>
    <row r="2970" spans="1:4">
      <c r="A2970" s="50" t="s">
        <v>4149</v>
      </c>
      <c r="B2970" s="50">
        <v>539287</v>
      </c>
      <c r="C2970" s="50" t="s">
        <v>4148</v>
      </c>
      <c r="D2970" s="50" t="s">
        <v>254</v>
      </c>
    </row>
    <row r="2971" spans="1:4">
      <c r="A2971" s="50" t="s">
        <v>4147</v>
      </c>
      <c r="B2971" s="50">
        <v>530173</v>
      </c>
      <c r="C2971" s="50" t="s">
        <v>1517</v>
      </c>
      <c r="D2971" s="50" t="s">
        <v>829</v>
      </c>
    </row>
    <row r="2972" spans="1:4">
      <c r="A2972" s="50" t="s">
        <v>4146</v>
      </c>
      <c r="B2972" s="50">
        <v>501179</v>
      </c>
      <c r="C2972" s="50" t="s">
        <v>1517</v>
      </c>
      <c r="D2972" s="50" t="s">
        <v>1573</v>
      </c>
    </row>
    <row r="2973" spans="1:4">
      <c r="A2973" s="50" t="s">
        <v>4145</v>
      </c>
      <c r="B2973" s="50">
        <v>509782</v>
      </c>
      <c r="C2973" s="50" t="s">
        <v>1517</v>
      </c>
      <c r="D2973" s="50" t="s">
        <v>1533</v>
      </c>
    </row>
    <row r="2974" spans="1:4">
      <c r="A2974" s="50" t="s">
        <v>4144</v>
      </c>
      <c r="B2974" s="50">
        <v>540198</v>
      </c>
      <c r="C2974" s="50" t="s">
        <v>1517</v>
      </c>
      <c r="D2974" s="50" t="s">
        <v>702</v>
      </c>
    </row>
    <row r="2975" spans="1:4">
      <c r="A2975" s="50" t="s">
        <v>4143</v>
      </c>
      <c r="B2975" s="50">
        <v>500317</v>
      </c>
      <c r="C2975" s="50" t="s">
        <v>4142</v>
      </c>
      <c r="D2975" s="50" t="s">
        <v>1573</v>
      </c>
    </row>
    <row r="2976" spans="1:4">
      <c r="A2976" s="50" t="s">
        <v>4141</v>
      </c>
      <c r="B2976" s="50">
        <v>539290</v>
      </c>
      <c r="C2976" s="50" t="s">
        <v>4140</v>
      </c>
      <c r="D2976" s="50" t="s">
        <v>1573</v>
      </c>
    </row>
    <row r="2977" spans="1:4">
      <c r="A2977" s="50" t="s">
        <v>4139</v>
      </c>
      <c r="B2977" s="50">
        <v>509099</v>
      </c>
      <c r="C2977" s="50" t="s">
        <v>1517</v>
      </c>
      <c r="D2977" s="50" t="s">
        <v>1533</v>
      </c>
    </row>
    <row r="2978" spans="1:4">
      <c r="A2978" s="50" t="s">
        <v>4138</v>
      </c>
      <c r="B2978" s="50">
        <v>531065</v>
      </c>
      <c r="C2978" s="50" t="s">
        <v>1517</v>
      </c>
      <c r="D2978" s="50" t="s">
        <v>589</v>
      </c>
    </row>
    <row r="2979" spans="1:4">
      <c r="A2979" s="50" t="s">
        <v>4137</v>
      </c>
      <c r="B2979" s="50">
        <v>514460</v>
      </c>
      <c r="C2979" s="50" t="s">
        <v>1517</v>
      </c>
      <c r="D2979" s="50" t="s">
        <v>994</v>
      </c>
    </row>
    <row r="2980" spans="1:4">
      <c r="A2980" s="50" t="s">
        <v>4136</v>
      </c>
      <c r="B2980" s="50">
        <v>523151</v>
      </c>
      <c r="C2980" s="50" t="s">
        <v>1517</v>
      </c>
      <c r="D2980" s="50" t="s">
        <v>376</v>
      </c>
    </row>
    <row r="2981" spans="1:4">
      <c r="A2981" s="50" t="s">
        <v>4135</v>
      </c>
      <c r="B2981" s="50">
        <v>514330</v>
      </c>
      <c r="C2981" s="50" t="s">
        <v>1517</v>
      </c>
      <c r="D2981" s="50" t="s">
        <v>702</v>
      </c>
    </row>
    <row r="2982" spans="1:4">
      <c r="A2982" s="50" t="s">
        <v>4134</v>
      </c>
      <c r="B2982" s="50">
        <v>530741</v>
      </c>
      <c r="C2982" s="50" t="s">
        <v>1517</v>
      </c>
      <c r="D2982" s="50" t="s">
        <v>548</v>
      </c>
    </row>
    <row r="2983" spans="1:4">
      <c r="A2983" s="50" t="s">
        <v>4133</v>
      </c>
      <c r="B2983" s="50">
        <v>539291</v>
      </c>
      <c r="C2983" s="50" t="s">
        <v>1517</v>
      </c>
      <c r="D2983" s="50" t="s">
        <v>196</v>
      </c>
    </row>
    <row r="2984" spans="1:4">
      <c r="A2984" s="50" t="s">
        <v>4132</v>
      </c>
      <c r="B2984" s="50">
        <v>539352</v>
      </c>
      <c r="C2984" s="50" t="s">
        <v>1517</v>
      </c>
      <c r="D2984" s="50" t="s">
        <v>1729</v>
      </c>
    </row>
    <row r="2985" spans="1:4">
      <c r="A2985" s="50" t="s">
        <v>4131</v>
      </c>
      <c r="B2985" s="50">
        <v>513403</v>
      </c>
      <c r="C2985" s="50" t="s">
        <v>1517</v>
      </c>
      <c r="D2985" s="50" t="s">
        <v>1632</v>
      </c>
    </row>
    <row r="2986" spans="1:4">
      <c r="A2986" s="50" t="s">
        <v>4130</v>
      </c>
      <c r="B2986" s="50">
        <v>523862</v>
      </c>
      <c r="C2986" s="50" t="s">
        <v>1517</v>
      </c>
      <c r="D2986" s="50" t="s">
        <v>786</v>
      </c>
    </row>
    <row r="2987" spans="1:4">
      <c r="A2987" s="50" t="s">
        <v>4129</v>
      </c>
      <c r="B2987" s="50">
        <v>523483</v>
      </c>
      <c r="C2987" s="50" t="s">
        <v>1517</v>
      </c>
      <c r="D2987" s="50" t="s">
        <v>1822</v>
      </c>
    </row>
    <row r="2988" spans="1:4">
      <c r="A2988" s="50" t="s">
        <v>4128</v>
      </c>
      <c r="B2988" s="50">
        <v>538963</v>
      </c>
      <c r="C2988" s="50" t="s">
        <v>1517</v>
      </c>
      <c r="D2988" s="50" t="s">
        <v>205</v>
      </c>
    </row>
    <row r="2989" spans="1:4">
      <c r="A2989" s="50" t="s">
        <v>4127</v>
      </c>
      <c r="B2989" s="50">
        <v>531395</v>
      </c>
      <c r="C2989" s="50" t="s">
        <v>1517</v>
      </c>
      <c r="D2989" s="50" t="s">
        <v>702</v>
      </c>
    </row>
    <row r="2990" spans="1:4">
      <c r="A2990" s="50" t="s">
        <v>4126</v>
      </c>
      <c r="B2990" s="50">
        <v>532350</v>
      </c>
      <c r="C2990" s="50" t="s">
        <v>1517</v>
      </c>
      <c r="D2990" s="50" t="s">
        <v>1729</v>
      </c>
    </row>
    <row r="2991" spans="1:4">
      <c r="A2991" s="50" t="s">
        <v>4125</v>
      </c>
      <c r="B2991" s="50">
        <v>526905</v>
      </c>
      <c r="C2991" s="50" t="s">
        <v>1517</v>
      </c>
      <c r="D2991" s="50" t="s">
        <v>463</v>
      </c>
    </row>
    <row r="2992" spans="1:4">
      <c r="A2992" s="50" t="s">
        <v>4124</v>
      </c>
      <c r="B2992" s="50">
        <v>517230</v>
      </c>
      <c r="C2992" s="50" t="s">
        <v>4123</v>
      </c>
      <c r="D2992" s="50" t="s">
        <v>994</v>
      </c>
    </row>
    <row r="2993" spans="1:4">
      <c r="A2993" s="50" t="s">
        <v>4122</v>
      </c>
      <c r="B2993" s="50">
        <v>532827</v>
      </c>
      <c r="C2993" s="50" t="s">
        <v>4121</v>
      </c>
      <c r="D2993" s="50" t="s">
        <v>829</v>
      </c>
    </row>
    <row r="2994" spans="1:4">
      <c r="A2994" s="50" t="s">
        <v>4120</v>
      </c>
      <c r="B2994" s="50">
        <v>532900</v>
      </c>
      <c r="C2994" s="50" t="s">
        <v>4119</v>
      </c>
      <c r="D2994" s="50" t="s">
        <v>786</v>
      </c>
    </row>
    <row r="2995" spans="1:4">
      <c r="A2995" s="50" t="s">
        <v>4118</v>
      </c>
      <c r="B2995" s="50">
        <v>540648</v>
      </c>
      <c r="C2995" s="50" t="s">
        <v>4117</v>
      </c>
      <c r="D2995" s="50" t="s">
        <v>1573</v>
      </c>
    </row>
    <row r="2996" spans="1:4">
      <c r="A2996" s="50" t="s">
        <v>4116</v>
      </c>
      <c r="B2996" s="50">
        <v>539121</v>
      </c>
      <c r="C2996" s="50" t="s">
        <v>1517</v>
      </c>
      <c r="D2996" s="50" t="s">
        <v>1955</v>
      </c>
    </row>
    <row r="2997" spans="1:4">
      <c r="A2997" s="50" t="s">
        <v>4115</v>
      </c>
      <c r="B2997" s="50">
        <v>541444</v>
      </c>
      <c r="C2997" s="50" t="s">
        <v>1517</v>
      </c>
      <c r="D2997" s="50" t="s">
        <v>829</v>
      </c>
    </row>
    <row r="2998" spans="1:4">
      <c r="A2998" s="50" t="s">
        <v>4114</v>
      </c>
      <c r="B2998" s="50">
        <v>532521</v>
      </c>
      <c r="C2998" s="50" t="s">
        <v>4113</v>
      </c>
      <c r="D2998" s="50" t="s">
        <v>1407</v>
      </c>
    </row>
    <row r="2999" spans="1:4">
      <c r="A2999" s="50" t="s">
        <v>4112</v>
      </c>
      <c r="B2999" s="50">
        <v>511597</v>
      </c>
      <c r="C2999" s="50" t="s">
        <v>1517</v>
      </c>
      <c r="D2999" s="50" t="s">
        <v>786</v>
      </c>
    </row>
    <row r="3000" spans="1:4">
      <c r="A3000" s="50" t="s">
        <v>4111</v>
      </c>
      <c r="B3000" s="50">
        <v>517397</v>
      </c>
      <c r="C3000" s="50" t="s">
        <v>1517</v>
      </c>
      <c r="D3000" s="50" t="s">
        <v>1527</v>
      </c>
    </row>
    <row r="3001" spans="1:4">
      <c r="A3001" s="50" t="s">
        <v>4110</v>
      </c>
      <c r="B3001" s="50">
        <v>517397</v>
      </c>
      <c r="C3001" s="50" t="s">
        <v>1517</v>
      </c>
      <c r="D3001" s="50" t="s">
        <v>1527</v>
      </c>
    </row>
    <row r="3002" spans="1:4">
      <c r="A3002" s="50" t="s">
        <v>4109</v>
      </c>
      <c r="B3002" s="50">
        <v>511525</v>
      </c>
      <c r="C3002" s="50" t="s">
        <v>1517</v>
      </c>
      <c r="D3002" s="50" t="s">
        <v>1407</v>
      </c>
    </row>
    <row r="3003" spans="1:4">
      <c r="A3003" s="50" t="s">
        <v>4108</v>
      </c>
      <c r="B3003" s="50">
        <v>531349</v>
      </c>
      <c r="C3003" s="50" t="s">
        <v>4107</v>
      </c>
      <c r="D3003" s="50" t="s">
        <v>1719</v>
      </c>
    </row>
    <row r="3004" spans="1:4">
      <c r="A3004" s="50" t="s">
        <v>4106</v>
      </c>
      <c r="B3004" s="50" t="s">
        <v>1517</v>
      </c>
      <c r="C3004" s="50" t="s">
        <v>4105</v>
      </c>
      <c r="D3004" s="50" t="s">
        <v>1515</v>
      </c>
    </row>
    <row r="3005" spans="1:4">
      <c r="A3005" s="50" t="s">
        <v>4104</v>
      </c>
      <c r="B3005" s="50">
        <v>538742</v>
      </c>
      <c r="C3005" s="50" t="s">
        <v>1517</v>
      </c>
      <c r="D3005" s="50" t="s">
        <v>994</v>
      </c>
    </row>
    <row r="3006" spans="1:4">
      <c r="A3006" s="50" t="s">
        <v>4103</v>
      </c>
      <c r="B3006" s="50">
        <v>538860</v>
      </c>
      <c r="C3006" s="50" t="s">
        <v>1517</v>
      </c>
      <c r="D3006" s="50" t="s">
        <v>786</v>
      </c>
    </row>
    <row r="3007" spans="1:4">
      <c r="A3007" s="50" t="s">
        <v>4102</v>
      </c>
      <c r="B3007" s="50">
        <v>524820</v>
      </c>
      <c r="C3007" s="50" t="s">
        <v>4101</v>
      </c>
      <c r="D3007" s="50" t="s">
        <v>2205</v>
      </c>
    </row>
    <row r="3008" spans="1:4">
      <c r="A3008" s="50" t="s">
        <v>4100</v>
      </c>
      <c r="B3008" s="50">
        <v>508941</v>
      </c>
      <c r="C3008" s="50" t="s">
        <v>1517</v>
      </c>
      <c r="D3008" s="50" t="s">
        <v>860</v>
      </c>
    </row>
    <row r="3009" spans="1:4">
      <c r="A3009" s="50" t="s">
        <v>4099</v>
      </c>
      <c r="B3009" s="50">
        <v>504093</v>
      </c>
      <c r="C3009" s="50" t="s">
        <v>1517</v>
      </c>
      <c r="D3009" s="50" t="s">
        <v>2161</v>
      </c>
    </row>
    <row r="3010" spans="1:4">
      <c r="A3010" s="50" t="s">
        <v>4098</v>
      </c>
      <c r="B3010" s="50">
        <v>513511</v>
      </c>
      <c r="C3010" s="50" t="s">
        <v>1517</v>
      </c>
      <c r="D3010" s="50" t="s">
        <v>1632</v>
      </c>
    </row>
    <row r="3011" spans="1:4">
      <c r="A3011" s="50" t="s">
        <v>4097</v>
      </c>
      <c r="B3011" s="50">
        <v>531726</v>
      </c>
      <c r="C3011" s="50" t="s">
        <v>1517</v>
      </c>
      <c r="D3011" s="50" t="s">
        <v>254</v>
      </c>
    </row>
    <row r="3012" spans="1:4">
      <c r="A3012" s="50" t="s">
        <v>4096</v>
      </c>
      <c r="B3012" s="50">
        <v>506122</v>
      </c>
      <c r="C3012" s="50" t="s">
        <v>1517</v>
      </c>
      <c r="D3012" s="50" t="s">
        <v>771</v>
      </c>
    </row>
    <row r="3013" spans="1:4">
      <c r="A3013" s="50" t="s">
        <v>4095</v>
      </c>
      <c r="B3013" s="50">
        <v>531280</v>
      </c>
      <c r="C3013" s="50" t="s">
        <v>1517</v>
      </c>
      <c r="D3013" s="50" t="s">
        <v>912</v>
      </c>
    </row>
    <row r="3014" spans="1:4">
      <c r="A3014" s="50" t="s">
        <v>4094</v>
      </c>
      <c r="B3014" s="50">
        <v>534796</v>
      </c>
      <c r="C3014" s="50" t="s">
        <v>1517</v>
      </c>
      <c r="D3014" s="50" t="s">
        <v>716</v>
      </c>
    </row>
    <row r="3015" spans="1:4">
      <c r="A3015" s="50" t="s">
        <v>4093</v>
      </c>
      <c r="B3015" s="50" t="s">
        <v>1517</v>
      </c>
      <c r="C3015" s="50" t="s">
        <v>4092</v>
      </c>
      <c r="D3015" s="50" t="s">
        <v>1515</v>
      </c>
    </row>
    <row r="3016" spans="1:4">
      <c r="A3016" s="50" t="s">
        <v>4091</v>
      </c>
      <c r="B3016" s="50">
        <v>539143</v>
      </c>
      <c r="C3016" s="50" t="s">
        <v>1517</v>
      </c>
      <c r="D3016" s="50" t="s">
        <v>783</v>
      </c>
    </row>
    <row r="3017" spans="1:4">
      <c r="A3017" s="50" t="s">
        <v>4090</v>
      </c>
      <c r="B3017" s="50">
        <v>500322</v>
      </c>
      <c r="C3017" s="50" t="s">
        <v>1517</v>
      </c>
      <c r="D3017" s="50" t="s">
        <v>469</v>
      </c>
    </row>
    <row r="3018" spans="1:4">
      <c r="A3018" s="50" t="s">
        <v>4089</v>
      </c>
      <c r="B3018" s="50">
        <v>513359</v>
      </c>
      <c r="C3018" s="50" t="s">
        <v>4088</v>
      </c>
      <c r="D3018" s="50" t="s">
        <v>2179</v>
      </c>
    </row>
    <row r="3019" spans="1:4">
      <c r="A3019" s="50" t="s">
        <v>4087</v>
      </c>
      <c r="B3019" s="50">
        <v>533211</v>
      </c>
      <c r="C3019" s="50" t="s">
        <v>4086</v>
      </c>
      <c r="D3019" s="50" t="s">
        <v>254</v>
      </c>
    </row>
    <row r="3020" spans="1:4">
      <c r="A3020" s="50" t="s">
        <v>4085</v>
      </c>
      <c r="B3020" s="50">
        <v>539889</v>
      </c>
      <c r="C3020" s="50" t="s">
        <v>4084</v>
      </c>
      <c r="D3020" s="50" t="s">
        <v>626</v>
      </c>
    </row>
    <row r="3021" spans="1:4">
      <c r="A3021" s="50" t="s">
        <v>4083</v>
      </c>
      <c r="B3021" s="50">
        <v>531255</v>
      </c>
      <c r="C3021" s="50" t="s">
        <v>1517</v>
      </c>
      <c r="D3021" s="50" t="s">
        <v>786</v>
      </c>
    </row>
    <row r="3022" spans="1:4">
      <c r="A3022" s="50" t="s">
        <v>4082</v>
      </c>
      <c r="B3022" s="50">
        <v>530555</v>
      </c>
      <c r="C3022" s="50" t="s">
        <v>4081</v>
      </c>
      <c r="D3022" s="50" t="s">
        <v>740</v>
      </c>
    </row>
    <row r="3023" spans="1:4">
      <c r="A3023" s="50" t="s">
        <v>4080</v>
      </c>
      <c r="B3023" s="50">
        <v>507970</v>
      </c>
      <c r="C3023" s="50" t="s">
        <v>1517</v>
      </c>
      <c r="D3023" s="50" t="s">
        <v>1007</v>
      </c>
    </row>
    <row r="3024" spans="1:4">
      <c r="A3024" s="50" t="s">
        <v>4079</v>
      </c>
      <c r="B3024" s="50">
        <v>507970</v>
      </c>
      <c r="C3024" s="50" t="s">
        <v>1517</v>
      </c>
      <c r="D3024" s="50" t="s">
        <v>1007</v>
      </c>
    </row>
    <row r="3025" spans="1:4">
      <c r="A3025" s="50" t="s">
        <v>4078</v>
      </c>
      <c r="B3025" s="50">
        <v>524689</v>
      </c>
      <c r="C3025" s="50" t="s">
        <v>4076</v>
      </c>
      <c r="D3025" s="50" t="s">
        <v>254</v>
      </c>
    </row>
    <row r="3026" spans="1:4">
      <c r="A3026" s="50" t="s">
        <v>4077</v>
      </c>
      <c r="B3026" s="50">
        <v>524689</v>
      </c>
      <c r="C3026" s="50" t="s">
        <v>4076</v>
      </c>
      <c r="D3026" s="50" t="s">
        <v>254</v>
      </c>
    </row>
    <row r="3027" spans="1:4">
      <c r="A3027" s="50" t="s">
        <v>4075</v>
      </c>
      <c r="B3027" s="50">
        <v>539481</v>
      </c>
      <c r="C3027" s="50" t="s">
        <v>1517</v>
      </c>
      <c r="D3027" s="50" t="s">
        <v>786</v>
      </c>
    </row>
    <row r="3028" spans="1:4">
      <c r="A3028" s="50" t="s">
        <v>4074</v>
      </c>
      <c r="B3028" s="50" t="s">
        <v>1517</v>
      </c>
      <c r="C3028" s="50" t="s">
        <v>4073</v>
      </c>
      <c r="D3028" s="50" t="s">
        <v>1515</v>
      </c>
    </row>
    <row r="3029" spans="1:4">
      <c r="A3029" s="50" t="s">
        <v>4072</v>
      </c>
      <c r="B3029" s="50">
        <v>524628</v>
      </c>
      <c r="C3029" s="50" t="s">
        <v>1517</v>
      </c>
      <c r="D3029" s="50" t="s">
        <v>994</v>
      </c>
    </row>
    <row r="3030" spans="1:4">
      <c r="A3030" s="50" t="s">
        <v>4071</v>
      </c>
      <c r="B3030" s="50">
        <v>532911</v>
      </c>
      <c r="C3030" s="50" t="s">
        <v>1517</v>
      </c>
      <c r="D3030" s="50" t="s">
        <v>708</v>
      </c>
    </row>
    <row r="3031" spans="1:4">
      <c r="A3031" s="50" t="s">
        <v>4070</v>
      </c>
      <c r="B3031" s="50">
        <v>540359</v>
      </c>
      <c r="C3031" s="50" t="s">
        <v>1517</v>
      </c>
      <c r="D3031" s="50" t="s">
        <v>254</v>
      </c>
    </row>
    <row r="3032" spans="1:4">
      <c r="A3032" s="50" t="s">
        <v>4069</v>
      </c>
      <c r="B3032" s="50">
        <v>540467</v>
      </c>
      <c r="C3032" s="50" t="s">
        <v>1517</v>
      </c>
      <c r="D3032" s="50" t="s">
        <v>829</v>
      </c>
    </row>
    <row r="3033" spans="1:4">
      <c r="A3033" s="50" t="s">
        <v>4068</v>
      </c>
      <c r="B3033" s="50">
        <v>780017</v>
      </c>
      <c r="C3033" s="50" t="s">
        <v>1517</v>
      </c>
      <c r="D3033" s="50" t="s">
        <v>1662</v>
      </c>
    </row>
    <row r="3034" spans="1:4">
      <c r="A3034" s="50" t="s">
        <v>4067</v>
      </c>
      <c r="B3034" s="50">
        <v>506128</v>
      </c>
      <c r="C3034" s="50" t="s">
        <v>1517</v>
      </c>
      <c r="D3034" s="50" t="s">
        <v>254</v>
      </c>
    </row>
    <row r="3035" spans="1:4">
      <c r="A3035" s="50" t="s">
        <v>4066</v>
      </c>
      <c r="B3035" s="50">
        <v>511702</v>
      </c>
      <c r="C3035" s="50" t="s">
        <v>1517</v>
      </c>
      <c r="D3035" s="50" t="s">
        <v>786</v>
      </c>
    </row>
    <row r="3036" spans="1:4">
      <c r="A3036" s="50" t="s">
        <v>4065</v>
      </c>
      <c r="B3036" s="50">
        <v>511176</v>
      </c>
      <c r="C3036" s="50" t="s">
        <v>1517</v>
      </c>
      <c r="D3036" s="50" t="s">
        <v>708</v>
      </c>
    </row>
    <row r="3037" spans="1:4">
      <c r="A3037" s="50" t="s">
        <v>4064</v>
      </c>
      <c r="B3037" s="50">
        <v>532780</v>
      </c>
      <c r="C3037" s="50" t="s">
        <v>4063</v>
      </c>
      <c r="D3037" s="50" t="s">
        <v>708</v>
      </c>
    </row>
    <row r="3038" spans="1:4">
      <c r="A3038" s="50" t="s">
        <v>4062</v>
      </c>
      <c r="B3038" s="50">
        <v>526349</v>
      </c>
      <c r="C3038" s="50" t="s">
        <v>1517</v>
      </c>
      <c r="D3038" s="50" t="s">
        <v>771</v>
      </c>
    </row>
    <row r="3039" spans="1:4">
      <c r="A3039" s="50" t="s">
        <v>4061</v>
      </c>
      <c r="B3039" s="50">
        <v>541347</v>
      </c>
      <c r="C3039" s="50" t="s">
        <v>1517</v>
      </c>
      <c r="D3039" s="50" t="s">
        <v>589</v>
      </c>
    </row>
    <row r="3040" spans="1:4">
      <c r="A3040" s="50" t="s">
        <v>4060</v>
      </c>
      <c r="B3040" s="50">
        <v>521080</v>
      </c>
      <c r="C3040" s="50" t="s">
        <v>1517</v>
      </c>
      <c r="D3040" s="50" t="s">
        <v>702</v>
      </c>
    </row>
    <row r="3041" spans="1:4">
      <c r="A3041" s="50" t="s">
        <v>4059</v>
      </c>
      <c r="B3041" s="50" t="s">
        <v>1517</v>
      </c>
      <c r="C3041" s="50" t="s">
        <v>4058</v>
      </c>
      <c r="D3041" s="50" t="s">
        <v>1515</v>
      </c>
    </row>
    <row r="3042" spans="1:4">
      <c r="A3042" s="50" t="s">
        <v>4057</v>
      </c>
      <c r="B3042" s="50">
        <v>500456</v>
      </c>
      <c r="C3042" s="50" t="s">
        <v>1517</v>
      </c>
      <c r="D3042" s="50" t="s">
        <v>1764</v>
      </c>
    </row>
    <row r="3043" spans="1:4">
      <c r="A3043" s="50" t="s">
        <v>4056</v>
      </c>
      <c r="B3043" s="50">
        <v>511734</v>
      </c>
      <c r="C3043" s="50" t="s">
        <v>1517</v>
      </c>
      <c r="D3043" s="50" t="s">
        <v>786</v>
      </c>
    </row>
    <row r="3044" spans="1:4">
      <c r="A3044" s="50" t="s">
        <v>4055</v>
      </c>
      <c r="B3044" s="50">
        <v>503092</v>
      </c>
      <c r="C3044" s="50" t="s">
        <v>1517</v>
      </c>
      <c r="D3044" s="50" t="s">
        <v>702</v>
      </c>
    </row>
    <row r="3045" spans="1:4">
      <c r="A3045" s="50" t="s">
        <v>4054</v>
      </c>
      <c r="B3045" s="50">
        <v>539401</v>
      </c>
      <c r="C3045" s="50" t="s">
        <v>1517</v>
      </c>
      <c r="D3045" s="50" t="s">
        <v>829</v>
      </c>
    </row>
    <row r="3046" spans="1:4">
      <c r="A3046" s="50" t="s">
        <v>4053</v>
      </c>
      <c r="B3046" s="50">
        <v>531120</v>
      </c>
      <c r="C3046" s="50" t="s">
        <v>4052</v>
      </c>
      <c r="D3046" s="50" t="s">
        <v>713</v>
      </c>
    </row>
    <row r="3047" spans="1:4">
      <c r="A3047" s="50" t="s">
        <v>4051</v>
      </c>
      <c r="B3047" s="50">
        <v>526381</v>
      </c>
      <c r="C3047" s="50" t="s">
        <v>4050</v>
      </c>
      <c r="D3047" s="50" t="s">
        <v>2121</v>
      </c>
    </row>
    <row r="3048" spans="1:4">
      <c r="A3048" s="50" t="s">
        <v>4049</v>
      </c>
      <c r="B3048" s="50">
        <v>517417</v>
      </c>
      <c r="C3048" s="50" t="s">
        <v>1517</v>
      </c>
      <c r="D3048" s="50" t="s">
        <v>297</v>
      </c>
    </row>
    <row r="3049" spans="1:4">
      <c r="A3049" s="50" t="s">
        <v>4048</v>
      </c>
      <c r="B3049" s="50">
        <v>517417</v>
      </c>
      <c r="C3049" s="50" t="s">
        <v>1517</v>
      </c>
      <c r="D3049" s="50" t="s">
        <v>297</v>
      </c>
    </row>
    <row r="3050" spans="1:4">
      <c r="A3050" s="50" t="s">
        <v>4047</v>
      </c>
      <c r="B3050" s="50">
        <v>524031</v>
      </c>
      <c r="C3050" s="50" t="s">
        <v>1517</v>
      </c>
      <c r="D3050" s="50" t="s">
        <v>708</v>
      </c>
    </row>
    <row r="3051" spans="1:4">
      <c r="A3051" s="50" t="s">
        <v>4046</v>
      </c>
      <c r="B3051" s="50">
        <v>514326</v>
      </c>
      <c r="C3051" s="50" t="s">
        <v>4044</v>
      </c>
      <c r="D3051" s="50" t="s">
        <v>702</v>
      </c>
    </row>
    <row r="3052" spans="1:4">
      <c r="A3052" s="50" t="s">
        <v>4045</v>
      </c>
      <c r="B3052" s="50">
        <v>514326</v>
      </c>
      <c r="C3052" s="50" t="s">
        <v>4044</v>
      </c>
      <c r="D3052" s="50" t="s">
        <v>702</v>
      </c>
    </row>
    <row r="3053" spans="1:4">
      <c r="A3053" s="50" t="s">
        <v>4043</v>
      </c>
      <c r="B3053" s="50">
        <v>539113</v>
      </c>
      <c r="C3053" s="50" t="s">
        <v>1517</v>
      </c>
      <c r="D3053" s="50" t="s">
        <v>786</v>
      </c>
    </row>
    <row r="3054" spans="1:4">
      <c r="A3054" s="50" t="s">
        <v>4042</v>
      </c>
      <c r="B3054" s="50">
        <v>532742</v>
      </c>
      <c r="C3054" s="50" t="s">
        <v>1517</v>
      </c>
      <c r="D3054" s="50" t="s">
        <v>187</v>
      </c>
    </row>
    <row r="3055" spans="1:4">
      <c r="A3055" s="50" t="s">
        <v>4041</v>
      </c>
      <c r="B3055" s="50">
        <v>535658</v>
      </c>
      <c r="C3055" s="50" t="s">
        <v>1517</v>
      </c>
      <c r="D3055" s="50" t="s">
        <v>786</v>
      </c>
    </row>
    <row r="3056" spans="1:4">
      <c r="A3056" s="50" t="s">
        <v>4040</v>
      </c>
      <c r="B3056" s="50">
        <v>532676</v>
      </c>
      <c r="C3056" s="50" t="s">
        <v>4039</v>
      </c>
      <c r="D3056" s="50" t="s">
        <v>713</v>
      </c>
    </row>
    <row r="3057" spans="1:4">
      <c r="A3057" s="50" t="s">
        <v>4038</v>
      </c>
      <c r="B3057" s="50">
        <v>514087</v>
      </c>
      <c r="C3057" s="50" t="s">
        <v>1517</v>
      </c>
      <c r="D3057" s="50" t="s">
        <v>702</v>
      </c>
    </row>
    <row r="3058" spans="1:4">
      <c r="A3058" s="50" t="s">
        <v>4037</v>
      </c>
      <c r="B3058" s="50">
        <v>534809</v>
      </c>
      <c r="C3058" s="50" t="s">
        <v>4036</v>
      </c>
      <c r="D3058" s="50" t="s">
        <v>829</v>
      </c>
    </row>
    <row r="3059" spans="1:4">
      <c r="A3059" s="50" t="s">
        <v>4035</v>
      </c>
      <c r="B3059" s="50">
        <v>517119</v>
      </c>
      <c r="C3059" s="50" t="s">
        <v>1517</v>
      </c>
      <c r="D3059" s="50" t="s">
        <v>1462</v>
      </c>
    </row>
    <row r="3060" spans="1:4">
      <c r="A3060" s="50" t="s">
        <v>4034</v>
      </c>
      <c r="B3060" s="50">
        <v>538730</v>
      </c>
      <c r="C3060" s="50" t="s">
        <v>4033</v>
      </c>
      <c r="D3060" s="50" t="s">
        <v>994</v>
      </c>
    </row>
    <row r="3061" spans="1:4">
      <c r="A3061" s="50" t="s">
        <v>4032</v>
      </c>
      <c r="B3061" s="50">
        <v>532808</v>
      </c>
      <c r="C3061" s="50" t="s">
        <v>4031</v>
      </c>
      <c r="D3061" s="50" t="s">
        <v>829</v>
      </c>
    </row>
    <row r="3062" spans="1:4">
      <c r="A3062" s="50" t="s">
        <v>4030</v>
      </c>
      <c r="B3062" s="50">
        <v>523260</v>
      </c>
      <c r="C3062" s="50" t="s">
        <v>4029</v>
      </c>
      <c r="D3062" s="50" t="s">
        <v>912</v>
      </c>
    </row>
    <row r="3063" spans="1:4">
      <c r="A3063" s="50" t="s">
        <v>4028</v>
      </c>
      <c r="B3063" s="50">
        <v>539273</v>
      </c>
      <c r="C3063" s="50" t="s">
        <v>1517</v>
      </c>
      <c r="D3063" s="50" t="s">
        <v>389</v>
      </c>
    </row>
    <row r="3064" spans="1:4">
      <c r="A3064" s="50" t="s">
        <v>4027</v>
      </c>
      <c r="B3064" s="50">
        <v>524136</v>
      </c>
      <c r="C3064" s="50" t="s">
        <v>1517</v>
      </c>
      <c r="D3064" s="50" t="s">
        <v>649</v>
      </c>
    </row>
    <row r="3065" spans="1:4">
      <c r="A3065" s="50" t="s">
        <v>4026</v>
      </c>
      <c r="B3065" s="50">
        <v>531352</v>
      </c>
      <c r="C3065" s="50" t="s">
        <v>1517</v>
      </c>
      <c r="D3065" s="50" t="s">
        <v>702</v>
      </c>
    </row>
    <row r="3066" spans="1:4">
      <c r="A3066" s="50" t="s">
        <v>4025</v>
      </c>
      <c r="B3066" s="50">
        <v>503031</v>
      </c>
      <c r="C3066" s="50" t="s">
        <v>4024</v>
      </c>
      <c r="D3066" s="50" t="s">
        <v>708</v>
      </c>
    </row>
    <row r="3067" spans="1:4">
      <c r="A3067" s="50" t="s">
        <v>4023</v>
      </c>
      <c r="B3067" s="50">
        <v>539333</v>
      </c>
      <c r="C3067" s="50" t="s">
        <v>4022</v>
      </c>
      <c r="D3067" s="50" t="s">
        <v>708</v>
      </c>
    </row>
    <row r="3068" spans="1:4">
      <c r="A3068" s="50" t="s">
        <v>4021</v>
      </c>
      <c r="B3068" s="50">
        <v>513228</v>
      </c>
      <c r="C3068" s="50" t="s">
        <v>4020</v>
      </c>
      <c r="D3068" s="50" t="s">
        <v>1632</v>
      </c>
    </row>
    <row r="3069" spans="1:4">
      <c r="A3069" s="50" t="s">
        <v>4019</v>
      </c>
      <c r="B3069" s="50" t="s">
        <v>1517</v>
      </c>
      <c r="C3069" s="50" t="s">
        <v>4018</v>
      </c>
      <c r="D3069" s="50" t="s">
        <v>1515</v>
      </c>
    </row>
    <row r="3070" spans="1:4">
      <c r="A3070" s="50" t="s">
        <v>4017</v>
      </c>
      <c r="B3070" s="50">
        <v>500329</v>
      </c>
      <c r="C3070" s="50" t="s">
        <v>1517</v>
      </c>
      <c r="D3070" s="50" t="s">
        <v>1729</v>
      </c>
    </row>
    <row r="3071" spans="1:4">
      <c r="A3071" s="50" t="s">
        <v>4016</v>
      </c>
      <c r="B3071" s="50">
        <v>524210</v>
      </c>
      <c r="C3071" s="50" t="s">
        <v>1517</v>
      </c>
      <c r="D3071" s="50" t="s">
        <v>463</v>
      </c>
    </row>
    <row r="3072" spans="1:4">
      <c r="A3072" s="50" t="s">
        <v>4015</v>
      </c>
      <c r="B3072" s="50">
        <v>524210</v>
      </c>
      <c r="C3072" s="50" t="s">
        <v>1517</v>
      </c>
      <c r="D3072" s="50" t="s">
        <v>463</v>
      </c>
    </row>
    <row r="3073" spans="1:4">
      <c r="A3073" s="50" t="s">
        <v>4014</v>
      </c>
      <c r="B3073" s="50">
        <v>501144</v>
      </c>
      <c r="C3073" s="50" t="s">
        <v>1517</v>
      </c>
      <c r="D3073" s="50" t="s">
        <v>1533</v>
      </c>
    </row>
    <row r="3074" spans="1:4">
      <c r="A3074" s="50" t="s">
        <v>4013</v>
      </c>
      <c r="B3074" s="50" t="s">
        <v>1517</v>
      </c>
      <c r="C3074" s="50" t="s">
        <v>4012</v>
      </c>
      <c r="D3074" s="50" t="s">
        <v>1515</v>
      </c>
    </row>
    <row r="3075" spans="1:4">
      <c r="A3075" s="50" t="s">
        <v>4011</v>
      </c>
      <c r="B3075" s="50">
        <v>521062</v>
      </c>
      <c r="C3075" s="50" t="s">
        <v>1517</v>
      </c>
      <c r="D3075" s="50" t="s">
        <v>1544</v>
      </c>
    </row>
    <row r="3076" spans="1:4">
      <c r="A3076" s="50" t="s">
        <v>4010</v>
      </c>
      <c r="B3076" s="50">
        <v>526435</v>
      </c>
      <c r="C3076" s="50" t="s">
        <v>1517</v>
      </c>
      <c r="D3076" s="50" t="s">
        <v>1437</v>
      </c>
    </row>
    <row r="3077" spans="1:4">
      <c r="A3077" s="50" t="s">
        <v>4009</v>
      </c>
      <c r="B3077" s="50">
        <v>504132</v>
      </c>
      <c r="C3077" s="50" t="s">
        <v>1517</v>
      </c>
      <c r="D3077" s="50" t="s">
        <v>860</v>
      </c>
    </row>
    <row r="3078" spans="1:4">
      <c r="A3078" s="50" t="s">
        <v>4008</v>
      </c>
      <c r="B3078" s="50">
        <v>533179</v>
      </c>
      <c r="C3078" s="50" t="s">
        <v>4007</v>
      </c>
      <c r="D3078" s="50" t="s">
        <v>730</v>
      </c>
    </row>
    <row r="3079" spans="1:4">
      <c r="A3079" s="50" t="s">
        <v>4006</v>
      </c>
      <c r="B3079" s="50">
        <v>517172</v>
      </c>
      <c r="C3079" s="50" t="s">
        <v>1517</v>
      </c>
      <c r="D3079" s="50" t="s">
        <v>1527</v>
      </c>
    </row>
    <row r="3080" spans="1:4">
      <c r="A3080" s="50" t="s">
        <v>4005</v>
      </c>
      <c r="B3080" s="50">
        <v>530381</v>
      </c>
      <c r="C3080" s="50" t="s">
        <v>4004</v>
      </c>
      <c r="D3080" s="50" t="s">
        <v>713</v>
      </c>
    </row>
    <row r="3081" spans="1:4">
      <c r="A3081" s="50" t="s">
        <v>4003</v>
      </c>
      <c r="B3081" s="50">
        <v>532522</v>
      </c>
      <c r="C3081" s="50" t="s">
        <v>4002</v>
      </c>
      <c r="D3081" s="50" t="s">
        <v>2205</v>
      </c>
    </row>
    <row r="3082" spans="1:4">
      <c r="A3082" s="50" t="s">
        <v>4001</v>
      </c>
      <c r="B3082" s="50">
        <v>500680</v>
      </c>
      <c r="C3082" s="50" t="s">
        <v>4000</v>
      </c>
      <c r="D3082" s="50" t="s">
        <v>254</v>
      </c>
    </row>
    <row r="3083" spans="1:4">
      <c r="A3083" s="50" t="s">
        <v>3999</v>
      </c>
      <c r="B3083" s="50">
        <v>531769</v>
      </c>
      <c r="C3083" s="50" t="s">
        <v>1517</v>
      </c>
      <c r="D3083" s="50" t="s">
        <v>1407</v>
      </c>
    </row>
    <row r="3084" spans="1:4">
      <c r="A3084" s="50" t="s">
        <v>3998</v>
      </c>
      <c r="B3084" s="50">
        <v>533581</v>
      </c>
      <c r="C3084" s="50" t="s">
        <v>3997</v>
      </c>
      <c r="D3084" s="50" t="s">
        <v>415</v>
      </c>
    </row>
    <row r="3085" spans="1:4">
      <c r="A3085" s="50" t="s">
        <v>3996</v>
      </c>
      <c r="B3085" s="50">
        <v>526747</v>
      </c>
      <c r="C3085" s="50" t="s">
        <v>1517</v>
      </c>
      <c r="D3085" s="50" t="s">
        <v>1955</v>
      </c>
    </row>
    <row r="3086" spans="1:4">
      <c r="A3086" s="50" t="s">
        <v>3995</v>
      </c>
      <c r="B3086" s="50">
        <v>531281</v>
      </c>
      <c r="C3086" s="50" t="s">
        <v>1517</v>
      </c>
      <c r="D3086" s="50" t="s">
        <v>1822</v>
      </c>
    </row>
    <row r="3087" spans="1:4">
      <c r="A3087" s="50" t="s">
        <v>3994</v>
      </c>
      <c r="B3087" s="50">
        <v>500143</v>
      </c>
      <c r="C3087" s="50" t="s">
        <v>1517</v>
      </c>
      <c r="D3087" s="50" t="s">
        <v>994</v>
      </c>
    </row>
    <row r="3088" spans="1:4">
      <c r="A3088" s="50" t="s">
        <v>3993</v>
      </c>
      <c r="B3088" s="50">
        <v>512026</v>
      </c>
      <c r="C3088" s="50" t="s">
        <v>1517</v>
      </c>
      <c r="D3088" s="50" t="s">
        <v>994</v>
      </c>
    </row>
    <row r="3089" spans="1:4">
      <c r="A3089" s="50" t="s">
        <v>3992</v>
      </c>
      <c r="B3089" s="50">
        <v>523620</v>
      </c>
      <c r="C3089" s="50" t="s">
        <v>1517</v>
      </c>
      <c r="D3089" s="50" t="s">
        <v>254</v>
      </c>
    </row>
    <row r="3090" spans="1:4">
      <c r="A3090" s="50" t="s">
        <v>3991</v>
      </c>
      <c r="B3090" s="50">
        <v>506590</v>
      </c>
      <c r="C3090" s="50" t="s">
        <v>3990</v>
      </c>
      <c r="D3090" s="50" t="s">
        <v>3989</v>
      </c>
    </row>
    <row r="3091" spans="1:4">
      <c r="A3091" s="50" t="s">
        <v>3988</v>
      </c>
      <c r="B3091" s="50">
        <v>526481</v>
      </c>
      <c r="C3091" s="50" t="s">
        <v>1517</v>
      </c>
      <c r="D3091" s="50" t="s">
        <v>829</v>
      </c>
    </row>
    <row r="3092" spans="1:4">
      <c r="A3092" s="50" t="s">
        <v>3987</v>
      </c>
      <c r="B3092" s="50">
        <v>537839</v>
      </c>
      <c r="C3092" s="50" t="s">
        <v>1517</v>
      </c>
      <c r="D3092" s="50" t="s">
        <v>1593</v>
      </c>
    </row>
    <row r="3093" spans="1:4">
      <c r="A3093" s="50" t="s">
        <v>3986</v>
      </c>
      <c r="B3093" s="50">
        <v>509084</v>
      </c>
      <c r="C3093" s="50" t="s">
        <v>1517</v>
      </c>
      <c r="D3093" s="50" t="s">
        <v>1533</v>
      </c>
    </row>
    <row r="3094" spans="1:4">
      <c r="A3094" s="50" t="s">
        <v>3985</v>
      </c>
      <c r="B3094" s="50">
        <v>526588</v>
      </c>
      <c r="C3094" s="50" t="s">
        <v>1517</v>
      </c>
      <c r="D3094" s="50" t="s">
        <v>872</v>
      </c>
    </row>
    <row r="3095" spans="1:4">
      <c r="A3095" s="50" t="s">
        <v>3984</v>
      </c>
      <c r="B3095" s="50">
        <v>526588</v>
      </c>
      <c r="C3095" s="50" t="s">
        <v>1517</v>
      </c>
      <c r="D3095" s="50" t="s">
        <v>872</v>
      </c>
    </row>
    <row r="3096" spans="1:4">
      <c r="A3096" s="50" t="s">
        <v>3983</v>
      </c>
      <c r="B3096" s="50">
        <v>524808</v>
      </c>
      <c r="C3096" s="50" t="s">
        <v>1517</v>
      </c>
      <c r="D3096" s="50" t="s">
        <v>789</v>
      </c>
    </row>
    <row r="3097" spans="1:4">
      <c r="A3097" s="50" t="s">
        <v>3982</v>
      </c>
      <c r="B3097" s="50">
        <v>524808</v>
      </c>
      <c r="C3097" s="50" t="s">
        <v>1517</v>
      </c>
      <c r="D3097" s="50" t="s">
        <v>789</v>
      </c>
    </row>
    <row r="3098" spans="1:4">
      <c r="A3098" s="50" t="s">
        <v>3981</v>
      </c>
      <c r="B3098" s="50">
        <v>523642</v>
      </c>
      <c r="C3098" s="50" t="s">
        <v>3980</v>
      </c>
      <c r="D3098" s="50" t="s">
        <v>789</v>
      </c>
    </row>
    <row r="3099" spans="1:4">
      <c r="A3099" s="50" t="s">
        <v>3979</v>
      </c>
      <c r="B3099" s="50">
        <v>530305</v>
      </c>
      <c r="C3099" s="50" t="s">
        <v>1517</v>
      </c>
      <c r="D3099" s="50" t="s">
        <v>589</v>
      </c>
    </row>
    <row r="3100" spans="1:4">
      <c r="A3100" s="50" t="s">
        <v>3978</v>
      </c>
      <c r="B3100" s="50">
        <v>507498</v>
      </c>
      <c r="C3100" s="50" t="s">
        <v>1517</v>
      </c>
      <c r="D3100" s="50" t="s">
        <v>589</v>
      </c>
    </row>
    <row r="3101" spans="1:4">
      <c r="A3101" s="50" t="s">
        <v>3977</v>
      </c>
      <c r="B3101" s="50">
        <v>532355</v>
      </c>
      <c r="C3101" s="50" t="s">
        <v>1517</v>
      </c>
      <c r="D3101" s="50" t="s">
        <v>1729</v>
      </c>
    </row>
    <row r="3102" spans="1:4">
      <c r="A3102" s="50" t="s">
        <v>3976</v>
      </c>
      <c r="B3102" s="50">
        <v>500331</v>
      </c>
      <c r="C3102" s="50" t="s">
        <v>3975</v>
      </c>
      <c r="D3102" s="50" t="s">
        <v>187</v>
      </c>
    </row>
    <row r="3103" spans="1:4">
      <c r="A3103" s="50" t="s">
        <v>3974</v>
      </c>
      <c r="B3103" s="50">
        <v>500327</v>
      </c>
      <c r="C3103" s="50" t="s">
        <v>3973</v>
      </c>
      <c r="D3103" s="50" t="s">
        <v>716</v>
      </c>
    </row>
    <row r="3104" spans="1:4">
      <c r="A3104" s="50" t="s">
        <v>3972</v>
      </c>
      <c r="B3104" s="50">
        <v>539883</v>
      </c>
      <c r="C3104" s="50" t="s">
        <v>3971</v>
      </c>
      <c r="D3104" s="50" t="s">
        <v>754</v>
      </c>
    </row>
    <row r="3105" spans="1:4">
      <c r="A3105" s="50" t="s">
        <v>3970</v>
      </c>
      <c r="B3105" s="50">
        <v>519439</v>
      </c>
      <c r="C3105" s="50" t="s">
        <v>1517</v>
      </c>
      <c r="D3105" s="50" t="s">
        <v>1428</v>
      </c>
    </row>
    <row r="3106" spans="1:4">
      <c r="A3106" s="50" t="s">
        <v>3969</v>
      </c>
      <c r="B3106" s="50">
        <v>531879</v>
      </c>
      <c r="C3106" s="50" t="s">
        <v>3968</v>
      </c>
      <c r="D3106" s="50" t="s">
        <v>1611</v>
      </c>
    </row>
    <row r="3107" spans="1:4">
      <c r="A3107" s="50" t="s">
        <v>3967</v>
      </c>
      <c r="B3107" s="50">
        <v>514300</v>
      </c>
      <c r="C3107" s="50" t="s">
        <v>3966</v>
      </c>
      <c r="D3107" s="50" t="s">
        <v>702</v>
      </c>
    </row>
    <row r="3108" spans="1:4">
      <c r="A3108" s="50" t="s">
        <v>3965</v>
      </c>
      <c r="B3108" s="50">
        <v>507864</v>
      </c>
      <c r="C3108" s="50" t="s">
        <v>1517</v>
      </c>
      <c r="D3108" s="50" t="s">
        <v>727</v>
      </c>
    </row>
    <row r="3109" spans="1:4">
      <c r="A3109" s="50" t="s">
        <v>3964</v>
      </c>
      <c r="B3109" s="50">
        <v>500302</v>
      </c>
      <c r="C3109" s="50" t="s">
        <v>3963</v>
      </c>
      <c r="D3109" s="50" t="s">
        <v>254</v>
      </c>
    </row>
    <row r="3110" spans="1:4">
      <c r="A3110" s="50" t="s">
        <v>3962</v>
      </c>
      <c r="B3110" s="50">
        <v>532979</v>
      </c>
      <c r="C3110" s="50" t="s">
        <v>3961</v>
      </c>
      <c r="D3110" s="50" t="s">
        <v>254</v>
      </c>
    </row>
    <row r="3111" spans="1:4">
      <c r="A3111" s="50" t="s">
        <v>3960</v>
      </c>
      <c r="B3111" s="50">
        <v>530683</v>
      </c>
      <c r="C3111" s="50" t="s">
        <v>1517</v>
      </c>
      <c r="D3111" s="50" t="s">
        <v>912</v>
      </c>
    </row>
    <row r="3112" spans="1:4">
      <c r="A3112" s="50" t="s">
        <v>3959</v>
      </c>
      <c r="B3112" s="50">
        <v>513519</v>
      </c>
      <c r="C3112" s="50" t="s">
        <v>3958</v>
      </c>
      <c r="D3112" s="50" t="s">
        <v>740</v>
      </c>
    </row>
    <row r="3113" spans="1:4">
      <c r="A3113" s="50" t="s">
        <v>3957</v>
      </c>
      <c r="B3113" s="50">
        <v>500333</v>
      </c>
      <c r="C3113" s="50" t="s">
        <v>1517</v>
      </c>
      <c r="D3113" s="50" t="s">
        <v>875</v>
      </c>
    </row>
    <row r="3114" spans="1:4">
      <c r="A3114" s="50" t="s">
        <v>3956</v>
      </c>
      <c r="B3114" s="50">
        <v>523105</v>
      </c>
      <c r="C3114" s="50" t="s">
        <v>1517</v>
      </c>
      <c r="D3114" s="50" t="s">
        <v>912</v>
      </c>
    </row>
    <row r="3115" spans="1:4">
      <c r="A3115" s="50" t="s">
        <v>3955</v>
      </c>
      <c r="B3115" s="50">
        <v>523648</v>
      </c>
      <c r="C3115" s="50" t="s">
        <v>3953</v>
      </c>
      <c r="D3115" s="50" t="s">
        <v>187</v>
      </c>
    </row>
    <row r="3116" spans="1:4">
      <c r="A3116" s="50" t="s">
        <v>3954</v>
      </c>
      <c r="B3116" s="50">
        <v>523648</v>
      </c>
      <c r="C3116" s="50" t="s">
        <v>3953</v>
      </c>
      <c r="D3116" s="50" t="s">
        <v>187</v>
      </c>
    </row>
    <row r="3117" spans="1:4">
      <c r="A3117" s="50" t="s">
        <v>3952</v>
      </c>
      <c r="B3117" s="50">
        <v>534060</v>
      </c>
      <c r="C3117" s="50" t="s">
        <v>1517</v>
      </c>
      <c r="D3117" s="50" t="s">
        <v>786</v>
      </c>
    </row>
    <row r="3118" spans="1:4">
      <c r="A3118" s="50" t="s">
        <v>3951</v>
      </c>
      <c r="B3118" s="50">
        <v>532366</v>
      </c>
      <c r="C3118" s="50" t="s">
        <v>3950</v>
      </c>
      <c r="D3118" s="50" t="s">
        <v>786</v>
      </c>
    </row>
    <row r="3119" spans="1:4">
      <c r="A3119" s="50" t="s">
        <v>3949</v>
      </c>
      <c r="B3119" s="50">
        <v>540173</v>
      </c>
      <c r="C3119" s="50" t="s">
        <v>3948</v>
      </c>
      <c r="D3119" s="50" t="s">
        <v>1985</v>
      </c>
    </row>
    <row r="3120" spans="1:4">
      <c r="A3120" s="50" t="s">
        <v>3947</v>
      </c>
      <c r="B3120" s="50">
        <v>539150</v>
      </c>
      <c r="C3120" s="50" t="s">
        <v>3946</v>
      </c>
      <c r="D3120" s="50" t="s">
        <v>3352</v>
      </c>
    </row>
    <row r="3121" spans="1:4">
      <c r="A3121" s="50" t="s">
        <v>3945</v>
      </c>
      <c r="B3121" s="50">
        <v>532803</v>
      </c>
      <c r="C3121" s="50" t="s">
        <v>3944</v>
      </c>
      <c r="D3121" s="50" t="s">
        <v>196</v>
      </c>
    </row>
    <row r="3122" spans="1:4">
      <c r="A3122" s="50" t="s">
        <v>3943</v>
      </c>
      <c r="B3122" s="50">
        <v>539195</v>
      </c>
      <c r="C3122" s="50" t="s">
        <v>1517</v>
      </c>
      <c r="D3122" s="50" t="s">
        <v>463</v>
      </c>
    </row>
    <row r="3123" spans="1:4">
      <c r="A3123" s="50" t="s">
        <v>3942</v>
      </c>
      <c r="B3123" s="50">
        <v>523628</v>
      </c>
      <c r="C3123" s="50" t="s">
        <v>3941</v>
      </c>
      <c r="D3123" s="50" t="s">
        <v>708</v>
      </c>
    </row>
    <row r="3124" spans="1:4">
      <c r="A3124" s="50" t="s">
        <v>3940</v>
      </c>
      <c r="B3124" s="50">
        <v>524570</v>
      </c>
      <c r="C3124" s="50" t="s">
        <v>3939</v>
      </c>
      <c r="D3124" s="50" t="s">
        <v>187</v>
      </c>
    </row>
    <row r="3125" spans="1:4">
      <c r="A3125" s="50" t="s">
        <v>3938</v>
      </c>
      <c r="B3125" s="50">
        <v>532486</v>
      </c>
      <c r="C3125" s="50" t="s">
        <v>3937</v>
      </c>
      <c r="D3125" s="50" t="s">
        <v>1822</v>
      </c>
    </row>
    <row r="3126" spans="1:4">
      <c r="A3126" s="50" t="s">
        <v>3936</v>
      </c>
      <c r="B3126" s="50">
        <v>526687</v>
      </c>
      <c r="C3126" s="50" t="s">
        <v>1517</v>
      </c>
      <c r="D3126" s="50" t="s">
        <v>1593</v>
      </c>
    </row>
    <row r="3127" spans="1:4">
      <c r="A3127" s="50" t="s">
        <v>3935</v>
      </c>
      <c r="B3127" s="50">
        <v>540717</v>
      </c>
      <c r="C3127" s="50" t="s">
        <v>1517</v>
      </c>
      <c r="D3127" s="50" t="s">
        <v>994</v>
      </c>
    </row>
    <row r="3128" spans="1:4">
      <c r="A3128" s="50" t="s">
        <v>3934</v>
      </c>
      <c r="B3128" s="50">
        <v>507645</v>
      </c>
      <c r="C3128" s="50" t="s">
        <v>1517</v>
      </c>
      <c r="D3128" s="50" t="s">
        <v>187</v>
      </c>
    </row>
    <row r="3129" spans="1:4">
      <c r="A3129" s="50" t="s">
        <v>3933</v>
      </c>
      <c r="B3129" s="50">
        <v>531768</v>
      </c>
      <c r="C3129" s="50" t="s">
        <v>3932</v>
      </c>
      <c r="D3129" s="50" t="s">
        <v>1012</v>
      </c>
    </row>
    <row r="3130" spans="1:4">
      <c r="A3130" s="50" t="s">
        <v>3931</v>
      </c>
      <c r="B3130" s="50">
        <v>542652</v>
      </c>
      <c r="C3130" s="50" t="s">
        <v>3930</v>
      </c>
      <c r="D3130" s="50" t="s">
        <v>740</v>
      </c>
    </row>
    <row r="3131" spans="1:4">
      <c r="A3131" s="50" t="s">
        <v>3929</v>
      </c>
      <c r="B3131" s="50">
        <v>506605</v>
      </c>
      <c r="C3131" s="50" t="s">
        <v>1517</v>
      </c>
      <c r="D3131" s="50" t="s">
        <v>463</v>
      </c>
    </row>
    <row r="3132" spans="1:4">
      <c r="A3132" s="50" t="s">
        <v>3928</v>
      </c>
      <c r="B3132" s="50">
        <v>531397</v>
      </c>
      <c r="C3132" s="50" t="s">
        <v>1517</v>
      </c>
      <c r="D3132" s="50" t="s">
        <v>912</v>
      </c>
    </row>
    <row r="3133" spans="1:4">
      <c r="A3133" s="50" t="s">
        <v>3927</v>
      </c>
      <c r="B3133" s="50">
        <v>514486</v>
      </c>
      <c r="C3133" s="50" t="s">
        <v>1517</v>
      </c>
      <c r="D3133" s="50" t="s">
        <v>702</v>
      </c>
    </row>
    <row r="3134" spans="1:4">
      <c r="A3134" s="50" t="s">
        <v>3926</v>
      </c>
      <c r="B3134" s="50">
        <v>531454</v>
      </c>
      <c r="C3134" s="50" t="s">
        <v>1517</v>
      </c>
      <c r="D3134" s="50" t="s">
        <v>1764</v>
      </c>
    </row>
    <row r="3135" spans="1:4">
      <c r="A3135" s="50" t="s">
        <v>3925</v>
      </c>
      <c r="B3135" s="50">
        <v>531454</v>
      </c>
      <c r="C3135" s="50" t="s">
        <v>1517</v>
      </c>
      <c r="D3135" s="50" t="s">
        <v>1764</v>
      </c>
    </row>
    <row r="3136" spans="1:4">
      <c r="A3136" s="50" t="s">
        <v>3924</v>
      </c>
      <c r="B3136" s="50">
        <v>537573</v>
      </c>
      <c r="C3136" s="50" t="s">
        <v>1517</v>
      </c>
      <c r="D3136" s="50" t="s">
        <v>716</v>
      </c>
    </row>
    <row r="3137" spans="1:4">
      <c r="A3137" s="50" t="s">
        <v>3923</v>
      </c>
      <c r="B3137" s="50">
        <v>526043</v>
      </c>
      <c r="C3137" s="50" t="s">
        <v>1517</v>
      </c>
      <c r="D3137" s="50" t="s">
        <v>297</v>
      </c>
    </row>
    <row r="3138" spans="1:4">
      <c r="A3138" s="50" t="s">
        <v>3922</v>
      </c>
      <c r="B3138" s="50">
        <v>524051</v>
      </c>
      <c r="C3138" s="50" t="s">
        <v>3921</v>
      </c>
      <c r="D3138" s="50" t="s">
        <v>463</v>
      </c>
    </row>
    <row r="3139" spans="1:4">
      <c r="A3139" s="50" t="s">
        <v>3920</v>
      </c>
      <c r="B3139" s="50">
        <v>539354</v>
      </c>
      <c r="C3139" s="50" t="s">
        <v>1517</v>
      </c>
      <c r="D3139" s="50" t="s">
        <v>912</v>
      </c>
    </row>
    <row r="3140" spans="1:4">
      <c r="A3140" s="50" t="s">
        <v>3919</v>
      </c>
      <c r="B3140" s="50">
        <v>512481</v>
      </c>
      <c r="C3140" s="50" t="s">
        <v>1517</v>
      </c>
      <c r="D3140" s="50" t="s">
        <v>786</v>
      </c>
    </row>
    <row r="3141" spans="1:4">
      <c r="A3141" s="50" t="s">
        <v>3918</v>
      </c>
      <c r="B3141" s="50">
        <v>512481</v>
      </c>
      <c r="C3141" s="50" t="s">
        <v>1517</v>
      </c>
      <c r="D3141" s="50" t="s">
        <v>786</v>
      </c>
    </row>
    <row r="3142" spans="1:4">
      <c r="A3142" s="50" t="s">
        <v>3917</v>
      </c>
      <c r="B3142" s="50">
        <v>532626</v>
      </c>
      <c r="C3142" s="50" t="s">
        <v>1517</v>
      </c>
      <c r="D3142" s="50" t="s">
        <v>2683</v>
      </c>
    </row>
    <row r="3143" spans="1:4">
      <c r="A3143" s="50" t="s">
        <v>3916</v>
      </c>
      <c r="B3143" s="50">
        <v>532460</v>
      </c>
      <c r="C3143" s="50" t="s">
        <v>3915</v>
      </c>
      <c r="D3143" s="50" t="s">
        <v>589</v>
      </c>
    </row>
    <row r="3144" spans="1:4">
      <c r="A3144" s="50" t="s">
        <v>3914</v>
      </c>
      <c r="B3144" s="50">
        <v>532011</v>
      </c>
      <c r="C3144" s="50" t="s">
        <v>1517</v>
      </c>
      <c r="D3144" s="50" t="s">
        <v>1729</v>
      </c>
    </row>
    <row r="3145" spans="1:4">
      <c r="A3145" s="50" t="s">
        <v>3913</v>
      </c>
      <c r="B3145" s="50">
        <v>540727</v>
      </c>
      <c r="C3145" s="50" t="s">
        <v>1517</v>
      </c>
      <c r="D3145" s="50" t="s">
        <v>778</v>
      </c>
    </row>
    <row r="3146" spans="1:4">
      <c r="A3146" s="50" t="s">
        <v>3912</v>
      </c>
      <c r="B3146" s="50">
        <v>519359</v>
      </c>
      <c r="C3146" s="50" t="s">
        <v>1517</v>
      </c>
      <c r="D3146" s="50" t="s">
        <v>1428</v>
      </c>
    </row>
    <row r="3147" spans="1:4">
      <c r="A3147" s="50" t="s">
        <v>3911</v>
      </c>
      <c r="B3147" s="50">
        <v>531870</v>
      </c>
      <c r="C3147" s="50" t="s">
        <v>1517</v>
      </c>
      <c r="D3147" s="50" t="s">
        <v>713</v>
      </c>
    </row>
    <row r="3148" spans="1:4">
      <c r="A3148" s="50" t="s">
        <v>3910</v>
      </c>
      <c r="B3148" s="50">
        <v>532933</v>
      </c>
      <c r="C3148" s="50" t="s">
        <v>1517</v>
      </c>
      <c r="D3148" s="50" t="s">
        <v>771</v>
      </c>
    </row>
    <row r="3149" spans="1:4">
      <c r="A3149" s="50" t="s">
        <v>3909</v>
      </c>
      <c r="B3149" s="50" t="s">
        <v>1517</v>
      </c>
      <c r="C3149" s="50" t="s">
        <v>3908</v>
      </c>
      <c r="D3149" s="50" t="s">
        <v>1515</v>
      </c>
    </row>
    <row r="3150" spans="1:4">
      <c r="A3150" s="50" t="s">
        <v>3907</v>
      </c>
      <c r="B3150" s="50">
        <v>532810</v>
      </c>
      <c r="C3150" s="50" t="s">
        <v>3906</v>
      </c>
      <c r="D3150" s="50" t="s">
        <v>786</v>
      </c>
    </row>
    <row r="3151" spans="1:4">
      <c r="A3151" s="50" t="s">
        <v>3905</v>
      </c>
      <c r="B3151" s="50">
        <v>532898</v>
      </c>
      <c r="C3151" s="50" t="s">
        <v>3903</v>
      </c>
      <c r="D3151" s="50" t="s">
        <v>1845</v>
      </c>
    </row>
    <row r="3152" spans="1:4">
      <c r="A3152" s="50" t="s">
        <v>3904</v>
      </c>
      <c r="B3152" s="50">
        <v>532898</v>
      </c>
      <c r="C3152" s="50" t="s">
        <v>3903</v>
      </c>
      <c r="D3152" s="50" t="s">
        <v>1845</v>
      </c>
    </row>
    <row r="3153" spans="1:4">
      <c r="A3153" s="50" t="s">
        <v>3902</v>
      </c>
      <c r="B3153" s="50">
        <v>539302</v>
      </c>
      <c r="C3153" s="50" t="s">
        <v>3901</v>
      </c>
      <c r="D3153" s="50" t="s">
        <v>713</v>
      </c>
    </row>
    <row r="3154" spans="1:4">
      <c r="A3154" s="50" t="s">
        <v>3900</v>
      </c>
      <c r="B3154" s="50" t="s">
        <v>1517</v>
      </c>
      <c r="C3154" s="50" t="s">
        <v>3899</v>
      </c>
      <c r="D3154" s="50" t="s">
        <v>1515</v>
      </c>
    </row>
    <row r="3155" spans="1:4">
      <c r="A3155" s="50" t="s">
        <v>3898</v>
      </c>
      <c r="B3155" s="50">
        <v>538731</v>
      </c>
      <c r="C3155" s="50" t="s">
        <v>1517</v>
      </c>
      <c r="D3155" s="50" t="s">
        <v>1595</v>
      </c>
    </row>
    <row r="3156" spans="1:4">
      <c r="A3156" s="50" t="s">
        <v>3897</v>
      </c>
      <c r="B3156" s="50">
        <v>532934</v>
      </c>
      <c r="C3156" s="50" t="s">
        <v>3896</v>
      </c>
      <c r="D3156" s="50" t="s">
        <v>771</v>
      </c>
    </row>
    <row r="3157" spans="1:4">
      <c r="A3157" s="50" t="s">
        <v>3895</v>
      </c>
      <c r="B3157" s="50">
        <v>539351</v>
      </c>
      <c r="C3157" s="50" t="s">
        <v>3894</v>
      </c>
      <c r="D3157" s="50" t="s">
        <v>626</v>
      </c>
    </row>
    <row r="3158" spans="1:4">
      <c r="A3158" s="50" t="s">
        <v>3893</v>
      </c>
      <c r="B3158" s="50">
        <v>540027</v>
      </c>
      <c r="C3158" s="50" t="s">
        <v>1517</v>
      </c>
      <c r="D3158" s="50" t="s">
        <v>1034</v>
      </c>
    </row>
    <row r="3159" spans="1:4">
      <c r="A3159" s="50" t="s">
        <v>3892</v>
      </c>
      <c r="B3159" s="50">
        <v>540027</v>
      </c>
      <c r="C3159" s="50" t="s">
        <v>1517</v>
      </c>
      <c r="D3159" s="50" t="s">
        <v>1034</v>
      </c>
    </row>
    <row r="3160" spans="1:4">
      <c r="A3160" s="50" t="s">
        <v>3891</v>
      </c>
      <c r="B3160" s="50">
        <v>531855</v>
      </c>
      <c r="C3160" s="50" t="s">
        <v>1517</v>
      </c>
      <c r="D3160" s="50" t="s">
        <v>1632</v>
      </c>
    </row>
    <row r="3161" spans="1:4">
      <c r="A3161" s="50" t="s">
        <v>3890</v>
      </c>
      <c r="B3161" s="50">
        <v>506042</v>
      </c>
      <c r="C3161" s="50" t="s">
        <v>1517</v>
      </c>
      <c r="D3161" s="50" t="s">
        <v>1632</v>
      </c>
    </row>
    <row r="3162" spans="1:4">
      <c r="A3162" s="50" t="s">
        <v>3889</v>
      </c>
      <c r="B3162" s="50">
        <v>513532</v>
      </c>
      <c r="C3162" s="50" t="s">
        <v>1517</v>
      </c>
      <c r="D3162" s="50" t="s">
        <v>771</v>
      </c>
    </row>
    <row r="3163" spans="1:4">
      <c r="A3163" s="50" t="s">
        <v>3888</v>
      </c>
      <c r="B3163" s="50">
        <v>530095</v>
      </c>
      <c r="C3163" s="50" t="s">
        <v>1517</v>
      </c>
      <c r="D3163" s="50" t="s">
        <v>1632</v>
      </c>
    </row>
    <row r="3164" spans="1:4">
      <c r="A3164" s="50" t="s">
        <v>3887</v>
      </c>
      <c r="B3164" s="50">
        <v>533178</v>
      </c>
      <c r="C3164" s="50" t="s">
        <v>3886</v>
      </c>
      <c r="D3164" s="50" t="s">
        <v>702</v>
      </c>
    </row>
    <row r="3165" spans="1:4">
      <c r="A3165" s="50" t="s">
        <v>3885</v>
      </c>
      <c r="B3165" s="50">
        <v>500192</v>
      </c>
      <c r="C3165" s="50" t="s">
        <v>1517</v>
      </c>
      <c r="D3165" s="50" t="s">
        <v>702</v>
      </c>
    </row>
    <row r="3166" spans="1:4">
      <c r="A3166" s="50" t="s">
        <v>3884</v>
      </c>
      <c r="B3166" s="50">
        <v>522205</v>
      </c>
      <c r="C3166" s="50" t="s">
        <v>3883</v>
      </c>
      <c r="D3166" s="50" t="s">
        <v>713</v>
      </c>
    </row>
    <row r="3167" spans="1:4">
      <c r="A3167" s="50" t="s">
        <v>3882</v>
      </c>
      <c r="B3167" s="50">
        <v>531746</v>
      </c>
      <c r="C3167" s="50" t="s">
        <v>3881</v>
      </c>
      <c r="D3167" s="50" t="s">
        <v>708</v>
      </c>
    </row>
    <row r="3168" spans="1:4">
      <c r="A3168" s="50" t="s">
        <v>3880</v>
      </c>
      <c r="B3168" s="50">
        <v>533605</v>
      </c>
      <c r="C3168" s="50" t="s">
        <v>3879</v>
      </c>
      <c r="D3168" s="50" t="s">
        <v>713</v>
      </c>
    </row>
    <row r="3169" spans="1:4">
      <c r="A3169" s="50" t="s">
        <v>3878</v>
      </c>
      <c r="B3169" s="50">
        <v>506022</v>
      </c>
      <c r="C3169" s="50" t="s">
        <v>3877</v>
      </c>
      <c r="D3169" s="50" t="s">
        <v>1632</v>
      </c>
    </row>
    <row r="3170" spans="1:4">
      <c r="A3170" s="50" t="s">
        <v>3876</v>
      </c>
      <c r="B3170" s="50">
        <v>542684</v>
      </c>
      <c r="C3170" s="50" t="s">
        <v>3875</v>
      </c>
      <c r="D3170" s="50" t="s">
        <v>716</v>
      </c>
    </row>
    <row r="3171" spans="1:4">
      <c r="A3171" s="50" t="s">
        <v>3874</v>
      </c>
      <c r="B3171" s="50">
        <v>533239</v>
      </c>
      <c r="C3171" s="50" t="s">
        <v>3873</v>
      </c>
      <c r="D3171" s="50" t="s">
        <v>713</v>
      </c>
    </row>
    <row r="3172" spans="1:4">
      <c r="A3172" s="50" t="s">
        <v>3872</v>
      </c>
      <c r="B3172" s="50">
        <v>531437</v>
      </c>
      <c r="C3172" s="50" t="s">
        <v>1517</v>
      </c>
      <c r="D3172" s="50" t="s">
        <v>702</v>
      </c>
    </row>
    <row r="3173" spans="1:4">
      <c r="A3173" s="50" t="s">
        <v>3871</v>
      </c>
      <c r="B3173" s="50">
        <v>531172</v>
      </c>
      <c r="C3173" s="50" t="s">
        <v>1517</v>
      </c>
      <c r="D3173" s="50" t="s">
        <v>702</v>
      </c>
    </row>
    <row r="3174" spans="1:4">
      <c r="A3174" s="50" t="s">
        <v>3870</v>
      </c>
      <c r="B3174" s="50">
        <v>519014</v>
      </c>
      <c r="C3174" s="50" t="s">
        <v>1517</v>
      </c>
      <c r="D3174" s="50" t="s">
        <v>702</v>
      </c>
    </row>
    <row r="3175" spans="1:4">
      <c r="A3175" s="50" t="s">
        <v>3869</v>
      </c>
      <c r="B3175" s="50">
        <v>519014</v>
      </c>
      <c r="C3175" s="50" t="s">
        <v>1517</v>
      </c>
      <c r="D3175" s="50" t="s">
        <v>702</v>
      </c>
    </row>
    <row r="3176" spans="1:4">
      <c r="A3176" s="50" t="s">
        <v>3868</v>
      </c>
      <c r="B3176" s="50">
        <v>540724</v>
      </c>
      <c r="C3176" s="50" t="s">
        <v>3867</v>
      </c>
      <c r="D3176" s="50" t="s">
        <v>626</v>
      </c>
    </row>
    <row r="3177" spans="1:4">
      <c r="A3177" s="50" t="s">
        <v>3866</v>
      </c>
      <c r="B3177" s="50">
        <v>526490</v>
      </c>
      <c r="C3177" s="50" t="s">
        <v>1517</v>
      </c>
      <c r="D3177" s="50" t="s">
        <v>737</v>
      </c>
    </row>
    <row r="3178" spans="1:4">
      <c r="A3178" s="50" t="s">
        <v>3865</v>
      </c>
      <c r="B3178" s="50">
        <v>531257</v>
      </c>
      <c r="C3178" s="50" t="s">
        <v>1517</v>
      </c>
      <c r="D3178" s="50" t="s">
        <v>187</v>
      </c>
    </row>
    <row r="3179" spans="1:4">
      <c r="A3179" s="50" t="s">
        <v>3864</v>
      </c>
      <c r="B3179" s="50">
        <v>540901</v>
      </c>
      <c r="C3179" s="50" t="s">
        <v>3863</v>
      </c>
      <c r="D3179" s="50" t="s">
        <v>1034</v>
      </c>
    </row>
    <row r="3180" spans="1:4">
      <c r="A3180" s="50" t="s">
        <v>3862</v>
      </c>
      <c r="B3180" s="50">
        <v>506107</v>
      </c>
      <c r="C3180" s="50" t="s">
        <v>1517</v>
      </c>
      <c r="D3180" s="50" t="s">
        <v>1533</v>
      </c>
    </row>
    <row r="3181" spans="1:4">
      <c r="A3181" s="50" t="s">
        <v>3861</v>
      </c>
      <c r="B3181" s="50">
        <v>539636</v>
      </c>
      <c r="C3181" s="50" t="s">
        <v>3860</v>
      </c>
      <c r="D3181" s="50" t="s">
        <v>771</v>
      </c>
    </row>
    <row r="3182" spans="1:4">
      <c r="A3182" s="50" t="s">
        <v>3859</v>
      </c>
      <c r="B3182" s="50">
        <v>523874</v>
      </c>
      <c r="C3182" s="50" t="s">
        <v>1517</v>
      </c>
      <c r="D3182" s="50" t="s">
        <v>994</v>
      </c>
    </row>
    <row r="3183" spans="1:4">
      <c r="A3183" s="50" t="s">
        <v>3858</v>
      </c>
      <c r="B3183" s="50">
        <v>517258</v>
      </c>
      <c r="C3183" s="50" t="s">
        <v>1517</v>
      </c>
      <c r="D3183" s="50" t="s">
        <v>1527</v>
      </c>
    </row>
    <row r="3184" spans="1:4">
      <c r="A3184" s="50" t="s">
        <v>3857</v>
      </c>
      <c r="B3184" s="50">
        <v>523539</v>
      </c>
      <c r="C3184" s="50" t="s">
        <v>3855</v>
      </c>
      <c r="D3184" s="50" t="s">
        <v>778</v>
      </c>
    </row>
    <row r="3185" spans="1:4">
      <c r="A3185" s="50" t="s">
        <v>3856</v>
      </c>
      <c r="B3185" s="50">
        <v>523539</v>
      </c>
      <c r="C3185" s="50" t="s">
        <v>3855</v>
      </c>
      <c r="D3185" s="50" t="s">
        <v>778</v>
      </c>
    </row>
    <row r="3186" spans="1:4">
      <c r="A3186" s="50" t="s">
        <v>3854</v>
      </c>
      <c r="B3186" s="50" t="s">
        <v>1517</v>
      </c>
      <c r="C3186" s="50" t="s">
        <v>3853</v>
      </c>
      <c r="D3186" s="50" t="s">
        <v>1662</v>
      </c>
    </row>
    <row r="3187" spans="1:4">
      <c r="A3187" s="50" t="s">
        <v>3852</v>
      </c>
      <c r="B3187" s="50">
        <v>530669</v>
      </c>
      <c r="C3187" s="50" t="s">
        <v>1517</v>
      </c>
      <c r="D3187" s="50" t="s">
        <v>727</v>
      </c>
    </row>
    <row r="3188" spans="1:4">
      <c r="A3188" s="50" t="s">
        <v>3851</v>
      </c>
      <c r="B3188" s="50">
        <v>530331</v>
      </c>
      <c r="C3188" s="50" t="s">
        <v>1517</v>
      </c>
      <c r="D3188" s="50" t="s">
        <v>702</v>
      </c>
    </row>
    <row r="3189" spans="1:4">
      <c r="A3189" s="50" t="s">
        <v>3850</v>
      </c>
      <c r="B3189" s="50">
        <v>780007</v>
      </c>
      <c r="C3189" s="50" t="s">
        <v>1517</v>
      </c>
      <c r="D3189" s="50" t="s">
        <v>1662</v>
      </c>
    </row>
    <row r="3190" spans="1:4">
      <c r="A3190" s="50" t="s">
        <v>3849</v>
      </c>
      <c r="B3190" s="50">
        <v>526247</v>
      </c>
      <c r="C3190" s="50" t="s">
        <v>3848</v>
      </c>
      <c r="D3190" s="50" t="s">
        <v>187</v>
      </c>
    </row>
    <row r="3191" spans="1:4">
      <c r="A3191" s="50" t="s">
        <v>3847</v>
      </c>
      <c r="B3191" s="50">
        <v>500540</v>
      </c>
      <c r="C3191" s="50" t="s">
        <v>3846</v>
      </c>
      <c r="D3191" s="50" t="s">
        <v>297</v>
      </c>
    </row>
    <row r="3192" spans="1:4">
      <c r="A3192" s="50" t="s">
        <v>3845</v>
      </c>
      <c r="B3192" s="50">
        <v>513291</v>
      </c>
      <c r="C3192" s="50" t="s">
        <v>1517</v>
      </c>
      <c r="D3192" s="50" t="s">
        <v>205</v>
      </c>
    </row>
    <row r="3193" spans="1:4">
      <c r="A3193" s="50" t="s">
        <v>3844</v>
      </c>
      <c r="B3193" s="50">
        <v>514354</v>
      </c>
      <c r="C3193" s="50" t="s">
        <v>3843</v>
      </c>
      <c r="D3193" s="50" t="s">
        <v>463</v>
      </c>
    </row>
    <row r="3194" spans="1:4">
      <c r="A3194" s="50" t="s">
        <v>3842</v>
      </c>
      <c r="B3194" s="50">
        <v>509835</v>
      </c>
      <c r="C3194" s="50" t="s">
        <v>1517</v>
      </c>
      <c r="D3194" s="50" t="s">
        <v>702</v>
      </c>
    </row>
    <row r="3195" spans="1:4">
      <c r="A3195" s="50" t="s">
        <v>3841</v>
      </c>
      <c r="B3195" s="50">
        <v>531802</v>
      </c>
      <c r="C3195" s="50" t="s">
        <v>1517</v>
      </c>
      <c r="D3195" s="50" t="s">
        <v>708</v>
      </c>
    </row>
    <row r="3196" spans="1:4">
      <c r="A3196" s="50" t="s">
        <v>3840</v>
      </c>
      <c r="B3196" s="50">
        <v>509077</v>
      </c>
      <c r="C3196" s="50" t="s">
        <v>3839</v>
      </c>
      <c r="D3196" s="50" t="s">
        <v>1023</v>
      </c>
    </row>
    <row r="3197" spans="1:4">
      <c r="A3197" s="50" t="s">
        <v>3838</v>
      </c>
      <c r="B3197" s="50">
        <v>533274</v>
      </c>
      <c r="C3197" s="50" t="s">
        <v>3837</v>
      </c>
      <c r="D3197" s="50" t="s">
        <v>708</v>
      </c>
    </row>
    <row r="3198" spans="1:4">
      <c r="A3198" s="50" t="s">
        <v>3836</v>
      </c>
      <c r="B3198" s="50">
        <v>540293</v>
      </c>
      <c r="C3198" s="50" t="s">
        <v>3835</v>
      </c>
      <c r="D3198" s="50" t="s">
        <v>771</v>
      </c>
    </row>
    <row r="3199" spans="1:4">
      <c r="A3199" s="50" t="s">
        <v>3834</v>
      </c>
      <c r="B3199" s="50">
        <v>519262</v>
      </c>
      <c r="C3199" s="50" t="s">
        <v>1517</v>
      </c>
      <c r="D3199" s="50" t="s">
        <v>196</v>
      </c>
    </row>
    <row r="3200" spans="1:4">
      <c r="A3200" s="50" t="s">
        <v>3833</v>
      </c>
      <c r="B3200" s="50">
        <v>531246</v>
      </c>
      <c r="C3200" s="50" t="s">
        <v>1517</v>
      </c>
      <c r="D3200" s="50" t="s">
        <v>1428</v>
      </c>
    </row>
    <row r="3201" spans="1:4">
      <c r="A3201" s="50" t="s">
        <v>3832</v>
      </c>
      <c r="B3201" s="50">
        <v>530589</v>
      </c>
      <c r="C3201" s="50" t="s">
        <v>1517</v>
      </c>
      <c r="D3201" s="50" t="s">
        <v>716</v>
      </c>
    </row>
    <row r="3202" spans="1:4">
      <c r="A3202" s="50" t="s">
        <v>3831</v>
      </c>
      <c r="B3202" s="50">
        <v>535514</v>
      </c>
      <c r="C3202" s="50" t="s">
        <v>1517</v>
      </c>
      <c r="D3202" s="50" t="s">
        <v>786</v>
      </c>
    </row>
    <row r="3203" spans="1:4">
      <c r="A3203" s="50" t="s">
        <v>3830</v>
      </c>
      <c r="B3203" s="50">
        <v>540404</v>
      </c>
      <c r="C3203" s="50" t="s">
        <v>1517</v>
      </c>
      <c r="D3203" s="50" t="s">
        <v>196</v>
      </c>
    </row>
    <row r="3204" spans="1:4">
      <c r="A3204" s="50" t="s">
        <v>3829</v>
      </c>
      <c r="B3204" s="50">
        <v>532748</v>
      </c>
      <c r="C3204" s="50" t="s">
        <v>3828</v>
      </c>
      <c r="D3204" s="50" t="s">
        <v>1729</v>
      </c>
    </row>
    <row r="3205" spans="1:4">
      <c r="A3205" s="50" t="s">
        <v>3827</v>
      </c>
      <c r="B3205" s="50">
        <v>519299</v>
      </c>
      <c r="C3205" s="50" t="s">
        <v>1517</v>
      </c>
      <c r="D3205" s="50" t="s">
        <v>1428</v>
      </c>
    </row>
    <row r="3206" spans="1:4">
      <c r="A3206" s="50" t="s">
        <v>3826</v>
      </c>
      <c r="B3206" s="50">
        <v>530695</v>
      </c>
      <c r="C3206" s="50" t="s">
        <v>1517</v>
      </c>
      <c r="D3206" s="50" t="s">
        <v>708</v>
      </c>
    </row>
    <row r="3207" spans="1:4">
      <c r="A3207" s="50" t="s">
        <v>3825</v>
      </c>
      <c r="B3207" s="50">
        <v>500337</v>
      </c>
      <c r="C3207" s="50" t="s">
        <v>3824</v>
      </c>
      <c r="D3207" s="50" t="s">
        <v>727</v>
      </c>
    </row>
    <row r="3208" spans="1:4">
      <c r="A3208" s="50" t="s">
        <v>3823</v>
      </c>
      <c r="B3208" s="50">
        <v>521149</v>
      </c>
      <c r="C3208" s="50" t="s">
        <v>1517</v>
      </c>
      <c r="D3208" s="50" t="s">
        <v>708</v>
      </c>
    </row>
    <row r="3209" spans="1:4">
      <c r="A3209" s="50" t="s">
        <v>3822</v>
      </c>
      <c r="B3209" s="50">
        <v>521149</v>
      </c>
      <c r="C3209" s="50" t="s">
        <v>1517</v>
      </c>
      <c r="D3209" s="50" t="s">
        <v>708</v>
      </c>
    </row>
    <row r="3210" spans="1:4">
      <c r="A3210" s="50" t="s">
        <v>3821</v>
      </c>
      <c r="B3210" s="50">
        <v>531735</v>
      </c>
      <c r="C3210" s="50" t="s">
        <v>1517</v>
      </c>
      <c r="D3210" s="50" t="s">
        <v>786</v>
      </c>
    </row>
    <row r="3211" spans="1:4">
      <c r="A3211" s="50" t="s">
        <v>3820</v>
      </c>
      <c r="B3211" s="50">
        <v>500338</v>
      </c>
      <c r="C3211" s="50" t="s">
        <v>3819</v>
      </c>
      <c r="D3211" s="50" t="s">
        <v>469</v>
      </c>
    </row>
    <row r="3212" spans="1:4">
      <c r="A3212" s="50" t="s">
        <v>3818</v>
      </c>
      <c r="B3212" s="50">
        <v>512217</v>
      </c>
      <c r="C3212" s="50" t="s">
        <v>1517</v>
      </c>
      <c r="D3212" s="50" t="s">
        <v>786</v>
      </c>
    </row>
    <row r="3213" spans="1:4">
      <c r="A3213" s="50" t="s">
        <v>3817</v>
      </c>
      <c r="B3213" s="50">
        <v>531688</v>
      </c>
      <c r="C3213" s="50" t="s">
        <v>1517</v>
      </c>
      <c r="D3213" s="50" t="s">
        <v>1407</v>
      </c>
    </row>
    <row r="3214" spans="1:4">
      <c r="A3214" s="50" t="s">
        <v>3816</v>
      </c>
      <c r="B3214" s="50">
        <v>531688</v>
      </c>
      <c r="C3214" s="50" t="s">
        <v>1517</v>
      </c>
      <c r="D3214" s="50" t="s">
        <v>1407</v>
      </c>
    </row>
    <row r="3215" spans="1:4">
      <c r="A3215" s="50" t="s">
        <v>3815</v>
      </c>
      <c r="B3215" s="50" t="s">
        <v>1517</v>
      </c>
      <c r="C3215" s="50" t="s">
        <v>3814</v>
      </c>
      <c r="D3215" s="50" t="s">
        <v>1515</v>
      </c>
    </row>
    <row r="3216" spans="1:4">
      <c r="A3216" s="50" t="s">
        <v>3813</v>
      </c>
      <c r="B3216" s="50">
        <v>539359</v>
      </c>
      <c r="C3216" s="50" t="s">
        <v>1517</v>
      </c>
      <c r="D3216" s="50" t="s">
        <v>778</v>
      </c>
    </row>
    <row r="3217" spans="1:4">
      <c r="A3217" s="50" t="s">
        <v>3812</v>
      </c>
      <c r="B3217" s="50">
        <v>532387</v>
      </c>
      <c r="C3217" s="50" t="s">
        <v>3811</v>
      </c>
      <c r="D3217" s="50" t="s">
        <v>1729</v>
      </c>
    </row>
    <row r="3218" spans="1:4">
      <c r="A3218" s="50" t="s">
        <v>3810</v>
      </c>
      <c r="B3218" s="50">
        <v>524580</v>
      </c>
      <c r="C3218" s="50" t="s">
        <v>1517</v>
      </c>
      <c r="D3218" s="50" t="s">
        <v>994</v>
      </c>
    </row>
    <row r="3219" spans="1:4">
      <c r="A3219" s="50" t="s">
        <v>3809</v>
      </c>
      <c r="B3219" s="50">
        <v>511557</v>
      </c>
      <c r="C3219" s="50" t="s">
        <v>1517</v>
      </c>
      <c r="D3219" s="50" t="s">
        <v>1533</v>
      </c>
    </row>
    <row r="3220" spans="1:4">
      <c r="A3220" s="50" t="s">
        <v>3808</v>
      </c>
      <c r="B3220" s="50">
        <v>512105</v>
      </c>
      <c r="C3220" s="50" t="s">
        <v>1517</v>
      </c>
      <c r="D3220" s="50" t="s">
        <v>1533</v>
      </c>
    </row>
    <row r="3221" spans="1:4">
      <c r="A3221" s="50" t="s">
        <v>3807</v>
      </c>
      <c r="B3221" s="50">
        <v>526009</v>
      </c>
      <c r="C3221" s="50" t="s">
        <v>1517</v>
      </c>
      <c r="D3221" s="50" t="s">
        <v>994</v>
      </c>
    </row>
    <row r="3222" spans="1:4">
      <c r="A3222" s="50" t="s">
        <v>3806</v>
      </c>
      <c r="B3222" s="50">
        <v>526009</v>
      </c>
      <c r="C3222" s="50" t="s">
        <v>1517</v>
      </c>
      <c r="D3222" s="50" t="s">
        <v>994</v>
      </c>
    </row>
    <row r="3223" spans="1:4">
      <c r="A3223" s="50" t="s">
        <v>3805</v>
      </c>
      <c r="B3223" s="50" t="s">
        <v>1517</v>
      </c>
      <c r="C3223" s="50" t="s">
        <v>3804</v>
      </c>
      <c r="D3223" s="50" t="s">
        <v>994</v>
      </c>
    </row>
    <row r="3224" spans="1:4">
      <c r="A3224" s="50" t="s">
        <v>3803</v>
      </c>
      <c r="B3224" s="50">
        <v>500459</v>
      </c>
      <c r="C3224" s="50" t="s">
        <v>3802</v>
      </c>
      <c r="D3224" s="50" t="s">
        <v>1007</v>
      </c>
    </row>
    <row r="3225" spans="1:4">
      <c r="A3225" s="50" t="s">
        <v>3801</v>
      </c>
      <c r="B3225" s="50">
        <v>531265</v>
      </c>
      <c r="C3225" s="50" t="s">
        <v>1517</v>
      </c>
      <c r="D3225" s="50" t="s">
        <v>548</v>
      </c>
    </row>
    <row r="3226" spans="1:4">
      <c r="A3226" s="50" t="s">
        <v>3800</v>
      </c>
      <c r="B3226" s="50" t="s">
        <v>1517</v>
      </c>
      <c r="C3226" s="50" t="s">
        <v>3799</v>
      </c>
      <c r="D3226" s="50" t="s">
        <v>1515</v>
      </c>
    </row>
    <row r="3227" spans="1:4">
      <c r="A3227" s="50" t="s">
        <v>3798</v>
      </c>
      <c r="B3227" s="50">
        <v>526494</v>
      </c>
      <c r="C3227" s="50" t="s">
        <v>1517</v>
      </c>
      <c r="D3227" s="50" t="s">
        <v>912</v>
      </c>
    </row>
    <row r="3228" spans="1:4">
      <c r="A3228" s="50" t="s">
        <v>3797</v>
      </c>
      <c r="B3228" s="50">
        <v>590057</v>
      </c>
      <c r="C3228" s="50" t="s">
        <v>3795</v>
      </c>
      <c r="D3228" s="50" t="s">
        <v>1407</v>
      </c>
    </row>
    <row r="3229" spans="1:4">
      <c r="A3229" s="50" t="s">
        <v>3796</v>
      </c>
      <c r="B3229" s="50">
        <v>590057</v>
      </c>
      <c r="C3229" s="50" t="s">
        <v>3795</v>
      </c>
      <c r="D3229" s="50" t="s">
        <v>1407</v>
      </c>
    </row>
    <row r="3230" spans="1:4">
      <c r="A3230" s="50" t="s">
        <v>3794</v>
      </c>
      <c r="B3230" s="50">
        <v>540703</v>
      </c>
      <c r="C3230" s="50" t="s">
        <v>1517</v>
      </c>
      <c r="D3230" s="50" t="s">
        <v>376</v>
      </c>
    </row>
    <row r="3231" spans="1:4">
      <c r="A3231" s="50" t="s">
        <v>3793</v>
      </c>
      <c r="B3231" s="50">
        <v>532647</v>
      </c>
      <c r="C3231" s="50" t="s">
        <v>3791</v>
      </c>
      <c r="D3231" s="50" t="s">
        <v>829</v>
      </c>
    </row>
    <row r="3232" spans="1:4">
      <c r="A3232" s="50" t="s">
        <v>3792</v>
      </c>
      <c r="B3232" s="50">
        <v>532647</v>
      </c>
      <c r="C3232" s="50" t="s">
        <v>3791</v>
      </c>
      <c r="D3232" s="50" t="s">
        <v>829</v>
      </c>
    </row>
    <row r="3233" spans="1:4">
      <c r="A3233" s="50" t="s">
        <v>3790</v>
      </c>
      <c r="B3233" s="50">
        <v>534675</v>
      </c>
      <c r="C3233" s="50" t="s">
        <v>3789</v>
      </c>
      <c r="D3233" s="50" t="s">
        <v>708</v>
      </c>
    </row>
    <row r="3234" spans="1:4">
      <c r="A3234" s="50" t="s">
        <v>3788</v>
      </c>
      <c r="B3234" s="50">
        <v>505502</v>
      </c>
      <c r="C3234" s="50" t="s">
        <v>1517</v>
      </c>
      <c r="D3234" s="50" t="s">
        <v>727</v>
      </c>
    </row>
    <row r="3235" spans="1:4">
      <c r="A3235" s="50" t="s">
        <v>3787</v>
      </c>
      <c r="B3235" s="50">
        <v>526801</v>
      </c>
      <c r="C3235" s="50" t="s">
        <v>3786</v>
      </c>
      <c r="D3235" s="50" t="s">
        <v>713</v>
      </c>
    </row>
    <row r="3236" spans="1:4">
      <c r="A3236" s="50" t="s">
        <v>3785</v>
      </c>
      <c r="B3236" s="50">
        <v>540544</v>
      </c>
      <c r="C3236" s="50" t="s">
        <v>3784</v>
      </c>
      <c r="D3236" s="50" t="s">
        <v>713</v>
      </c>
    </row>
    <row r="3237" spans="1:4">
      <c r="A3237" s="50" t="s">
        <v>3783</v>
      </c>
      <c r="B3237" s="50">
        <v>532524</v>
      </c>
      <c r="C3237" s="50" t="s">
        <v>3779</v>
      </c>
      <c r="D3237" s="50" t="s">
        <v>1845</v>
      </c>
    </row>
    <row r="3238" spans="1:4">
      <c r="A3238" s="50" t="s">
        <v>3782</v>
      </c>
      <c r="B3238" s="50">
        <v>533344</v>
      </c>
      <c r="C3238" s="50" t="s">
        <v>3781</v>
      </c>
      <c r="D3238" s="50" t="s">
        <v>786</v>
      </c>
    </row>
    <row r="3239" spans="1:4">
      <c r="A3239" s="50" t="s">
        <v>3780</v>
      </c>
      <c r="B3239" s="50">
        <v>532524</v>
      </c>
      <c r="C3239" s="50" t="s">
        <v>3779</v>
      </c>
      <c r="D3239" s="50" t="s">
        <v>1845</v>
      </c>
    </row>
    <row r="3240" spans="1:4">
      <c r="A3240" s="50" t="s">
        <v>3778</v>
      </c>
      <c r="B3240" s="50">
        <v>539006</v>
      </c>
      <c r="C3240" s="50" t="s">
        <v>1517</v>
      </c>
      <c r="D3240" s="50" t="s">
        <v>778</v>
      </c>
    </row>
    <row r="3241" spans="1:4">
      <c r="A3241" s="50" t="s">
        <v>3777</v>
      </c>
      <c r="B3241" s="50">
        <v>509220</v>
      </c>
      <c r="C3241" s="50" t="s">
        <v>3776</v>
      </c>
      <c r="D3241" s="50" t="s">
        <v>994</v>
      </c>
    </row>
    <row r="3242" spans="1:4">
      <c r="A3242" s="50" t="s">
        <v>3775</v>
      </c>
      <c r="B3242" s="50">
        <v>539785</v>
      </c>
      <c r="C3242" s="50" t="s">
        <v>3774</v>
      </c>
      <c r="D3242" s="50" t="s">
        <v>1437</v>
      </c>
    </row>
    <row r="3243" spans="1:4">
      <c r="A3243" s="50" t="s">
        <v>3773</v>
      </c>
      <c r="B3243" s="50">
        <v>512591</v>
      </c>
      <c r="C3243" s="50" t="s">
        <v>1517</v>
      </c>
      <c r="D3243" s="50" t="s">
        <v>994</v>
      </c>
    </row>
    <row r="3244" spans="1:4">
      <c r="A3244" s="50" t="s">
        <v>3772</v>
      </c>
      <c r="B3244" s="50" t="s">
        <v>1517</v>
      </c>
      <c r="C3244" s="50" t="s">
        <v>3771</v>
      </c>
      <c r="D3244" s="50" t="s">
        <v>1515</v>
      </c>
    </row>
    <row r="3245" spans="1:4">
      <c r="A3245" s="50" t="s">
        <v>3770</v>
      </c>
      <c r="B3245" s="50">
        <v>512461</v>
      </c>
      <c r="C3245" s="50" t="s">
        <v>1517</v>
      </c>
      <c r="D3245" s="50" t="s">
        <v>994</v>
      </c>
    </row>
    <row r="3246" spans="1:4">
      <c r="A3246" s="50" t="s">
        <v>3769</v>
      </c>
      <c r="B3246" s="50">
        <v>512099</v>
      </c>
      <c r="C3246" s="50" t="s">
        <v>1517</v>
      </c>
      <c r="D3246" s="50" t="s">
        <v>829</v>
      </c>
    </row>
    <row r="3247" spans="1:4">
      <c r="A3247" s="50" t="s">
        <v>3768</v>
      </c>
      <c r="B3247" s="50">
        <v>532693</v>
      </c>
      <c r="C3247" s="50" t="s">
        <v>3767</v>
      </c>
      <c r="D3247" s="50" t="s">
        <v>713</v>
      </c>
    </row>
    <row r="3248" spans="1:4">
      <c r="A3248" s="50" t="s">
        <v>3766</v>
      </c>
      <c r="B3248" s="50">
        <v>533295</v>
      </c>
      <c r="C3248" s="50" t="s">
        <v>3765</v>
      </c>
      <c r="D3248" s="50" t="s">
        <v>705</v>
      </c>
    </row>
    <row r="3249" spans="1:4">
      <c r="A3249" s="50" t="s">
        <v>3764</v>
      </c>
      <c r="B3249" s="50">
        <v>506852</v>
      </c>
      <c r="C3249" s="50" t="s">
        <v>1517</v>
      </c>
      <c r="D3249" s="50" t="s">
        <v>463</v>
      </c>
    </row>
    <row r="3250" spans="1:4">
      <c r="A3250" s="50" t="s">
        <v>3763</v>
      </c>
      <c r="B3250" s="50">
        <v>506618</v>
      </c>
      <c r="C3250" s="50" t="s">
        <v>3762</v>
      </c>
      <c r="D3250" s="50" t="s">
        <v>789</v>
      </c>
    </row>
    <row r="3251" spans="1:4">
      <c r="A3251" s="50" t="s">
        <v>3761</v>
      </c>
      <c r="B3251" s="50">
        <v>500346</v>
      </c>
      <c r="C3251" s="50" t="s">
        <v>1517</v>
      </c>
      <c r="D3251" s="50" t="s">
        <v>1579</v>
      </c>
    </row>
    <row r="3252" spans="1:4">
      <c r="A3252" s="50" t="s">
        <v>3760</v>
      </c>
      <c r="B3252" s="50">
        <v>532461</v>
      </c>
      <c r="C3252" s="50" t="s">
        <v>3759</v>
      </c>
      <c r="D3252" s="50" t="s">
        <v>705</v>
      </c>
    </row>
    <row r="3253" spans="1:4">
      <c r="A3253" s="50" t="s">
        <v>3758</v>
      </c>
      <c r="B3253" s="50">
        <v>532891</v>
      </c>
      <c r="C3253" s="50" t="s">
        <v>3757</v>
      </c>
      <c r="D3253" s="50" t="s">
        <v>708</v>
      </c>
    </row>
    <row r="3254" spans="1:4">
      <c r="A3254" s="50" t="s">
        <v>3756</v>
      </c>
      <c r="B3254" s="50">
        <v>540492</v>
      </c>
      <c r="C3254" s="50" t="s">
        <v>1517</v>
      </c>
      <c r="D3254" s="50" t="s">
        <v>994</v>
      </c>
    </row>
    <row r="3255" spans="1:4">
      <c r="A3255" s="50" t="s">
        <v>3755</v>
      </c>
      <c r="B3255" s="50">
        <v>523315</v>
      </c>
      <c r="C3255" s="50" t="s">
        <v>1517</v>
      </c>
      <c r="D3255" s="50" t="s">
        <v>1437</v>
      </c>
    </row>
    <row r="3256" spans="1:4">
      <c r="A3256" s="50" t="s">
        <v>3754</v>
      </c>
      <c r="B3256" s="50">
        <v>538993</v>
      </c>
      <c r="C3256" s="50" t="s">
        <v>1517</v>
      </c>
      <c r="D3256" s="50" t="s">
        <v>708</v>
      </c>
    </row>
    <row r="3257" spans="1:4">
      <c r="A3257" s="50" t="s">
        <v>3753</v>
      </c>
      <c r="B3257" s="50">
        <v>540159</v>
      </c>
      <c r="C3257" s="50" t="s">
        <v>1517</v>
      </c>
      <c r="D3257" s="50" t="s">
        <v>1729</v>
      </c>
    </row>
    <row r="3258" spans="1:4">
      <c r="A3258" s="50" t="s">
        <v>3752</v>
      </c>
      <c r="B3258" s="50">
        <v>538647</v>
      </c>
      <c r="C3258" s="50" t="s">
        <v>1517</v>
      </c>
      <c r="D3258" s="50" t="s">
        <v>786</v>
      </c>
    </row>
    <row r="3259" spans="1:4">
      <c r="A3259" s="50" t="s">
        <v>3751</v>
      </c>
      <c r="B3259" s="50" t="s">
        <v>1517</v>
      </c>
      <c r="C3259" s="50" t="s">
        <v>3750</v>
      </c>
      <c r="D3259" s="50" t="s">
        <v>1515</v>
      </c>
    </row>
    <row r="3260" spans="1:4">
      <c r="A3260" s="50" t="s">
        <v>3749</v>
      </c>
      <c r="B3260" s="50">
        <v>531562</v>
      </c>
      <c r="C3260" s="50" t="s">
        <v>1517</v>
      </c>
      <c r="D3260" s="50" t="s">
        <v>702</v>
      </c>
    </row>
    <row r="3261" spans="1:4">
      <c r="A3261" s="50" t="s">
        <v>3748</v>
      </c>
      <c r="B3261" s="50">
        <v>517556</v>
      </c>
      <c r="C3261" s="50" t="s">
        <v>3747</v>
      </c>
      <c r="D3261" s="50" t="s">
        <v>708</v>
      </c>
    </row>
    <row r="3262" spans="1:4">
      <c r="A3262" s="50" t="s">
        <v>3746</v>
      </c>
      <c r="B3262" s="50">
        <v>532689</v>
      </c>
      <c r="C3262" s="50" t="s">
        <v>3745</v>
      </c>
      <c r="D3262" s="50" t="s">
        <v>1034</v>
      </c>
    </row>
    <row r="3263" spans="1:4">
      <c r="A3263" s="50" t="s">
        <v>3744</v>
      </c>
      <c r="B3263" s="50">
        <v>536659</v>
      </c>
      <c r="C3263" s="50" t="s">
        <v>1517</v>
      </c>
      <c r="D3263" s="50" t="s">
        <v>713</v>
      </c>
    </row>
    <row r="3264" spans="1:4">
      <c r="A3264" s="50" t="s">
        <v>3743</v>
      </c>
      <c r="B3264" s="50">
        <v>534109</v>
      </c>
      <c r="C3264" s="50" t="s">
        <v>1517</v>
      </c>
      <c r="D3264" s="50" t="s">
        <v>786</v>
      </c>
    </row>
    <row r="3265" spans="1:4">
      <c r="A3265" s="50" t="s">
        <v>3742</v>
      </c>
      <c r="B3265" s="50">
        <v>511116</v>
      </c>
      <c r="C3265" s="50" t="s">
        <v>1517</v>
      </c>
      <c r="D3265" s="50" t="s">
        <v>1706</v>
      </c>
    </row>
    <row r="3266" spans="1:4">
      <c r="A3266" s="50" t="s">
        <v>3741</v>
      </c>
      <c r="B3266" s="50">
        <v>538596</v>
      </c>
      <c r="C3266" s="50" t="s">
        <v>1517</v>
      </c>
      <c r="D3266" s="50" t="s">
        <v>708</v>
      </c>
    </row>
    <row r="3267" spans="1:4">
      <c r="A3267" s="50" t="s">
        <v>3740</v>
      </c>
      <c r="B3267" s="50">
        <v>530281</v>
      </c>
      <c r="C3267" s="50" t="s">
        <v>1517</v>
      </c>
      <c r="D3267" s="50" t="s">
        <v>912</v>
      </c>
    </row>
    <row r="3268" spans="1:4">
      <c r="A3268" s="50" t="s">
        <v>3739</v>
      </c>
      <c r="B3268" s="50">
        <v>530281</v>
      </c>
      <c r="C3268" s="50" t="s">
        <v>1517</v>
      </c>
      <c r="D3268" s="50" t="s">
        <v>912</v>
      </c>
    </row>
    <row r="3269" spans="1:4">
      <c r="A3269" s="50" t="s">
        <v>3738</v>
      </c>
      <c r="B3269" s="50">
        <v>590099</v>
      </c>
      <c r="C3269" s="50" t="s">
        <v>3737</v>
      </c>
      <c r="D3269" s="50" t="s">
        <v>727</v>
      </c>
    </row>
    <row r="3270" spans="1:4">
      <c r="A3270" s="50" t="s">
        <v>3736</v>
      </c>
      <c r="B3270" s="50">
        <v>590110</v>
      </c>
      <c r="C3270" s="50" t="s">
        <v>3735</v>
      </c>
      <c r="D3270" s="50" t="s">
        <v>727</v>
      </c>
    </row>
    <row r="3271" spans="1:4">
      <c r="A3271" s="50" t="s">
        <v>3734</v>
      </c>
      <c r="B3271" s="50">
        <v>539978</v>
      </c>
      <c r="C3271" s="50" t="s">
        <v>3733</v>
      </c>
      <c r="D3271" s="50" t="s">
        <v>783</v>
      </c>
    </row>
    <row r="3272" spans="1:4">
      <c r="A3272" s="50" t="s">
        <v>3732</v>
      </c>
      <c r="B3272" s="50">
        <v>539962</v>
      </c>
      <c r="C3272" s="50" t="s">
        <v>1517</v>
      </c>
      <c r="D3272" s="50" t="s">
        <v>786</v>
      </c>
    </row>
    <row r="3273" spans="1:4">
      <c r="A3273" s="50" t="s">
        <v>3731</v>
      </c>
      <c r="B3273" s="50">
        <v>535719</v>
      </c>
      <c r="C3273" s="50" t="s">
        <v>1517</v>
      </c>
      <c r="D3273" s="50" t="s">
        <v>730</v>
      </c>
    </row>
    <row r="3274" spans="1:4">
      <c r="A3274" s="50" t="s">
        <v>3730</v>
      </c>
      <c r="B3274" s="50">
        <v>535719</v>
      </c>
      <c r="C3274" s="50" t="s">
        <v>1517</v>
      </c>
      <c r="D3274" s="50" t="s">
        <v>730</v>
      </c>
    </row>
    <row r="3275" spans="1:4">
      <c r="A3275" s="50" t="s">
        <v>3729</v>
      </c>
      <c r="B3275" s="50">
        <v>539678</v>
      </c>
      <c r="C3275" s="50" t="s">
        <v>3728</v>
      </c>
      <c r="D3275" s="50" t="s">
        <v>1407</v>
      </c>
    </row>
    <row r="3276" spans="1:4">
      <c r="A3276" s="50" t="s">
        <v>3727</v>
      </c>
      <c r="B3276" s="50">
        <v>532866</v>
      </c>
      <c r="C3276" s="50" t="s">
        <v>3726</v>
      </c>
      <c r="D3276" s="50" t="s">
        <v>730</v>
      </c>
    </row>
    <row r="3277" spans="1:4">
      <c r="A3277" s="50" t="s">
        <v>3725</v>
      </c>
      <c r="B3277" s="50">
        <v>532024</v>
      </c>
      <c r="C3277" s="50" t="s">
        <v>1517</v>
      </c>
      <c r="D3277" s="50" t="s">
        <v>727</v>
      </c>
    </row>
    <row r="3278" spans="1:4">
      <c r="A3278" s="50" t="s">
        <v>3724</v>
      </c>
      <c r="B3278" s="50">
        <v>536456</v>
      </c>
      <c r="C3278" s="50" t="s">
        <v>1517</v>
      </c>
      <c r="D3278" s="50" t="s">
        <v>196</v>
      </c>
    </row>
    <row r="3279" spans="1:4">
      <c r="A3279" s="50" t="s">
        <v>3723</v>
      </c>
      <c r="B3279" s="50">
        <v>509845</v>
      </c>
      <c r="C3279" s="50" t="s">
        <v>1517</v>
      </c>
      <c r="D3279" s="50" t="s">
        <v>708</v>
      </c>
    </row>
    <row r="3280" spans="1:4">
      <c r="A3280" s="50" t="s">
        <v>3722</v>
      </c>
      <c r="B3280" s="50" t="s">
        <v>1517</v>
      </c>
      <c r="C3280" s="50" t="s">
        <v>3721</v>
      </c>
      <c r="D3280" s="50" t="s">
        <v>1515</v>
      </c>
    </row>
    <row r="3281" spans="1:4">
      <c r="A3281" s="50" t="s">
        <v>3720</v>
      </c>
      <c r="B3281" s="50">
        <v>533284</v>
      </c>
      <c r="C3281" s="50" t="s">
        <v>3719</v>
      </c>
      <c r="D3281" s="50" t="s">
        <v>713</v>
      </c>
    </row>
    <row r="3282" spans="1:4">
      <c r="A3282" s="50" t="s">
        <v>3718</v>
      </c>
      <c r="B3282" s="50">
        <v>530917</v>
      </c>
      <c r="C3282" s="50" t="s">
        <v>1517</v>
      </c>
      <c r="D3282" s="50" t="s">
        <v>1533</v>
      </c>
    </row>
    <row r="3283" spans="1:4">
      <c r="A3283" s="50" t="s">
        <v>3717</v>
      </c>
      <c r="B3283" s="50">
        <v>517447</v>
      </c>
      <c r="C3283" s="50" t="s">
        <v>3715</v>
      </c>
      <c r="D3283" s="50" t="s">
        <v>1407</v>
      </c>
    </row>
    <row r="3284" spans="1:4">
      <c r="A3284" s="50" t="s">
        <v>3716</v>
      </c>
      <c r="B3284" s="50">
        <v>517447</v>
      </c>
      <c r="C3284" s="50" t="s">
        <v>3715</v>
      </c>
      <c r="D3284" s="50" t="s">
        <v>1407</v>
      </c>
    </row>
    <row r="3285" spans="1:4">
      <c r="A3285" s="50" t="s">
        <v>3714</v>
      </c>
      <c r="B3285" s="50">
        <v>532735</v>
      </c>
      <c r="C3285" s="50" t="s">
        <v>3713</v>
      </c>
      <c r="D3285" s="50" t="s">
        <v>730</v>
      </c>
    </row>
    <row r="3286" spans="1:4">
      <c r="A3286" s="50" t="s">
        <v>3712</v>
      </c>
      <c r="B3286" s="50">
        <v>512565</v>
      </c>
      <c r="C3286" s="50" t="s">
        <v>1517</v>
      </c>
      <c r="D3286" s="50" t="s">
        <v>196</v>
      </c>
    </row>
    <row r="3287" spans="1:4">
      <c r="A3287" s="50" t="s">
        <v>3711</v>
      </c>
      <c r="B3287" s="50">
        <v>538119</v>
      </c>
      <c r="C3287" s="50" t="s">
        <v>1517</v>
      </c>
      <c r="D3287" s="50" t="s">
        <v>702</v>
      </c>
    </row>
    <row r="3288" spans="1:4">
      <c r="A3288" s="50" t="s">
        <v>3710</v>
      </c>
      <c r="B3288" s="50">
        <v>524502</v>
      </c>
      <c r="C3288" s="50" t="s">
        <v>1517</v>
      </c>
      <c r="D3288" s="50" t="s">
        <v>1012</v>
      </c>
    </row>
    <row r="3289" spans="1:4">
      <c r="A3289" s="50" t="s">
        <v>3709</v>
      </c>
      <c r="B3289" s="50">
        <v>524502</v>
      </c>
      <c r="C3289" s="50" t="s">
        <v>1517</v>
      </c>
      <c r="D3289" s="50" t="s">
        <v>1012</v>
      </c>
    </row>
    <row r="3290" spans="1:4">
      <c r="A3290" s="50" t="s">
        <v>3708</v>
      </c>
      <c r="B3290" s="50">
        <v>502271</v>
      </c>
      <c r="C3290" s="50" t="s">
        <v>1517</v>
      </c>
      <c r="D3290" s="50" t="s">
        <v>860</v>
      </c>
    </row>
    <row r="3291" spans="1:4">
      <c r="A3291" s="50" t="s">
        <v>3707</v>
      </c>
      <c r="B3291" s="50">
        <v>520073</v>
      </c>
      <c r="C3291" s="50" t="s">
        <v>1517</v>
      </c>
      <c r="D3291" s="50" t="s">
        <v>771</v>
      </c>
    </row>
    <row r="3292" spans="1:4">
      <c r="A3292" s="50" t="s">
        <v>3706</v>
      </c>
      <c r="B3292" s="50">
        <v>590070</v>
      </c>
      <c r="C3292" s="50" t="s">
        <v>3704</v>
      </c>
      <c r="D3292" s="50" t="s">
        <v>1729</v>
      </c>
    </row>
    <row r="3293" spans="1:4">
      <c r="A3293" s="50" t="s">
        <v>3705</v>
      </c>
      <c r="B3293" s="50">
        <v>590070</v>
      </c>
      <c r="C3293" s="50" t="s">
        <v>3704</v>
      </c>
      <c r="D3293" s="50" t="s">
        <v>1729</v>
      </c>
    </row>
    <row r="3294" spans="1:4">
      <c r="A3294" s="50" t="s">
        <v>3703</v>
      </c>
      <c r="B3294" s="50">
        <v>532692</v>
      </c>
      <c r="C3294" s="50" t="s">
        <v>3702</v>
      </c>
      <c r="D3294" s="50" t="s">
        <v>912</v>
      </c>
    </row>
    <row r="3295" spans="1:4">
      <c r="A3295" s="50" t="s">
        <v>3701</v>
      </c>
      <c r="B3295" s="50">
        <v>539673</v>
      </c>
      <c r="C3295" s="50" t="s">
        <v>1517</v>
      </c>
      <c r="D3295" s="50" t="s">
        <v>602</v>
      </c>
    </row>
    <row r="3296" spans="1:4">
      <c r="A3296" s="50" t="s">
        <v>3700</v>
      </c>
      <c r="B3296" s="50">
        <v>531273</v>
      </c>
      <c r="C3296" s="50" t="s">
        <v>1517</v>
      </c>
      <c r="D3296" s="50" t="s">
        <v>708</v>
      </c>
    </row>
    <row r="3297" spans="1:4">
      <c r="A3297" s="50" t="s">
        <v>3699</v>
      </c>
      <c r="B3297" s="50">
        <v>531273</v>
      </c>
      <c r="C3297" s="50" t="s">
        <v>1517</v>
      </c>
      <c r="D3297" s="50" t="s">
        <v>708</v>
      </c>
    </row>
    <row r="3298" spans="1:4">
      <c r="A3298" s="50" t="s">
        <v>3698</v>
      </c>
      <c r="B3298" s="50">
        <v>539814</v>
      </c>
      <c r="C3298" s="50" t="s">
        <v>1517</v>
      </c>
      <c r="D3298" s="50" t="s">
        <v>994</v>
      </c>
    </row>
    <row r="3299" spans="1:4">
      <c r="A3299" s="50" t="s">
        <v>3697</v>
      </c>
      <c r="B3299" s="50">
        <v>540125</v>
      </c>
      <c r="C3299" s="50" t="s">
        <v>1517</v>
      </c>
      <c r="D3299" s="50" t="s">
        <v>829</v>
      </c>
    </row>
    <row r="3300" spans="1:4">
      <c r="A3300" s="50" t="s">
        <v>3696</v>
      </c>
      <c r="B3300" s="50">
        <v>532497</v>
      </c>
      <c r="C3300" s="50" t="s">
        <v>3695</v>
      </c>
      <c r="D3300" s="50" t="s">
        <v>1611</v>
      </c>
    </row>
    <row r="3301" spans="1:4">
      <c r="A3301" s="50" t="s">
        <v>3694</v>
      </c>
      <c r="B3301" s="50">
        <v>531412</v>
      </c>
      <c r="C3301" s="50" t="s">
        <v>1517</v>
      </c>
      <c r="D3301" s="50" t="s">
        <v>1007</v>
      </c>
    </row>
    <row r="3302" spans="1:4">
      <c r="A3302" s="50" t="s">
        <v>3693</v>
      </c>
      <c r="B3302" s="50">
        <v>531412</v>
      </c>
      <c r="C3302" s="50" t="s">
        <v>1517</v>
      </c>
      <c r="D3302" s="50" t="s">
        <v>1007</v>
      </c>
    </row>
    <row r="3303" spans="1:4">
      <c r="A3303" s="50" t="s">
        <v>3692</v>
      </c>
      <c r="B3303" s="50">
        <v>539837</v>
      </c>
      <c r="C3303" s="50" t="s">
        <v>1517</v>
      </c>
      <c r="D3303" s="50" t="s">
        <v>860</v>
      </c>
    </row>
    <row r="3304" spans="1:4">
      <c r="A3304" s="50" t="s">
        <v>3691</v>
      </c>
      <c r="B3304" s="50">
        <v>526813</v>
      </c>
      <c r="C3304" s="50" t="s">
        <v>1517</v>
      </c>
      <c r="D3304" s="50" t="s">
        <v>1692</v>
      </c>
    </row>
    <row r="3305" spans="1:4">
      <c r="A3305" s="50" t="s">
        <v>3690</v>
      </c>
      <c r="B3305" s="50">
        <v>531552</v>
      </c>
      <c r="C3305" s="50" t="s">
        <v>1517</v>
      </c>
      <c r="D3305" s="50" t="s">
        <v>708</v>
      </c>
    </row>
    <row r="3306" spans="1:4">
      <c r="A3306" s="50" t="s">
        <v>3689</v>
      </c>
      <c r="B3306" s="50">
        <v>538921</v>
      </c>
      <c r="C3306" s="50" t="s">
        <v>1517</v>
      </c>
      <c r="D3306" s="50" t="s">
        <v>196</v>
      </c>
    </row>
    <row r="3307" spans="1:4">
      <c r="A3307" s="50" t="s">
        <v>3688</v>
      </c>
      <c r="B3307" s="50">
        <v>514316</v>
      </c>
      <c r="C3307" s="50" t="s">
        <v>1517</v>
      </c>
      <c r="D3307" s="50" t="s">
        <v>702</v>
      </c>
    </row>
    <row r="3308" spans="1:4">
      <c r="A3308" s="50" t="s">
        <v>3687</v>
      </c>
      <c r="B3308" s="50">
        <v>531887</v>
      </c>
      <c r="C3308" s="50" t="s">
        <v>1517</v>
      </c>
      <c r="D3308" s="50" t="s">
        <v>829</v>
      </c>
    </row>
    <row r="3309" spans="1:4">
      <c r="A3309" s="50" t="s">
        <v>3686</v>
      </c>
      <c r="B3309" s="50">
        <v>540270</v>
      </c>
      <c r="C3309" s="50" t="s">
        <v>1517</v>
      </c>
      <c r="D3309" s="50" t="s">
        <v>994</v>
      </c>
    </row>
    <row r="3310" spans="1:4">
      <c r="A3310" s="50" t="s">
        <v>3685</v>
      </c>
      <c r="B3310" s="50">
        <v>542649</v>
      </c>
      <c r="C3310" s="50" t="s">
        <v>3684</v>
      </c>
      <c r="D3310" s="50" t="s">
        <v>2747</v>
      </c>
    </row>
    <row r="3311" spans="1:4">
      <c r="A3311" s="50" t="s">
        <v>3683</v>
      </c>
      <c r="B3311" s="50">
        <v>500339</v>
      </c>
      <c r="C3311" s="50" t="s">
        <v>3682</v>
      </c>
      <c r="D3311" s="50" t="s">
        <v>661</v>
      </c>
    </row>
    <row r="3312" spans="1:4">
      <c r="A3312" s="50" t="s">
        <v>3681</v>
      </c>
      <c r="B3312" s="50">
        <v>532441</v>
      </c>
      <c r="C3312" s="50" t="s">
        <v>1517</v>
      </c>
      <c r="D3312" s="50" t="s">
        <v>702</v>
      </c>
    </row>
    <row r="3313" spans="1:4">
      <c r="A3313" s="50" t="s">
        <v>3680</v>
      </c>
      <c r="B3313" s="50">
        <v>531694</v>
      </c>
      <c r="C3313" s="50" t="s">
        <v>1517</v>
      </c>
      <c r="D3313" s="50" t="s">
        <v>708</v>
      </c>
    </row>
    <row r="3314" spans="1:4">
      <c r="A3314" s="50" t="s">
        <v>3679</v>
      </c>
      <c r="B3314" s="50">
        <v>523523</v>
      </c>
      <c r="C3314" s="50" t="s">
        <v>3678</v>
      </c>
      <c r="D3314" s="50" t="s">
        <v>1437</v>
      </c>
    </row>
    <row r="3315" spans="1:4">
      <c r="A3315" s="50" t="s">
        <v>3677</v>
      </c>
      <c r="B3315" s="50">
        <v>530111</v>
      </c>
      <c r="C3315" s="50" t="s">
        <v>1517</v>
      </c>
      <c r="D3315" s="50" t="s">
        <v>912</v>
      </c>
    </row>
    <row r="3316" spans="1:4">
      <c r="A3316" s="50" t="s">
        <v>3676</v>
      </c>
      <c r="B3316" s="50">
        <v>530699</v>
      </c>
      <c r="C3316" s="50" t="s">
        <v>3675</v>
      </c>
      <c r="D3316" s="50" t="s">
        <v>702</v>
      </c>
    </row>
    <row r="3317" spans="1:4">
      <c r="A3317" s="50" t="s">
        <v>3674</v>
      </c>
      <c r="B3317" s="50">
        <v>532826</v>
      </c>
      <c r="C3317" s="50" t="s">
        <v>3673</v>
      </c>
      <c r="D3317" s="50" t="s">
        <v>1544</v>
      </c>
    </row>
    <row r="3318" spans="1:4">
      <c r="A3318" s="50" t="s">
        <v>3672</v>
      </c>
      <c r="B3318" s="50">
        <v>503127</v>
      </c>
      <c r="C3318" s="50" t="s">
        <v>1517</v>
      </c>
      <c r="D3318" s="50" t="s">
        <v>783</v>
      </c>
    </row>
    <row r="3319" spans="1:4">
      <c r="A3319" s="50" t="s">
        <v>3671</v>
      </c>
      <c r="B3319" s="50">
        <v>532503</v>
      </c>
      <c r="C3319" s="50" t="s">
        <v>1517</v>
      </c>
      <c r="D3319" s="50" t="s">
        <v>702</v>
      </c>
    </row>
    <row r="3320" spans="1:4">
      <c r="A3320" s="50" t="s">
        <v>3670</v>
      </c>
      <c r="B3320" s="50">
        <v>538707</v>
      </c>
      <c r="C3320" s="50" t="s">
        <v>1517</v>
      </c>
      <c r="D3320" s="50" t="s">
        <v>912</v>
      </c>
    </row>
    <row r="3321" spans="1:4">
      <c r="A3321" s="50" t="s">
        <v>3669</v>
      </c>
      <c r="B3321" s="50">
        <v>526873</v>
      </c>
      <c r="C3321" s="50" t="s">
        <v>1517</v>
      </c>
      <c r="D3321" s="50" t="s">
        <v>2205</v>
      </c>
    </row>
    <row r="3322" spans="1:4">
      <c r="A3322" s="50" t="s">
        <v>3668</v>
      </c>
      <c r="B3322" s="50">
        <v>530253</v>
      </c>
      <c r="C3322" s="50" t="s">
        <v>1517</v>
      </c>
      <c r="D3322" s="50" t="s">
        <v>205</v>
      </c>
    </row>
    <row r="3323" spans="1:4">
      <c r="A3323" s="50" t="s">
        <v>3667</v>
      </c>
      <c r="B3323" s="50">
        <v>507962</v>
      </c>
      <c r="C3323" s="50" t="s">
        <v>1517</v>
      </c>
      <c r="D3323" s="50" t="s">
        <v>786</v>
      </c>
    </row>
    <row r="3324" spans="1:4">
      <c r="A3324" s="50" t="s">
        <v>3666</v>
      </c>
      <c r="B3324" s="50">
        <v>526662</v>
      </c>
      <c r="C3324" s="50" t="s">
        <v>3665</v>
      </c>
      <c r="D3324" s="50" t="s">
        <v>713</v>
      </c>
    </row>
    <row r="3325" spans="1:4">
      <c r="A3325" s="50" t="s">
        <v>3664</v>
      </c>
      <c r="B3325" s="50">
        <v>531500</v>
      </c>
      <c r="C3325" s="50" t="s">
        <v>3663</v>
      </c>
      <c r="D3325" s="50" t="s">
        <v>829</v>
      </c>
    </row>
    <row r="3326" spans="1:4">
      <c r="A3326" s="50" t="s">
        <v>3662</v>
      </c>
      <c r="B3326" s="50">
        <v>526823</v>
      </c>
      <c r="C3326" s="50" t="s">
        <v>1517</v>
      </c>
      <c r="D3326" s="50" t="s">
        <v>708</v>
      </c>
    </row>
    <row r="3327" spans="1:4">
      <c r="A3327" s="50" t="s">
        <v>3661</v>
      </c>
      <c r="B3327" s="50">
        <v>514028</v>
      </c>
      <c r="C3327" s="50" t="s">
        <v>1517</v>
      </c>
      <c r="D3327" s="50" t="s">
        <v>702</v>
      </c>
    </row>
    <row r="3328" spans="1:4">
      <c r="A3328" s="50" t="s">
        <v>3660</v>
      </c>
      <c r="B3328" s="50">
        <v>539495</v>
      </c>
      <c r="C3328" s="50" t="s">
        <v>1517</v>
      </c>
      <c r="D3328" s="50" t="s">
        <v>786</v>
      </c>
    </row>
    <row r="3329" spans="1:4">
      <c r="A3329" s="50" t="s">
        <v>3659</v>
      </c>
      <c r="B3329" s="50">
        <v>513369</v>
      </c>
      <c r="C3329" s="50" t="s">
        <v>1517</v>
      </c>
      <c r="D3329" s="50" t="s">
        <v>778</v>
      </c>
    </row>
    <row r="3330" spans="1:4">
      <c r="A3330" s="50" t="s">
        <v>3658</v>
      </c>
      <c r="B3330" s="50" t="s">
        <v>1517</v>
      </c>
      <c r="C3330" s="50" t="s">
        <v>3657</v>
      </c>
      <c r="D3330" s="50" t="s">
        <v>1515</v>
      </c>
    </row>
    <row r="3331" spans="1:4">
      <c r="A3331" s="50" t="s">
        <v>3656</v>
      </c>
      <c r="B3331" s="50">
        <v>541601</v>
      </c>
      <c r="C3331" s="50" t="s">
        <v>1517</v>
      </c>
      <c r="D3331" s="50" t="s">
        <v>254</v>
      </c>
    </row>
    <row r="3332" spans="1:4">
      <c r="A3332" s="50" t="s">
        <v>3655</v>
      </c>
      <c r="B3332" s="50">
        <v>522257</v>
      </c>
      <c r="C3332" s="50" t="s">
        <v>1517</v>
      </c>
      <c r="D3332" s="50" t="s">
        <v>297</v>
      </c>
    </row>
    <row r="3333" spans="1:4">
      <c r="A3333" s="50" t="s">
        <v>3654</v>
      </c>
      <c r="B3333" s="50">
        <v>517522</v>
      </c>
      <c r="C3333" s="50" t="s">
        <v>1517</v>
      </c>
      <c r="D3333" s="50" t="s">
        <v>771</v>
      </c>
    </row>
    <row r="3334" spans="1:4">
      <c r="A3334" s="50" t="s">
        <v>3653</v>
      </c>
      <c r="B3334" s="50">
        <v>512409</v>
      </c>
      <c r="C3334" s="50" t="s">
        <v>1517</v>
      </c>
      <c r="D3334" s="50" t="s">
        <v>786</v>
      </c>
    </row>
    <row r="3335" spans="1:4">
      <c r="A3335" s="50" t="s">
        <v>3652</v>
      </c>
      <c r="B3335" s="50" t="s">
        <v>1517</v>
      </c>
      <c r="C3335" s="50" t="s">
        <v>3651</v>
      </c>
      <c r="D3335" s="50" t="s">
        <v>1515</v>
      </c>
    </row>
    <row r="3336" spans="1:4">
      <c r="A3336" s="50" t="s">
        <v>3650</v>
      </c>
      <c r="B3336" s="50">
        <v>500354</v>
      </c>
      <c r="C3336" s="50" t="s">
        <v>3649</v>
      </c>
      <c r="D3336" s="50" t="s">
        <v>589</v>
      </c>
    </row>
    <row r="3337" spans="1:4">
      <c r="A3337" s="50" t="s">
        <v>3648</v>
      </c>
      <c r="B3337" s="50">
        <v>532665</v>
      </c>
      <c r="C3337" s="50" t="s">
        <v>3647</v>
      </c>
      <c r="D3337" s="50" t="s">
        <v>702</v>
      </c>
    </row>
    <row r="3338" spans="1:4">
      <c r="A3338" s="50" t="s">
        <v>3646</v>
      </c>
      <c r="B3338" s="50">
        <v>500355</v>
      </c>
      <c r="C3338" s="50" t="s">
        <v>3644</v>
      </c>
      <c r="D3338" s="50" t="s">
        <v>789</v>
      </c>
    </row>
    <row r="3339" spans="1:4">
      <c r="A3339" s="50" t="s">
        <v>3645</v>
      </c>
      <c r="B3339" s="50">
        <v>500355</v>
      </c>
      <c r="C3339" s="50" t="s">
        <v>3644</v>
      </c>
      <c r="D3339" s="50" t="s">
        <v>789</v>
      </c>
    </row>
    <row r="3340" spans="1:4">
      <c r="A3340" s="50" t="s">
        <v>3643</v>
      </c>
      <c r="B3340" s="50">
        <v>534734</v>
      </c>
      <c r="C3340" s="50" t="s">
        <v>1517</v>
      </c>
      <c r="D3340" s="50" t="s">
        <v>187</v>
      </c>
    </row>
    <row r="3341" spans="1:4">
      <c r="A3341" s="50" t="s">
        <v>3642</v>
      </c>
      <c r="B3341" s="50">
        <v>522281</v>
      </c>
      <c r="C3341" s="50" t="s">
        <v>1517</v>
      </c>
      <c r="D3341" s="50" t="s">
        <v>740</v>
      </c>
    </row>
    <row r="3342" spans="1:4">
      <c r="A3342" s="50" t="s">
        <v>3641</v>
      </c>
      <c r="B3342" s="50">
        <v>500357</v>
      </c>
      <c r="C3342" s="50" t="s">
        <v>1517</v>
      </c>
      <c r="D3342" s="50" t="s">
        <v>1437</v>
      </c>
    </row>
    <row r="3343" spans="1:4">
      <c r="A3343" s="50" t="s">
        <v>3640</v>
      </c>
      <c r="B3343" s="50">
        <v>500358</v>
      </c>
      <c r="C3343" s="50" t="s">
        <v>1517</v>
      </c>
      <c r="D3343" s="50" t="s">
        <v>786</v>
      </c>
    </row>
    <row r="3344" spans="1:4">
      <c r="A3344" s="50" t="s">
        <v>3639</v>
      </c>
      <c r="B3344" s="50">
        <v>524037</v>
      </c>
      <c r="C3344" s="50" t="s">
        <v>1517</v>
      </c>
      <c r="D3344" s="50" t="s">
        <v>199</v>
      </c>
    </row>
    <row r="3345" spans="1:4">
      <c r="A3345" s="50" t="s">
        <v>3638</v>
      </c>
      <c r="B3345" s="50">
        <v>502587</v>
      </c>
      <c r="C3345" s="50" t="s">
        <v>1517</v>
      </c>
      <c r="D3345" s="50" t="s">
        <v>1437</v>
      </c>
    </row>
    <row r="3346" spans="1:4">
      <c r="A3346" s="50" t="s">
        <v>3637</v>
      </c>
      <c r="B3346" s="50">
        <v>539309</v>
      </c>
      <c r="C3346" s="50" t="s">
        <v>3636</v>
      </c>
      <c r="D3346" s="50" t="s">
        <v>205</v>
      </c>
    </row>
    <row r="3347" spans="1:4">
      <c r="A3347" s="50" t="s">
        <v>3635</v>
      </c>
      <c r="B3347" s="50">
        <v>523289</v>
      </c>
      <c r="C3347" s="50" t="s">
        <v>1517</v>
      </c>
      <c r="D3347" s="50" t="s">
        <v>994</v>
      </c>
    </row>
    <row r="3348" spans="1:4">
      <c r="A3348" s="50" t="s">
        <v>3634</v>
      </c>
      <c r="B3348" s="50">
        <v>515127</v>
      </c>
      <c r="C3348" s="50" t="s">
        <v>1517</v>
      </c>
      <c r="D3348" s="50" t="s">
        <v>994</v>
      </c>
    </row>
    <row r="3349" spans="1:4">
      <c r="A3349" s="50" t="s">
        <v>3633</v>
      </c>
      <c r="B3349" s="50">
        <v>538540</v>
      </c>
      <c r="C3349" s="50" t="s">
        <v>1517</v>
      </c>
      <c r="D3349" s="50" t="s">
        <v>786</v>
      </c>
    </row>
    <row r="3350" spans="1:4">
      <c r="A3350" s="50" t="s">
        <v>3632</v>
      </c>
      <c r="B3350" s="50">
        <v>532369</v>
      </c>
      <c r="C3350" s="50" t="s">
        <v>3631</v>
      </c>
      <c r="D3350" s="50" t="s">
        <v>1822</v>
      </c>
    </row>
    <row r="3351" spans="1:4">
      <c r="A3351" s="50" t="s">
        <v>3630</v>
      </c>
      <c r="B3351" s="50">
        <v>532370</v>
      </c>
      <c r="C3351" s="50" t="s">
        <v>3629</v>
      </c>
      <c r="D3351" s="50" t="s">
        <v>730</v>
      </c>
    </row>
    <row r="3352" spans="1:4">
      <c r="A3352" s="50" t="s">
        <v>3628</v>
      </c>
      <c r="B3352" s="50">
        <v>514223</v>
      </c>
      <c r="C3352" s="50" t="s">
        <v>3627</v>
      </c>
      <c r="D3352" s="50" t="s">
        <v>994</v>
      </c>
    </row>
    <row r="3353" spans="1:4">
      <c r="A3353" s="50" t="s">
        <v>3626</v>
      </c>
      <c r="B3353" s="50">
        <v>530951</v>
      </c>
      <c r="C3353" s="50" t="s">
        <v>1517</v>
      </c>
      <c r="D3353" s="50" t="s">
        <v>1407</v>
      </c>
    </row>
    <row r="3354" spans="1:4">
      <c r="A3354" s="50" t="s">
        <v>3625</v>
      </c>
      <c r="B3354" s="50">
        <v>532527</v>
      </c>
      <c r="C3354" s="50" t="s">
        <v>3624</v>
      </c>
      <c r="D3354" s="50" t="s">
        <v>778</v>
      </c>
    </row>
    <row r="3355" spans="1:4">
      <c r="A3355" s="50" t="s">
        <v>3623</v>
      </c>
      <c r="B3355" s="50">
        <v>533262</v>
      </c>
      <c r="C3355" s="50" t="s">
        <v>3622</v>
      </c>
      <c r="D3355" s="50" t="s">
        <v>713</v>
      </c>
    </row>
    <row r="3356" spans="1:4">
      <c r="A3356" s="50" t="s">
        <v>3621</v>
      </c>
      <c r="B3356" s="50">
        <v>532690</v>
      </c>
      <c r="C3356" s="50" t="s">
        <v>3620</v>
      </c>
      <c r="D3356" s="50" t="s">
        <v>1632</v>
      </c>
    </row>
    <row r="3357" spans="1:4">
      <c r="A3357" s="50" t="s">
        <v>3619</v>
      </c>
      <c r="B3357" s="50">
        <v>530925</v>
      </c>
      <c r="C3357" s="50" t="s">
        <v>1517</v>
      </c>
      <c r="D3357" s="50" t="s">
        <v>786</v>
      </c>
    </row>
    <row r="3358" spans="1:4">
      <c r="A3358" s="50" t="s">
        <v>3618</v>
      </c>
      <c r="B3358" s="50">
        <v>507490</v>
      </c>
      <c r="C3358" s="50" t="s">
        <v>3617</v>
      </c>
      <c r="D3358" s="50" t="s">
        <v>589</v>
      </c>
    </row>
    <row r="3359" spans="1:4">
      <c r="A3359" s="50" t="s">
        <v>3616</v>
      </c>
      <c r="B3359" s="50">
        <v>531228</v>
      </c>
      <c r="C3359" s="50" t="s">
        <v>1517</v>
      </c>
      <c r="D3359" s="50" t="s">
        <v>786</v>
      </c>
    </row>
    <row r="3360" spans="1:4">
      <c r="A3360" s="50" t="s">
        <v>3615</v>
      </c>
      <c r="B3360" s="50">
        <v>532987</v>
      </c>
      <c r="C3360" s="50" t="s">
        <v>3614</v>
      </c>
      <c r="D3360" s="50" t="s">
        <v>771</v>
      </c>
    </row>
    <row r="3361" spans="1:4">
      <c r="A3361" s="50" t="s">
        <v>3613</v>
      </c>
      <c r="B3361" s="50">
        <v>532988</v>
      </c>
      <c r="C3361" s="50" t="s">
        <v>3612</v>
      </c>
      <c r="D3361" s="50" t="s">
        <v>771</v>
      </c>
    </row>
    <row r="3362" spans="1:4">
      <c r="A3362" s="50" t="s">
        <v>3611</v>
      </c>
      <c r="B3362" s="50">
        <v>505800</v>
      </c>
      <c r="C3362" s="50" t="s">
        <v>3610</v>
      </c>
      <c r="D3362" s="50" t="s">
        <v>771</v>
      </c>
    </row>
    <row r="3363" spans="1:4">
      <c r="A3363" s="50" t="s">
        <v>3609</v>
      </c>
      <c r="B3363" s="50">
        <v>532661</v>
      </c>
      <c r="C3363" s="50" t="s">
        <v>3608</v>
      </c>
      <c r="D3363" s="50" t="s">
        <v>771</v>
      </c>
    </row>
    <row r="3364" spans="1:4">
      <c r="A3364" s="50" t="s">
        <v>3607</v>
      </c>
      <c r="B3364" s="50">
        <v>541945</v>
      </c>
      <c r="C3364" s="50" t="s">
        <v>1517</v>
      </c>
      <c r="D3364" s="50" t="s">
        <v>713</v>
      </c>
    </row>
    <row r="3365" spans="1:4">
      <c r="A3365" s="50" t="s">
        <v>3606</v>
      </c>
      <c r="B3365" s="50">
        <v>531583</v>
      </c>
      <c r="C3365" s="50" t="s">
        <v>1517</v>
      </c>
      <c r="D3365" s="50" t="s">
        <v>786</v>
      </c>
    </row>
    <row r="3366" spans="1:4">
      <c r="A3366" s="50" t="s">
        <v>3605</v>
      </c>
      <c r="B3366" s="50">
        <v>500360</v>
      </c>
      <c r="C3366" s="50" t="s">
        <v>1517</v>
      </c>
      <c r="D3366" s="50" t="s">
        <v>297</v>
      </c>
    </row>
    <row r="3367" spans="1:4">
      <c r="A3367" s="50" t="s">
        <v>3604</v>
      </c>
      <c r="B3367" s="50">
        <v>501351</v>
      </c>
      <c r="C3367" s="50" t="s">
        <v>1517</v>
      </c>
      <c r="D3367" s="50" t="s">
        <v>1533</v>
      </c>
    </row>
    <row r="3368" spans="1:4">
      <c r="A3368" s="50" t="s">
        <v>3603</v>
      </c>
      <c r="B3368" s="50">
        <v>507966</v>
      </c>
      <c r="C3368" s="50" t="s">
        <v>1517</v>
      </c>
      <c r="D3368" s="50" t="s">
        <v>1593</v>
      </c>
    </row>
    <row r="3369" spans="1:4">
      <c r="A3369" s="50" t="s">
        <v>3602</v>
      </c>
      <c r="B3369" s="50">
        <v>522207</v>
      </c>
      <c r="C3369" s="50" t="s">
        <v>1517</v>
      </c>
      <c r="D3369" s="50" t="s">
        <v>771</v>
      </c>
    </row>
    <row r="3370" spans="1:4">
      <c r="A3370" s="50" t="s">
        <v>3601</v>
      </c>
      <c r="B3370" s="50">
        <v>522207</v>
      </c>
      <c r="C3370" s="50" t="s">
        <v>1517</v>
      </c>
      <c r="D3370" s="50" t="s">
        <v>771</v>
      </c>
    </row>
    <row r="3371" spans="1:4">
      <c r="A3371" s="50" t="s">
        <v>3600</v>
      </c>
      <c r="B3371" s="50">
        <v>524230</v>
      </c>
      <c r="C3371" s="50" t="s">
        <v>3599</v>
      </c>
      <c r="D3371" s="50" t="s">
        <v>199</v>
      </c>
    </row>
    <row r="3372" spans="1:4">
      <c r="A3372" s="50" t="s">
        <v>3598</v>
      </c>
      <c r="B3372" s="50">
        <v>531233</v>
      </c>
      <c r="C3372" s="50" t="s">
        <v>1517</v>
      </c>
      <c r="D3372" s="50" t="s">
        <v>860</v>
      </c>
    </row>
    <row r="3373" spans="1:4">
      <c r="A3373" s="50" t="s">
        <v>3597</v>
      </c>
      <c r="B3373" s="50">
        <v>507649</v>
      </c>
      <c r="C3373" s="50" t="s">
        <v>1517</v>
      </c>
      <c r="D3373" s="50" t="s">
        <v>1428</v>
      </c>
    </row>
    <row r="3374" spans="1:4">
      <c r="A3374" s="50" t="s">
        <v>3596</v>
      </c>
      <c r="B3374" s="50">
        <v>532918</v>
      </c>
      <c r="C3374" s="50" t="s">
        <v>1517</v>
      </c>
      <c r="D3374" s="50" t="s">
        <v>205</v>
      </c>
    </row>
    <row r="3375" spans="1:4">
      <c r="A3375" s="50" t="s">
        <v>3595</v>
      </c>
      <c r="B3375" s="50">
        <v>524610</v>
      </c>
      <c r="C3375" s="50" t="s">
        <v>1517</v>
      </c>
      <c r="D3375" s="50" t="s">
        <v>187</v>
      </c>
    </row>
    <row r="3376" spans="1:4">
      <c r="A3376" s="50" t="s">
        <v>3594</v>
      </c>
      <c r="B3376" s="50">
        <v>540796</v>
      </c>
      <c r="C3376" s="50" t="s">
        <v>1517</v>
      </c>
      <c r="D3376" s="50" t="s">
        <v>708</v>
      </c>
    </row>
    <row r="3377" spans="1:4">
      <c r="A3377" s="50" t="s">
        <v>3593</v>
      </c>
      <c r="B3377" s="50">
        <v>520111</v>
      </c>
      <c r="C3377" s="50" t="s">
        <v>3592</v>
      </c>
      <c r="D3377" s="50" t="s">
        <v>713</v>
      </c>
    </row>
    <row r="3378" spans="1:4">
      <c r="A3378" s="50" t="s">
        <v>3591</v>
      </c>
      <c r="B3378" s="50">
        <v>534597</v>
      </c>
      <c r="C3378" s="50" t="s">
        <v>3590</v>
      </c>
      <c r="D3378" s="50" t="s">
        <v>1845</v>
      </c>
    </row>
    <row r="3379" spans="1:4">
      <c r="A3379" s="50" t="s">
        <v>3589</v>
      </c>
      <c r="B3379" s="50">
        <v>533122</v>
      </c>
      <c r="C3379" s="50" t="s">
        <v>3588</v>
      </c>
      <c r="D3379" s="50" t="s">
        <v>1845</v>
      </c>
    </row>
    <row r="3380" spans="1:4">
      <c r="A3380" s="50" t="s">
        <v>3587</v>
      </c>
      <c r="B3380" s="50">
        <v>537840</v>
      </c>
      <c r="C3380" s="50" t="s">
        <v>1517</v>
      </c>
      <c r="D3380" s="50" t="s">
        <v>713</v>
      </c>
    </row>
    <row r="3381" spans="1:4">
      <c r="A3381" s="50" t="s">
        <v>3586</v>
      </c>
      <c r="B3381" s="50">
        <v>507300</v>
      </c>
      <c r="C3381" s="50" t="s">
        <v>1517</v>
      </c>
      <c r="D3381" s="50" t="s">
        <v>589</v>
      </c>
    </row>
    <row r="3382" spans="1:4">
      <c r="A3382" s="50" t="s">
        <v>3585</v>
      </c>
      <c r="B3382" s="50">
        <v>533294</v>
      </c>
      <c r="C3382" s="50" t="s">
        <v>3584</v>
      </c>
      <c r="D3382" s="50" t="s">
        <v>1611</v>
      </c>
    </row>
    <row r="3383" spans="1:4">
      <c r="A3383" s="50" t="s">
        <v>3583</v>
      </c>
      <c r="B3383" s="50">
        <v>526095</v>
      </c>
      <c r="C3383" s="50" t="s">
        <v>1517</v>
      </c>
      <c r="D3383" s="50" t="s">
        <v>1822</v>
      </c>
    </row>
    <row r="3384" spans="1:4">
      <c r="A3384" s="50" t="s">
        <v>3582</v>
      </c>
      <c r="B3384" s="50">
        <v>504341</v>
      </c>
      <c r="C3384" s="50" t="s">
        <v>1517</v>
      </c>
      <c r="D3384" s="50" t="s">
        <v>727</v>
      </c>
    </row>
    <row r="3385" spans="1:4">
      <c r="A3385" s="50" t="s">
        <v>3581</v>
      </c>
      <c r="B3385" s="50">
        <v>541634</v>
      </c>
      <c r="C3385" s="50" t="s">
        <v>1517</v>
      </c>
      <c r="D3385" s="50" t="s">
        <v>1822</v>
      </c>
    </row>
    <row r="3386" spans="1:4">
      <c r="A3386" s="50" t="s">
        <v>3580</v>
      </c>
      <c r="B3386" s="50">
        <v>531207</v>
      </c>
      <c r="C3386" s="50" t="s">
        <v>1517</v>
      </c>
      <c r="D3386" s="50" t="s">
        <v>254</v>
      </c>
    </row>
    <row r="3387" spans="1:4">
      <c r="A3387" s="50" t="s">
        <v>3579</v>
      </c>
      <c r="B3387" s="50">
        <v>500330</v>
      </c>
      <c r="C3387" s="50" t="s">
        <v>3578</v>
      </c>
      <c r="D3387" s="50" t="s">
        <v>702</v>
      </c>
    </row>
    <row r="3388" spans="1:4">
      <c r="A3388" s="50" t="s">
        <v>3577</v>
      </c>
      <c r="B3388" s="50">
        <v>540065</v>
      </c>
      <c r="C3388" s="50" t="s">
        <v>3576</v>
      </c>
      <c r="D3388" s="50" t="s">
        <v>705</v>
      </c>
    </row>
    <row r="3389" spans="1:4">
      <c r="A3389" s="50" t="s">
        <v>3575</v>
      </c>
      <c r="B3389" s="50">
        <v>531825</v>
      </c>
      <c r="C3389" s="50" t="s">
        <v>1517</v>
      </c>
      <c r="D3389" s="50" t="s">
        <v>730</v>
      </c>
    </row>
    <row r="3390" spans="1:4">
      <c r="A3390" s="50" t="s">
        <v>3574</v>
      </c>
      <c r="B3390" s="50">
        <v>537254</v>
      </c>
      <c r="C3390" s="50" t="s">
        <v>1517</v>
      </c>
      <c r="D3390" s="50" t="s">
        <v>994</v>
      </c>
    </row>
    <row r="3391" spans="1:4">
      <c r="A3391" s="50" t="s">
        <v>3573</v>
      </c>
      <c r="B3391" s="50">
        <v>534708</v>
      </c>
      <c r="C3391" s="50" t="s">
        <v>1517</v>
      </c>
      <c r="D3391" s="50" t="s">
        <v>1712</v>
      </c>
    </row>
    <row r="3392" spans="1:4">
      <c r="A3392" s="50" t="s">
        <v>3572</v>
      </c>
      <c r="B3392" s="50">
        <v>533608</v>
      </c>
      <c r="C3392" s="50" t="s">
        <v>1517</v>
      </c>
      <c r="D3392" s="50" t="s">
        <v>716</v>
      </c>
    </row>
    <row r="3393" spans="1:4">
      <c r="A3393" s="50" t="s">
        <v>3571</v>
      </c>
      <c r="B3393" s="50">
        <v>533285</v>
      </c>
      <c r="C3393" s="50" t="s">
        <v>1517</v>
      </c>
      <c r="D3393" s="50" t="s">
        <v>708</v>
      </c>
    </row>
    <row r="3394" spans="1:4">
      <c r="A3394" s="50" t="s">
        <v>3570</v>
      </c>
      <c r="B3394" s="50">
        <v>539691</v>
      </c>
      <c r="C3394" s="50" t="s">
        <v>1517</v>
      </c>
      <c r="D3394" s="50" t="s">
        <v>994</v>
      </c>
    </row>
    <row r="3395" spans="1:4">
      <c r="A3395" s="50" t="s">
        <v>3569</v>
      </c>
      <c r="B3395" s="50">
        <v>530053</v>
      </c>
      <c r="C3395" s="50" t="s">
        <v>1517</v>
      </c>
      <c r="D3395" s="50" t="s">
        <v>708</v>
      </c>
    </row>
    <row r="3396" spans="1:4">
      <c r="A3396" s="50" t="s">
        <v>3568</v>
      </c>
      <c r="B3396" s="50">
        <v>513558</v>
      </c>
      <c r="C3396" s="50" t="s">
        <v>1517</v>
      </c>
      <c r="D3396" s="50" t="s">
        <v>1632</v>
      </c>
    </row>
    <row r="3397" spans="1:4">
      <c r="A3397" s="50" t="s">
        <v>3567</v>
      </c>
      <c r="B3397" s="50">
        <v>538611</v>
      </c>
      <c r="C3397" s="50" t="s">
        <v>1517</v>
      </c>
      <c r="D3397" s="50" t="s">
        <v>727</v>
      </c>
    </row>
    <row r="3398" spans="1:4">
      <c r="A3398" s="50" t="s">
        <v>3566</v>
      </c>
      <c r="B3398" s="50">
        <v>532955</v>
      </c>
      <c r="C3398" s="50" t="s">
        <v>3565</v>
      </c>
      <c r="D3398" s="50" t="s">
        <v>786</v>
      </c>
    </row>
    <row r="3399" spans="1:4">
      <c r="A3399" s="50" t="s">
        <v>3564</v>
      </c>
      <c r="B3399" s="50">
        <v>523650</v>
      </c>
      <c r="C3399" s="50" t="s">
        <v>1517</v>
      </c>
      <c r="D3399" s="50" t="s">
        <v>297</v>
      </c>
    </row>
    <row r="3400" spans="1:4">
      <c r="A3400" s="50" t="s">
        <v>3563</v>
      </c>
      <c r="B3400" s="50">
        <v>532805</v>
      </c>
      <c r="C3400" s="50" t="s">
        <v>3561</v>
      </c>
      <c r="D3400" s="50" t="s">
        <v>994</v>
      </c>
    </row>
    <row r="3401" spans="1:4">
      <c r="A3401" s="50" t="s">
        <v>3562</v>
      </c>
      <c r="B3401" s="50">
        <v>532805</v>
      </c>
      <c r="C3401" s="50" t="s">
        <v>3561</v>
      </c>
      <c r="D3401" s="50" t="s">
        <v>994</v>
      </c>
    </row>
    <row r="3402" spans="1:4">
      <c r="A3402" s="50" t="s">
        <v>3560</v>
      </c>
      <c r="B3402" s="50">
        <v>532884</v>
      </c>
      <c r="C3402" s="50" t="s">
        <v>3559</v>
      </c>
      <c r="D3402" s="50" t="s">
        <v>3558</v>
      </c>
    </row>
    <row r="3403" spans="1:4">
      <c r="A3403" s="50" t="s">
        <v>3557</v>
      </c>
      <c r="B3403" s="50">
        <v>530815</v>
      </c>
      <c r="C3403" s="50" t="s">
        <v>1517</v>
      </c>
      <c r="D3403" s="50" t="s">
        <v>463</v>
      </c>
    </row>
    <row r="3404" spans="1:4">
      <c r="A3404" s="50" t="s">
        <v>3556</v>
      </c>
      <c r="B3404" s="50">
        <v>531033</v>
      </c>
      <c r="C3404" s="50" t="s">
        <v>1517</v>
      </c>
      <c r="D3404" s="50" t="s">
        <v>786</v>
      </c>
    </row>
    <row r="3405" spans="1:4">
      <c r="A3405" s="50" t="s">
        <v>3555</v>
      </c>
      <c r="B3405" s="50">
        <v>530807</v>
      </c>
      <c r="C3405" s="50" t="s">
        <v>1517</v>
      </c>
      <c r="D3405" s="50" t="s">
        <v>708</v>
      </c>
    </row>
    <row r="3406" spans="1:4">
      <c r="A3406" s="50" t="s">
        <v>3554</v>
      </c>
      <c r="B3406" s="50">
        <v>515018</v>
      </c>
      <c r="C3406" s="50" t="s">
        <v>3553</v>
      </c>
      <c r="D3406" s="50" t="s">
        <v>2179</v>
      </c>
    </row>
    <row r="3407" spans="1:4">
      <c r="A3407" s="50" t="s">
        <v>3552</v>
      </c>
      <c r="B3407" s="50">
        <v>540175</v>
      </c>
      <c r="C3407" s="50" t="s">
        <v>1517</v>
      </c>
      <c r="D3407" s="50" t="s">
        <v>727</v>
      </c>
    </row>
    <row r="3408" spans="1:4">
      <c r="A3408" s="50" t="s">
        <v>3551</v>
      </c>
      <c r="B3408" s="50">
        <v>511585</v>
      </c>
      <c r="C3408" s="50" t="s">
        <v>1517</v>
      </c>
      <c r="D3408" s="50" t="s">
        <v>786</v>
      </c>
    </row>
    <row r="3409" spans="1:4">
      <c r="A3409" s="50" t="s">
        <v>3550</v>
      </c>
      <c r="B3409" s="50">
        <v>512624</v>
      </c>
      <c r="C3409" s="50" t="s">
        <v>1517</v>
      </c>
      <c r="D3409" s="50" t="s">
        <v>994</v>
      </c>
    </row>
    <row r="3410" spans="1:4">
      <c r="A3410" s="50" t="s">
        <v>3549</v>
      </c>
      <c r="B3410" s="50">
        <v>505817</v>
      </c>
      <c r="C3410" s="50" t="s">
        <v>1517</v>
      </c>
      <c r="D3410" s="50" t="s">
        <v>771</v>
      </c>
    </row>
    <row r="3411" spans="1:4">
      <c r="A3411" s="50" t="s">
        <v>3548</v>
      </c>
      <c r="B3411" s="50">
        <v>505817</v>
      </c>
      <c r="C3411" s="50" t="s">
        <v>1517</v>
      </c>
      <c r="D3411" s="50" t="s">
        <v>771</v>
      </c>
    </row>
    <row r="3412" spans="1:4">
      <c r="A3412" s="50" t="s">
        <v>3547</v>
      </c>
      <c r="B3412" s="50">
        <v>526075</v>
      </c>
      <c r="C3412" s="50" t="s">
        <v>1517</v>
      </c>
      <c r="D3412" s="50" t="s">
        <v>254</v>
      </c>
    </row>
    <row r="3413" spans="1:4">
      <c r="A3413" s="50" t="s">
        <v>3546</v>
      </c>
      <c r="B3413" s="50">
        <v>530517</v>
      </c>
      <c r="C3413" s="50" t="s">
        <v>3545</v>
      </c>
      <c r="D3413" s="50" t="s">
        <v>219</v>
      </c>
    </row>
    <row r="3414" spans="1:4">
      <c r="A3414" s="50" t="s">
        <v>3544</v>
      </c>
      <c r="B3414" s="50" t="s">
        <v>1517</v>
      </c>
      <c r="C3414" s="50" t="s">
        <v>3543</v>
      </c>
      <c r="D3414" s="50" t="s">
        <v>1515</v>
      </c>
    </row>
    <row r="3415" spans="1:4">
      <c r="A3415" s="50" t="s">
        <v>3542</v>
      </c>
      <c r="B3415" s="50">
        <v>532124</v>
      </c>
      <c r="C3415" s="50" t="s">
        <v>1517</v>
      </c>
      <c r="D3415" s="50" t="s">
        <v>1593</v>
      </c>
    </row>
    <row r="3416" spans="1:4">
      <c r="A3416" s="50" t="s">
        <v>3541</v>
      </c>
      <c r="B3416" s="50">
        <v>532124</v>
      </c>
      <c r="C3416" s="50" t="s">
        <v>1517</v>
      </c>
      <c r="D3416" s="50" t="s">
        <v>1593</v>
      </c>
    </row>
    <row r="3417" spans="1:4">
      <c r="A3417" s="50" t="s">
        <v>3540</v>
      </c>
      <c r="B3417" s="50">
        <v>500111</v>
      </c>
      <c r="C3417" s="50" t="s">
        <v>3539</v>
      </c>
      <c r="D3417" s="50" t="s">
        <v>786</v>
      </c>
    </row>
    <row r="3418" spans="1:4">
      <c r="A3418" s="50" t="s">
        <v>3538</v>
      </c>
      <c r="B3418" s="50">
        <v>503162</v>
      </c>
      <c r="C3418" s="50" t="s">
        <v>1517</v>
      </c>
      <c r="D3418" s="50" t="s">
        <v>702</v>
      </c>
    </row>
    <row r="3419" spans="1:4">
      <c r="A3419" s="50" t="s">
        <v>3537</v>
      </c>
      <c r="B3419" s="50">
        <v>532712</v>
      </c>
      <c r="C3419" s="50" t="s">
        <v>3536</v>
      </c>
      <c r="D3419" s="50" t="s">
        <v>1706</v>
      </c>
    </row>
    <row r="3420" spans="1:4">
      <c r="A3420" s="50" t="s">
        <v>3535</v>
      </c>
      <c r="B3420" s="50">
        <v>590106</v>
      </c>
      <c r="C3420" s="50" t="s">
        <v>3534</v>
      </c>
      <c r="D3420" s="50" t="s">
        <v>727</v>
      </c>
    </row>
    <row r="3421" spans="1:4">
      <c r="A3421" s="50" t="s">
        <v>3533</v>
      </c>
      <c r="B3421" s="50">
        <v>590095</v>
      </c>
      <c r="C3421" s="50" t="s">
        <v>3532</v>
      </c>
      <c r="D3421" s="50" t="s">
        <v>727</v>
      </c>
    </row>
    <row r="3422" spans="1:4">
      <c r="A3422" s="50" t="s">
        <v>3531</v>
      </c>
      <c r="B3422" s="50">
        <v>590113</v>
      </c>
      <c r="C3422" s="50" t="s">
        <v>3530</v>
      </c>
      <c r="D3422" s="50" t="s">
        <v>727</v>
      </c>
    </row>
    <row r="3423" spans="1:4">
      <c r="A3423" s="50" t="s">
        <v>3529</v>
      </c>
      <c r="B3423" s="50">
        <v>590104</v>
      </c>
      <c r="C3423" s="50" t="s">
        <v>3528</v>
      </c>
      <c r="D3423" s="50" t="s">
        <v>727</v>
      </c>
    </row>
    <row r="3424" spans="1:4">
      <c r="A3424" s="50" t="s">
        <v>3527</v>
      </c>
      <c r="B3424" s="50">
        <v>590103</v>
      </c>
      <c r="C3424" s="50" t="s">
        <v>3526</v>
      </c>
      <c r="D3424" s="50" t="s">
        <v>727</v>
      </c>
    </row>
    <row r="3425" spans="1:4">
      <c r="A3425" s="50" t="s">
        <v>3525</v>
      </c>
      <c r="B3425" s="50">
        <v>590108</v>
      </c>
      <c r="C3425" s="50" t="s">
        <v>3524</v>
      </c>
      <c r="D3425" s="50" t="s">
        <v>727</v>
      </c>
    </row>
    <row r="3426" spans="1:4">
      <c r="A3426" s="50" t="s">
        <v>3523</v>
      </c>
      <c r="B3426" s="50">
        <v>590109</v>
      </c>
      <c r="C3426" s="50" t="s">
        <v>3522</v>
      </c>
      <c r="D3426" s="50" t="s">
        <v>727</v>
      </c>
    </row>
    <row r="3427" spans="1:4">
      <c r="A3427" s="50" t="s">
        <v>3521</v>
      </c>
      <c r="B3427" s="50">
        <v>540709</v>
      </c>
      <c r="C3427" s="50" t="s">
        <v>3520</v>
      </c>
      <c r="D3427" s="50" t="s">
        <v>1985</v>
      </c>
    </row>
    <row r="3428" spans="1:4">
      <c r="A3428" s="50" t="s">
        <v>3519</v>
      </c>
      <c r="B3428" s="50">
        <v>523445</v>
      </c>
      <c r="C3428" s="50" t="s">
        <v>3518</v>
      </c>
      <c r="D3428" s="50" t="s">
        <v>713</v>
      </c>
    </row>
    <row r="3429" spans="1:4">
      <c r="A3429" s="50" t="s">
        <v>3517</v>
      </c>
      <c r="B3429" s="50">
        <v>500325</v>
      </c>
      <c r="C3429" s="50" t="s">
        <v>3516</v>
      </c>
      <c r="D3429" s="50" t="s">
        <v>3515</v>
      </c>
    </row>
    <row r="3430" spans="1:4">
      <c r="A3430" s="50" t="s">
        <v>3514</v>
      </c>
      <c r="B3430" s="50">
        <v>500390</v>
      </c>
      <c r="C3430" s="50" t="s">
        <v>3513</v>
      </c>
      <c r="D3430" s="50" t="s">
        <v>1845</v>
      </c>
    </row>
    <row r="3431" spans="1:4">
      <c r="A3431" s="50" t="s">
        <v>3512</v>
      </c>
      <c r="B3431" s="50">
        <v>533107</v>
      </c>
      <c r="C3431" s="50" t="s">
        <v>3511</v>
      </c>
      <c r="D3431" s="50" t="s">
        <v>722</v>
      </c>
    </row>
    <row r="3432" spans="1:4">
      <c r="A3432" s="50" t="s">
        <v>3510</v>
      </c>
      <c r="B3432" s="50">
        <v>540767</v>
      </c>
      <c r="C3432" s="50" t="s">
        <v>3509</v>
      </c>
      <c r="D3432" s="50" t="s">
        <v>719</v>
      </c>
    </row>
    <row r="3433" spans="1:4">
      <c r="A3433" s="50" t="s">
        <v>3508</v>
      </c>
      <c r="B3433" s="50">
        <v>532939</v>
      </c>
      <c r="C3433" s="50" t="s">
        <v>3507</v>
      </c>
      <c r="D3433" s="50" t="s">
        <v>1845</v>
      </c>
    </row>
    <row r="3434" spans="1:4">
      <c r="A3434" s="50" t="s">
        <v>3506</v>
      </c>
      <c r="B3434" s="50">
        <v>511712</v>
      </c>
      <c r="C3434" s="50" t="s">
        <v>1517</v>
      </c>
      <c r="D3434" s="50" t="s">
        <v>727</v>
      </c>
    </row>
    <row r="3435" spans="1:4">
      <c r="A3435" s="50" t="s">
        <v>3505</v>
      </c>
      <c r="B3435" s="50">
        <v>539760</v>
      </c>
      <c r="C3435" s="50" t="s">
        <v>1517</v>
      </c>
      <c r="D3435" s="50" t="s">
        <v>740</v>
      </c>
    </row>
    <row r="3436" spans="1:4">
      <c r="A3436" s="50" t="s">
        <v>3504</v>
      </c>
      <c r="B3436" s="50">
        <v>532915</v>
      </c>
      <c r="C3436" s="50" t="s">
        <v>3503</v>
      </c>
      <c r="D3436" s="50" t="s">
        <v>727</v>
      </c>
    </row>
    <row r="3437" spans="1:4">
      <c r="A3437" s="50" t="s">
        <v>3502</v>
      </c>
      <c r="B3437" s="50">
        <v>540426</v>
      </c>
      <c r="C3437" s="50" t="s">
        <v>1517</v>
      </c>
      <c r="D3437" s="50" t="s">
        <v>708</v>
      </c>
    </row>
    <row r="3438" spans="1:4">
      <c r="A3438" s="50" t="s">
        <v>3501</v>
      </c>
      <c r="B3438" s="50">
        <v>513043</v>
      </c>
      <c r="C3438" s="50" t="s">
        <v>1517</v>
      </c>
      <c r="D3438" s="50" t="s">
        <v>205</v>
      </c>
    </row>
    <row r="3439" spans="1:4">
      <c r="A3439" s="50" t="s">
        <v>3500</v>
      </c>
      <c r="B3439" s="50">
        <v>512487</v>
      </c>
      <c r="C3439" s="50" t="s">
        <v>1517</v>
      </c>
      <c r="D3439" s="50" t="s">
        <v>994</v>
      </c>
    </row>
    <row r="3440" spans="1:4">
      <c r="A3440" s="50" t="s">
        <v>3499</v>
      </c>
      <c r="B3440" s="50">
        <v>505658</v>
      </c>
      <c r="C3440" s="50" t="s">
        <v>1517</v>
      </c>
      <c r="D3440" s="50" t="s">
        <v>297</v>
      </c>
    </row>
    <row r="3441" spans="1:4">
      <c r="A3441" s="50" t="s">
        <v>3498</v>
      </c>
      <c r="B3441" s="50">
        <v>504360</v>
      </c>
      <c r="C3441" s="50" t="s">
        <v>1517</v>
      </c>
      <c r="D3441" s="50" t="s">
        <v>994</v>
      </c>
    </row>
    <row r="3442" spans="1:4">
      <c r="A3442" s="50" t="s">
        <v>3497</v>
      </c>
      <c r="B3442" s="50">
        <v>511149</v>
      </c>
      <c r="C3442" s="50" t="s">
        <v>1517</v>
      </c>
      <c r="D3442" s="50" t="s">
        <v>1533</v>
      </c>
    </row>
    <row r="3443" spans="1:4">
      <c r="A3443" s="50" t="s">
        <v>3496</v>
      </c>
      <c r="B3443" s="50">
        <v>530919</v>
      </c>
      <c r="C3443" s="50" t="s">
        <v>3495</v>
      </c>
      <c r="D3443" s="50" t="s">
        <v>3492</v>
      </c>
    </row>
    <row r="3444" spans="1:4">
      <c r="A3444" s="50" t="s">
        <v>3494</v>
      </c>
      <c r="B3444" s="50" t="s">
        <v>1517</v>
      </c>
      <c r="C3444" s="50" t="s">
        <v>3493</v>
      </c>
      <c r="D3444" s="50" t="s">
        <v>3492</v>
      </c>
    </row>
    <row r="3445" spans="1:4">
      <c r="A3445" s="50" t="s">
        <v>3491</v>
      </c>
      <c r="B3445" s="50">
        <v>532923</v>
      </c>
      <c r="C3445" s="50" t="s">
        <v>3490</v>
      </c>
      <c r="D3445" s="50" t="s">
        <v>829</v>
      </c>
    </row>
    <row r="3446" spans="1:4">
      <c r="A3446" s="50" t="s">
        <v>3489</v>
      </c>
      <c r="B3446" s="50">
        <v>535322</v>
      </c>
      <c r="C3446" s="50" t="s">
        <v>3488</v>
      </c>
      <c r="D3446" s="50" t="s">
        <v>1985</v>
      </c>
    </row>
    <row r="3447" spans="1:4">
      <c r="A3447" s="50" t="s">
        <v>3487</v>
      </c>
      <c r="B3447" s="50">
        <v>532687</v>
      </c>
      <c r="C3447" s="50" t="s">
        <v>3485</v>
      </c>
      <c r="D3447" s="50" t="s">
        <v>2007</v>
      </c>
    </row>
    <row r="3448" spans="1:4">
      <c r="A3448" s="50" t="s">
        <v>3486</v>
      </c>
      <c r="B3448" s="50">
        <v>532687</v>
      </c>
      <c r="C3448" s="50" t="s">
        <v>3485</v>
      </c>
      <c r="D3448" s="50" t="s">
        <v>2007</v>
      </c>
    </row>
    <row r="3449" spans="1:4">
      <c r="A3449" s="50" t="s">
        <v>3484</v>
      </c>
      <c r="B3449" s="50">
        <v>524218</v>
      </c>
      <c r="C3449" s="50" t="s">
        <v>1517</v>
      </c>
      <c r="D3449" s="50" t="s">
        <v>254</v>
      </c>
    </row>
    <row r="3450" spans="1:4">
      <c r="A3450" s="50" t="s">
        <v>3483</v>
      </c>
      <c r="B3450" s="50">
        <v>505509</v>
      </c>
      <c r="C3450" s="50" t="s">
        <v>3482</v>
      </c>
      <c r="D3450" s="50" t="s">
        <v>716</v>
      </c>
    </row>
    <row r="3451" spans="1:4">
      <c r="A3451" s="50" t="s">
        <v>3481</v>
      </c>
      <c r="B3451" s="50">
        <v>515085</v>
      </c>
      <c r="C3451" s="50" t="s">
        <v>1517</v>
      </c>
      <c r="D3451" s="50" t="s">
        <v>2179</v>
      </c>
    </row>
    <row r="3452" spans="1:4">
      <c r="A3452" s="50" t="s">
        <v>3480</v>
      </c>
      <c r="B3452" s="50">
        <v>519191</v>
      </c>
      <c r="C3452" s="50" t="s">
        <v>3479</v>
      </c>
      <c r="D3452" s="50" t="s">
        <v>3478</v>
      </c>
    </row>
    <row r="3453" spans="1:4">
      <c r="A3453" s="50" t="s">
        <v>3477</v>
      </c>
      <c r="B3453" s="50">
        <v>505368</v>
      </c>
      <c r="C3453" s="50" t="s">
        <v>3476</v>
      </c>
      <c r="D3453" s="50" t="s">
        <v>297</v>
      </c>
    </row>
    <row r="3454" spans="1:4">
      <c r="A3454" s="50" t="s">
        <v>3475</v>
      </c>
      <c r="B3454" s="50">
        <v>531888</v>
      </c>
      <c r="C3454" s="50" t="s">
        <v>1517</v>
      </c>
      <c r="D3454" s="50" t="s">
        <v>297</v>
      </c>
    </row>
    <row r="3455" spans="1:4">
      <c r="A3455" s="50" t="s">
        <v>3474</v>
      </c>
      <c r="B3455" s="50">
        <v>539669</v>
      </c>
      <c r="C3455" s="50" t="s">
        <v>1517</v>
      </c>
      <c r="D3455" s="50" t="s">
        <v>786</v>
      </c>
    </row>
    <row r="3456" spans="1:4">
      <c r="A3456" s="50" t="s">
        <v>3473</v>
      </c>
      <c r="B3456" s="50">
        <v>531952</v>
      </c>
      <c r="C3456" s="50" t="s">
        <v>1517</v>
      </c>
      <c r="D3456" s="50" t="s">
        <v>702</v>
      </c>
    </row>
    <row r="3457" spans="1:4">
      <c r="A3457" s="50" t="s">
        <v>3472</v>
      </c>
      <c r="B3457" s="50">
        <v>530271</v>
      </c>
      <c r="C3457" s="50" t="s">
        <v>1517</v>
      </c>
      <c r="D3457" s="50" t="s">
        <v>786</v>
      </c>
    </row>
    <row r="3458" spans="1:4">
      <c r="A3458" s="50" t="s">
        <v>3471</v>
      </c>
      <c r="B3458" s="50">
        <v>532766</v>
      </c>
      <c r="C3458" s="50" t="s">
        <v>1517</v>
      </c>
      <c r="D3458" s="50" t="s">
        <v>713</v>
      </c>
    </row>
    <row r="3459" spans="1:4">
      <c r="A3459" s="50" t="s">
        <v>3470</v>
      </c>
      <c r="B3459" s="50">
        <v>539435</v>
      </c>
      <c r="C3459" s="50" t="s">
        <v>1517</v>
      </c>
      <c r="D3459" s="50" t="s">
        <v>727</v>
      </c>
    </row>
    <row r="3460" spans="1:4">
      <c r="A3460" s="50" t="s">
        <v>3469</v>
      </c>
      <c r="B3460" s="50">
        <v>519230</v>
      </c>
      <c r="C3460" s="50" t="s">
        <v>1517</v>
      </c>
      <c r="D3460" s="50" t="s">
        <v>994</v>
      </c>
    </row>
    <row r="3461" spans="1:4">
      <c r="A3461" s="50" t="s">
        <v>3468</v>
      </c>
      <c r="B3461" s="50">
        <v>520008</v>
      </c>
      <c r="C3461" s="50" t="s">
        <v>3467</v>
      </c>
      <c r="D3461" s="50" t="s">
        <v>771</v>
      </c>
    </row>
    <row r="3462" spans="1:4">
      <c r="A3462" s="50" t="s">
        <v>3466</v>
      </c>
      <c r="B3462" s="50">
        <v>540590</v>
      </c>
      <c r="C3462" s="50" t="s">
        <v>1517</v>
      </c>
      <c r="D3462" s="50" t="s">
        <v>1585</v>
      </c>
    </row>
    <row r="3463" spans="1:4">
      <c r="A3463" s="50" t="s">
        <v>3465</v>
      </c>
      <c r="B3463" s="50">
        <v>524480</v>
      </c>
      <c r="C3463" s="50" t="s">
        <v>1517</v>
      </c>
      <c r="D3463" s="50" t="s">
        <v>463</v>
      </c>
    </row>
    <row r="3464" spans="1:4">
      <c r="A3464" s="50" t="s">
        <v>3464</v>
      </c>
      <c r="B3464" s="50">
        <v>540082</v>
      </c>
      <c r="C3464" s="50" t="s">
        <v>1517</v>
      </c>
      <c r="D3464" s="50" t="s">
        <v>205</v>
      </c>
    </row>
    <row r="3465" spans="1:4">
      <c r="A3465" s="50" t="s">
        <v>3463</v>
      </c>
      <c r="B3465" s="50">
        <v>504365</v>
      </c>
      <c r="C3465" s="50" t="s">
        <v>1517</v>
      </c>
      <c r="D3465" s="50" t="s">
        <v>727</v>
      </c>
    </row>
    <row r="3466" spans="1:4">
      <c r="A3466" s="50" t="s">
        <v>3462</v>
      </c>
      <c r="B3466" s="50">
        <v>541151</v>
      </c>
      <c r="C3466" s="50" t="s">
        <v>1517</v>
      </c>
      <c r="D3466" s="50" t="s">
        <v>376</v>
      </c>
    </row>
    <row r="3467" spans="1:4">
      <c r="A3467" s="50" t="s">
        <v>3461</v>
      </c>
      <c r="B3467" s="50">
        <v>541151</v>
      </c>
      <c r="C3467" s="50" t="s">
        <v>1517</v>
      </c>
      <c r="D3467" s="50" t="s">
        <v>376</v>
      </c>
    </row>
    <row r="3468" spans="1:4">
      <c r="A3468" s="50" t="s">
        <v>3460</v>
      </c>
      <c r="B3468" s="50">
        <v>507508</v>
      </c>
      <c r="C3468" s="50" t="s">
        <v>1517</v>
      </c>
      <c r="D3468" s="50" t="s">
        <v>589</v>
      </c>
    </row>
    <row r="3469" spans="1:4">
      <c r="A3469" s="50" t="s">
        <v>3459</v>
      </c>
      <c r="B3469" s="50">
        <v>530251</v>
      </c>
      <c r="C3469" s="50" t="s">
        <v>1517</v>
      </c>
      <c r="D3469" s="50" t="s">
        <v>994</v>
      </c>
    </row>
    <row r="3470" spans="1:4">
      <c r="A3470" s="50" t="s">
        <v>3458</v>
      </c>
      <c r="B3470" s="50">
        <v>514177</v>
      </c>
      <c r="C3470" s="50" t="s">
        <v>1517</v>
      </c>
      <c r="D3470" s="50" t="s">
        <v>702</v>
      </c>
    </row>
    <row r="3471" spans="1:4">
      <c r="A3471" s="50" t="s">
        <v>3457</v>
      </c>
      <c r="B3471" s="50">
        <v>531539</v>
      </c>
      <c r="C3471" s="50" t="s">
        <v>1517</v>
      </c>
      <c r="D3471" s="50" t="s">
        <v>1632</v>
      </c>
    </row>
    <row r="3472" spans="1:4">
      <c r="A3472" s="50" t="s">
        <v>3456</v>
      </c>
      <c r="B3472" s="50">
        <v>526861</v>
      </c>
      <c r="C3472" s="50" t="s">
        <v>1517</v>
      </c>
      <c r="D3472" s="50" t="s">
        <v>297</v>
      </c>
    </row>
    <row r="3473" spans="1:4">
      <c r="A3473" s="50" t="s">
        <v>3455</v>
      </c>
      <c r="B3473" s="50">
        <v>523021</v>
      </c>
      <c r="C3473" s="50" t="s">
        <v>1517</v>
      </c>
      <c r="D3473" s="50" t="s">
        <v>912</v>
      </c>
    </row>
    <row r="3474" spans="1:4">
      <c r="A3474" s="50" t="s">
        <v>3454</v>
      </c>
      <c r="B3474" s="50">
        <v>526492</v>
      </c>
      <c r="C3474" s="50" t="s">
        <v>1517</v>
      </c>
      <c r="D3474" s="50" t="s">
        <v>778</v>
      </c>
    </row>
    <row r="3475" spans="1:4">
      <c r="A3475" s="50" t="s">
        <v>3453</v>
      </c>
      <c r="B3475" s="50">
        <v>542383</v>
      </c>
      <c r="C3475" s="50" t="s">
        <v>3452</v>
      </c>
      <c r="D3475" s="50" t="s">
        <v>794</v>
      </c>
    </row>
    <row r="3476" spans="1:4">
      <c r="A3476" s="50" t="s">
        <v>3451</v>
      </c>
      <c r="B3476" s="50">
        <v>541556</v>
      </c>
      <c r="C3476" s="50" t="s">
        <v>3450</v>
      </c>
      <c r="D3476" s="50" t="s">
        <v>713</v>
      </c>
    </row>
    <row r="3477" spans="1:4">
      <c r="A3477" s="50" t="s">
        <v>3449</v>
      </c>
      <c r="B3477" s="50">
        <v>519097</v>
      </c>
      <c r="C3477" s="50" t="s">
        <v>1517</v>
      </c>
      <c r="D3477" s="50" t="s">
        <v>463</v>
      </c>
    </row>
    <row r="3478" spans="1:4">
      <c r="A3478" s="50" t="s">
        <v>3448</v>
      </c>
      <c r="B3478" s="50">
        <v>526407</v>
      </c>
      <c r="C3478" s="50" t="s">
        <v>1517</v>
      </c>
      <c r="D3478" s="50" t="s">
        <v>829</v>
      </c>
    </row>
    <row r="3479" spans="1:4">
      <c r="A3479" s="50" t="s">
        <v>3447</v>
      </c>
      <c r="B3479" s="50">
        <v>540843</v>
      </c>
      <c r="C3479" s="50" t="s">
        <v>1517</v>
      </c>
      <c r="D3479" s="50" t="s">
        <v>2335</v>
      </c>
    </row>
    <row r="3480" spans="1:4">
      <c r="A3480" s="50" t="s">
        <v>3446</v>
      </c>
      <c r="B3480" s="50" t="s">
        <v>1517</v>
      </c>
      <c r="C3480" s="50" t="s">
        <v>3445</v>
      </c>
      <c r="D3480" s="50" t="s">
        <v>1515</v>
      </c>
    </row>
    <row r="3481" spans="1:4">
      <c r="A3481" s="50" t="s">
        <v>3444</v>
      </c>
      <c r="B3481" s="50">
        <v>512618</v>
      </c>
      <c r="C3481" s="50" t="s">
        <v>1517</v>
      </c>
      <c r="D3481" s="50" t="s">
        <v>702</v>
      </c>
    </row>
    <row r="3482" spans="1:4">
      <c r="A3482" s="50" t="s">
        <v>3443</v>
      </c>
      <c r="B3482" s="50">
        <v>540358</v>
      </c>
      <c r="C3482" s="50" t="s">
        <v>1517</v>
      </c>
      <c r="D3482" s="50" t="s">
        <v>740</v>
      </c>
    </row>
    <row r="3483" spans="1:4">
      <c r="A3483" s="50" t="s">
        <v>3442</v>
      </c>
      <c r="B3483" s="50">
        <v>500365</v>
      </c>
      <c r="C3483" s="50" t="s">
        <v>1517</v>
      </c>
      <c r="D3483" s="50" t="s">
        <v>1632</v>
      </c>
    </row>
    <row r="3484" spans="1:4">
      <c r="A3484" s="50" t="s">
        <v>3441</v>
      </c>
      <c r="B3484" s="50">
        <v>531447</v>
      </c>
      <c r="C3484" s="50" t="s">
        <v>1517</v>
      </c>
      <c r="D3484" s="50" t="s">
        <v>994</v>
      </c>
    </row>
    <row r="3485" spans="1:4">
      <c r="A3485" s="50" t="s">
        <v>3440</v>
      </c>
      <c r="B3485" s="50">
        <v>531822</v>
      </c>
      <c r="C3485" s="50" t="s">
        <v>1517</v>
      </c>
      <c r="D3485" s="50" t="s">
        <v>708</v>
      </c>
    </row>
    <row r="3486" spans="1:4">
      <c r="A3486" s="50" t="s">
        <v>3439</v>
      </c>
      <c r="B3486" s="50">
        <v>532731</v>
      </c>
      <c r="C3486" s="50" t="s">
        <v>3438</v>
      </c>
      <c r="D3486" s="50" t="s">
        <v>1632</v>
      </c>
    </row>
    <row r="3487" spans="1:4">
      <c r="A3487" s="50" t="s">
        <v>3437</v>
      </c>
      <c r="B3487" s="50">
        <v>505807</v>
      </c>
      <c r="C3487" s="50" t="s">
        <v>1517</v>
      </c>
      <c r="D3487" s="50" t="s">
        <v>778</v>
      </c>
    </row>
    <row r="3488" spans="1:4">
      <c r="A3488" s="50" t="s">
        <v>3436</v>
      </c>
      <c r="B3488" s="50">
        <v>502448</v>
      </c>
      <c r="C3488" s="50" t="s">
        <v>3435</v>
      </c>
      <c r="D3488" s="50" t="s">
        <v>912</v>
      </c>
    </row>
    <row r="3489" spans="1:4">
      <c r="A3489" s="50" t="s">
        <v>3434</v>
      </c>
      <c r="B3489" s="50">
        <v>500366</v>
      </c>
      <c r="C3489" s="50" t="s">
        <v>3432</v>
      </c>
      <c r="D3489" s="50" t="s">
        <v>743</v>
      </c>
    </row>
    <row r="3490" spans="1:4">
      <c r="A3490" s="50" t="s">
        <v>3433</v>
      </c>
      <c r="B3490" s="50">
        <v>500366</v>
      </c>
      <c r="C3490" s="50" t="s">
        <v>3432</v>
      </c>
      <c r="D3490" s="50" t="s">
        <v>743</v>
      </c>
    </row>
    <row r="3491" spans="1:4">
      <c r="A3491" s="50" t="s">
        <v>3431</v>
      </c>
      <c r="B3491" s="50">
        <v>542145</v>
      </c>
      <c r="C3491" s="50" t="s">
        <v>1517</v>
      </c>
      <c r="D3491" s="50" t="s">
        <v>994</v>
      </c>
    </row>
    <row r="3492" spans="1:4">
      <c r="A3492" s="50" t="s">
        <v>3430</v>
      </c>
      <c r="B3492" s="50">
        <v>530991</v>
      </c>
      <c r="C3492" s="50" t="s">
        <v>1517</v>
      </c>
      <c r="D3492" s="50" t="s">
        <v>254</v>
      </c>
    </row>
    <row r="3493" spans="1:4">
      <c r="A3493" s="50" t="s">
        <v>3429</v>
      </c>
      <c r="B3493" s="50">
        <v>542599</v>
      </c>
      <c r="C3493" s="50" t="s">
        <v>3428</v>
      </c>
      <c r="D3493" s="50" t="s">
        <v>1593</v>
      </c>
    </row>
    <row r="3494" spans="1:4">
      <c r="A3494" s="50" t="s">
        <v>3427</v>
      </c>
      <c r="B3494" s="50">
        <v>531324</v>
      </c>
      <c r="C3494" s="50" t="s">
        <v>1517</v>
      </c>
      <c r="D3494" s="50" t="s">
        <v>727</v>
      </c>
    </row>
    <row r="3495" spans="1:4">
      <c r="A3495" s="50" t="s">
        <v>3426</v>
      </c>
      <c r="B3495" s="50">
        <v>533168</v>
      </c>
      <c r="C3495" s="50" t="s">
        <v>3424</v>
      </c>
      <c r="D3495" s="50" t="s">
        <v>865</v>
      </c>
    </row>
    <row r="3496" spans="1:4">
      <c r="A3496" s="50" t="s">
        <v>3425</v>
      </c>
      <c r="B3496" s="50">
        <v>533168</v>
      </c>
      <c r="C3496" s="50" t="s">
        <v>3424</v>
      </c>
      <c r="D3496" s="50" t="s">
        <v>865</v>
      </c>
    </row>
    <row r="3497" spans="1:4">
      <c r="A3497" s="50" t="s">
        <v>3423</v>
      </c>
      <c r="B3497" s="50">
        <v>517500</v>
      </c>
      <c r="C3497" s="50" t="s">
        <v>1517</v>
      </c>
      <c r="D3497" s="50" t="s">
        <v>297</v>
      </c>
    </row>
    <row r="3498" spans="1:4">
      <c r="A3498" s="50" t="s">
        <v>3422</v>
      </c>
      <c r="B3498" s="50">
        <v>539922</v>
      </c>
      <c r="C3498" s="50" t="s">
        <v>1517</v>
      </c>
      <c r="D3498" s="50" t="s">
        <v>994</v>
      </c>
    </row>
    <row r="3499" spans="1:4">
      <c r="A3499" s="50" t="s">
        <v>3421</v>
      </c>
      <c r="B3499" s="50">
        <v>539922</v>
      </c>
      <c r="C3499" s="50" t="s">
        <v>1517</v>
      </c>
      <c r="D3499" s="50" t="s">
        <v>994</v>
      </c>
    </row>
    <row r="3500" spans="1:4">
      <c r="A3500" s="50" t="s">
        <v>3420</v>
      </c>
      <c r="B3500" s="50">
        <v>526193</v>
      </c>
      <c r="C3500" s="50" t="s">
        <v>1517</v>
      </c>
      <c r="D3500" s="50" t="s">
        <v>2179</v>
      </c>
    </row>
    <row r="3501" spans="1:4">
      <c r="A3501" s="50" t="s">
        <v>3419</v>
      </c>
      <c r="B3501" s="50">
        <v>512047</v>
      </c>
      <c r="C3501" s="50" t="s">
        <v>1517</v>
      </c>
      <c r="D3501" s="50" t="s">
        <v>829</v>
      </c>
    </row>
    <row r="3502" spans="1:4">
      <c r="A3502" s="50" t="s">
        <v>3418</v>
      </c>
      <c r="B3502" s="50">
        <v>532699</v>
      </c>
      <c r="C3502" s="50" t="s">
        <v>3417</v>
      </c>
      <c r="D3502" s="50" t="s">
        <v>1593</v>
      </c>
    </row>
    <row r="3503" spans="1:4">
      <c r="A3503" s="50" t="s">
        <v>3416</v>
      </c>
      <c r="B3503" s="50">
        <v>526640</v>
      </c>
      <c r="C3503" s="50" t="s">
        <v>1517</v>
      </c>
      <c r="D3503" s="50" t="s">
        <v>1593</v>
      </c>
    </row>
    <row r="3504" spans="1:4">
      <c r="A3504" s="50" t="s">
        <v>3415</v>
      </c>
      <c r="B3504" s="50">
        <v>532983</v>
      </c>
      <c r="C3504" s="50" t="s">
        <v>3414</v>
      </c>
      <c r="D3504" s="50" t="s">
        <v>254</v>
      </c>
    </row>
    <row r="3505" spans="1:4">
      <c r="A3505" s="50" t="s">
        <v>3413</v>
      </c>
      <c r="B3505" s="50">
        <v>511626</v>
      </c>
      <c r="C3505" s="50" t="s">
        <v>1517</v>
      </c>
      <c r="D3505" s="50" t="s">
        <v>786</v>
      </c>
    </row>
    <row r="3506" spans="1:4">
      <c r="A3506" s="50" t="s">
        <v>3412</v>
      </c>
      <c r="B3506" s="50">
        <v>530179</v>
      </c>
      <c r="C3506" s="50" t="s">
        <v>1517</v>
      </c>
      <c r="D3506" s="50" t="s">
        <v>702</v>
      </c>
    </row>
    <row r="3507" spans="1:4">
      <c r="A3507" s="50" t="s">
        <v>3411</v>
      </c>
      <c r="B3507" s="50">
        <v>539875</v>
      </c>
      <c r="C3507" s="50" t="s">
        <v>1517</v>
      </c>
      <c r="D3507" s="50" t="s">
        <v>1573</v>
      </c>
    </row>
    <row r="3508" spans="1:4">
      <c r="A3508" s="50" t="s">
        <v>3410</v>
      </c>
      <c r="B3508" s="50">
        <v>500350</v>
      </c>
      <c r="C3508" s="50" t="s">
        <v>3409</v>
      </c>
      <c r="D3508" s="50" t="s">
        <v>702</v>
      </c>
    </row>
    <row r="3509" spans="1:4">
      <c r="A3509" s="50" t="s">
        <v>3408</v>
      </c>
      <c r="B3509" s="50">
        <v>531215</v>
      </c>
      <c r="C3509" s="50" t="s">
        <v>1517</v>
      </c>
      <c r="D3509" s="50" t="s">
        <v>740</v>
      </c>
    </row>
    <row r="3510" spans="1:4">
      <c r="A3510" s="50" t="s">
        <v>3407</v>
      </c>
      <c r="B3510" s="50">
        <v>500367</v>
      </c>
      <c r="C3510" s="50" t="s">
        <v>1517</v>
      </c>
      <c r="D3510" s="50" t="s">
        <v>875</v>
      </c>
    </row>
    <row r="3511" spans="1:4">
      <c r="A3511" s="50" t="s">
        <v>3406</v>
      </c>
      <c r="B3511" s="50">
        <v>531099</v>
      </c>
      <c r="C3511" s="50" t="s">
        <v>1517</v>
      </c>
      <c r="D3511" s="50" t="s">
        <v>254</v>
      </c>
    </row>
    <row r="3512" spans="1:4">
      <c r="A3512" s="50" t="s">
        <v>3405</v>
      </c>
      <c r="B3512" s="50">
        <v>509020</v>
      </c>
      <c r="C3512" s="50" t="s">
        <v>3404</v>
      </c>
      <c r="D3512" s="50" t="s">
        <v>1428</v>
      </c>
    </row>
    <row r="3513" spans="1:4">
      <c r="A3513" s="50" t="s">
        <v>3403</v>
      </c>
      <c r="B3513" s="50">
        <v>500368</v>
      </c>
      <c r="C3513" s="50" t="s">
        <v>3402</v>
      </c>
      <c r="D3513" s="50" t="s">
        <v>1428</v>
      </c>
    </row>
    <row r="3514" spans="1:4">
      <c r="A3514" s="50" t="s">
        <v>3401</v>
      </c>
      <c r="B3514" s="50">
        <v>540696</v>
      </c>
      <c r="C3514" s="50" t="s">
        <v>1517</v>
      </c>
      <c r="D3514" s="50" t="s">
        <v>994</v>
      </c>
    </row>
    <row r="3515" spans="1:4">
      <c r="A3515" s="50" t="s">
        <v>3400</v>
      </c>
      <c r="B3515" s="50">
        <v>540696</v>
      </c>
      <c r="C3515" s="50" t="s">
        <v>1517</v>
      </c>
      <c r="D3515" s="50" t="s">
        <v>994</v>
      </c>
    </row>
    <row r="3516" spans="1:4">
      <c r="A3516" s="50" t="s">
        <v>3399</v>
      </c>
      <c r="B3516" s="50">
        <v>532785</v>
      </c>
      <c r="C3516" s="50" t="s">
        <v>3398</v>
      </c>
      <c r="D3516" s="50" t="s">
        <v>1437</v>
      </c>
    </row>
    <row r="3517" spans="1:4">
      <c r="A3517" s="50" t="s">
        <v>3397</v>
      </c>
      <c r="B3517" s="50">
        <v>539226</v>
      </c>
      <c r="C3517" s="50" t="s">
        <v>1517</v>
      </c>
      <c r="D3517" s="50" t="s">
        <v>1632</v>
      </c>
    </row>
    <row r="3518" spans="1:4">
      <c r="A3518" s="50" t="s">
        <v>3396</v>
      </c>
      <c r="B3518" s="50" t="s">
        <v>1517</v>
      </c>
      <c r="C3518" s="50" t="s">
        <v>3395</v>
      </c>
      <c r="D3518" s="50" t="s">
        <v>1515</v>
      </c>
    </row>
    <row r="3519" spans="1:4">
      <c r="A3519" s="50" t="s">
        <v>3394</v>
      </c>
      <c r="B3519" s="50">
        <v>519413</v>
      </c>
      <c r="C3519" s="50" t="s">
        <v>1517</v>
      </c>
      <c r="D3519" s="50" t="s">
        <v>994</v>
      </c>
    </row>
    <row r="3520" spans="1:4">
      <c r="A3520" s="50" t="s">
        <v>3393</v>
      </c>
      <c r="B3520" s="50">
        <v>530449</v>
      </c>
      <c r="C3520" s="50" t="s">
        <v>1517</v>
      </c>
      <c r="D3520" s="50" t="s">
        <v>716</v>
      </c>
    </row>
    <row r="3521" spans="1:4">
      <c r="A3521" s="50" t="s">
        <v>3392</v>
      </c>
      <c r="B3521" s="50">
        <v>533552</v>
      </c>
      <c r="C3521" s="50" t="s">
        <v>3391</v>
      </c>
      <c r="D3521" s="50" t="s">
        <v>829</v>
      </c>
    </row>
    <row r="3522" spans="1:4">
      <c r="A3522" s="50" t="s">
        <v>3390</v>
      </c>
      <c r="B3522" s="50">
        <v>533470</v>
      </c>
      <c r="C3522" s="50" t="s">
        <v>3389</v>
      </c>
      <c r="D3522" s="50" t="s">
        <v>737</v>
      </c>
    </row>
    <row r="3523" spans="1:4">
      <c r="A3523" s="50" t="s">
        <v>3388</v>
      </c>
      <c r="B3523" s="50">
        <v>504335</v>
      </c>
      <c r="C3523" s="50" t="s">
        <v>1517</v>
      </c>
      <c r="D3523" s="50" t="s">
        <v>994</v>
      </c>
    </row>
    <row r="3524" spans="1:4">
      <c r="A3524" s="50" t="s">
        <v>3387</v>
      </c>
      <c r="B3524" s="50">
        <v>517035</v>
      </c>
      <c r="C3524" s="50" t="s">
        <v>1517</v>
      </c>
      <c r="D3524" s="50" t="s">
        <v>1527</v>
      </c>
    </row>
    <row r="3525" spans="1:4">
      <c r="A3525" s="50" t="s">
        <v>3386</v>
      </c>
      <c r="B3525" s="50">
        <v>542034</v>
      </c>
      <c r="C3525" s="50" t="s">
        <v>1517</v>
      </c>
      <c r="D3525" s="50" t="s">
        <v>829</v>
      </c>
    </row>
    <row r="3526" spans="1:4">
      <c r="A3526" s="50" t="s">
        <v>3385</v>
      </c>
      <c r="B3526" s="50">
        <v>532604</v>
      </c>
      <c r="C3526" s="50" t="s">
        <v>3384</v>
      </c>
      <c r="D3526" s="50" t="s">
        <v>1632</v>
      </c>
    </row>
    <row r="3527" spans="1:4">
      <c r="A3527" s="50" t="s">
        <v>3383</v>
      </c>
      <c r="B3527" s="50">
        <v>540497</v>
      </c>
      <c r="C3527" s="50" t="s">
        <v>3382</v>
      </c>
      <c r="D3527" s="50" t="s">
        <v>2249</v>
      </c>
    </row>
    <row r="3528" spans="1:4">
      <c r="A3528" s="50" t="s">
        <v>3381</v>
      </c>
      <c r="B3528" s="50">
        <v>534598</v>
      </c>
      <c r="C3528" s="50" t="s">
        <v>3380</v>
      </c>
      <c r="D3528" s="50" t="s">
        <v>1845</v>
      </c>
    </row>
    <row r="3529" spans="1:4">
      <c r="A3529" s="50" t="s">
        <v>3379</v>
      </c>
      <c r="B3529" s="50">
        <v>539450</v>
      </c>
      <c r="C3529" s="50" t="s">
        <v>3378</v>
      </c>
      <c r="D3529" s="50" t="s">
        <v>1007</v>
      </c>
    </row>
    <row r="3530" spans="1:4">
      <c r="A3530" s="50" t="s">
        <v>3377</v>
      </c>
      <c r="B3530" s="50">
        <v>532316</v>
      </c>
      <c r="C3530" s="50" t="s">
        <v>3376</v>
      </c>
      <c r="D3530" s="50" t="s">
        <v>1582</v>
      </c>
    </row>
    <row r="3531" spans="1:4">
      <c r="A3531" s="50" t="s">
        <v>3375</v>
      </c>
      <c r="B3531" s="50">
        <v>540048</v>
      </c>
      <c r="C3531" s="50" t="s">
        <v>3374</v>
      </c>
      <c r="D3531" s="50" t="s">
        <v>829</v>
      </c>
    </row>
    <row r="3532" spans="1:4">
      <c r="A3532" s="50" t="s">
        <v>3373</v>
      </c>
      <c r="B3532" s="50">
        <v>536710</v>
      </c>
      <c r="C3532" s="50" t="s">
        <v>1517</v>
      </c>
      <c r="D3532" s="50" t="s">
        <v>786</v>
      </c>
    </row>
    <row r="3533" spans="1:4">
      <c r="A3533" s="50" t="s">
        <v>3372</v>
      </c>
      <c r="B3533" s="50">
        <v>513515</v>
      </c>
      <c r="C3533" s="50" t="s">
        <v>1517</v>
      </c>
      <c r="D3533" s="50" t="s">
        <v>702</v>
      </c>
    </row>
    <row r="3534" spans="1:4">
      <c r="A3534" s="50" t="s">
        <v>3371</v>
      </c>
      <c r="B3534" s="50">
        <v>531307</v>
      </c>
      <c r="C3534" s="50" t="s">
        <v>1517</v>
      </c>
      <c r="D3534" s="50" t="s">
        <v>702</v>
      </c>
    </row>
    <row r="3535" spans="1:4">
      <c r="A3535" s="50" t="s">
        <v>3370</v>
      </c>
      <c r="B3535" s="50" t="s">
        <v>1517</v>
      </c>
      <c r="C3535" s="50" t="s">
        <v>3369</v>
      </c>
      <c r="D3535" s="50" t="s">
        <v>1515</v>
      </c>
    </row>
    <row r="3536" spans="1:4">
      <c r="A3536" s="50" t="s">
        <v>3368</v>
      </c>
      <c r="B3536" s="50">
        <v>538876</v>
      </c>
      <c r="C3536" s="50" t="s">
        <v>1517</v>
      </c>
      <c r="D3536" s="50" t="s">
        <v>786</v>
      </c>
    </row>
    <row r="3537" spans="1:4">
      <c r="A3537" s="50" t="s">
        <v>3367</v>
      </c>
      <c r="B3537" s="50">
        <v>535621</v>
      </c>
      <c r="C3537" s="50" t="s">
        <v>1517</v>
      </c>
      <c r="D3537" s="50" t="s">
        <v>708</v>
      </c>
    </row>
    <row r="3538" spans="1:4">
      <c r="A3538" s="50" t="s">
        <v>3366</v>
      </c>
      <c r="B3538" s="50">
        <v>503622</v>
      </c>
      <c r="C3538" s="50" t="s">
        <v>1517</v>
      </c>
      <c r="D3538" s="50" t="s">
        <v>727</v>
      </c>
    </row>
    <row r="3539" spans="1:4">
      <c r="A3539" s="50" t="s">
        <v>3365</v>
      </c>
      <c r="B3539" s="50">
        <v>514197</v>
      </c>
      <c r="C3539" s="50" t="s">
        <v>1517</v>
      </c>
      <c r="D3539" s="50" t="s">
        <v>702</v>
      </c>
    </row>
    <row r="3540" spans="1:4">
      <c r="A3540" s="50" t="s">
        <v>3364</v>
      </c>
      <c r="B3540" s="50">
        <v>540081</v>
      </c>
      <c r="C3540" s="50" t="s">
        <v>3363</v>
      </c>
      <c r="D3540" s="50" t="s">
        <v>2249</v>
      </c>
    </row>
    <row r="3541" spans="1:4">
      <c r="A3541" s="50" t="s">
        <v>3362</v>
      </c>
      <c r="B3541" s="50">
        <v>539112</v>
      </c>
      <c r="C3541" s="50" t="s">
        <v>1517</v>
      </c>
      <c r="D3541" s="50" t="s">
        <v>708</v>
      </c>
    </row>
    <row r="3542" spans="1:4">
      <c r="A3542" s="50" t="s">
        <v>3361</v>
      </c>
      <c r="B3542" s="50">
        <v>530267</v>
      </c>
      <c r="C3542" s="50" t="s">
        <v>1517</v>
      </c>
      <c r="D3542" s="50" t="s">
        <v>297</v>
      </c>
    </row>
    <row r="3543" spans="1:4">
      <c r="A3543" s="50" t="s">
        <v>3360</v>
      </c>
      <c r="B3543" s="50">
        <v>530461</v>
      </c>
      <c r="C3543" s="50" t="s">
        <v>1517</v>
      </c>
      <c r="D3543" s="50" t="s">
        <v>548</v>
      </c>
    </row>
    <row r="3544" spans="1:4">
      <c r="A3544" s="50" t="s">
        <v>3359</v>
      </c>
      <c r="B3544" s="50">
        <v>540132</v>
      </c>
      <c r="C3544" s="50" t="s">
        <v>1517</v>
      </c>
      <c r="D3544" s="50" t="s">
        <v>994</v>
      </c>
    </row>
    <row r="3545" spans="1:4">
      <c r="A3545" s="50" t="s">
        <v>3358</v>
      </c>
      <c r="B3545" s="50">
        <v>540132</v>
      </c>
      <c r="C3545" s="50" t="s">
        <v>1517</v>
      </c>
      <c r="D3545" s="50" t="s">
        <v>994</v>
      </c>
    </row>
    <row r="3546" spans="1:4">
      <c r="A3546" s="50" t="s">
        <v>3357</v>
      </c>
      <c r="B3546" s="50">
        <v>531869</v>
      </c>
      <c r="C3546" s="50" t="s">
        <v>1517</v>
      </c>
      <c r="D3546" s="50" t="s">
        <v>1955</v>
      </c>
    </row>
    <row r="3547" spans="1:4">
      <c r="A3547" s="50" t="s">
        <v>3356</v>
      </c>
      <c r="B3547" s="50">
        <v>532710</v>
      </c>
      <c r="C3547" s="50" t="s">
        <v>3355</v>
      </c>
      <c r="D3547" s="50" t="s">
        <v>713</v>
      </c>
    </row>
    <row r="3548" spans="1:4">
      <c r="A3548" s="50" t="s">
        <v>3354</v>
      </c>
      <c r="B3548" s="50">
        <v>539346</v>
      </c>
      <c r="C3548" s="50" t="s">
        <v>3353</v>
      </c>
      <c r="D3548" s="50" t="s">
        <v>3352</v>
      </c>
    </row>
    <row r="3549" spans="1:4">
      <c r="A3549" s="50" t="s">
        <v>3351</v>
      </c>
      <c r="B3549" s="50">
        <v>506642</v>
      </c>
      <c r="C3549" s="50" t="s">
        <v>1517</v>
      </c>
      <c r="D3549" s="50" t="s">
        <v>463</v>
      </c>
    </row>
    <row r="3550" spans="1:4">
      <c r="A3550" s="50" t="s">
        <v>3350</v>
      </c>
      <c r="B3550" s="50">
        <v>540821</v>
      </c>
      <c r="C3550" s="50" t="s">
        <v>1517</v>
      </c>
      <c r="D3550" s="50" t="s">
        <v>1544</v>
      </c>
    </row>
    <row r="3551" spans="1:4">
      <c r="A3551" s="50" t="s">
        <v>3349</v>
      </c>
      <c r="B3551" s="50">
        <v>532034</v>
      </c>
      <c r="C3551" s="50" t="s">
        <v>1517</v>
      </c>
      <c r="D3551" s="50" t="s">
        <v>1007</v>
      </c>
    </row>
    <row r="3552" spans="1:4">
      <c r="A3552" s="50" t="s">
        <v>3348</v>
      </c>
      <c r="B3552" s="50">
        <v>531448</v>
      </c>
      <c r="C3552" s="50" t="s">
        <v>1517</v>
      </c>
      <c r="D3552" s="50" t="s">
        <v>1533</v>
      </c>
    </row>
    <row r="3553" spans="1:4">
      <c r="A3553" s="50" t="s">
        <v>3347</v>
      </c>
      <c r="B3553" s="50">
        <v>523025</v>
      </c>
      <c r="C3553" s="50" t="s">
        <v>1517</v>
      </c>
      <c r="D3553" s="50" t="s">
        <v>829</v>
      </c>
    </row>
    <row r="3554" spans="1:4">
      <c r="A3554" s="50" t="s">
        <v>3346</v>
      </c>
      <c r="B3554" s="50">
        <v>523025</v>
      </c>
      <c r="C3554" s="50" t="s">
        <v>1517</v>
      </c>
      <c r="D3554" s="50" t="s">
        <v>829</v>
      </c>
    </row>
    <row r="3555" spans="1:4">
      <c r="A3555" s="50" t="s">
        <v>3345</v>
      </c>
      <c r="B3555" s="50">
        <v>502090</v>
      </c>
      <c r="C3555" s="50" t="s">
        <v>3344</v>
      </c>
      <c r="D3555" s="50" t="s">
        <v>469</v>
      </c>
    </row>
    <row r="3556" spans="1:4">
      <c r="A3556" s="50" t="s">
        <v>3343</v>
      </c>
      <c r="B3556" s="50">
        <v>540715</v>
      </c>
      <c r="C3556" s="50" t="s">
        <v>1517</v>
      </c>
      <c r="D3556" s="50" t="s">
        <v>829</v>
      </c>
    </row>
    <row r="3557" spans="1:4">
      <c r="A3557" s="50" t="s">
        <v>3342</v>
      </c>
      <c r="B3557" s="50">
        <v>532092</v>
      </c>
      <c r="C3557" s="50" t="s">
        <v>1517</v>
      </c>
      <c r="D3557" s="50" t="s">
        <v>786</v>
      </c>
    </row>
    <row r="3558" spans="1:4">
      <c r="A3558" s="50" t="s">
        <v>3341</v>
      </c>
      <c r="B3558" s="50">
        <v>507663</v>
      </c>
      <c r="C3558" s="50" t="s">
        <v>1517</v>
      </c>
      <c r="D3558" s="50" t="s">
        <v>1428</v>
      </c>
    </row>
    <row r="3559" spans="1:4">
      <c r="A3559" s="50" t="s">
        <v>3340</v>
      </c>
      <c r="B3559" s="50">
        <v>511254</v>
      </c>
      <c r="C3559" s="50" t="s">
        <v>1517</v>
      </c>
      <c r="D3559" s="50" t="s">
        <v>786</v>
      </c>
    </row>
    <row r="3560" spans="1:4">
      <c r="A3560" s="50" t="s">
        <v>3339</v>
      </c>
      <c r="B3560" s="50">
        <v>526085</v>
      </c>
      <c r="C3560" s="50" t="s">
        <v>1517</v>
      </c>
      <c r="D3560" s="50" t="s">
        <v>1593</v>
      </c>
    </row>
    <row r="3561" spans="1:4">
      <c r="A3561" s="50" t="s">
        <v>3338</v>
      </c>
      <c r="B3561" s="50" t="s">
        <v>1517</v>
      </c>
      <c r="C3561" s="50" t="s">
        <v>3337</v>
      </c>
      <c r="D3561" s="50" t="s">
        <v>1515</v>
      </c>
    </row>
    <row r="3562" spans="1:4">
      <c r="A3562" s="50" t="s">
        <v>3336</v>
      </c>
      <c r="B3562" s="50">
        <v>540143</v>
      </c>
      <c r="C3562" s="50" t="s">
        <v>1517</v>
      </c>
      <c r="D3562" s="50" t="s">
        <v>730</v>
      </c>
    </row>
    <row r="3563" spans="1:4">
      <c r="A3563" s="50" t="s">
        <v>3335</v>
      </c>
      <c r="B3563" s="50">
        <v>540143</v>
      </c>
      <c r="C3563" s="50" t="s">
        <v>1517</v>
      </c>
      <c r="D3563" s="50" t="s">
        <v>730</v>
      </c>
    </row>
    <row r="3564" spans="1:4">
      <c r="A3564" s="50" t="s">
        <v>3334</v>
      </c>
      <c r="B3564" s="50">
        <v>511533</v>
      </c>
      <c r="C3564" s="50" t="s">
        <v>1517</v>
      </c>
      <c r="D3564" s="50" t="s">
        <v>1985</v>
      </c>
    </row>
    <row r="3565" spans="1:4">
      <c r="A3565" s="50" t="s">
        <v>3333</v>
      </c>
      <c r="B3565" s="50">
        <v>503691</v>
      </c>
      <c r="C3565" s="50" t="s">
        <v>1517</v>
      </c>
      <c r="D3565" s="50" t="s">
        <v>1544</v>
      </c>
    </row>
    <row r="3566" spans="1:4">
      <c r="A3566" s="50" t="s">
        <v>3332</v>
      </c>
      <c r="B3566" s="50">
        <v>532841</v>
      </c>
      <c r="C3566" s="50" t="s">
        <v>1517</v>
      </c>
      <c r="D3566" s="50" t="s">
        <v>469</v>
      </c>
    </row>
    <row r="3567" spans="1:4">
      <c r="A3567" s="50" t="s">
        <v>3331</v>
      </c>
      <c r="B3567" s="50">
        <v>539660</v>
      </c>
      <c r="C3567" s="50" t="s">
        <v>1517</v>
      </c>
      <c r="D3567" s="50" t="s">
        <v>727</v>
      </c>
    </row>
    <row r="3568" spans="1:4">
      <c r="A3568" s="50" t="s">
        <v>3330</v>
      </c>
      <c r="B3568" s="50">
        <v>538557</v>
      </c>
      <c r="C3568" s="50" t="s">
        <v>1517</v>
      </c>
      <c r="D3568" s="50" t="s">
        <v>994</v>
      </c>
    </row>
    <row r="3569" spans="1:4">
      <c r="A3569" s="50" t="s">
        <v>3329</v>
      </c>
      <c r="B3569" s="50">
        <v>531931</v>
      </c>
      <c r="C3569" s="50" t="s">
        <v>1517</v>
      </c>
      <c r="D3569" s="50" t="s">
        <v>1533</v>
      </c>
    </row>
    <row r="3570" spans="1:4">
      <c r="A3570" s="50" t="s">
        <v>3328</v>
      </c>
      <c r="B3570" s="50">
        <v>530905</v>
      </c>
      <c r="C3570" s="50" t="s">
        <v>1517</v>
      </c>
      <c r="D3570" s="50" t="s">
        <v>786</v>
      </c>
    </row>
    <row r="3571" spans="1:4">
      <c r="A3571" s="50" t="s">
        <v>3327</v>
      </c>
      <c r="B3571" s="50">
        <v>540066</v>
      </c>
      <c r="C3571" s="50" t="s">
        <v>1517</v>
      </c>
      <c r="D3571" s="50" t="s">
        <v>771</v>
      </c>
    </row>
    <row r="3572" spans="1:4">
      <c r="A3572" s="50" t="s">
        <v>3326</v>
      </c>
      <c r="B3572" s="50">
        <v>530265</v>
      </c>
      <c r="C3572" s="50" t="s">
        <v>1517</v>
      </c>
      <c r="D3572" s="50" t="s">
        <v>469</v>
      </c>
    </row>
    <row r="3573" spans="1:4">
      <c r="A3573" s="50" t="s">
        <v>3325</v>
      </c>
      <c r="B3573" s="50">
        <v>515043</v>
      </c>
      <c r="C3573" s="50" t="s">
        <v>1517</v>
      </c>
      <c r="D3573" s="50" t="s">
        <v>2179</v>
      </c>
    </row>
    <row r="3574" spans="1:4">
      <c r="A3574" s="50" t="s">
        <v>3324</v>
      </c>
      <c r="B3574" s="50">
        <v>515043</v>
      </c>
      <c r="C3574" s="50" t="s">
        <v>1517</v>
      </c>
      <c r="D3574" s="50" t="s">
        <v>2179</v>
      </c>
    </row>
    <row r="3575" spans="1:4">
      <c r="A3575" s="50" t="s">
        <v>3323</v>
      </c>
      <c r="B3575" s="50" t="s">
        <v>1517</v>
      </c>
      <c r="C3575" s="50" t="s">
        <v>3322</v>
      </c>
      <c r="D3575" s="50" t="s">
        <v>1515</v>
      </c>
    </row>
    <row r="3576" spans="1:4">
      <c r="A3576" s="50" t="s">
        <v>3321</v>
      </c>
      <c r="B3576" s="50" t="s">
        <v>1517</v>
      </c>
      <c r="C3576" s="50" t="s">
        <v>3320</v>
      </c>
      <c r="D3576" s="50" t="s">
        <v>1515</v>
      </c>
    </row>
    <row r="3577" spans="1:4">
      <c r="A3577" s="50" t="s">
        <v>3319</v>
      </c>
      <c r="B3577" s="50">
        <v>590051</v>
      </c>
      <c r="C3577" s="50" t="s">
        <v>3318</v>
      </c>
      <c r="D3577" s="50" t="s">
        <v>1407</v>
      </c>
    </row>
    <row r="3578" spans="1:4">
      <c r="A3578" s="50" t="s">
        <v>3317</v>
      </c>
      <c r="B3578" s="50">
        <v>511066</v>
      </c>
      <c r="C3578" s="50" t="s">
        <v>1517</v>
      </c>
      <c r="D3578" s="50" t="s">
        <v>786</v>
      </c>
    </row>
    <row r="3579" spans="1:4">
      <c r="A3579" s="50" t="s">
        <v>3316</v>
      </c>
      <c r="B3579" s="50">
        <v>507315</v>
      </c>
      <c r="C3579" s="50" t="s">
        <v>3315</v>
      </c>
      <c r="D3579" s="50" t="s">
        <v>589</v>
      </c>
    </row>
    <row r="3580" spans="1:4">
      <c r="A3580" s="50" t="s">
        <v>3314</v>
      </c>
      <c r="B3580" s="50">
        <v>532713</v>
      </c>
      <c r="C3580" s="50" t="s">
        <v>3313</v>
      </c>
      <c r="D3580" s="50" t="s">
        <v>994</v>
      </c>
    </row>
    <row r="3581" spans="1:4">
      <c r="A3581" s="50" t="s">
        <v>3312</v>
      </c>
      <c r="B3581" s="50">
        <v>540642</v>
      </c>
      <c r="C3581" s="50" t="s">
        <v>3311</v>
      </c>
      <c r="D3581" s="50" t="s">
        <v>713</v>
      </c>
    </row>
    <row r="3582" spans="1:4">
      <c r="A3582" s="50" t="s">
        <v>3310</v>
      </c>
      <c r="B3582" s="50">
        <v>540181</v>
      </c>
      <c r="C3582" s="50" t="s">
        <v>1517</v>
      </c>
      <c r="D3582" s="50" t="s">
        <v>786</v>
      </c>
    </row>
    <row r="3583" spans="1:4">
      <c r="A3583" s="50" t="s">
        <v>3309</v>
      </c>
      <c r="B3583" s="50">
        <v>526554</v>
      </c>
      <c r="C3583" s="50" t="s">
        <v>1517</v>
      </c>
      <c r="D3583" s="50" t="s">
        <v>912</v>
      </c>
    </row>
    <row r="3584" spans="1:4">
      <c r="A3584" s="50" t="s">
        <v>3308</v>
      </c>
      <c r="B3584" s="50">
        <v>590056</v>
      </c>
      <c r="C3584" s="50" t="s">
        <v>3307</v>
      </c>
      <c r="D3584" s="50" t="s">
        <v>702</v>
      </c>
    </row>
    <row r="3585" spans="1:4">
      <c r="A3585" s="50" t="s">
        <v>3306</v>
      </c>
      <c r="B3585" s="50">
        <v>500370</v>
      </c>
      <c r="C3585" s="50" t="s">
        <v>3305</v>
      </c>
      <c r="D3585" s="50" t="s">
        <v>994</v>
      </c>
    </row>
    <row r="3586" spans="1:4">
      <c r="A3586" s="50" t="s">
        <v>3304</v>
      </c>
      <c r="B3586" s="50">
        <v>517059</v>
      </c>
      <c r="C3586" s="50" t="s">
        <v>3303</v>
      </c>
      <c r="D3586" s="50" t="s">
        <v>740</v>
      </c>
    </row>
    <row r="3587" spans="1:4">
      <c r="A3587" s="50" t="s">
        <v>3302</v>
      </c>
      <c r="B3587" s="50">
        <v>532005</v>
      </c>
      <c r="C3587" s="50" t="s">
        <v>1517</v>
      </c>
      <c r="D3587" s="50" t="s">
        <v>860</v>
      </c>
    </row>
    <row r="3588" spans="1:4">
      <c r="A3588" s="50" t="s">
        <v>3301</v>
      </c>
      <c r="B3588" s="50">
        <v>521240</v>
      </c>
      <c r="C3588" s="50" t="s">
        <v>1517</v>
      </c>
      <c r="D3588" s="50" t="s">
        <v>702</v>
      </c>
    </row>
    <row r="3589" spans="1:4">
      <c r="A3589" s="50" t="s">
        <v>3300</v>
      </c>
      <c r="B3589" s="50">
        <v>511630</v>
      </c>
      <c r="C3589" s="50" t="s">
        <v>3299</v>
      </c>
      <c r="D3589" s="50" t="s">
        <v>2249</v>
      </c>
    </row>
    <row r="3590" spans="1:4">
      <c r="A3590" s="50" t="s">
        <v>3298</v>
      </c>
      <c r="B3590" s="50">
        <v>520075</v>
      </c>
      <c r="C3590" s="50" t="s">
        <v>1517</v>
      </c>
      <c r="D3590" s="50" t="s">
        <v>771</v>
      </c>
    </row>
    <row r="3591" spans="1:4">
      <c r="A3591" s="50" t="s">
        <v>3297</v>
      </c>
      <c r="B3591" s="50">
        <v>530617</v>
      </c>
      <c r="C3591" s="50" t="s">
        <v>1517</v>
      </c>
      <c r="D3591" s="50" t="s">
        <v>626</v>
      </c>
    </row>
    <row r="3592" spans="1:4">
      <c r="A3592" s="50" t="s">
        <v>3296</v>
      </c>
      <c r="B3592" s="50">
        <v>530125</v>
      </c>
      <c r="C3592" s="50" t="s">
        <v>1517</v>
      </c>
      <c r="D3592" s="50" t="s">
        <v>254</v>
      </c>
    </row>
    <row r="3593" spans="1:4">
      <c r="A3593" s="50" t="s">
        <v>3295</v>
      </c>
      <c r="B3593" s="50">
        <v>500371</v>
      </c>
      <c r="C3593" s="50" t="s">
        <v>1517</v>
      </c>
      <c r="D3593" s="50" t="s">
        <v>415</v>
      </c>
    </row>
    <row r="3594" spans="1:4">
      <c r="A3594" s="50" t="s">
        <v>3294</v>
      </c>
      <c r="B3594" s="50">
        <v>500371</v>
      </c>
      <c r="C3594" s="50" t="s">
        <v>1517</v>
      </c>
      <c r="D3594" s="50" t="s">
        <v>415</v>
      </c>
    </row>
    <row r="3595" spans="1:4">
      <c r="A3595" s="50" t="s">
        <v>3293</v>
      </c>
      <c r="B3595" s="50">
        <v>521206</v>
      </c>
      <c r="C3595" s="50" t="s">
        <v>1517</v>
      </c>
      <c r="D3595" s="50" t="s">
        <v>829</v>
      </c>
    </row>
    <row r="3596" spans="1:4">
      <c r="A3596" s="50" t="s">
        <v>3292</v>
      </c>
      <c r="B3596" s="50">
        <v>530025</v>
      </c>
      <c r="C3596" s="50" t="s">
        <v>1517</v>
      </c>
      <c r="D3596" s="50" t="s">
        <v>1533</v>
      </c>
    </row>
    <row r="3597" spans="1:4">
      <c r="A3597" s="50" t="s">
        <v>3291</v>
      </c>
      <c r="B3597" s="50">
        <v>780015</v>
      </c>
      <c r="C3597" s="50" t="s">
        <v>1517</v>
      </c>
      <c r="D3597" s="50" t="s">
        <v>1662</v>
      </c>
    </row>
    <row r="3598" spans="1:4">
      <c r="A3598" s="50" t="s">
        <v>3290</v>
      </c>
      <c r="B3598" s="50">
        <v>509423</v>
      </c>
      <c r="C3598" s="50" t="s">
        <v>1517</v>
      </c>
      <c r="D3598" s="50" t="s">
        <v>463</v>
      </c>
    </row>
    <row r="3599" spans="1:4">
      <c r="A3599" s="50" t="s">
        <v>3289</v>
      </c>
      <c r="B3599" s="50">
        <v>521222</v>
      </c>
      <c r="C3599" s="50" t="s">
        <v>1517</v>
      </c>
      <c r="D3599" s="50" t="s">
        <v>829</v>
      </c>
    </row>
    <row r="3600" spans="1:4">
      <c r="A3600" s="50" t="s">
        <v>3288</v>
      </c>
      <c r="B3600" s="50" t="s">
        <v>1517</v>
      </c>
      <c r="C3600" s="50" t="s">
        <v>3287</v>
      </c>
      <c r="D3600" s="50" t="s">
        <v>1662</v>
      </c>
    </row>
    <row r="3601" spans="1:4">
      <c r="A3601" s="50" t="s">
        <v>3286</v>
      </c>
      <c r="B3601" s="50">
        <v>523116</v>
      </c>
      <c r="C3601" s="50" t="s">
        <v>1517</v>
      </c>
      <c r="D3601" s="50" t="s">
        <v>757</v>
      </c>
    </row>
    <row r="3602" spans="1:4">
      <c r="A3602" s="50" t="s">
        <v>3285</v>
      </c>
      <c r="B3602" s="50">
        <v>541163</v>
      </c>
      <c r="C3602" s="50" t="s">
        <v>3284</v>
      </c>
      <c r="D3602" s="50" t="s">
        <v>771</v>
      </c>
    </row>
    <row r="3603" spans="1:4">
      <c r="A3603" s="50" t="s">
        <v>3283</v>
      </c>
      <c r="B3603" s="50">
        <v>524703</v>
      </c>
      <c r="C3603" s="50" t="s">
        <v>1517</v>
      </c>
      <c r="D3603" s="50" t="s">
        <v>254</v>
      </c>
    </row>
    <row r="3604" spans="1:4">
      <c r="A3604" s="50" t="s">
        <v>3282</v>
      </c>
      <c r="B3604" s="50">
        <v>504918</v>
      </c>
      <c r="C3604" s="50" t="s">
        <v>1517</v>
      </c>
      <c r="D3604" s="50" t="s">
        <v>2261</v>
      </c>
    </row>
    <row r="3605" spans="1:4">
      <c r="A3605" s="50" t="s">
        <v>3281</v>
      </c>
      <c r="B3605" s="50">
        <v>539392</v>
      </c>
      <c r="C3605" s="50" t="s">
        <v>1517</v>
      </c>
      <c r="D3605" s="50" t="s">
        <v>994</v>
      </c>
    </row>
    <row r="3606" spans="1:4">
      <c r="A3606" s="50" t="s">
        <v>3280</v>
      </c>
      <c r="B3606" s="50">
        <v>539392</v>
      </c>
      <c r="C3606" s="50" t="s">
        <v>1517</v>
      </c>
      <c r="D3606" s="50" t="s">
        <v>994</v>
      </c>
    </row>
    <row r="3607" spans="1:4">
      <c r="A3607" s="50" t="s">
        <v>3279</v>
      </c>
      <c r="B3607" s="50">
        <v>516096</v>
      </c>
      <c r="C3607" s="50" t="s">
        <v>1517</v>
      </c>
      <c r="D3607" s="50" t="s">
        <v>1437</v>
      </c>
    </row>
    <row r="3608" spans="1:4">
      <c r="A3608" s="50" t="s">
        <v>3278</v>
      </c>
      <c r="B3608" s="50">
        <v>514234</v>
      </c>
      <c r="C3608" s="50" t="s">
        <v>3276</v>
      </c>
      <c r="D3608" s="50" t="s">
        <v>702</v>
      </c>
    </row>
    <row r="3609" spans="1:4">
      <c r="A3609" s="50" t="s">
        <v>3277</v>
      </c>
      <c r="B3609" s="50">
        <v>514234</v>
      </c>
      <c r="C3609" s="50" t="s">
        <v>3276</v>
      </c>
      <c r="D3609" s="50" t="s">
        <v>702</v>
      </c>
    </row>
    <row r="3610" spans="1:4">
      <c r="A3610" s="50" t="s">
        <v>3275</v>
      </c>
      <c r="B3610" s="50">
        <v>534618</v>
      </c>
      <c r="C3610" s="50" t="s">
        <v>1517</v>
      </c>
      <c r="D3610" s="50" t="s">
        <v>1845</v>
      </c>
    </row>
    <row r="3611" spans="1:4">
      <c r="A3611" s="50" t="s">
        <v>3274</v>
      </c>
      <c r="B3611" s="50">
        <v>511640</v>
      </c>
      <c r="C3611" s="50" t="s">
        <v>1517</v>
      </c>
      <c r="D3611" s="50" t="s">
        <v>786</v>
      </c>
    </row>
    <row r="3612" spans="1:4">
      <c r="A3612" s="50" t="s">
        <v>3273</v>
      </c>
      <c r="B3612" s="50">
        <v>526521</v>
      </c>
      <c r="C3612" s="50" t="s">
        <v>3272</v>
      </c>
      <c r="D3612" s="50" t="s">
        <v>469</v>
      </c>
    </row>
    <row r="3613" spans="1:4">
      <c r="A3613" s="50" t="s">
        <v>3271</v>
      </c>
      <c r="B3613" s="50">
        <v>540782</v>
      </c>
      <c r="C3613" s="50" t="s">
        <v>1517</v>
      </c>
      <c r="D3613" s="50" t="s">
        <v>1593</v>
      </c>
    </row>
    <row r="3614" spans="1:4">
      <c r="A3614" s="50" t="s">
        <v>3270</v>
      </c>
      <c r="B3614" s="50">
        <v>533411</v>
      </c>
      <c r="C3614" s="50" t="s">
        <v>3269</v>
      </c>
      <c r="D3614" s="50" t="s">
        <v>778</v>
      </c>
    </row>
    <row r="3615" spans="1:4">
      <c r="A3615" s="50" t="s">
        <v>3268</v>
      </c>
      <c r="B3615" s="50">
        <v>530073</v>
      </c>
      <c r="C3615" s="50" t="s">
        <v>3267</v>
      </c>
      <c r="D3615" s="50" t="s">
        <v>757</v>
      </c>
    </row>
    <row r="3616" spans="1:4">
      <c r="A3616" s="50" t="s">
        <v>3266</v>
      </c>
      <c r="B3616" s="50" t="s">
        <v>1517</v>
      </c>
      <c r="C3616" s="50" t="s">
        <v>3265</v>
      </c>
      <c r="D3616" s="50" t="s">
        <v>1515</v>
      </c>
    </row>
    <row r="3617" spans="1:4">
      <c r="A3617" s="50" t="s">
        <v>3264</v>
      </c>
      <c r="B3617" s="50">
        <v>531898</v>
      </c>
      <c r="C3617" s="50" t="s">
        <v>1517</v>
      </c>
      <c r="D3617" s="50" t="s">
        <v>1729</v>
      </c>
    </row>
    <row r="3618" spans="1:4">
      <c r="A3618" s="50" t="s">
        <v>3263</v>
      </c>
      <c r="B3618" s="50">
        <v>531569</v>
      </c>
      <c r="C3618" s="50" t="s">
        <v>1517</v>
      </c>
      <c r="D3618" s="50" t="s">
        <v>254</v>
      </c>
    </row>
    <row r="3619" spans="1:4">
      <c r="A3619" s="50" t="s">
        <v>3262</v>
      </c>
      <c r="B3619" s="50">
        <v>532972</v>
      </c>
      <c r="C3619" s="50" t="s">
        <v>1517</v>
      </c>
      <c r="D3619" s="50" t="s">
        <v>1407</v>
      </c>
    </row>
    <row r="3620" spans="1:4">
      <c r="A3620" s="50" t="s">
        <v>3261</v>
      </c>
      <c r="B3620" s="50">
        <v>532435</v>
      </c>
      <c r="C3620" s="50" t="s">
        <v>1517</v>
      </c>
      <c r="D3620" s="50" t="s">
        <v>708</v>
      </c>
    </row>
    <row r="3621" spans="1:4">
      <c r="A3621" s="50" t="s">
        <v>3260</v>
      </c>
      <c r="B3621" s="50">
        <v>512062</v>
      </c>
      <c r="C3621" s="50" t="s">
        <v>1517</v>
      </c>
      <c r="D3621" s="50" t="s">
        <v>1533</v>
      </c>
    </row>
    <row r="3622" spans="1:4">
      <c r="A3622" s="50" t="s">
        <v>3259</v>
      </c>
      <c r="B3622" s="50">
        <v>500674</v>
      </c>
      <c r="C3622" s="50" t="s">
        <v>3257</v>
      </c>
      <c r="D3622" s="50" t="s">
        <v>254</v>
      </c>
    </row>
    <row r="3623" spans="1:4">
      <c r="A3623" s="50" t="s">
        <v>3258</v>
      </c>
      <c r="B3623" s="50">
        <v>500674</v>
      </c>
      <c r="C3623" s="50" t="s">
        <v>3257</v>
      </c>
      <c r="D3623" s="50" t="s">
        <v>254</v>
      </c>
    </row>
    <row r="3624" spans="1:4">
      <c r="A3624" s="50" t="s">
        <v>3256</v>
      </c>
      <c r="B3624" s="50">
        <v>514280</v>
      </c>
      <c r="C3624" s="50" t="s">
        <v>1517</v>
      </c>
      <c r="D3624" s="50" t="s">
        <v>702</v>
      </c>
    </row>
    <row r="3625" spans="1:4">
      <c r="A3625" s="50" t="s">
        <v>3255</v>
      </c>
      <c r="B3625" s="50">
        <v>530035</v>
      </c>
      <c r="C3625" s="50" t="s">
        <v>1517</v>
      </c>
      <c r="D3625" s="50" t="s">
        <v>702</v>
      </c>
    </row>
    <row r="3626" spans="1:4">
      <c r="A3626" s="50" t="s">
        <v>3254</v>
      </c>
      <c r="B3626" s="50">
        <v>540822</v>
      </c>
      <c r="C3626" s="50" t="s">
        <v>1517</v>
      </c>
      <c r="D3626" s="50" t="s">
        <v>786</v>
      </c>
    </row>
    <row r="3627" spans="1:4">
      <c r="A3627" s="50" t="s">
        <v>3253</v>
      </c>
      <c r="B3627" s="50">
        <v>519260</v>
      </c>
      <c r="C3627" s="50" t="s">
        <v>3252</v>
      </c>
      <c r="D3627" s="50" t="s">
        <v>1428</v>
      </c>
    </row>
    <row r="3628" spans="1:4">
      <c r="A3628" s="50" t="s">
        <v>3251</v>
      </c>
      <c r="B3628" s="50">
        <v>506906</v>
      </c>
      <c r="C3628" s="50" t="s">
        <v>1517</v>
      </c>
      <c r="D3628" s="50" t="s">
        <v>994</v>
      </c>
    </row>
    <row r="3629" spans="1:4">
      <c r="A3629" s="50" t="s">
        <v>3250</v>
      </c>
      <c r="B3629" s="50">
        <v>519238</v>
      </c>
      <c r="C3629" s="50" t="s">
        <v>1517</v>
      </c>
      <c r="D3629" s="50" t="s">
        <v>196</v>
      </c>
    </row>
    <row r="3630" spans="1:4">
      <c r="A3630" s="50" t="s">
        <v>3249</v>
      </c>
      <c r="B3630" s="50">
        <v>538992</v>
      </c>
      <c r="C3630" s="50" t="s">
        <v>1517</v>
      </c>
      <c r="D3630" s="50" t="s">
        <v>771</v>
      </c>
    </row>
    <row r="3631" spans="1:4">
      <c r="A3631" s="50" t="s">
        <v>3248</v>
      </c>
      <c r="B3631" s="50">
        <v>512020</v>
      </c>
      <c r="C3631" s="50" t="s">
        <v>1517</v>
      </c>
      <c r="D3631" s="50" t="s">
        <v>786</v>
      </c>
    </row>
    <row r="3632" spans="1:4">
      <c r="A3632" s="50" t="s">
        <v>3247</v>
      </c>
      <c r="B3632" s="50">
        <v>512020</v>
      </c>
      <c r="C3632" s="50" t="s">
        <v>1517</v>
      </c>
      <c r="D3632" s="50" t="s">
        <v>786</v>
      </c>
    </row>
    <row r="3633" spans="1:4">
      <c r="A3633" s="50" t="s">
        <v>3246</v>
      </c>
      <c r="B3633" s="50">
        <v>504614</v>
      </c>
      <c r="C3633" s="50" t="s">
        <v>3245</v>
      </c>
      <c r="D3633" s="50" t="s">
        <v>1632</v>
      </c>
    </row>
    <row r="3634" spans="1:4">
      <c r="A3634" s="50" t="s">
        <v>3244</v>
      </c>
      <c r="B3634" s="50">
        <v>516032</v>
      </c>
      <c r="C3634" s="50" t="s">
        <v>1517</v>
      </c>
      <c r="D3634" s="50" t="s">
        <v>1437</v>
      </c>
    </row>
    <row r="3635" spans="1:4">
      <c r="A3635" s="50" t="s">
        <v>3243</v>
      </c>
      <c r="B3635" s="50">
        <v>516003</v>
      </c>
      <c r="C3635" s="50" t="s">
        <v>1517</v>
      </c>
      <c r="D3635" s="50" t="s">
        <v>737</v>
      </c>
    </row>
    <row r="3636" spans="1:4">
      <c r="A3636" s="50" t="s">
        <v>3242</v>
      </c>
      <c r="B3636" s="50">
        <v>519242</v>
      </c>
      <c r="C3636" s="50" t="s">
        <v>1517</v>
      </c>
      <c r="D3636" s="50" t="s">
        <v>1428</v>
      </c>
    </row>
    <row r="3637" spans="1:4">
      <c r="A3637" s="50" t="s">
        <v>3241</v>
      </c>
      <c r="B3637" s="50">
        <v>532163</v>
      </c>
      <c r="C3637" s="50" t="s">
        <v>3239</v>
      </c>
      <c r="D3637" s="50" t="s">
        <v>1729</v>
      </c>
    </row>
    <row r="3638" spans="1:4">
      <c r="A3638" s="50" t="s">
        <v>3240</v>
      </c>
      <c r="B3638" s="50">
        <v>532163</v>
      </c>
      <c r="C3638" s="50" t="s">
        <v>3239</v>
      </c>
      <c r="D3638" s="50" t="s">
        <v>1729</v>
      </c>
    </row>
    <row r="3639" spans="1:4">
      <c r="A3639" s="50" t="s">
        <v>3238</v>
      </c>
      <c r="B3639" s="50">
        <v>526885</v>
      </c>
      <c r="C3639" s="50" t="s">
        <v>3237</v>
      </c>
      <c r="D3639" s="50" t="s">
        <v>702</v>
      </c>
    </row>
    <row r="3640" spans="1:4">
      <c r="A3640" s="50" t="s">
        <v>3236</v>
      </c>
      <c r="B3640" s="50">
        <v>530993</v>
      </c>
      <c r="C3640" s="50" t="s">
        <v>1517</v>
      </c>
      <c r="D3640" s="50" t="s">
        <v>994</v>
      </c>
    </row>
    <row r="3641" spans="1:4">
      <c r="A3641" s="50" t="s">
        <v>3235</v>
      </c>
      <c r="B3641" s="50">
        <v>531930</v>
      </c>
      <c r="C3641" s="50" t="s">
        <v>1517</v>
      </c>
      <c r="D3641" s="50" t="s">
        <v>778</v>
      </c>
    </row>
    <row r="3642" spans="1:4">
      <c r="A3642" s="50" t="s">
        <v>3234</v>
      </c>
      <c r="B3642" s="50">
        <v>540393</v>
      </c>
      <c r="C3642" s="50" t="s">
        <v>1517</v>
      </c>
      <c r="D3642" s="50" t="s">
        <v>205</v>
      </c>
    </row>
    <row r="3643" spans="1:4">
      <c r="A3643" s="50" t="s">
        <v>3233</v>
      </c>
      <c r="B3643" s="50">
        <v>514412</v>
      </c>
      <c r="C3643" s="50" t="s">
        <v>1517</v>
      </c>
      <c r="D3643" s="50" t="s">
        <v>829</v>
      </c>
    </row>
    <row r="3644" spans="1:4">
      <c r="A3644" s="50" t="s">
        <v>3232</v>
      </c>
      <c r="B3644" s="50">
        <v>506190</v>
      </c>
      <c r="C3644" s="50" t="s">
        <v>1517</v>
      </c>
      <c r="D3644" s="50" t="s">
        <v>1533</v>
      </c>
    </row>
    <row r="3645" spans="1:4">
      <c r="A3645" s="50" t="s">
        <v>3231</v>
      </c>
      <c r="B3645" s="50" t="s">
        <v>1517</v>
      </c>
      <c r="C3645" s="50" t="s">
        <v>3230</v>
      </c>
      <c r="D3645" s="50" t="s">
        <v>1515</v>
      </c>
    </row>
    <row r="3646" spans="1:4">
      <c r="A3646" s="50" t="s">
        <v>3229</v>
      </c>
      <c r="B3646" s="50">
        <v>539124</v>
      </c>
      <c r="C3646" s="50" t="s">
        <v>1517</v>
      </c>
      <c r="D3646" s="50" t="s">
        <v>786</v>
      </c>
    </row>
    <row r="3647" spans="1:4">
      <c r="A3647" s="50" t="s">
        <v>3228</v>
      </c>
      <c r="B3647" s="50">
        <v>506313</v>
      </c>
      <c r="C3647" s="50" t="s">
        <v>1517</v>
      </c>
      <c r="D3647" s="50" t="s">
        <v>1822</v>
      </c>
    </row>
    <row r="3648" spans="1:4">
      <c r="A3648" s="50" t="s">
        <v>3227</v>
      </c>
      <c r="B3648" s="50">
        <v>532663</v>
      </c>
      <c r="C3648" s="50" t="s">
        <v>3226</v>
      </c>
      <c r="D3648" s="50" t="s">
        <v>730</v>
      </c>
    </row>
    <row r="3649" spans="1:4">
      <c r="A3649" s="50" t="s">
        <v>3225</v>
      </c>
      <c r="B3649" s="50">
        <v>533259</v>
      </c>
      <c r="C3649" s="50" t="s">
        <v>3224</v>
      </c>
      <c r="D3649" s="50" t="s">
        <v>890</v>
      </c>
    </row>
    <row r="3650" spans="1:4">
      <c r="A3650" s="50" t="s">
        <v>3223</v>
      </c>
      <c r="B3650" s="50">
        <v>511076</v>
      </c>
      <c r="C3650" s="50" t="s">
        <v>1517</v>
      </c>
      <c r="D3650" s="50" t="s">
        <v>994</v>
      </c>
    </row>
    <row r="3651" spans="1:4">
      <c r="A3651" s="50" t="s">
        <v>3222</v>
      </c>
      <c r="B3651" s="50">
        <v>526093</v>
      </c>
      <c r="C3651" s="50" t="s">
        <v>3221</v>
      </c>
      <c r="D3651" s="50" t="s">
        <v>1632</v>
      </c>
    </row>
    <row r="3652" spans="1:4">
      <c r="A3652" s="50" t="s">
        <v>3220</v>
      </c>
      <c r="B3652" s="50">
        <v>539201</v>
      </c>
      <c r="C3652" s="50" t="s">
        <v>1517</v>
      </c>
      <c r="D3652" s="50" t="s">
        <v>1437</v>
      </c>
    </row>
    <row r="3653" spans="1:4">
      <c r="A3653" s="50" t="s">
        <v>3219</v>
      </c>
      <c r="B3653" s="50">
        <v>539404</v>
      </c>
      <c r="C3653" s="50" t="s">
        <v>3218</v>
      </c>
      <c r="D3653" s="50" t="s">
        <v>786</v>
      </c>
    </row>
    <row r="3654" spans="1:4">
      <c r="A3654" s="50" t="s">
        <v>3217</v>
      </c>
      <c r="B3654" s="50">
        <v>536592</v>
      </c>
      <c r="C3654" s="50" t="s">
        <v>1517</v>
      </c>
      <c r="D3654" s="50" t="s">
        <v>786</v>
      </c>
    </row>
    <row r="3655" spans="1:4">
      <c r="A3655" s="50" t="s">
        <v>3216</v>
      </c>
      <c r="B3655" s="50">
        <v>508996</v>
      </c>
      <c r="C3655" s="50" t="s">
        <v>3215</v>
      </c>
      <c r="D3655" s="50" t="s">
        <v>708</v>
      </c>
    </row>
    <row r="3656" spans="1:4">
      <c r="A3656" s="50" t="s">
        <v>3214</v>
      </c>
      <c r="B3656" s="50">
        <v>503893</v>
      </c>
      <c r="C3656" s="50" t="s">
        <v>1517</v>
      </c>
      <c r="D3656" s="50" t="s">
        <v>727</v>
      </c>
    </row>
    <row r="3657" spans="1:4">
      <c r="A3657" s="50" t="s">
        <v>3213</v>
      </c>
      <c r="B3657" s="50">
        <v>539218</v>
      </c>
      <c r="C3657" s="50" t="s">
        <v>1517</v>
      </c>
      <c r="D3657" s="50" t="s">
        <v>786</v>
      </c>
    </row>
    <row r="3658" spans="1:4">
      <c r="A3658" s="50" t="s">
        <v>3212</v>
      </c>
      <c r="B3658" s="50">
        <v>502175</v>
      </c>
      <c r="C3658" s="50" t="s">
        <v>1517</v>
      </c>
      <c r="D3658" s="50" t="s">
        <v>469</v>
      </c>
    </row>
    <row r="3659" spans="1:4">
      <c r="A3659" s="50" t="s">
        <v>3211</v>
      </c>
      <c r="B3659" s="50">
        <v>511577</v>
      </c>
      <c r="C3659" s="50" t="s">
        <v>1517</v>
      </c>
      <c r="D3659" s="50" t="s">
        <v>786</v>
      </c>
    </row>
    <row r="3660" spans="1:4">
      <c r="A3660" s="50" t="s">
        <v>3210</v>
      </c>
      <c r="B3660" s="50">
        <v>517320</v>
      </c>
      <c r="C3660" s="50" t="s">
        <v>1517</v>
      </c>
      <c r="D3660" s="50" t="s">
        <v>740</v>
      </c>
    </row>
    <row r="3661" spans="1:4">
      <c r="A3661" s="50" t="s">
        <v>3209</v>
      </c>
      <c r="B3661" s="50">
        <v>532404</v>
      </c>
      <c r="C3661" s="50" t="s">
        <v>1517</v>
      </c>
      <c r="D3661" s="50" t="s">
        <v>1407</v>
      </c>
    </row>
    <row r="3662" spans="1:4">
      <c r="A3662" s="50" t="s">
        <v>3208</v>
      </c>
      <c r="B3662" s="50">
        <v>512634</v>
      </c>
      <c r="C3662" s="50" t="s">
        <v>1517</v>
      </c>
      <c r="D3662" s="50" t="s">
        <v>1593</v>
      </c>
    </row>
    <row r="3663" spans="1:4">
      <c r="A3663" s="50" t="s">
        <v>3207</v>
      </c>
      <c r="B3663" s="50">
        <v>524667</v>
      </c>
      <c r="C3663" s="50" t="s">
        <v>3206</v>
      </c>
      <c r="D3663" s="50" t="s">
        <v>3205</v>
      </c>
    </row>
    <row r="3664" spans="1:4">
      <c r="A3664" s="50" t="s">
        <v>3204</v>
      </c>
      <c r="B3664" s="50">
        <v>531893</v>
      </c>
      <c r="C3664" s="50" t="s">
        <v>1517</v>
      </c>
      <c r="D3664" s="50" t="s">
        <v>1533</v>
      </c>
    </row>
    <row r="3665" spans="1:4">
      <c r="A3665" s="50" t="s">
        <v>3203</v>
      </c>
      <c r="B3665" s="50">
        <v>523710</v>
      </c>
      <c r="C3665" s="50" t="s">
        <v>1517</v>
      </c>
      <c r="D3665" s="50" t="s">
        <v>1593</v>
      </c>
    </row>
    <row r="3666" spans="1:4">
      <c r="A3666" s="50" t="s">
        <v>3202</v>
      </c>
      <c r="B3666" s="50">
        <v>540728</v>
      </c>
      <c r="C3666" s="50" t="s">
        <v>1517</v>
      </c>
      <c r="D3666" s="50" t="s">
        <v>783</v>
      </c>
    </row>
    <row r="3667" spans="1:4">
      <c r="A3667" s="50" t="s">
        <v>3201</v>
      </c>
      <c r="B3667" s="50">
        <v>532102</v>
      </c>
      <c r="C3667" s="50" t="s">
        <v>1517</v>
      </c>
      <c r="D3667" s="50" t="s">
        <v>589</v>
      </c>
    </row>
    <row r="3668" spans="1:4">
      <c r="A3668" s="50" t="s">
        <v>3200</v>
      </c>
      <c r="B3668" s="50">
        <v>540719</v>
      </c>
      <c r="C3668" s="50" t="s">
        <v>3199</v>
      </c>
      <c r="D3668" s="50" t="s">
        <v>211</v>
      </c>
    </row>
    <row r="3669" spans="1:4">
      <c r="A3669" s="50" t="s">
        <v>3198</v>
      </c>
      <c r="B3669" s="50">
        <v>590098</v>
      </c>
      <c r="C3669" s="50" t="s">
        <v>3197</v>
      </c>
      <c r="D3669" s="50" t="s">
        <v>727</v>
      </c>
    </row>
    <row r="3670" spans="1:4">
      <c r="A3670" s="50" t="s">
        <v>3196</v>
      </c>
      <c r="B3670" s="50">
        <v>526081</v>
      </c>
      <c r="C3670" s="50" t="s">
        <v>3195</v>
      </c>
      <c r="D3670" s="50" t="s">
        <v>626</v>
      </c>
    </row>
    <row r="3671" spans="1:4">
      <c r="A3671" s="50" t="s">
        <v>3194</v>
      </c>
      <c r="B3671" s="50">
        <v>531797</v>
      </c>
      <c r="C3671" s="50" t="s">
        <v>1517</v>
      </c>
      <c r="D3671" s="50" t="s">
        <v>469</v>
      </c>
    </row>
    <row r="3672" spans="1:4">
      <c r="A3672" s="50" t="s">
        <v>3193</v>
      </c>
      <c r="B3672" s="50">
        <v>511672</v>
      </c>
      <c r="C3672" s="50" t="s">
        <v>1517</v>
      </c>
      <c r="D3672" s="50" t="s">
        <v>1632</v>
      </c>
    </row>
    <row r="3673" spans="1:4">
      <c r="A3673" s="50" t="s">
        <v>3192</v>
      </c>
      <c r="B3673" s="50">
        <v>516110</v>
      </c>
      <c r="C3673" s="50" t="s">
        <v>3191</v>
      </c>
      <c r="D3673" s="50" t="s">
        <v>890</v>
      </c>
    </row>
    <row r="3674" spans="1:4">
      <c r="A3674" s="50" t="s">
        <v>3190</v>
      </c>
      <c r="B3674" s="50">
        <v>526544</v>
      </c>
      <c r="C3674" s="50" t="s">
        <v>1517</v>
      </c>
      <c r="D3674" s="50" t="s">
        <v>743</v>
      </c>
    </row>
    <row r="3675" spans="1:4">
      <c r="A3675" s="50" t="s">
        <v>3189</v>
      </c>
      <c r="B3675" s="50">
        <v>507894</v>
      </c>
      <c r="C3675" s="50" t="s">
        <v>1517</v>
      </c>
      <c r="D3675" s="50" t="s">
        <v>2179</v>
      </c>
    </row>
    <row r="3676" spans="1:4">
      <c r="A3676" s="50" t="s">
        <v>3188</v>
      </c>
      <c r="B3676" s="50">
        <v>507894</v>
      </c>
      <c r="C3676" s="50" t="s">
        <v>1517</v>
      </c>
      <c r="D3676" s="50" t="s">
        <v>2179</v>
      </c>
    </row>
    <row r="3677" spans="1:4">
      <c r="A3677" s="50" t="s">
        <v>3187</v>
      </c>
      <c r="B3677" s="50">
        <v>505790</v>
      </c>
      <c r="C3677" s="50" t="s">
        <v>3185</v>
      </c>
      <c r="D3677" s="50" t="s">
        <v>297</v>
      </c>
    </row>
    <row r="3678" spans="1:4">
      <c r="A3678" s="50" t="s">
        <v>3186</v>
      </c>
      <c r="B3678" s="50">
        <v>505790</v>
      </c>
      <c r="C3678" s="50" t="s">
        <v>3185</v>
      </c>
      <c r="D3678" s="50" t="s">
        <v>297</v>
      </c>
    </row>
    <row r="3679" spans="1:4">
      <c r="A3679" s="50" t="s">
        <v>3184</v>
      </c>
      <c r="B3679" s="50">
        <v>534139</v>
      </c>
      <c r="C3679" s="50" t="s">
        <v>3183</v>
      </c>
      <c r="D3679" s="50" t="s">
        <v>531</v>
      </c>
    </row>
    <row r="3680" spans="1:4">
      <c r="A3680" s="50" t="s">
        <v>3182</v>
      </c>
      <c r="B3680" s="50">
        <v>538857</v>
      </c>
      <c r="C3680" s="50" t="s">
        <v>1517</v>
      </c>
      <c r="D3680" s="50" t="s">
        <v>786</v>
      </c>
    </row>
    <row r="3681" spans="1:4">
      <c r="A3681" s="50" t="s">
        <v>3181</v>
      </c>
      <c r="B3681" s="50">
        <v>505141</v>
      </c>
      <c r="C3681" s="50" t="s">
        <v>1517</v>
      </c>
      <c r="D3681" s="50" t="s">
        <v>2047</v>
      </c>
    </row>
    <row r="3682" spans="1:4">
      <c r="A3682" s="50" t="s">
        <v>3180</v>
      </c>
      <c r="B3682" s="50">
        <v>505141</v>
      </c>
      <c r="C3682" s="50" t="s">
        <v>1517</v>
      </c>
      <c r="D3682" s="50" t="s">
        <v>2047</v>
      </c>
    </row>
    <row r="3683" spans="1:4">
      <c r="A3683" s="50" t="s">
        <v>3179</v>
      </c>
      <c r="B3683" s="50">
        <v>530361</v>
      </c>
      <c r="C3683" s="50" t="s">
        <v>1517</v>
      </c>
      <c r="D3683" s="50" t="s">
        <v>626</v>
      </c>
    </row>
    <row r="3684" spans="1:4">
      <c r="A3684" s="50" t="s">
        <v>3178</v>
      </c>
      <c r="B3684" s="50">
        <v>533268</v>
      </c>
      <c r="C3684" s="50" t="s">
        <v>1517</v>
      </c>
      <c r="D3684" s="50" t="s">
        <v>1544</v>
      </c>
    </row>
    <row r="3685" spans="1:4">
      <c r="A3685" s="50" t="s">
        <v>3177</v>
      </c>
      <c r="B3685" s="50">
        <v>526807</v>
      </c>
      <c r="C3685" s="50" t="s">
        <v>3176</v>
      </c>
      <c r="D3685" s="50" t="s">
        <v>577</v>
      </c>
    </row>
    <row r="3686" spans="1:4">
      <c r="A3686" s="50" t="s">
        <v>3175</v>
      </c>
      <c r="B3686" s="50">
        <v>521182</v>
      </c>
      <c r="C3686" s="50" t="s">
        <v>1517</v>
      </c>
      <c r="D3686" s="50" t="s">
        <v>994</v>
      </c>
    </row>
    <row r="3687" spans="1:4">
      <c r="A3687" s="50" t="s">
        <v>3174</v>
      </c>
      <c r="B3687" s="50">
        <v>514264</v>
      </c>
      <c r="C3687" s="50" t="s">
        <v>1517</v>
      </c>
      <c r="D3687" s="50" t="s">
        <v>702</v>
      </c>
    </row>
    <row r="3688" spans="1:4">
      <c r="A3688" s="50" t="s">
        <v>3173</v>
      </c>
      <c r="B3688" s="50" t="s">
        <v>1517</v>
      </c>
      <c r="C3688" s="50" t="s">
        <v>3172</v>
      </c>
      <c r="D3688" s="50" t="s">
        <v>1515</v>
      </c>
    </row>
    <row r="3689" spans="1:4">
      <c r="A3689" s="50" t="s">
        <v>3171</v>
      </c>
      <c r="B3689" s="50">
        <v>540673</v>
      </c>
      <c r="C3689" s="50" t="s">
        <v>3169</v>
      </c>
      <c r="D3689" s="50" t="s">
        <v>2335</v>
      </c>
    </row>
    <row r="3690" spans="1:4">
      <c r="A3690" s="50" t="s">
        <v>3170</v>
      </c>
      <c r="B3690" s="50">
        <v>540673</v>
      </c>
      <c r="C3690" s="50" t="s">
        <v>3169</v>
      </c>
      <c r="D3690" s="50" t="s">
        <v>2335</v>
      </c>
    </row>
    <row r="3691" spans="1:4">
      <c r="A3691" s="50" t="s">
        <v>3168</v>
      </c>
      <c r="B3691" s="50">
        <v>532886</v>
      </c>
      <c r="C3691" s="50" t="s">
        <v>3167</v>
      </c>
      <c r="D3691" s="50" t="s">
        <v>702</v>
      </c>
    </row>
    <row r="3692" spans="1:4">
      <c r="A3692" s="50" t="s">
        <v>3166</v>
      </c>
      <c r="B3692" s="50">
        <v>530075</v>
      </c>
      <c r="C3692" s="50" t="s">
        <v>3165</v>
      </c>
      <c r="D3692" s="50" t="s">
        <v>3164</v>
      </c>
    </row>
    <row r="3693" spans="1:4">
      <c r="A3693" s="50" t="s">
        <v>3163</v>
      </c>
      <c r="B3693" s="50">
        <v>538875</v>
      </c>
      <c r="C3693" s="50" t="s">
        <v>1517</v>
      </c>
      <c r="D3693" s="50" t="s">
        <v>1533</v>
      </c>
    </row>
    <row r="3694" spans="1:4">
      <c r="A3694" s="50" t="s">
        <v>3162</v>
      </c>
      <c r="B3694" s="50">
        <v>532021</v>
      </c>
      <c r="C3694" s="50" t="s">
        <v>1517</v>
      </c>
      <c r="D3694" s="50" t="s">
        <v>254</v>
      </c>
    </row>
    <row r="3695" spans="1:4">
      <c r="A3695" s="50" t="s">
        <v>3161</v>
      </c>
      <c r="B3695" s="50">
        <v>531980</v>
      </c>
      <c r="C3695" s="50" t="s">
        <v>1517</v>
      </c>
      <c r="D3695" s="50" t="s">
        <v>730</v>
      </c>
    </row>
    <row r="3696" spans="1:4">
      <c r="A3696" s="50" t="s">
        <v>3160</v>
      </c>
      <c r="B3696" s="50">
        <v>512529</v>
      </c>
      <c r="C3696" s="50" t="s">
        <v>3159</v>
      </c>
      <c r="D3696" s="50" t="s">
        <v>254</v>
      </c>
    </row>
    <row r="3697" spans="1:4">
      <c r="A3697" s="50" t="s">
        <v>3158</v>
      </c>
      <c r="B3697" s="50" t="s">
        <v>1517</v>
      </c>
      <c r="C3697" s="50" t="s">
        <v>3157</v>
      </c>
      <c r="D3697" s="50" t="s">
        <v>1515</v>
      </c>
    </row>
    <row r="3698" spans="1:4">
      <c r="A3698" s="50" t="s">
        <v>3156</v>
      </c>
      <c r="B3698" s="50">
        <v>502450</v>
      </c>
      <c r="C3698" s="50" t="s">
        <v>3155</v>
      </c>
      <c r="D3698" s="50" t="s">
        <v>1437</v>
      </c>
    </row>
    <row r="3699" spans="1:4">
      <c r="A3699" s="50" t="s">
        <v>3154</v>
      </c>
      <c r="B3699" s="50">
        <v>505075</v>
      </c>
      <c r="C3699" s="50" t="s">
        <v>3153</v>
      </c>
      <c r="D3699" s="50" t="s">
        <v>771</v>
      </c>
    </row>
    <row r="3700" spans="1:4">
      <c r="A3700" s="50" t="s">
        <v>3152</v>
      </c>
      <c r="B3700" s="50">
        <v>511760</v>
      </c>
      <c r="C3700" s="50" t="s">
        <v>1517</v>
      </c>
      <c r="D3700" s="50" t="s">
        <v>786</v>
      </c>
    </row>
    <row r="3701" spans="1:4">
      <c r="A3701" s="50" t="s">
        <v>3151</v>
      </c>
      <c r="B3701" s="50">
        <v>524324</v>
      </c>
      <c r="C3701" s="50" t="s">
        <v>1517</v>
      </c>
      <c r="D3701" s="50" t="s">
        <v>187</v>
      </c>
    </row>
    <row r="3702" spans="1:4">
      <c r="A3702" s="50" t="s">
        <v>3150</v>
      </c>
      <c r="B3702" s="50">
        <v>532993</v>
      </c>
      <c r="C3702" s="50" t="s">
        <v>3149</v>
      </c>
      <c r="D3702" s="50" t="s">
        <v>1822</v>
      </c>
    </row>
    <row r="3703" spans="1:4">
      <c r="A3703" s="50" t="s">
        <v>3148</v>
      </c>
      <c r="B3703" s="50">
        <v>530867</v>
      </c>
      <c r="C3703" s="50" t="s">
        <v>1517</v>
      </c>
      <c r="D3703" s="50" t="s">
        <v>727</v>
      </c>
    </row>
    <row r="3704" spans="1:4">
      <c r="A3704" s="50" t="s">
        <v>3147</v>
      </c>
      <c r="B3704" s="50">
        <v>524546</v>
      </c>
      <c r="C3704" s="50" t="s">
        <v>1517</v>
      </c>
      <c r="D3704" s="50" t="s">
        <v>254</v>
      </c>
    </row>
    <row r="3705" spans="1:4">
      <c r="A3705" s="50" t="s">
        <v>3146</v>
      </c>
      <c r="B3705" s="50">
        <v>513436</v>
      </c>
      <c r="C3705" s="50" t="s">
        <v>3145</v>
      </c>
      <c r="D3705" s="50" t="s">
        <v>1632</v>
      </c>
    </row>
    <row r="3706" spans="1:4">
      <c r="A3706" s="50" t="s">
        <v>3144</v>
      </c>
      <c r="B3706" s="50">
        <v>509870</v>
      </c>
      <c r="C3706" s="50" t="s">
        <v>1517</v>
      </c>
      <c r="D3706" s="50" t="s">
        <v>708</v>
      </c>
    </row>
    <row r="3707" spans="1:4">
      <c r="A3707" s="50" t="s">
        <v>3143</v>
      </c>
      <c r="B3707" s="50">
        <v>519031</v>
      </c>
      <c r="C3707" s="50" t="s">
        <v>1517</v>
      </c>
      <c r="D3707" s="50" t="s">
        <v>626</v>
      </c>
    </row>
    <row r="3708" spans="1:4">
      <c r="A3708" s="50" t="s">
        <v>3142</v>
      </c>
      <c r="B3708" s="50">
        <v>526508</v>
      </c>
      <c r="C3708" s="50" t="s">
        <v>1517</v>
      </c>
      <c r="D3708" s="50" t="s">
        <v>577</v>
      </c>
    </row>
    <row r="3709" spans="1:4">
      <c r="A3709" s="50" t="s">
        <v>3141</v>
      </c>
      <c r="B3709" s="50">
        <v>539520</v>
      </c>
      <c r="C3709" s="50" t="s">
        <v>1517</v>
      </c>
      <c r="D3709" s="50" t="s">
        <v>994</v>
      </c>
    </row>
    <row r="3710" spans="1:4">
      <c r="A3710" s="50" t="s">
        <v>3140</v>
      </c>
      <c r="B3710" s="50">
        <v>501423</v>
      </c>
      <c r="C3710" s="50" t="s">
        <v>1517</v>
      </c>
      <c r="D3710" s="50" t="s">
        <v>716</v>
      </c>
    </row>
    <row r="3711" spans="1:4">
      <c r="A3711" s="50" t="s">
        <v>3139</v>
      </c>
      <c r="B3711" s="50" t="s">
        <v>1517</v>
      </c>
      <c r="C3711" s="50" t="s">
        <v>3138</v>
      </c>
      <c r="D3711" s="50" t="s">
        <v>1515</v>
      </c>
    </row>
    <row r="3712" spans="1:4">
      <c r="A3712" s="50" t="s">
        <v>3137</v>
      </c>
      <c r="B3712" s="50">
        <v>531431</v>
      </c>
      <c r="C3712" s="50" t="s">
        <v>3135</v>
      </c>
      <c r="D3712" s="50" t="s">
        <v>297</v>
      </c>
    </row>
    <row r="3713" spans="1:4">
      <c r="A3713" s="50" t="s">
        <v>3136</v>
      </c>
      <c r="B3713" s="50">
        <v>531431</v>
      </c>
      <c r="C3713" s="50" t="s">
        <v>3135</v>
      </c>
      <c r="D3713" s="50" t="s">
        <v>297</v>
      </c>
    </row>
    <row r="3714" spans="1:4">
      <c r="A3714" s="50" t="s">
        <v>3134</v>
      </c>
      <c r="B3714" s="50">
        <v>540797</v>
      </c>
      <c r="C3714" s="50" t="s">
        <v>3133</v>
      </c>
      <c r="D3714" s="50" t="s">
        <v>762</v>
      </c>
    </row>
    <row r="3715" spans="1:4">
      <c r="A3715" s="50" t="s">
        <v>3132</v>
      </c>
      <c r="B3715" s="50">
        <v>511754</v>
      </c>
      <c r="C3715" s="50" t="s">
        <v>1517</v>
      </c>
      <c r="D3715" s="50" t="s">
        <v>786</v>
      </c>
    </row>
    <row r="3716" spans="1:4">
      <c r="A3716" s="50" t="s">
        <v>3131</v>
      </c>
      <c r="B3716" s="50">
        <v>539895</v>
      </c>
      <c r="C3716" s="50" t="s">
        <v>1517</v>
      </c>
      <c r="D3716" s="50" t="s">
        <v>727</v>
      </c>
    </row>
    <row r="3717" spans="1:4">
      <c r="A3717" s="50" t="s">
        <v>3130</v>
      </c>
      <c r="B3717" s="50">
        <v>509874</v>
      </c>
      <c r="C3717" s="50" t="s">
        <v>3129</v>
      </c>
      <c r="D3717" s="50" t="s">
        <v>2179</v>
      </c>
    </row>
    <row r="3718" spans="1:4">
      <c r="A3718" s="50" t="s">
        <v>3128</v>
      </c>
      <c r="B3718" s="50">
        <v>512499</v>
      </c>
      <c r="C3718" s="50" t="s">
        <v>1517</v>
      </c>
      <c r="D3718" s="50" t="s">
        <v>727</v>
      </c>
    </row>
    <row r="3719" spans="1:4">
      <c r="A3719" s="50" t="s">
        <v>3127</v>
      </c>
      <c r="B3719" s="50">
        <v>532455</v>
      </c>
      <c r="C3719" s="50" t="s">
        <v>1517</v>
      </c>
      <c r="D3719" s="50" t="s">
        <v>3126</v>
      </c>
    </row>
    <row r="3720" spans="1:4">
      <c r="A3720" s="50" t="s">
        <v>3125</v>
      </c>
      <c r="B3720" s="50">
        <v>540259</v>
      </c>
      <c r="C3720" s="50" t="s">
        <v>1517</v>
      </c>
      <c r="D3720" s="50" t="s">
        <v>2335</v>
      </c>
    </row>
    <row r="3721" spans="1:4">
      <c r="A3721" s="50" t="s">
        <v>3124</v>
      </c>
      <c r="B3721" s="50">
        <v>542232</v>
      </c>
      <c r="C3721" s="50" t="s">
        <v>3123</v>
      </c>
      <c r="D3721" s="50" t="s">
        <v>1621</v>
      </c>
    </row>
    <row r="3722" spans="1:4">
      <c r="A3722" s="50" t="s">
        <v>3122</v>
      </c>
      <c r="B3722" s="50">
        <v>540425</v>
      </c>
      <c r="C3722" s="50" t="s">
        <v>3121</v>
      </c>
      <c r="D3722" s="50" t="s">
        <v>205</v>
      </c>
    </row>
    <row r="3723" spans="1:4">
      <c r="A3723" s="50" t="s">
        <v>3120</v>
      </c>
      <c r="B3723" s="50">
        <v>512297</v>
      </c>
      <c r="C3723" s="50" t="s">
        <v>1517</v>
      </c>
      <c r="D3723" s="50" t="s">
        <v>297</v>
      </c>
    </row>
    <row r="3724" spans="1:4">
      <c r="A3724" s="50" t="s">
        <v>3119</v>
      </c>
      <c r="B3724" s="50">
        <v>531925</v>
      </c>
      <c r="C3724" s="50" t="s">
        <v>1517</v>
      </c>
      <c r="D3724" s="50" t="s">
        <v>626</v>
      </c>
    </row>
    <row r="3725" spans="1:4">
      <c r="A3725" s="50" t="s">
        <v>3118</v>
      </c>
      <c r="B3725" s="50">
        <v>522034</v>
      </c>
      <c r="C3725" s="50" t="s">
        <v>3117</v>
      </c>
      <c r="D3725" s="50" t="s">
        <v>771</v>
      </c>
    </row>
    <row r="3726" spans="1:4">
      <c r="A3726" s="50" t="s">
        <v>3116</v>
      </c>
      <c r="B3726" s="50">
        <v>539921</v>
      </c>
      <c r="C3726" s="50" t="s">
        <v>1517</v>
      </c>
      <c r="D3726" s="50" t="s">
        <v>319</v>
      </c>
    </row>
    <row r="3727" spans="1:4">
      <c r="A3727" s="50" t="s">
        <v>3115</v>
      </c>
      <c r="B3727" s="50" t="s">
        <v>1517</v>
      </c>
      <c r="C3727" s="50" t="s">
        <v>3113</v>
      </c>
      <c r="D3727" s="50" t="s">
        <v>1515</v>
      </c>
    </row>
    <row r="3728" spans="1:4">
      <c r="A3728" s="50" t="s">
        <v>3114</v>
      </c>
      <c r="B3728" s="50" t="s">
        <v>1517</v>
      </c>
      <c r="C3728" s="50" t="s">
        <v>3113</v>
      </c>
      <c r="D3728" s="50" t="s">
        <v>1515</v>
      </c>
    </row>
    <row r="3729" spans="1:4">
      <c r="A3729" s="50" t="s">
        <v>3112</v>
      </c>
      <c r="B3729" s="50">
        <v>514402</v>
      </c>
      <c r="C3729" s="50" t="s">
        <v>1517</v>
      </c>
      <c r="D3729" s="50" t="s">
        <v>702</v>
      </c>
    </row>
    <row r="3730" spans="1:4">
      <c r="A3730" s="50" t="s">
        <v>3111</v>
      </c>
      <c r="B3730" s="50">
        <v>539584</v>
      </c>
      <c r="C3730" s="50" t="s">
        <v>1517</v>
      </c>
      <c r="D3730" s="50" t="s">
        <v>994</v>
      </c>
    </row>
    <row r="3731" spans="1:4">
      <c r="A3731" s="50" t="s">
        <v>3110</v>
      </c>
      <c r="B3731" s="50">
        <v>538666</v>
      </c>
      <c r="C3731" s="50" t="s">
        <v>3109</v>
      </c>
      <c r="D3731" s="50" t="s">
        <v>789</v>
      </c>
    </row>
    <row r="3732" spans="1:4">
      <c r="A3732" s="50" t="s">
        <v>3108</v>
      </c>
      <c r="B3732" s="50">
        <v>513548</v>
      </c>
      <c r="C3732" s="50" t="s">
        <v>1517</v>
      </c>
      <c r="D3732" s="50" t="s">
        <v>1632</v>
      </c>
    </row>
    <row r="3733" spans="1:4">
      <c r="A3733" s="50" t="s">
        <v>3107</v>
      </c>
      <c r="B3733" s="50">
        <v>535602</v>
      </c>
      <c r="C3733" s="50" t="s">
        <v>3106</v>
      </c>
      <c r="D3733" s="50" t="s">
        <v>771</v>
      </c>
    </row>
    <row r="3734" spans="1:4">
      <c r="A3734" s="50" t="s">
        <v>3105</v>
      </c>
      <c r="B3734" s="50">
        <v>512393</v>
      </c>
      <c r="C3734" s="50" t="s">
        <v>1517</v>
      </c>
      <c r="D3734" s="50" t="s">
        <v>727</v>
      </c>
    </row>
    <row r="3735" spans="1:4">
      <c r="A3735" s="50" t="s">
        <v>3104</v>
      </c>
      <c r="B3735" s="50">
        <v>540725</v>
      </c>
      <c r="C3735" s="50" t="s">
        <v>1517</v>
      </c>
      <c r="D3735" s="50" t="s">
        <v>727</v>
      </c>
    </row>
    <row r="3736" spans="1:4">
      <c r="A3736" s="50" t="s">
        <v>3103</v>
      </c>
      <c r="B3736" s="50">
        <v>540786</v>
      </c>
      <c r="C3736" s="50" t="s">
        <v>1517</v>
      </c>
      <c r="D3736" s="50" t="s">
        <v>740</v>
      </c>
    </row>
    <row r="3737" spans="1:4">
      <c r="A3737" s="50" t="s">
        <v>3102</v>
      </c>
      <c r="B3737" s="50">
        <v>532908</v>
      </c>
      <c r="C3737" s="50" t="s">
        <v>3101</v>
      </c>
      <c r="D3737" s="50" t="s">
        <v>254</v>
      </c>
    </row>
    <row r="3738" spans="1:4">
      <c r="A3738" s="50" t="s">
        <v>3100</v>
      </c>
      <c r="B3738" s="50">
        <v>523449</v>
      </c>
      <c r="C3738" s="50" t="s">
        <v>1517</v>
      </c>
      <c r="D3738" s="50" t="s">
        <v>415</v>
      </c>
    </row>
    <row r="3739" spans="1:4">
      <c r="A3739" s="50" t="s">
        <v>3099</v>
      </c>
      <c r="B3739" s="50">
        <v>523449</v>
      </c>
      <c r="C3739" s="50" t="s">
        <v>1517</v>
      </c>
      <c r="D3739" s="50" t="s">
        <v>415</v>
      </c>
    </row>
    <row r="3740" spans="1:4">
      <c r="A3740" s="50" t="s">
        <v>3098</v>
      </c>
      <c r="B3740" s="50">
        <v>538212</v>
      </c>
      <c r="C3740" s="50" t="s">
        <v>1517</v>
      </c>
      <c r="D3740" s="50" t="s">
        <v>786</v>
      </c>
    </row>
    <row r="3741" spans="1:4">
      <c r="A3741" s="50" t="s">
        <v>3097</v>
      </c>
      <c r="B3741" s="50">
        <v>540221</v>
      </c>
      <c r="C3741" s="50" t="s">
        <v>1517</v>
      </c>
      <c r="D3741" s="50" t="s">
        <v>994</v>
      </c>
    </row>
    <row r="3742" spans="1:4">
      <c r="A3742" s="50" t="s">
        <v>3096</v>
      </c>
      <c r="B3742" s="50">
        <v>540147</v>
      </c>
      <c r="C3742" s="50" t="s">
        <v>1517</v>
      </c>
      <c r="D3742" s="50" t="s">
        <v>713</v>
      </c>
    </row>
    <row r="3743" spans="1:4">
      <c r="A3743" s="50" t="s">
        <v>3095</v>
      </c>
      <c r="B3743" s="50">
        <v>540203</v>
      </c>
      <c r="C3743" s="50" t="s">
        <v>3094</v>
      </c>
      <c r="D3743" s="50" t="s">
        <v>2179</v>
      </c>
    </row>
    <row r="3744" spans="1:4">
      <c r="A3744" s="50" t="s">
        <v>3093</v>
      </c>
      <c r="B3744" s="50">
        <v>540757</v>
      </c>
      <c r="C3744" s="50" t="s">
        <v>1517</v>
      </c>
      <c r="D3744" s="50" t="s">
        <v>626</v>
      </c>
    </row>
    <row r="3745" spans="1:4">
      <c r="A3745" s="50" t="s">
        <v>3092</v>
      </c>
      <c r="B3745" s="50">
        <v>530525</v>
      </c>
      <c r="C3745" s="50" t="s">
        <v>1517</v>
      </c>
      <c r="D3745" s="50" t="s">
        <v>829</v>
      </c>
    </row>
    <row r="3746" spans="1:4">
      <c r="A3746" s="50" t="s">
        <v>3091</v>
      </c>
      <c r="B3746" s="50">
        <v>533301</v>
      </c>
      <c r="C3746" s="50" t="s">
        <v>3090</v>
      </c>
      <c r="D3746" s="50" t="s">
        <v>702</v>
      </c>
    </row>
    <row r="3747" spans="1:4">
      <c r="A3747" s="50" t="s">
        <v>3089</v>
      </c>
      <c r="B3747" s="50">
        <v>526839</v>
      </c>
      <c r="C3747" s="50" t="s">
        <v>1517</v>
      </c>
      <c r="D3747" s="50" t="s">
        <v>713</v>
      </c>
    </row>
    <row r="3748" spans="1:4">
      <c r="A3748" s="50" t="s">
        <v>3088</v>
      </c>
      <c r="B3748" s="50">
        <v>538685</v>
      </c>
      <c r="C3748" s="50" t="s">
        <v>3087</v>
      </c>
      <c r="D3748" s="50" t="s">
        <v>1729</v>
      </c>
    </row>
    <row r="3749" spans="1:4">
      <c r="A3749" s="50" t="s">
        <v>3086</v>
      </c>
      <c r="B3749" s="50">
        <v>512367</v>
      </c>
      <c r="C3749" s="50" t="s">
        <v>1517</v>
      </c>
      <c r="D3749" s="50" t="s">
        <v>727</v>
      </c>
    </row>
    <row r="3750" spans="1:4">
      <c r="A3750" s="50" t="s">
        <v>3085</v>
      </c>
      <c r="B3750" s="50">
        <v>526117</v>
      </c>
      <c r="C3750" s="50" t="s">
        <v>1517</v>
      </c>
      <c r="D3750" s="50" t="s">
        <v>2161</v>
      </c>
    </row>
    <row r="3751" spans="1:4">
      <c r="A3751" s="50" t="s">
        <v>3084</v>
      </c>
      <c r="B3751" s="50">
        <v>539111</v>
      </c>
      <c r="C3751" s="50" t="s">
        <v>1517</v>
      </c>
      <c r="D3751" s="50" t="s">
        <v>702</v>
      </c>
    </row>
    <row r="3752" spans="1:4">
      <c r="A3752" s="50" t="s">
        <v>3083</v>
      </c>
      <c r="B3752" s="50">
        <v>526137</v>
      </c>
      <c r="C3752" s="50" t="s">
        <v>1517</v>
      </c>
      <c r="D3752" s="50" t="s">
        <v>912</v>
      </c>
    </row>
    <row r="3753" spans="1:4">
      <c r="A3753" s="50" t="s">
        <v>3082</v>
      </c>
      <c r="B3753" s="50">
        <v>507952</v>
      </c>
      <c r="C3753" s="50" t="s">
        <v>1517</v>
      </c>
      <c r="D3753" s="50" t="s">
        <v>786</v>
      </c>
    </row>
    <row r="3754" spans="1:4">
      <c r="A3754" s="50" t="s">
        <v>3081</v>
      </c>
      <c r="B3754" s="50">
        <v>531201</v>
      </c>
      <c r="C3754" s="50" t="s">
        <v>1517</v>
      </c>
      <c r="D3754" s="50" t="s">
        <v>740</v>
      </c>
    </row>
    <row r="3755" spans="1:4">
      <c r="A3755" s="50" t="s">
        <v>3080</v>
      </c>
      <c r="B3755" s="50">
        <v>513709</v>
      </c>
      <c r="C3755" s="50" t="s">
        <v>1517</v>
      </c>
      <c r="D3755" s="50" t="s">
        <v>297</v>
      </c>
    </row>
    <row r="3756" spans="1:4">
      <c r="A3756" s="50" t="s">
        <v>3079</v>
      </c>
      <c r="B3756" s="50">
        <v>530549</v>
      </c>
      <c r="C3756" s="50" t="s">
        <v>3078</v>
      </c>
      <c r="D3756" s="50" t="s">
        <v>254</v>
      </c>
    </row>
    <row r="3757" spans="1:4">
      <c r="A3757" s="50" t="s">
        <v>3077</v>
      </c>
      <c r="B3757" s="50">
        <v>533389</v>
      </c>
      <c r="C3757" s="50" t="s">
        <v>3076</v>
      </c>
      <c r="D3757" s="50" t="s">
        <v>740</v>
      </c>
    </row>
    <row r="3758" spans="1:4">
      <c r="A3758" s="50" t="s">
        <v>3075</v>
      </c>
      <c r="B3758" s="50">
        <v>523598</v>
      </c>
      <c r="C3758" s="50" t="s">
        <v>3073</v>
      </c>
      <c r="D3758" s="50" t="s">
        <v>577</v>
      </c>
    </row>
    <row r="3759" spans="1:4">
      <c r="A3759" s="50" t="s">
        <v>3074</v>
      </c>
      <c r="B3759" s="50">
        <v>523598</v>
      </c>
      <c r="C3759" s="50" t="s">
        <v>3073</v>
      </c>
      <c r="D3759" s="50" t="s">
        <v>577</v>
      </c>
    </row>
    <row r="3760" spans="1:4">
      <c r="A3760" s="50" t="s">
        <v>3072</v>
      </c>
      <c r="B3760" s="50">
        <v>512289</v>
      </c>
      <c r="C3760" s="50" t="s">
        <v>3071</v>
      </c>
      <c r="D3760" s="50" t="s">
        <v>2683</v>
      </c>
    </row>
    <row r="3761" spans="1:4">
      <c r="A3761" s="50" t="s">
        <v>3070</v>
      </c>
      <c r="B3761" s="50">
        <v>540693</v>
      </c>
      <c r="C3761" s="50" t="s">
        <v>1517</v>
      </c>
      <c r="D3761" s="50" t="s">
        <v>716</v>
      </c>
    </row>
    <row r="3762" spans="1:4">
      <c r="A3762" s="50" t="s">
        <v>3069</v>
      </c>
      <c r="B3762" s="50">
        <v>532323</v>
      </c>
      <c r="C3762" s="50" t="s">
        <v>1517</v>
      </c>
      <c r="D3762" s="50" t="s">
        <v>469</v>
      </c>
    </row>
    <row r="3763" spans="1:4">
      <c r="A3763" s="50" t="s">
        <v>3068</v>
      </c>
      <c r="B3763" s="50">
        <v>530433</v>
      </c>
      <c r="C3763" s="50" t="s">
        <v>1517</v>
      </c>
      <c r="D3763" s="50" t="s">
        <v>199</v>
      </c>
    </row>
    <row r="3764" spans="1:4">
      <c r="A3764" s="50" t="s">
        <v>3067</v>
      </c>
      <c r="B3764" s="50">
        <v>540072</v>
      </c>
      <c r="C3764" s="50" t="s">
        <v>1517</v>
      </c>
      <c r="D3764" s="50" t="s">
        <v>1822</v>
      </c>
    </row>
    <row r="3765" spans="1:4">
      <c r="A3765" s="50" t="s">
        <v>3066</v>
      </c>
      <c r="B3765" s="50">
        <v>524602</v>
      </c>
      <c r="C3765" s="50" t="s">
        <v>3065</v>
      </c>
      <c r="D3765" s="50" t="s">
        <v>890</v>
      </c>
    </row>
    <row r="3766" spans="1:4">
      <c r="A3766" s="50" t="s">
        <v>3064</v>
      </c>
      <c r="B3766" s="50">
        <v>540961</v>
      </c>
      <c r="C3766" s="50" t="s">
        <v>3063</v>
      </c>
      <c r="D3766" s="50" t="s">
        <v>702</v>
      </c>
    </row>
    <row r="3767" spans="1:4">
      <c r="A3767" s="50" t="s">
        <v>3062</v>
      </c>
      <c r="B3767" s="50">
        <v>521003</v>
      </c>
      <c r="C3767" s="50" t="s">
        <v>1517</v>
      </c>
      <c r="D3767" s="50" t="s">
        <v>994</v>
      </c>
    </row>
    <row r="3768" spans="1:4">
      <c r="A3768" s="50" t="s">
        <v>3061</v>
      </c>
      <c r="B3768" s="50">
        <v>511108</v>
      </c>
      <c r="C3768" s="50" t="s">
        <v>3060</v>
      </c>
      <c r="D3768" s="50" t="s">
        <v>702</v>
      </c>
    </row>
    <row r="3769" spans="1:4">
      <c r="A3769" s="50" t="s">
        <v>3059</v>
      </c>
      <c r="B3769" s="50">
        <v>522237</v>
      </c>
      <c r="C3769" s="50" t="s">
        <v>1517</v>
      </c>
      <c r="D3769" s="50" t="s">
        <v>297</v>
      </c>
    </row>
    <row r="3770" spans="1:4">
      <c r="A3770" s="50" t="s">
        <v>3058</v>
      </c>
      <c r="B3770" s="50">
        <v>513097</v>
      </c>
      <c r="C3770" s="50" t="s">
        <v>1517</v>
      </c>
      <c r="D3770" s="50" t="s">
        <v>1527</v>
      </c>
    </row>
    <row r="3771" spans="1:4">
      <c r="A3771" s="50" t="s">
        <v>3057</v>
      </c>
      <c r="B3771" s="50">
        <v>539148</v>
      </c>
      <c r="C3771" s="50" t="s">
        <v>1517</v>
      </c>
      <c r="D3771" s="50" t="s">
        <v>789</v>
      </c>
    </row>
    <row r="3772" spans="1:4">
      <c r="A3772" s="50" t="s">
        <v>3056</v>
      </c>
      <c r="B3772" s="50">
        <v>532776</v>
      </c>
      <c r="C3772" s="50" t="s">
        <v>3055</v>
      </c>
      <c r="D3772" s="50" t="s">
        <v>771</v>
      </c>
    </row>
    <row r="3773" spans="1:4">
      <c r="A3773" s="50" t="s">
        <v>3054</v>
      </c>
      <c r="B3773" s="50">
        <v>539593</v>
      </c>
      <c r="C3773" s="50" t="s">
        <v>1517</v>
      </c>
      <c r="D3773" s="50" t="s">
        <v>727</v>
      </c>
    </row>
    <row r="3774" spans="1:4">
      <c r="A3774" s="50" t="s">
        <v>3053</v>
      </c>
      <c r="B3774" s="50">
        <v>539683</v>
      </c>
      <c r="C3774" s="50" t="s">
        <v>1517</v>
      </c>
      <c r="D3774" s="50" t="s">
        <v>786</v>
      </c>
    </row>
    <row r="3775" spans="1:4">
      <c r="A3775" s="50" t="s">
        <v>3052</v>
      </c>
      <c r="B3775" s="50">
        <v>539833</v>
      </c>
      <c r="C3775" s="50" t="s">
        <v>1517</v>
      </c>
      <c r="D3775" s="50" t="s">
        <v>786</v>
      </c>
    </row>
    <row r="3776" spans="1:4">
      <c r="A3776" s="50" t="s">
        <v>3051</v>
      </c>
      <c r="B3776" s="50">
        <v>532638</v>
      </c>
      <c r="C3776" s="50" t="s">
        <v>3050</v>
      </c>
      <c r="D3776" s="50" t="s">
        <v>1712</v>
      </c>
    </row>
    <row r="3777" spans="1:4">
      <c r="A3777" s="50" t="s">
        <v>3049</v>
      </c>
      <c r="B3777" s="50" t="s">
        <v>1517</v>
      </c>
      <c r="C3777" s="50" t="s">
        <v>3048</v>
      </c>
      <c r="D3777" s="50" t="s">
        <v>1515</v>
      </c>
    </row>
    <row r="3778" spans="1:4">
      <c r="A3778" s="50" t="s">
        <v>3047</v>
      </c>
      <c r="B3778" s="50">
        <v>538795</v>
      </c>
      <c r="C3778" s="50" t="s">
        <v>1517</v>
      </c>
      <c r="D3778" s="50" t="s">
        <v>1437</v>
      </c>
    </row>
    <row r="3779" spans="1:4">
      <c r="A3779" s="50" t="s">
        <v>3046</v>
      </c>
      <c r="B3779" s="50">
        <v>521131</v>
      </c>
      <c r="C3779" s="50" t="s">
        <v>1517</v>
      </c>
      <c r="D3779" s="50" t="s">
        <v>702</v>
      </c>
    </row>
    <row r="3780" spans="1:4">
      <c r="A3780" s="50" t="s">
        <v>3045</v>
      </c>
      <c r="B3780" s="50">
        <v>502563</v>
      </c>
      <c r="C3780" s="50" t="s">
        <v>1517</v>
      </c>
      <c r="D3780" s="50" t="s">
        <v>1437</v>
      </c>
    </row>
    <row r="3781" spans="1:4">
      <c r="A3781" s="50" t="s">
        <v>3044</v>
      </c>
      <c r="B3781" s="50">
        <v>500387</v>
      </c>
      <c r="C3781" s="50" t="s">
        <v>3043</v>
      </c>
      <c r="D3781" s="50" t="s">
        <v>469</v>
      </c>
    </row>
    <row r="3782" spans="1:4">
      <c r="A3782" s="50" t="s">
        <v>3042</v>
      </c>
      <c r="B3782" s="50">
        <v>502180</v>
      </c>
      <c r="C3782" s="50" t="s">
        <v>1517</v>
      </c>
      <c r="D3782" s="50" t="s">
        <v>469</v>
      </c>
    </row>
    <row r="3783" spans="1:4">
      <c r="A3783" s="50" t="s">
        <v>3041</v>
      </c>
      <c r="B3783" s="50">
        <v>539470</v>
      </c>
      <c r="C3783" s="50" t="s">
        <v>1517</v>
      </c>
      <c r="D3783" s="50" t="s">
        <v>1719</v>
      </c>
    </row>
    <row r="3784" spans="1:4">
      <c r="A3784" s="50" t="s">
        <v>3040</v>
      </c>
      <c r="B3784" s="50">
        <v>539470</v>
      </c>
      <c r="C3784" s="50" t="s">
        <v>1517</v>
      </c>
      <c r="D3784" s="50" t="s">
        <v>1719</v>
      </c>
    </row>
    <row r="3785" spans="1:4">
      <c r="A3785" s="50" t="s">
        <v>3039</v>
      </c>
      <c r="B3785" s="50">
        <v>530797</v>
      </c>
      <c r="C3785" s="50" t="s">
        <v>1517</v>
      </c>
      <c r="D3785" s="50" t="s">
        <v>994</v>
      </c>
    </row>
    <row r="3786" spans="1:4">
      <c r="A3786" s="50" t="s">
        <v>3038</v>
      </c>
      <c r="B3786" s="50">
        <v>532643</v>
      </c>
      <c r="C3786" s="50" t="s">
        <v>3037</v>
      </c>
      <c r="D3786" s="50" t="s">
        <v>778</v>
      </c>
    </row>
    <row r="3787" spans="1:4">
      <c r="A3787" s="50" t="s">
        <v>3036</v>
      </c>
      <c r="B3787" s="50">
        <v>540737</v>
      </c>
      <c r="C3787" s="50" t="s">
        <v>1517</v>
      </c>
      <c r="D3787" s="50" t="s">
        <v>254</v>
      </c>
    </row>
    <row r="3788" spans="1:4">
      <c r="A3788" s="50" t="s">
        <v>3035</v>
      </c>
      <c r="B3788" s="50">
        <v>512463</v>
      </c>
      <c r="C3788" s="50" t="s">
        <v>1517</v>
      </c>
      <c r="D3788" s="50" t="s">
        <v>786</v>
      </c>
    </row>
    <row r="3789" spans="1:4">
      <c r="A3789" s="50" t="s">
        <v>3034</v>
      </c>
      <c r="B3789" s="50">
        <v>524336</v>
      </c>
      <c r="C3789" s="50" t="s">
        <v>1517</v>
      </c>
      <c r="D3789" s="50" t="s">
        <v>463</v>
      </c>
    </row>
    <row r="3790" spans="1:4">
      <c r="A3790" s="50" t="s">
        <v>3033</v>
      </c>
      <c r="B3790" s="50">
        <v>516106</v>
      </c>
      <c r="C3790" s="50" t="s">
        <v>1517</v>
      </c>
      <c r="D3790" s="50" t="s">
        <v>1437</v>
      </c>
    </row>
    <row r="3791" spans="1:4">
      <c r="A3791" s="50" t="s">
        <v>3032</v>
      </c>
      <c r="B3791" s="50">
        <v>542146</v>
      </c>
      <c r="C3791" s="50" t="s">
        <v>1517</v>
      </c>
      <c r="D3791" s="50" t="s">
        <v>708</v>
      </c>
    </row>
    <row r="3792" spans="1:4">
      <c r="A3792" s="50" t="s">
        <v>3031</v>
      </c>
      <c r="B3792" s="50">
        <v>500388</v>
      </c>
      <c r="C3792" s="50" t="s">
        <v>1517</v>
      </c>
      <c r="D3792" s="50" t="s">
        <v>1437</v>
      </c>
    </row>
    <row r="3793" spans="1:4">
      <c r="A3793" s="50" t="s">
        <v>3030</v>
      </c>
      <c r="B3793" s="50">
        <v>503863</v>
      </c>
      <c r="C3793" s="50" t="s">
        <v>1517</v>
      </c>
      <c r="D3793" s="50" t="s">
        <v>702</v>
      </c>
    </row>
    <row r="3794" spans="1:4">
      <c r="A3794" s="50" t="s">
        <v>3029</v>
      </c>
      <c r="B3794" s="50">
        <v>531962</v>
      </c>
      <c r="C3794" s="50" t="s">
        <v>1517</v>
      </c>
      <c r="D3794" s="50" t="s">
        <v>786</v>
      </c>
    </row>
    <row r="3795" spans="1:4">
      <c r="A3795" s="50" t="s">
        <v>3028</v>
      </c>
      <c r="B3795" s="50">
        <v>540253</v>
      </c>
      <c r="C3795" s="50" t="s">
        <v>1517</v>
      </c>
      <c r="D3795" s="50" t="s">
        <v>727</v>
      </c>
    </row>
    <row r="3796" spans="1:4">
      <c r="A3796" s="50" t="s">
        <v>3027</v>
      </c>
      <c r="B3796" s="50">
        <v>506180</v>
      </c>
      <c r="C3796" s="50" t="s">
        <v>1517</v>
      </c>
      <c r="D3796" s="50" t="s">
        <v>994</v>
      </c>
    </row>
    <row r="3797" spans="1:4">
      <c r="A3797" s="50" t="s">
        <v>3026</v>
      </c>
      <c r="B3797" s="50">
        <v>527005</v>
      </c>
      <c r="C3797" s="50" t="s">
        <v>1517</v>
      </c>
      <c r="D3797" s="50" t="s">
        <v>3025</v>
      </c>
    </row>
    <row r="3798" spans="1:4">
      <c r="A3798" s="50" t="s">
        <v>3024</v>
      </c>
      <c r="B3798" s="50">
        <v>533110</v>
      </c>
      <c r="C3798" s="50" t="s">
        <v>1517</v>
      </c>
      <c r="D3798" s="50" t="s">
        <v>205</v>
      </c>
    </row>
    <row r="3799" spans="1:4">
      <c r="A3799" s="50" t="s">
        <v>3023</v>
      </c>
      <c r="B3799" s="50">
        <v>539334</v>
      </c>
      <c r="C3799" s="50" t="s">
        <v>3022</v>
      </c>
      <c r="D3799" s="50" t="s">
        <v>187</v>
      </c>
    </row>
    <row r="3800" spans="1:4">
      <c r="A3800" s="50" t="s">
        <v>3021</v>
      </c>
      <c r="B3800" s="50">
        <v>503837</v>
      </c>
      <c r="C3800" s="50" t="s">
        <v>1517</v>
      </c>
      <c r="D3800" s="50" t="s">
        <v>702</v>
      </c>
    </row>
    <row r="3801" spans="1:4">
      <c r="A3801" s="50" t="s">
        <v>3020</v>
      </c>
      <c r="B3801" s="50">
        <v>516086</v>
      </c>
      <c r="C3801" s="50" t="s">
        <v>1517</v>
      </c>
      <c r="D3801" s="50" t="s">
        <v>1437</v>
      </c>
    </row>
    <row r="3802" spans="1:4">
      <c r="A3802" s="50" t="s">
        <v>3019</v>
      </c>
      <c r="B3802" s="50" t="s">
        <v>1517</v>
      </c>
      <c r="C3802" s="50" t="s">
        <v>3018</v>
      </c>
      <c r="D3802" s="50" t="s">
        <v>1515</v>
      </c>
    </row>
    <row r="3803" spans="1:4">
      <c r="A3803" s="50" t="s">
        <v>3017</v>
      </c>
      <c r="B3803" s="50">
        <v>532310</v>
      </c>
      <c r="C3803" s="50" t="s">
        <v>3016</v>
      </c>
      <c r="D3803" s="50" t="s">
        <v>912</v>
      </c>
    </row>
    <row r="3804" spans="1:4">
      <c r="A3804" s="50" t="s">
        <v>3015</v>
      </c>
      <c r="B3804" s="50">
        <v>500356</v>
      </c>
      <c r="C3804" s="50" t="s">
        <v>3014</v>
      </c>
      <c r="D3804" s="50" t="s">
        <v>1437</v>
      </c>
    </row>
    <row r="3805" spans="1:4">
      <c r="A3805" s="50" t="s">
        <v>3013</v>
      </c>
      <c r="B3805" s="50">
        <v>532670</v>
      </c>
      <c r="C3805" s="50" t="s">
        <v>3012</v>
      </c>
      <c r="D3805" s="50" t="s">
        <v>589</v>
      </c>
    </row>
    <row r="3806" spans="1:4">
      <c r="A3806" s="50" t="s">
        <v>3011</v>
      </c>
      <c r="B3806" s="50">
        <v>503635</v>
      </c>
      <c r="C3806" s="50" t="s">
        <v>1517</v>
      </c>
      <c r="D3806" s="50" t="s">
        <v>727</v>
      </c>
    </row>
    <row r="3807" spans="1:4">
      <c r="A3807" s="50" t="s">
        <v>3010</v>
      </c>
      <c r="B3807" s="50">
        <v>538975</v>
      </c>
      <c r="C3807" s="50" t="s">
        <v>1517</v>
      </c>
      <c r="D3807" s="50" t="s">
        <v>786</v>
      </c>
    </row>
    <row r="3808" spans="1:4">
      <c r="A3808" s="50" t="s">
        <v>3009</v>
      </c>
      <c r="B3808" s="50">
        <v>513488</v>
      </c>
      <c r="C3808" s="50" t="s">
        <v>1517</v>
      </c>
      <c r="D3808" s="50" t="s">
        <v>205</v>
      </c>
    </row>
    <row r="3809" spans="1:4">
      <c r="A3809" s="50" t="s">
        <v>3008</v>
      </c>
      <c r="B3809" s="50">
        <v>531667</v>
      </c>
      <c r="C3809" s="50" t="s">
        <v>1517</v>
      </c>
      <c r="D3809" s="50" t="s">
        <v>994</v>
      </c>
    </row>
    <row r="3810" spans="1:4">
      <c r="A3810" s="50" t="s">
        <v>3007</v>
      </c>
      <c r="B3810" s="50" t="s">
        <v>1517</v>
      </c>
      <c r="C3810" s="50" t="s">
        <v>3006</v>
      </c>
      <c r="D3810" s="50" t="s">
        <v>1515</v>
      </c>
    </row>
    <row r="3811" spans="1:4">
      <c r="A3811" s="50" t="s">
        <v>3005</v>
      </c>
      <c r="B3811" s="50">
        <v>590128</v>
      </c>
      <c r="C3811" s="50" t="s">
        <v>1517</v>
      </c>
      <c r="D3811" s="50" t="s">
        <v>730</v>
      </c>
    </row>
    <row r="3812" spans="1:4">
      <c r="A3812" s="50" t="s">
        <v>3004</v>
      </c>
      <c r="B3812" s="50" t="s">
        <v>1517</v>
      </c>
      <c r="C3812" s="50" t="s">
        <v>3003</v>
      </c>
      <c r="D3812" s="50" t="s">
        <v>1515</v>
      </c>
    </row>
    <row r="3813" spans="1:4">
      <c r="A3813" s="50" t="s">
        <v>3002</v>
      </c>
      <c r="B3813" s="50">
        <v>541358</v>
      </c>
      <c r="C3813" s="50" t="s">
        <v>1517</v>
      </c>
      <c r="D3813" s="50" t="s">
        <v>786</v>
      </c>
    </row>
    <row r="3814" spans="1:4">
      <c r="A3814" s="50" t="s">
        <v>3001</v>
      </c>
      <c r="B3814" s="50">
        <v>540738</v>
      </c>
      <c r="C3814" s="50" t="s">
        <v>1517</v>
      </c>
      <c r="D3814" s="50" t="s">
        <v>794</v>
      </c>
    </row>
    <row r="3815" spans="1:4">
      <c r="A3815" s="50" t="s">
        <v>3000</v>
      </c>
      <c r="B3815" s="50">
        <v>503696</v>
      </c>
      <c r="C3815" s="50" t="s">
        <v>1517</v>
      </c>
      <c r="D3815" s="50" t="s">
        <v>1533</v>
      </c>
    </row>
    <row r="3816" spans="1:4">
      <c r="A3816" s="50" t="s">
        <v>2999</v>
      </c>
      <c r="B3816" s="50" t="s">
        <v>1517</v>
      </c>
      <c r="C3816" s="50" t="s">
        <v>2998</v>
      </c>
      <c r="D3816" s="50" t="s">
        <v>1515</v>
      </c>
    </row>
    <row r="3817" spans="1:4">
      <c r="A3817" s="50" t="s">
        <v>2997</v>
      </c>
      <c r="B3817" s="50">
        <v>541112</v>
      </c>
      <c r="C3817" s="50" t="s">
        <v>1517</v>
      </c>
      <c r="D3817" s="50" t="s">
        <v>713</v>
      </c>
    </row>
    <row r="3818" spans="1:4">
      <c r="A3818" s="50" t="s">
        <v>2996</v>
      </c>
      <c r="B3818" s="50">
        <v>532007</v>
      </c>
      <c r="C3818" s="50" t="s">
        <v>1517</v>
      </c>
      <c r="D3818" s="50" t="s">
        <v>1533</v>
      </c>
    </row>
    <row r="3819" spans="1:4">
      <c r="A3819" s="50" t="s">
        <v>2995</v>
      </c>
      <c r="B3819" s="50" t="s">
        <v>1517</v>
      </c>
      <c r="C3819" s="50" t="s">
        <v>2994</v>
      </c>
      <c r="D3819" s="50" t="s">
        <v>1515</v>
      </c>
    </row>
    <row r="3820" spans="1:4">
      <c r="A3820" s="50" t="s">
        <v>2993</v>
      </c>
      <c r="B3820" s="50">
        <v>516016</v>
      </c>
      <c r="C3820" s="50" t="s">
        <v>2992</v>
      </c>
      <c r="D3820" s="50" t="s">
        <v>1437</v>
      </c>
    </row>
    <row r="3821" spans="1:4">
      <c r="A3821" s="50" t="s">
        <v>2991</v>
      </c>
      <c r="B3821" s="50">
        <v>526335</v>
      </c>
      <c r="C3821" s="50" t="s">
        <v>1517</v>
      </c>
      <c r="D3821" s="50" t="s">
        <v>463</v>
      </c>
    </row>
    <row r="3822" spans="1:4">
      <c r="A3822" s="50" t="s">
        <v>2990</v>
      </c>
      <c r="B3822" s="50">
        <v>520151</v>
      </c>
      <c r="C3822" s="50" t="s">
        <v>2989</v>
      </c>
      <c r="D3822" s="50" t="s">
        <v>577</v>
      </c>
    </row>
    <row r="3823" spans="1:4">
      <c r="A3823" s="50" t="s">
        <v>2988</v>
      </c>
      <c r="B3823" s="50">
        <v>526981</v>
      </c>
      <c r="C3823" s="50" t="s">
        <v>1517</v>
      </c>
      <c r="D3823" s="50" t="s">
        <v>205</v>
      </c>
    </row>
    <row r="3824" spans="1:4">
      <c r="A3824" s="50" t="s">
        <v>2987</v>
      </c>
      <c r="B3824" s="50">
        <v>530841</v>
      </c>
      <c r="C3824" s="50" t="s">
        <v>1517</v>
      </c>
      <c r="D3824" s="50" t="s">
        <v>2179</v>
      </c>
    </row>
    <row r="3825" spans="1:4">
      <c r="A3825" s="50" t="s">
        <v>2986</v>
      </c>
      <c r="B3825" s="50">
        <v>503804</v>
      </c>
      <c r="C3825" s="50" t="s">
        <v>1517</v>
      </c>
      <c r="D3825" s="50" t="s">
        <v>702</v>
      </c>
    </row>
    <row r="3826" spans="1:4">
      <c r="A3826" s="50" t="s">
        <v>2985</v>
      </c>
      <c r="B3826" s="50">
        <v>512453</v>
      </c>
      <c r="C3826" s="50" t="s">
        <v>1517</v>
      </c>
      <c r="D3826" s="50" t="s">
        <v>912</v>
      </c>
    </row>
    <row r="3827" spans="1:4">
      <c r="A3827" s="50" t="s">
        <v>2984</v>
      </c>
      <c r="B3827" s="50">
        <v>532083</v>
      </c>
      <c r="C3827" s="50" t="s">
        <v>1517</v>
      </c>
      <c r="D3827" s="50" t="s">
        <v>1533</v>
      </c>
    </row>
    <row r="3828" spans="1:4">
      <c r="A3828" s="50" t="s">
        <v>2983</v>
      </c>
      <c r="B3828" s="50">
        <v>530977</v>
      </c>
      <c r="C3828" s="50" t="s">
        <v>1517</v>
      </c>
      <c r="D3828" s="50" t="s">
        <v>469</v>
      </c>
    </row>
    <row r="3829" spans="1:4">
      <c r="A3829" s="50" t="s">
        <v>2982</v>
      </c>
      <c r="B3829" s="50">
        <v>531080</v>
      </c>
      <c r="C3829" s="50" t="s">
        <v>1517</v>
      </c>
      <c r="D3829" s="50" t="s">
        <v>708</v>
      </c>
    </row>
    <row r="3830" spans="1:4">
      <c r="A3830" s="50" t="s">
        <v>2981</v>
      </c>
      <c r="B3830" s="50">
        <v>538897</v>
      </c>
      <c r="C3830" s="50" t="s">
        <v>1517</v>
      </c>
      <c r="D3830" s="50" t="s">
        <v>786</v>
      </c>
    </row>
    <row r="3831" spans="1:4">
      <c r="A3831" s="50" t="s">
        <v>2980</v>
      </c>
      <c r="B3831" s="50" t="s">
        <v>1517</v>
      </c>
      <c r="C3831" s="50" t="s">
        <v>2979</v>
      </c>
      <c r="D3831" s="50" t="s">
        <v>1515</v>
      </c>
    </row>
    <row r="3832" spans="1:4">
      <c r="A3832" s="50" t="s">
        <v>2978</v>
      </c>
      <c r="B3832" s="50">
        <v>508961</v>
      </c>
      <c r="C3832" s="50" t="s">
        <v>1517</v>
      </c>
      <c r="D3832" s="50" t="s">
        <v>786</v>
      </c>
    </row>
    <row r="3833" spans="1:4">
      <c r="A3833" s="50" t="s">
        <v>2977</v>
      </c>
      <c r="B3833" s="50">
        <v>531359</v>
      </c>
      <c r="C3833" s="50" t="s">
        <v>1517</v>
      </c>
      <c r="D3833" s="50" t="s">
        <v>719</v>
      </c>
    </row>
    <row r="3834" spans="1:4">
      <c r="A3834" s="50" t="s">
        <v>2976</v>
      </c>
      <c r="B3834" s="50">
        <v>532498</v>
      </c>
      <c r="C3834" s="50" t="s">
        <v>2975</v>
      </c>
      <c r="D3834" s="50" t="s">
        <v>786</v>
      </c>
    </row>
    <row r="3835" spans="1:4">
      <c r="A3835" s="50" t="s">
        <v>2974</v>
      </c>
      <c r="B3835" s="50">
        <v>532945</v>
      </c>
      <c r="C3835" s="50" t="s">
        <v>2973</v>
      </c>
      <c r="D3835" s="50" t="s">
        <v>713</v>
      </c>
    </row>
    <row r="3836" spans="1:4">
      <c r="A3836" s="50" t="s">
        <v>2972</v>
      </c>
      <c r="B3836" s="50" t="s">
        <v>1517</v>
      </c>
      <c r="C3836" s="50" t="s">
        <v>2971</v>
      </c>
      <c r="D3836" s="50" t="s">
        <v>1662</v>
      </c>
    </row>
    <row r="3837" spans="1:4">
      <c r="A3837" s="50" t="s">
        <v>2970</v>
      </c>
      <c r="B3837" s="50">
        <v>511218</v>
      </c>
      <c r="C3837" s="50" t="s">
        <v>2969</v>
      </c>
      <c r="D3837" s="50" t="s">
        <v>786</v>
      </c>
    </row>
    <row r="3838" spans="1:4">
      <c r="A3838" s="50" t="s">
        <v>2968</v>
      </c>
      <c r="B3838" s="50">
        <v>511411</v>
      </c>
      <c r="C3838" s="50" t="s">
        <v>1517</v>
      </c>
      <c r="D3838" s="50" t="s">
        <v>713</v>
      </c>
    </row>
    <row r="3839" spans="1:4">
      <c r="A3839" s="50" t="s">
        <v>2967</v>
      </c>
      <c r="B3839" s="50">
        <v>542019</v>
      </c>
      <c r="C3839" s="50" t="s">
        <v>1517</v>
      </c>
      <c r="D3839" s="50" t="s">
        <v>702</v>
      </c>
    </row>
    <row r="3840" spans="1:4">
      <c r="A3840" s="50" t="s">
        <v>2966</v>
      </c>
      <c r="B3840" s="50" t="s">
        <v>1517</v>
      </c>
      <c r="C3840" s="50" t="s">
        <v>2965</v>
      </c>
      <c r="D3840" s="50" t="s">
        <v>1515</v>
      </c>
    </row>
    <row r="3841" spans="1:4">
      <c r="A3841" s="50" t="s">
        <v>2964</v>
      </c>
      <c r="B3841" s="50">
        <v>531506</v>
      </c>
      <c r="C3841" s="50" t="s">
        <v>2963</v>
      </c>
      <c r="D3841" s="50" t="s">
        <v>1533</v>
      </c>
    </row>
    <row r="3842" spans="1:4">
      <c r="A3842" s="50" t="s">
        <v>2962</v>
      </c>
      <c r="B3842" s="50">
        <v>523790</v>
      </c>
      <c r="C3842" s="50" t="s">
        <v>1517</v>
      </c>
      <c r="D3842" s="50" t="s">
        <v>829</v>
      </c>
    </row>
    <row r="3843" spans="1:4">
      <c r="A3843" s="50" t="s">
        <v>2961</v>
      </c>
      <c r="B3843" s="50">
        <v>524632</v>
      </c>
      <c r="C3843" s="50" t="s">
        <v>1517</v>
      </c>
      <c r="D3843" s="50" t="s">
        <v>254</v>
      </c>
    </row>
    <row r="3844" spans="1:4">
      <c r="A3844" s="50" t="s">
        <v>2960</v>
      </c>
      <c r="B3844" s="50">
        <v>539252</v>
      </c>
      <c r="C3844" s="50" t="s">
        <v>2959</v>
      </c>
      <c r="D3844" s="50" t="s">
        <v>1632</v>
      </c>
    </row>
    <row r="3845" spans="1:4">
      <c r="A3845" s="50" t="s">
        <v>2958</v>
      </c>
      <c r="B3845" s="50">
        <v>517411</v>
      </c>
      <c r="C3845" s="50" t="s">
        <v>2957</v>
      </c>
      <c r="D3845" s="50" t="s">
        <v>1579</v>
      </c>
    </row>
    <row r="3846" spans="1:4">
      <c r="A3846" s="50" t="s">
        <v>2956</v>
      </c>
      <c r="B3846" s="50">
        <v>531219</v>
      </c>
      <c r="C3846" s="50" t="s">
        <v>1517</v>
      </c>
      <c r="D3846" s="50" t="s">
        <v>254</v>
      </c>
    </row>
    <row r="3847" spans="1:4">
      <c r="A3847" s="50" t="s">
        <v>2955</v>
      </c>
      <c r="B3847" s="50">
        <v>505515</v>
      </c>
      <c r="C3847" s="50" t="s">
        <v>1517</v>
      </c>
      <c r="D3847" s="50" t="s">
        <v>727</v>
      </c>
    </row>
    <row r="3848" spans="1:4">
      <c r="A3848" s="50" t="s">
        <v>2954</v>
      </c>
      <c r="B3848" s="50">
        <v>530907</v>
      </c>
      <c r="C3848" s="50" t="s">
        <v>1517</v>
      </c>
      <c r="D3848" s="50" t="s">
        <v>1533</v>
      </c>
    </row>
    <row r="3849" spans="1:4">
      <c r="A3849" s="50" t="s">
        <v>2953</v>
      </c>
      <c r="B3849" s="50">
        <v>520141</v>
      </c>
      <c r="C3849" s="50" t="s">
        <v>1517</v>
      </c>
      <c r="D3849" s="50" t="s">
        <v>771</v>
      </c>
    </row>
    <row r="3850" spans="1:4">
      <c r="A3850" s="50" t="s">
        <v>2952</v>
      </c>
      <c r="B3850" s="50">
        <v>533014</v>
      </c>
      <c r="C3850" s="50" t="s">
        <v>2950</v>
      </c>
      <c r="D3850" s="50" t="s">
        <v>994</v>
      </c>
    </row>
    <row r="3851" spans="1:4">
      <c r="A3851" s="50" t="s">
        <v>2951</v>
      </c>
      <c r="B3851" s="50">
        <v>533014</v>
      </c>
      <c r="C3851" s="50" t="s">
        <v>2950</v>
      </c>
      <c r="D3851" s="50" t="s">
        <v>994</v>
      </c>
    </row>
    <row r="3852" spans="1:4">
      <c r="A3852" s="50" t="s">
        <v>2949</v>
      </c>
      <c r="B3852" s="50">
        <v>520086</v>
      </c>
      <c r="C3852" s="50" t="s">
        <v>2948</v>
      </c>
      <c r="D3852" s="50" t="s">
        <v>794</v>
      </c>
    </row>
    <row r="3853" spans="1:4">
      <c r="A3853" s="50" t="s">
        <v>2947</v>
      </c>
      <c r="B3853" s="50">
        <v>540736</v>
      </c>
      <c r="C3853" s="50" t="s">
        <v>1517</v>
      </c>
      <c r="D3853" s="50" t="s">
        <v>319</v>
      </c>
    </row>
    <row r="3854" spans="1:4">
      <c r="A3854" s="50" t="s">
        <v>2946</v>
      </c>
      <c r="B3854" s="50">
        <v>539983</v>
      </c>
      <c r="C3854" s="50" t="s">
        <v>1517</v>
      </c>
      <c r="D3854" s="50" t="s">
        <v>727</v>
      </c>
    </row>
    <row r="3855" spans="1:4">
      <c r="A3855" s="50" t="s">
        <v>2945</v>
      </c>
      <c r="B3855" s="50">
        <v>532217</v>
      </c>
      <c r="C3855" s="50" t="s">
        <v>1517</v>
      </c>
      <c r="D3855" s="50" t="s">
        <v>727</v>
      </c>
    </row>
    <row r="3856" spans="1:4">
      <c r="A3856" s="50" t="s">
        <v>2944</v>
      </c>
      <c r="B3856" s="50">
        <v>500550</v>
      </c>
      <c r="C3856" s="50" t="s">
        <v>2943</v>
      </c>
      <c r="D3856" s="50" t="s">
        <v>531</v>
      </c>
    </row>
    <row r="3857" spans="1:4">
      <c r="A3857" s="50" t="s">
        <v>2942</v>
      </c>
      <c r="B3857" s="50">
        <v>512131</v>
      </c>
      <c r="C3857" s="50" t="s">
        <v>2941</v>
      </c>
      <c r="D3857" s="50" t="s">
        <v>716</v>
      </c>
    </row>
    <row r="3858" spans="1:4">
      <c r="A3858" s="50" t="s">
        <v>2940</v>
      </c>
      <c r="B3858" s="50">
        <v>523606</v>
      </c>
      <c r="C3858" s="50" t="s">
        <v>1517</v>
      </c>
      <c r="D3858" s="50" t="s">
        <v>722</v>
      </c>
    </row>
    <row r="3859" spans="1:4">
      <c r="A3859" s="50" t="s">
        <v>2939</v>
      </c>
      <c r="B3859" s="50" t="s">
        <v>1517</v>
      </c>
      <c r="C3859" s="50" t="s">
        <v>2938</v>
      </c>
      <c r="D3859" s="50" t="s">
        <v>1515</v>
      </c>
    </row>
    <row r="3860" spans="1:4">
      <c r="A3860" s="50" t="s">
        <v>2937</v>
      </c>
      <c r="B3860" s="50">
        <v>524642</v>
      </c>
      <c r="C3860" s="50" t="s">
        <v>1517</v>
      </c>
      <c r="D3860" s="50" t="s">
        <v>708</v>
      </c>
    </row>
    <row r="3861" spans="1:4">
      <c r="A3861" s="50" t="s">
        <v>2936</v>
      </c>
      <c r="B3861" s="50">
        <v>521194</v>
      </c>
      <c r="C3861" s="50" t="s">
        <v>2935</v>
      </c>
      <c r="D3861" s="50" t="s">
        <v>727</v>
      </c>
    </row>
    <row r="3862" spans="1:4">
      <c r="A3862" s="50" t="s">
        <v>2934</v>
      </c>
      <c r="B3862" s="50" t="s">
        <v>1517</v>
      </c>
      <c r="C3862" s="50" t="s">
        <v>2933</v>
      </c>
      <c r="D3862" s="50" t="s">
        <v>1515</v>
      </c>
    </row>
    <row r="3863" spans="1:4">
      <c r="A3863" s="50" t="s">
        <v>2932</v>
      </c>
      <c r="B3863" s="50" t="s">
        <v>1517</v>
      </c>
      <c r="C3863" s="50" t="s">
        <v>2931</v>
      </c>
      <c r="D3863" s="50" t="s">
        <v>1515</v>
      </c>
    </row>
    <row r="3864" spans="1:4">
      <c r="A3864" s="50" t="s">
        <v>2930</v>
      </c>
      <c r="B3864" s="50">
        <v>531635</v>
      </c>
      <c r="C3864" s="50" t="s">
        <v>1517</v>
      </c>
      <c r="D3864" s="50" t="s">
        <v>1611</v>
      </c>
    </row>
    <row r="3865" spans="1:4">
      <c r="A3865" s="50" t="s">
        <v>2929</v>
      </c>
      <c r="B3865" s="50">
        <v>512197</v>
      </c>
      <c r="C3865" s="50" t="s">
        <v>1517</v>
      </c>
      <c r="D3865" s="50" t="s">
        <v>786</v>
      </c>
    </row>
    <row r="3866" spans="1:4">
      <c r="A3866" s="50" t="s">
        <v>2928</v>
      </c>
      <c r="B3866" s="50">
        <v>531635</v>
      </c>
      <c r="C3866" s="50" t="s">
        <v>1517</v>
      </c>
      <c r="D3866" s="50" t="s">
        <v>1611</v>
      </c>
    </row>
    <row r="3867" spans="1:4">
      <c r="A3867" s="50" t="s">
        <v>2927</v>
      </c>
      <c r="B3867" s="50" t="s">
        <v>1517</v>
      </c>
      <c r="C3867" s="50" t="s">
        <v>214</v>
      </c>
      <c r="D3867" s="50" t="s">
        <v>1515</v>
      </c>
    </row>
    <row r="3868" spans="1:4">
      <c r="A3868" s="50" t="s">
        <v>2926</v>
      </c>
      <c r="B3868" s="50">
        <v>536073</v>
      </c>
      <c r="C3868" s="50" t="s">
        <v>1517</v>
      </c>
      <c r="D3868" s="50" t="s">
        <v>713</v>
      </c>
    </row>
    <row r="3869" spans="1:4">
      <c r="A3869" s="50" t="s">
        <v>2925</v>
      </c>
      <c r="B3869" s="50">
        <v>539742</v>
      </c>
      <c r="C3869" s="50" t="s">
        <v>2924</v>
      </c>
      <c r="D3869" s="50" t="s">
        <v>589</v>
      </c>
    </row>
    <row r="3870" spans="1:4">
      <c r="A3870" s="50" t="s">
        <v>2923</v>
      </c>
      <c r="B3870" s="50">
        <v>507998</v>
      </c>
      <c r="C3870" s="50" t="s">
        <v>1517</v>
      </c>
      <c r="D3870" s="50" t="s">
        <v>771</v>
      </c>
    </row>
    <row r="3871" spans="1:4">
      <c r="A3871" s="50" t="s">
        <v>2922</v>
      </c>
      <c r="B3871" s="50">
        <v>513472</v>
      </c>
      <c r="C3871" s="50" t="s">
        <v>1517</v>
      </c>
      <c r="D3871" s="50" t="s">
        <v>778</v>
      </c>
    </row>
    <row r="3872" spans="1:4">
      <c r="A3872" s="50" t="s">
        <v>2921</v>
      </c>
      <c r="B3872" s="50">
        <v>523838</v>
      </c>
      <c r="C3872" s="50" t="s">
        <v>2920</v>
      </c>
      <c r="D3872" s="50" t="s">
        <v>713</v>
      </c>
    </row>
    <row r="3873" spans="1:4">
      <c r="A3873" s="50" t="s">
        <v>2919</v>
      </c>
      <c r="B3873" s="50">
        <v>533018</v>
      </c>
      <c r="C3873" s="50" t="s">
        <v>1517</v>
      </c>
      <c r="D3873" s="50" t="s">
        <v>702</v>
      </c>
    </row>
    <row r="3874" spans="1:4">
      <c r="A3874" s="50" t="s">
        <v>2918</v>
      </c>
      <c r="B3874" s="50">
        <v>533019</v>
      </c>
      <c r="C3874" s="50" t="s">
        <v>1517</v>
      </c>
      <c r="D3874" s="50" t="s">
        <v>1437</v>
      </c>
    </row>
    <row r="3875" spans="1:4">
      <c r="A3875" s="50" t="s">
        <v>2917</v>
      </c>
      <c r="B3875" s="50">
        <v>503229</v>
      </c>
      <c r="C3875" s="50" t="s">
        <v>1517</v>
      </c>
      <c r="D3875" s="50" t="s">
        <v>708</v>
      </c>
    </row>
    <row r="3876" spans="1:4">
      <c r="A3876" s="50" t="s">
        <v>2916</v>
      </c>
      <c r="B3876" s="50">
        <v>519566</v>
      </c>
      <c r="C3876" s="50" t="s">
        <v>1517</v>
      </c>
      <c r="D3876" s="50" t="s">
        <v>626</v>
      </c>
    </row>
    <row r="3877" spans="1:4">
      <c r="A3877" s="50" t="s">
        <v>2915</v>
      </c>
      <c r="B3877" s="50">
        <v>523023</v>
      </c>
      <c r="C3877" s="50" t="s">
        <v>1517</v>
      </c>
      <c r="D3877" s="50" t="s">
        <v>1593</v>
      </c>
    </row>
    <row r="3878" spans="1:4">
      <c r="A3878" s="50" t="s">
        <v>2914</v>
      </c>
      <c r="B3878" s="50">
        <v>532029</v>
      </c>
      <c r="C3878" s="50" t="s">
        <v>1517</v>
      </c>
      <c r="D3878" s="50" t="s">
        <v>1533</v>
      </c>
    </row>
    <row r="3879" spans="1:4">
      <c r="A3879" s="50" t="s">
        <v>2913</v>
      </c>
      <c r="B3879" s="50">
        <v>505504</v>
      </c>
      <c r="C3879" s="50" t="s">
        <v>1517</v>
      </c>
      <c r="D3879" s="50" t="s">
        <v>730</v>
      </c>
    </row>
    <row r="3880" spans="1:4">
      <c r="A3880" s="50" t="s">
        <v>2912</v>
      </c>
      <c r="B3880" s="50">
        <v>505729</v>
      </c>
      <c r="C3880" s="50" t="s">
        <v>1517</v>
      </c>
      <c r="D3880" s="50" t="s">
        <v>297</v>
      </c>
    </row>
    <row r="3881" spans="1:4">
      <c r="A3881" s="50" t="s">
        <v>2911</v>
      </c>
      <c r="B3881" s="50">
        <v>505729</v>
      </c>
      <c r="C3881" s="50" t="s">
        <v>1517</v>
      </c>
      <c r="D3881" s="50" t="s">
        <v>297</v>
      </c>
    </row>
    <row r="3882" spans="1:4">
      <c r="A3882" s="50" t="s">
        <v>2910</v>
      </c>
      <c r="B3882" s="50">
        <v>509887</v>
      </c>
      <c r="C3882" s="50" t="s">
        <v>1517</v>
      </c>
      <c r="D3882" s="50" t="s">
        <v>1692</v>
      </c>
    </row>
    <row r="3883" spans="1:4">
      <c r="A3883" s="50" t="s">
        <v>2909</v>
      </c>
      <c r="B3883" s="50">
        <v>539410</v>
      </c>
      <c r="C3883" s="50" t="s">
        <v>1517</v>
      </c>
      <c r="D3883" s="50" t="s">
        <v>994</v>
      </c>
    </row>
    <row r="3884" spans="1:4">
      <c r="A3884" s="50" t="s">
        <v>2908</v>
      </c>
      <c r="B3884" s="50">
        <v>539410</v>
      </c>
      <c r="C3884" s="50" t="s">
        <v>1517</v>
      </c>
      <c r="D3884" s="50" t="s">
        <v>994</v>
      </c>
    </row>
    <row r="3885" spans="1:4">
      <c r="A3885" s="50" t="s">
        <v>2907</v>
      </c>
      <c r="B3885" s="50" t="s">
        <v>1517</v>
      </c>
      <c r="C3885" s="50" t="s">
        <v>2905</v>
      </c>
      <c r="D3885" s="50" t="s">
        <v>1515</v>
      </c>
    </row>
    <row r="3886" spans="1:4">
      <c r="A3886" s="50" t="s">
        <v>2906</v>
      </c>
      <c r="B3886" s="50" t="s">
        <v>1517</v>
      </c>
      <c r="C3886" s="50" t="s">
        <v>2905</v>
      </c>
      <c r="D3886" s="50" t="s">
        <v>1515</v>
      </c>
    </row>
    <row r="3887" spans="1:4">
      <c r="A3887" s="50" t="s">
        <v>2904</v>
      </c>
      <c r="B3887" s="50">
        <v>502742</v>
      </c>
      <c r="C3887" s="50" t="s">
        <v>2903</v>
      </c>
      <c r="D3887" s="50" t="s">
        <v>702</v>
      </c>
    </row>
    <row r="3888" spans="1:4">
      <c r="A3888" s="50" t="s">
        <v>2902</v>
      </c>
      <c r="B3888" s="50">
        <v>540653</v>
      </c>
      <c r="C3888" s="50" t="s">
        <v>2901</v>
      </c>
      <c r="D3888" s="50" t="s">
        <v>716</v>
      </c>
    </row>
    <row r="3889" spans="1:4">
      <c r="A3889" s="50" t="s">
        <v>2900</v>
      </c>
      <c r="B3889" s="50">
        <v>523164</v>
      </c>
      <c r="C3889" s="50" t="s">
        <v>1517</v>
      </c>
      <c r="D3889" s="50" t="s">
        <v>196</v>
      </c>
    </row>
    <row r="3890" spans="1:4">
      <c r="A3890" s="50" t="s">
        <v>2899</v>
      </c>
      <c r="B3890" s="50">
        <v>532879</v>
      </c>
      <c r="C3890" s="50" t="s">
        <v>1517</v>
      </c>
      <c r="D3890" s="50" t="s">
        <v>589</v>
      </c>
    </row>
    <row r="3891" spans="1:4">
      <c r="A3891" s="50" t="s">
        <v>2898</v>
      </c>
      <c r="B3891" s="50" t="s">
        <v>1517</v>
      </c>
      <c r="C3891" s="50" t="s">
        <v>2896</v>
      </c>
      <c r="D3891" s="50" t="s">
        <v>1515</v>
      </c>
    </row>
    <row r="3892" spans="1:4">
      <c r="A3892" s="50" t="s">
        <v>2897</v>
      </c>
      <c r="B3892" s="50" t="s">
        <v>1517</v>
      </c>
      <c r="C3892" s="50" t="s">
        <v>2896</v>
      </c>
      <c r="D3892" s="50" t="s">
        <v>1515</v>
      </c>
    </row>
    <row r="3893" spans="1:4">
      <c r="A3893" s="50" t="s">
        <v>2895</v>
      </c>
      <c r="B3893" s="50">
        <v>538667</v>
      </c>
      <c r="C3893" s="50" t="s">
        <v>1517</v>
      </c>
      <c r="D3893" s="50" t="s">
        <v>994</v>
      </c>
    </row>
    <row r="3894" spans="1:4">
      <c r="A3894" s="50" t="s">
        <v>2894</v>
      </c>
      <c r="B3894" s="50">
        <v>512589</v>
      </c>
      <c r="C3894" s="50" t="s">
        <v>1517</v>
      </c>
      <c r="D3894" s="50" t="s">
        <v>994</v>
      </c>
    </row>
    <row r="3895" spans="1:4">
      <c r="A3895" s="50" t="s">
        <v>2893</v>
      </c>
      <c r="B3895" s="50">
        <v>532961</v>
      </c>
      <c r="C3895" s="50" t="s">
        <v>2892</v>
      </c>
      <c r="D3895" s="50" t="s">
        <v>548</v>
      </c>
    </row>
    <row r="3896" spans="1:4">
      <c r="A3896" s="50" t="s">
        <v>2891</v>
      </c>
      <c r="B3896" s="50">
        <v>532795</v>
      </c>
      <c r="C3896" s="50" t="s">
        <v>2890</v>
      </c>
      <c r="D3896" s="50" t="s">
        <v>1544</v>
      </c>
    </row>
    <row r="3897" spans="1:4">
      <c r="A3897" s="50" t="s">
        <v>2889</v>
      </c>
      <c r="B3897" s="50">
        <v>503811</v>
      </c>
      <c r="C3897" s="50" t="s">
        <v>2888</v>
      </c>
      <c r="D3897" s="50" t="s">
        <v>702</v>
      </c>
    </row>
    <row r="3898" spans="1:4">
      <c r="A3898" s="50" t="s">
        <v>2887</v>
      </c>
      <c r="B3898" s="50">
        <v>504398</v>
      </c>
      <c r="C3898" s="50" t="s">
        <v>1517</v>
      </c>
      <c r="D3898" s="50" t="s">
        <v>829</v>
      </c>
    </row>
    <row r="3899" spans="1:4">
      <c r="A3899" s="50" t="s">
        <v>2886</v>
      </c>
      <c r="B3899" s="50">
        <v>533206</v>
      </c>
      <c r="C3899" s="50" t="s">
        <v>2885</v>
      </c>
      <c r="D3899" s="50" t="s">
        <v>1845</v>
      </c>
    </row>
    <row r="3900" spans="1:4">
      <c r="A3900" s="50" t="s">
        <v>2884</v>
      </c>
      <c r="B3900" s="50">
        <v>500472</v>
      </c>
      <c r="C3900" s="50" t="s">
        <v>2883</v>
      </c>
      <c r="D3900" s="50" t="s">
        <v>860</v>
      </c>
    </row>
    <row r="3901" spans="1:4">
      <c r="A3901" s="50" t="s">
        <v>2882</v>
      </c>
      <c r="B3901" s="50">
        <v>500472</v>
      </c>
      <c r="C3901" s="50" t="s">
        <v>2881</v>
      </c>
      <c r="D3901" s="50" t="s">
        <v>860</v>
      </c>
    </row>
    <row r="3902" spans="1:4">
      <c r="A3902" s="50" t="s">
        <v>2880</v>
      </c>
      <c r="B3902" s="50">
        <v>539861</v>
      </c>
      <c r="C3902" s="50" t="s">
        <v>2879</v>
      </c>
      <c r="D3902" s="50" t="s">
        <v>713</v>
      </c>
    </row>
    <row r="3903" spans="1:4">
      <c r="A3903" s="50" t="s">
        <v>2878</v>
      </c>
      <c r="B3903" s="50">
        <v>538562</v>
      </c>
      <c r="C3903" s="50" t="s">
        <v>2877</v>
      </c>
      <c r="D3903" s="50" t="s">
        <v>713</v>
      </c>
    </row>
    <row r="3904" spans="1:4">
      <c r="A3904" s="50" t="s">
        <v>2876</v>
      </c>
      <c r="B3904" s="50">
        <v>532143</v>
      </c>
      <c r="C3904" s="50" t="s">
        <v>2874</v>
      </c>
      <c r="D3904" s="50" t="s">
        <v>548</v>
      </c>
    </row>
    <row r="3905" spans="1:4">
      <c r="A3905" s="50" t="s">
        <v>2875</v>
      </c>
      <c r="B3905" s="50">
        <v>532143</v>
      </c>
      <c r="C3905" s="50" t="s">
        <v>2874</v>
      </c>
      <c r="D3905" s="50" t="s">
        <v>548</v>
      </c>
    </row>
    <row r="3906" spans="1:4">
      <c r="A3906" s="50" t="s">
        <v>2873</v>
      </c>
      <c r="B3906" s="50">
        <v>531169</v>
      </c>
      <c r="C3906" s="50" t="s">
        <v>1517</v>
      </c>
      <c r="D3906" s="50" t="s">
        <v>786</v>
      </c>
    </row>
    <row r="3907" spans="1:4">
      <c r="A3907" s="50" t="s">
        <v>2872</v>
      </c>
      <c r="B3907" s="50" t="s">
        <v>1517</v>
      </c>
      <c r="C3907" s="50" t="s">
        <v>2871</v>
      </c>
      <c r="D3907" s="50" t="s">
        <v>1515</v>
      </c>
    </row>
    <row r="3908" spans="1:4">
      <c r="A3908" s="50" t="s">
        <v>2870</v>
      </c>
      <c r="B3908" s="50">
        <v>541967</v>
      </c>
      <c r="C3908" s="50" t="s">
        <v>1517</v>
      </c>
      <c r="D3908" s="50" t="s">
        <v>829</v>
      </c>
    </row>
    <row r="3909" spans="1:4">
      <c r="A3909" s="50" t="s">
        <v>2869</v>
      </c>
      <c r="B3909" s="50">
        <v>526479</v>
      </c>
      <c r="C3909" s="50" t="s">
        <v>1517</v>
      </c>
      <c r="D3909" s="50" t="s">
        <v>702</v>
      </c>
    </row>
    <row r="3910" spans="1:4">
      <c r="A3910" s="50" t="s">
        <v>2868</v>
      </c>
      <c r="B3910" s="50">
        <v>505650</v>
      </c>
      <c r="C3910" s="50" t="s">
        <v>1517</v>
      </c>
      <c r="D3910" s="50" t="s">
        <v>1915</v>
      </c>
    </row>
    <row r="3911" spans="1:4">
      <c r="A3911" s="50" t="s">
        <v>2867</v>
      </c>
      <c r="B3911" s="50">
        <v>538919</v>
      </c>
      <c r="C3911" s="50" t="s">
        <v>1517</v>
      </c>
      <c r="D3911" s="50" t="s">
        <v>708</v>
      </c>
    </row>
    <row r="3912" spans="1:4">
      <c r="A3912" s="50" t="s">
        <v>2866</v>
      </c>
      <c r="B3912" s="50">
        <v>538919</v>
      </c>
      <c r="C3912" s="50" t="s">
        <v>1517</v>
      </c>
      <c r="D3912" s="50" t="s">
        <v>708</v>
      </c>
    </row>
    <row r="3913" spans="1:4">
      <c r="A3913" s="50" t="s">
        <v>2865</v>
      </c>
      <c r="B3913" s="50">
        <v>539494</v>
      </c>
      <c r="C3913" s="50" t="s">
        <v>1517</v>
      </c>
      <c r="D3913" s="50" t="s">
        <v>786</v>
      </c>
    </row>
    <row r="3914" spans="1:4">
      <c r="A3914" s="50" t="s">
        <v>2864</v>
      </c>
      <c r="B3914" s="50">
        <v>532419</v>
      </c>
      <c r="C3914" s="50" t="s">
        <v>2863</v>
      </c>
      <c r="D3914" s="50" t="s">
        <v>1852</v>
      </c>
    </row>
    <row r="3915" spans="1:4">
      <c r="A3915" s="50" t="s">
        <v>2862</v>
      </c>
      <c r="B3915" s="50">
        <v>508905</v>
      </c>
      <c r="C3915" s="50" t="s">
        <v>1517</v>
      </c>
      <c r="D3915" s="50" t="s">
        <v>727</v>
      </c>
    </row>
    <row r="3916" spans="1:4">
      <c r="A3916" s="50" t="s">
        <v>2861</v>
      </c>
      <c r="B3916" s="50">
        <v>505192</v>
      </c>
      <c r="C3916" s="50" t="s">
        <v>2860</v>
      </c>
      <c r="D3916" s="50" t="s">
        <v>1915</v>
      </c>
    </row>
    <row r="3917" spans="1:4">
      <c r="A3917" s="50" t="s">
        <v>2859</v>
      </c>
      <c r="B3917" s="50">
        <v>540686</v>
      </c>
      <c r="C3917" s="50" t="s">
        <v>1517</v>
      </c>
      <c r="D3917" s="50" t="s">
        <v>254</v>
      </c>
    </row>
    <row r="3918" spans="1:4">
      <c r="A3918" s="50" t="s">
        <v>2858</v>
      </c>
      <c r="B3918" s="50">
        <v>540679</v>
      </c>
      <c r="C3918" s="50" t="s">
        <v>2856</v>
      </c>
      <c r="D3918" s="50" t="s">
        <v>254</v>
      </c>
    </row>
    <row r="3919" spans="1:4">
      <c r="A3919" s="50" t="s">
        <v>2857</v>
      </c>
      <c r="B3919" s="50">
        <v>540679</v>
      </c>
      <c r="C3919" s="50" t="s">
        <v>2856</v>
      </c>
      <c r="D3919" s="50" t="s">
        <v>254</v>
      </c>
    </row>
    <row r="3920" spans="1:4">
      <c r="A3920" s="50" t="s">
        <v>2855</v>
      </c>
      <c r="B3920" s="50">
        <v>532815</v>
      </c>
      <c r="C3920" s="50" t="s">
        <v>2854</v>
      </c>
      <c r="D3920" s="50" t="s">
        <v>254</v>
      </c>
    </row>
    <row r="3921" spans="1:4">
      <c r="A3921" s="50" t="s">
        <v>2853</v>
      </c>
      <c r="B3921" s="50" t="s">
        <v>1517</v>
      </c>
      <c r="C3921" s="50" t="s">
        <v>2852</v>
      </c>
      <c r="D3921" s="50" t="s">
        <v>1515</v>
      </c>
    </row>
    <row r="3922" spans="1:4">
      <c r="A3922" s="50" t="s">
        <v>2851</v>
      </c>
      <c r="B3922" s="50">
        <v>505827</v>
      </c>
      <c r="C3922" s="50" t="s">
        <v>1517</v>
      </c>
      <c r="D3922" s="50" t="s">
        <v>860</v>
      </c>
    </row>
    <row r="3923" spans="1:4">
      <c r="A3923" s="50" t="s">
        <v>2850</v>
      </c>
      <c r="B3923" s="50">
        <v>538635</v>
      </c>
      <c r="C3923" s="50" t="s">
        <v>2849</v>
      </c>
      <c r="D3923" s="50" t="s">
        <v>794</v>
      </c>
    </row>
    <row r="3924" spans="1:4">
      <c r="A3924" s="50" t="s">
        <v>2848</v>
      </c>
      <c r="B3924" s="50">
        <v>532784</v>
      </c>
      <c r="C3924" s="50" t="s">
        <v>2847</v>
      </c>
      <c r="D3924" s="50" t="s">
        <v>708</v>
      </c>
    </row>
    <row r="3925" spans="1:4">
      <c r="A3925" s="50" t="s">
        <v>2846</v>
      </c>
      <c r="B3925" s="50">
        <v>512014</v>
      </c>
      <c r="C3925" s="50" t="s">
        <v>1517</v>
      </c>
      <c r="D3925" s="50" t="s">
        <v>1533</v>
      </c>
    </row>
    <row r="3926" spans="1:4">
      <c r="A3926" s="50" t="s">
        <v>2845</v>
      </c>
      <c r="B3926" s="50">
        <v>538923</v>
      </c>
      <c r="C3926" s="50" t="s">
        <v>1517</v>
      </c>
      <c r="D3926" s="50" t="s">
        <v>730</v>
      </c>
    </row>
    <row r="3927" spans="1:4">
      <c r="A3927" s="50" t="s">
        <v>2844</v>
      </c>
      <c r="B3927" s="50">
        <v>504375</v>
      </c>
      <c r="C3927" s="50" t="s">
        <v>1517</v>
      </c>
      <c r="D3927" s="50" t="s">
        <v>730</v>
      </c>
    </row>
    <row r="3928" spans="1:4">
      <c r="A3928" s="50" t="s">
        <v>2843</v>
      </c>
      <c r="B3928" s="50">
        <v>532344</v>
      </c>
      <c r="C3928" s="50" t="s">
        <v>1517</v>
      </c>
      <c r="D3928" s="50" t="s">
        <v>1407</v>
      </c>
    </row>
    <row r="3929" spans="1:4">
      <c r="A3929" s="50" t="s">
        <v>2842</v>
      </c>
      <c r="B3929" s="50">
        <v>532344</v>
      </c>
      <c r="C3929" s="50" t="s">
        <v>1517</v>
      </c>
      <c r="D3929" s="50" t="s">
        <v>1407</v>
      </c>
    </row>
    <row r="3930" spans="1:4">
      <c r="A3930" s="50" t="s">
        <v>2841</v>
      </c>
      <c r="B3930" s="50" t="s">
        <v>1517</v>
      </c>
      <c r="C3930" s="50" t="s">
        <v>283</v>
      </c>
      <c r="D3930" s="50" t="s">
        <v>1515</v>
      </c>
    </row>
    <row r="3931" spans="1:4">
      <c r="A3931" s="50" t="s">
        <v>2840</v>
      </c>
      <c r="B3931" s="50">
        <v>532725</v>
      </c>
      <c r="C3931" s="50" t="s">
        <v>2838</v>
      </c>
      <c r="D3931" s="50" t="s">
        <v>187</v>
      </c>
    </row>
    <row r="3932" spans="1:4">
      <c r="A3932" s="50" t="s">
        <v>2839</v>
      </c>
      <c r="B3932" s="50">
        <v>532725</v>
      </c>
      <c r="C3932" s="50" t="s">
        <v>2838</v>
      </c>
      <c r="D3932" s="50" t="s">
        <v>187</v>
      </c>
    </row>
    <row r="3933" spans="1:4">
      <c r="A3933" s="50" t="s">
        <v>2837</v>
      </c>
      <c r="B3933" s="50">
        <v>541540</v>
      </c>
      <c r="C3933" s="50" t="s">
        <v>2836</v>
      </c>
      <c r="D3933" s="50" t="s">
        <v>254</v>
      </c>
    </row>
    <row r="3934" spans="1:4">
      <c r="A3934" s="50" t="s">
        <v>2835</v>
      </c>
      <c r="B3934" s="50" t="s">
        <v>1517</v>
      </c>
      <c r="C3934" s="50" t="s">
        <v>2834</v>
      </c>
      <c r="D3934" s="50" t="s">
        <v>1515</v>
      </c>
    </row>
    <row r="3935" spans="1:4">
      <c r="A3935" s="50" t="s">
        <v>2833</v>
      </c>
      <c r="B3935" s="50">
        <v>500394</v>
      </c>
      <c r="C3935" s="50" t="s">
        <v>1517</v>
      </c>
      <c r="D3935" s="50" t="s">
        <v>860</v>
      </c>
    </row>
    <row r="3936" spans="1:4">
      <c r="A3936" s="50" t="s">
        <v>2832</v>
      </c>
      <c r="B3936" s="50">
        <v>502460</v>
      </c>
      <c r="C3936" s="50" t="s">
        <v>1517</v>
      </c>
      <c r="D3936" s="50" t="s">
        <v>1437</v>
      </c>
    </row>
    <row r="3937" spans="1:4">
      <c r="A3937" s="50" t="s">
        <v>2831</v>
      </c>
      <c r="B3937" s="50">
        <v>513699</v>
      </c>
      <c r="C3937" s="50" t="s">
        <v>1517</v>
      </c>
      <c r="D3937" s="50" t="s">
        <v>1822</v>
      </c>
    </row>
    <row r="3938" spans="1:4">
      <c r="A3938" s="50" t="s">
        <v>2830</v>
      </c>
      <c r="B3938" s="50">
        <v>538575</v>
      </c>
      <c r="C3938" s="50" t="s">
        <v>1517</v>
      </c>
      <c r="D3938" s="50" t="s">
        <v>994</v>
      </c>
    </row>
    <row r="3939" spans="1:4">
      <c r="A3939" s="50" t="s">
        <v>2829</v>
      </c>
      <c r="B3939" s="50">
        <v>522152</v>
      </c>
      <c r="C3939" s="50" t="s">
        <v>1517</v>
      </c>
      <c r="D3939" s="50" t="s">
        <v>297</v>
      </c>
    </row>
    <row r="3940" spans="1:4">
      <c r="A3940" s="50" t="s">
        <v>2828</v>
      </c>
      <c r="B3940" s="50">
        <v>511571</v>
      </c>
      <c r="C3940" s="50" t="s">
        <v>1517</v>
      </c>
      <c r="D3940" s="50" t="s">
        <v>786</v>
      </c>
    </row>
    <row r="3941" spans="1:4">
      <c r="A3941" s="50" t="s">
        <v>2827</v>
      </c>
      <c r="B3941" s="50">
        <v>507514</v>
      </c>
      <c r="C3941" s="50" t="s">
        <v>2826</v>
      </c>
      <c r="D3941" s="50" t="s">
        <v>1611</v>
      </c>
    </row>
    <row r="3942" spans="1:4">
      <c r="A3942" s="50" t="s">
        <v>2825</v>
      </c>
      <c r="B3942" s="50">
        <v>521034</v>
      </c>
      <c r="C3942" s="50" t="s">
        <v>2824</v>
      </c>
      <c r="D3942" s="50" t="s">
        <v>702</v>
      </c>
    </row>
    <row r="3943" spans="1:4">
      <c r="A3943" s="50" t="s">
        <v>2823</v>
      </c>
      <c r="B3943" s="50">
        <v>531548</v>
      </c>
      <c r="C3943" s="50" t="s">
        <v>2822</v>
      </c>
      <c r="D3943" s="50" t="s">
        <v>2179</v>
      </c>
    </row>
    <row r="3944" spans="1:4">
      <c r="A3944" s="50" t="s">
        <v>2821</v>
      </c>
      <c r="B3944" s="50">
        <v>533001</v>
      </c>
      <c r="C3944" s="50" t="s">
        <v>2820</v>
      </c>
      <c r="D3944" s="50" t="s">
        <v>297</v>
      </c>
    </row>
    <row r="3945" spans="1:4">
      <c r="A3945" s="50" t="s">
        <v>2819</v>
      </c>
      <c r="B3945" s="50">
        <v>526901</v>
      </c>
      <c r="C3945" s="50" t="s">
        <v>1517</v>
      </c>
      <c r="D3945" s="50" t="s">
        <v>463</v>
      </c>
    </row>
    <row r="3946" spans="1:4">
      <c r="A3946" s="50" t="s">
        <v>2818</v>
      </c>
      <c r="B3946" s="50">
        <v>538943</v>
      </c>
      <c r="C3946" s="50" t="s">
        <v>1517</v>
      </c>
      <c r="D3946" s="50" t="s">
        <v>786</v>
      </c>
    </row>
    <row r="3947" spans="1:4">
      <c r="A3947" s="50" t="s">
        <v>2817</v>
      </c>
      <c r="B3947" s="50" t="s">
        <v>1517</v>
      </c>
      <c r="C3947" s="50" t="s">
        <v>2816</v>
      </c>
      <c r="D3947" s="50" t="s">
        <v>1515</v>
      </c>
    </row>
    <row r="3948" spans="1:4">
      <c r="A3948" s="50" t="s">
        <v>2815</v>
      </c>
      <c r="B3948" s="50">
        <v>532221</v>
      </c>
      <c r="C3948" s="50" t="s">
        <v>2814</v>
      </c>
      <c r="D3948" s="50" t="s">
        <v>730</v>
      </c>
    </row>
    <row r="3949" spans="1:4">
      <c r="A3949" s="50" t="s">
        <v>2813</v>
      </c>
      <c r="B3949" s="50">
        <v>539378</v>
      </c>
      <c r="C3949" s="50" t="s">
        <v>1517</v>
      </c>
      <c r="D3949" s="50" t="s">
        <v>762</v>
      </c>
    </row>
    <row r="3950" spans="1:4">
      <c r="A3950" s="50" t="s">
        <v>2812</v>
      </c>
      <c r="B3950" s="50" t="s">
        <v>1517</v>
      </c>
      <c r="C3950" s="50" t="s">
        <v>2811</v>
      </c>
      <c r="D3950" s="50" t="s">
        <v>1515</v>
      </c>
    </row>
    <row r="3951" spans="1:4">
      <c r="A3951" s="50" t="s">
        <v>2810</v>
      </c>
      <c r="B3951" s="50">
        <v>541633</v>
      </c>
      <c r="C3951" s="50" t="s">
        <v>1517</v>
      </c>
      <c r="D3951" s="50" t="s">
        <v>1437</v>
      </c>
    </row>
    <row r="3952" spans="1:4">
      <c r="A3952" s="50" t="s">
        <v>2809</v>
      </c>
      <c r="B3952" s="50">
        <v>532679</v>
      </c>
      <c r="C3952" s="50" t="s">
        <v>2808</v>
      </c>
      <c r="D3952" s="50" t="s">
        <v>783</v>
      </c>
    </row>
    <row r="3953" spans="1:4">
      <c r="A3953" s="50" t="s">
        <v>2807</v>
      </c>
      <c r="B3953" s="50">
        <v>521036</v>
      </c>
      <c r="C3953" s="50" t="s">
        <v>1517</v>
      </c>
      <c r="D3953" s="50" t="s">
        <v>702</v>
      </c>
    </row>
    <row r="3954" spans="1:4">
      <c r="A3954" s="50" t="s">
        <v>2806</v>
      </c>
      <c r="B3954" s="50">
        <v>521036</v>
      </c>
      <c r="C3954" s="50" t="s">
        <v>1517</v>
      </c>
      <c r="D3954" s="50" t="s">
        <v>702</v>
      </c>
    </row>
    <row r="3955" spans="1:4">
      <c r="A3955" s="50" t="s">
        <v>2805</v>
      </c>
      <c r="B3955" s="50">
        <v>531398</v>
      </c>
      <c r="C3955" s="50" t="s">
        <v>1517</v>
      </c>
      <c r="D3955" s="50" t="s">
        <v>254</v>
      </c>
    </row>
    <row r="3956" spans="1:4">
      <c r="A3956" s="50" t="s">
        <v>2804</v>
      </c>
      <c r="B3956" s="50">
        <v>526477</v>
      </c>
      <c r="C3956" s="50" t="s">
        <v>1517</v>
      </c>
      <c r="D3956" s="50" t="s">
        <v>1595</v>
      </c>
    </row>
    <row r="3957" spans="1:4">
      <c r="A3957" s="50" t="s">
        <v>2803</v>
      </c>
      <c r="B3957" s="50">
        <v>516108</v>
      </c>
      <c r="C3957" s="50" t="s">
        <v>1517</v>
      </c>
      <c r="D3957" s="50" t="s">
        <v>1437</v>
      </c>
    </row>
    <row r="3958" spans="1:4">
      <c r="A3958" s="50" t="s">
        <v>2802</v>
      </c>
      <c r="B3958" s="50">
        <v>538891</v>
      </c>
      <c r="C3958" s="50" t="s">
        <v>1517</v>
      </c>
      <c r="D3958" s="50" t="s">
        <v>786</v>
      </c>
    </row>
    <row r="3959" spans="1:4">
      <c r="A3959" s="50" t="s">
        <v>2801</v>
      </c>
      <c r="B3959" s="50" t="s">
        <v>1517</v>
      </c>
      <c r="C3959" s="50" t="s">
        <v>2800</v>
      </c>
      <c r="D3959" s="50" t="s">
        <v>1515</v>
      </c>
    </row>
    <row r="3960" spans="1:4">
      <c r="A3960" s="50" t="s">
        <v>2799</v>
      </c>
      <c r="B3960" s="50">
        <v>509910</v>
      </c>
      <c r="C3960" s="50" t="s">
        <v>1517</v>
      </c>
      <c r="D3960" s="50" t="s">
        <v>463</v>
      </c>
    </row>
    <row r="3961" spans="1:4">
      <c r="A3961" s="50" t="s">
        <v>2798</v>
      </c>
      <c r="B3961" s="50">
        <v>540174</v>
      </c>
      <c r="C3961" s="50" t="s">
        <v>1517</v>
      </c>
      <c r="D3961" s="50" t="s">
        <v>730</v>
      </c>
    </row>
    <row r="3962" spans="1:4">
      <c r="A3962" s="50" t="s">
        <v>2797</v>
      </c>
      <c r="B3962" s="50">
        <v>514454</v>
      </c>
      <c r="C3962" s="50" t="s">
        <v>1517</v>
      </c>
      <c r="D3962" s="50" t="s">
        <v>702</v>
      </c>
    </row>
    <row r="3963" spans="1:4">
      <c r="A3963" s="50" t="s">
        <v>2796</v>
      </c>
      <c r="B3963" s="50">
        <v>513498</v>
      </c>
      <c r="C3963" s="50" t="s">
        <v>1517</v>
      </c>
      <c r="D3963" s="50" t="s">
        <v>2261</v>
      </c>
    </row>
    <row r="3964" spans="1:4">
      <c r="A3964" s="50" t="s">
        <v>2795</v>
      </c>
      <c r="B3964" s="50">
        <v>532669</v>
      </c>
      <c r="C3964" s="50" t="s">
        <v>1517</v>
      </c>
      <c r="D3964" s="50" t="s">
        <v>463</v>
      </c>
    </row>
    <row r="3965" spans="1:4">
      <c r="A3965" s="50" t="s">
        <v>2794</v>
      </c>
      <c r="B3965" s="50">
        <v>590030</v>
      </c>
      <c r="C3965" s="50" t="s">
        <v>2793</v>
      </c>
      <c r="D3965" s="50" t="s">
        <v>199</v>
      </c>
    </row>
    <row r="3966" spans="1:4">
      <c r="A3966" s="50" t="s">
        <v>2792</v>
      </c>
      <c r="B3966" s="50">
        <v>523826</v>
      </c>
      <c r="C3966" s="50" t="s">
        <v>1517</v>
      </c>
      <c r="D3966" s="50" t="s">
        <v>829</v>
      </c>
    </row>
    <row r="3967" spans="1:4">
      <c r="A3967" s="50" t="s">
        <v>2791</v>
      </c>
      <c r="B3967" s="50">
        <v>532025</v>
      </c>
      <c r="C3967" s="50" t="s">
        <v>1517</v>
      </c>
      <c r="D3967" s="50" t="s">
        <v>1729</v>
      </c>
    </row>
    <row r="3968" spans="1:4">
      <c r="A3968" s="50" t="s">
        <v>2790</v>
      </c>
      <c r="B3968" s="50">
        <v>530289</v>
      </c>
      <c r="C3968" s="50" t="s">
        <v>1517</v>
      </c>
      <c r="D3968" s="50" t="s">
        <v>1533</v>
      </c>
    </row>
    <row r="3969" spans="1:4">
      <c r="A3969" s="50" t="s">
        <v>2789</v>
      </c>
      <c r="B3969" s="50">
        <v>542376</v>
      </c>
      <c r="C3969" s="50" t="s">
        <v>2788</v>
      </c>
      <c r="D3969" s="50" t="s">
        <v>727</v>
      </c>
    </row>
    <row r="3970" spans="1:4">
      <c r="A3970" s="50" t="s">
        <v>2787</v>
      </c>
      <c r="B3970" s="50">
        <v>541890</v>
      </c>
      <c r="C3970" s="50" t="s">
        <v>1517</v>
      </c>
      <c r="D3970" s="50" t="s">
        <v>730</v>
      </c>
    </row>
    <row r="3971" spans="1:4">
      <c r="A3971" s="50" t="s">
        <v>2786</v>
      </c>
      <c r="B3971" s="50">
        <v>538920</v>
      </c>
      <c r="C3971" s="50" t="s">
        <v>1517</v>
      </c>
      <c r="D3971" s="50" t="s">
        <v>994</v>
      </c>
    </row>
    <row r="3972" spans="1:4">
      <c r="A3972" s="50" t="s">
        <v>2785</v>
      </c>
      <c r="B3972" s="50" t="s">
        <v>1517</v>
      </c>
      <c r="C3972" s="50" t="s">
        <v>2783</v>
      </c>
      <c r="D3972" s="50" t="s">
        <v>1662</v>
      </c>
    </row>
    <row r="3973" spans="1:4">
      <c r="A3973" s="50" t="s">
        <v>2784</v>
      </c>
      <c r="B3973" s="50" t="s">
        <v>1517</v>
      </c>
      <c r="C3973" s="50" t="s">
        <v>2783</v>
      </c>
      <c r="D3973" s="50" t="s">
        <v>1662</v>
      </c>
    </row>
    <row r="3974" spans="1:4">
      <c r="A3974" s="50" t="s">
        <v>2782</v>
      </c>
      <c r="B3974" s="50">
        <v>524727</v>
      </c>
      <c r="C3974" s="50" t="s">
        <v>1517</v>
      </c>
      <c r="D3974" s="50" t="s">
        <v>254</v>
      </c>
    </row>
    <row r="3975" spans="1:4">
      <c r="A3975" s="50" t="s">
        <v>2781</v>
      </c>
      <c r="B3975" s="50">
        <v>531370</v>
      </c>
      <c r="C3975" s="50" t="s">
        <v>1517</v>
      </c>
      <c r="D3975" s="50" t="s">
        <v>730</v>
      </c>
    </row>
    <row r="3976" spans="1:4">
      <c r="A3976" s="50" t="s">
        <v>2780</v>
      </c>
      <c r="B3976" s="50">
        <v>540211</v>
      </c>
      <c r="C3976" s="50" t="s">
        <v>1517</v>
      </c>
      <c r="D3976" s="50" t="s">
        <v>786</v>
      </c>
    </row>
    <row r="3977" spans="1:4">
      <c r="A3977" s="50" t="s">
        <v>2779</v>
      </c>
      <c r="B3977" s="50">
        <v>534425</v>
      </c>
      <c r="C3977" s="50" t="s">
        <v>2778</v>
      </c>
      <c r="D3977" s="50" t="s">
        <v>389</v>
      </c>
    </row>
    <row r="3978" spans="1:4">
      <c r="A3978" s="50" t="s">
        <v>2777</v>
      </c>
      <c r="B3978" s="50">
        <v>513687</v>
      </c>
      <c r="C3978" s="50" t="s">
        <v>1517</v>
      </c>
      <c r="D3978" s="50" t="s">
        <v>771</v>
      </c>
    </row>
    <row r="3979" spans="1:4">
      <c r="A3979" s="50" t="s">
        <v>2776</v>
      </c>
      <c r="B3979" s="50" t="s">
        <v>1517</v>
      </c>
      <c r="C3979" s="50" t="s">
        <v>2775</v>
      </c>
      <c r="D3979" s="50" t="s">
        <v>1515</v>
      </c>
    </row>
    <row r="3980" spans="1:4">
      <c r="A3980" s="50" t="s">
        <v>2774</v>
      </c>
      <c r="B3980" s="50">
        <v>531982</v>
      </c>
      <c r="C3980" s="50" t="s">
        <v>1517</v>
      </c>
      <c r="D3980" s="50" t="s">
        <v>548</v>
      </c>
    </row>
    <row r="3981" spans="1:4">
      <c r="A3981" s="50" t="s">
        <v>2773</v>
      </c>
      <c r="B3981" s="50">
        <v>512153</v>
      </c>
      <c r="C3981" s="50" t="s">
        <v>1517</v>
      </c>
      <c r="D3981" s="50" t="s">
        <v>1533</v>
      </c>
    </row>
    <row r="3982" spans="1:4">
      <c r="A3982" s="50" t="s">
        <v>2772</v>
      </c>
      <c r="B3982" s="50">
        <v>512291</v>
      </c>
      <c r="C3982" s="50" t="s">
        <v>1517</v>
      </c>
      <c r="D3982" s="50" t="s">
        <v>727</v>
      </c>
    </row>
    <row r="3983" spans="1:4">
      <c r="A3983" s="50" t="s">
        <v>2771</v>
      </c>
      <c r="B3983" s="50">
        <v>517166</v>
      </c>
      <c r="C3983" s="50" t="s">
        <v>1517</v>
      </c>
      <c r="D3983" s="50" t="s">
        <v>1527</v>
      </c>
    </row>
    <row r="3984" spans="1:4">
      <c r="A3984" s="50" t="s">
        <v>2770</v>
      </c>
      <c r="B3984" s="50">
        <v>542337</v>
      </c>
      <c r="C3984" s="50" t="s">
        <v>2769</v>
      </c>
      <c r="D3984" s="50" t="s">
        <v>1712</v>
      </c>
    </row>
    <row r="3985" spans="1:4">
      <c r="A3985" s="50" t="s">
        <v>2768</v>
      </c>
      <c r="B3985" s="50" t="s">
        <v>1517</v>
      </c>
      <c r="C3985" s="50" t="s">
        <v>2767</v>
      </c>
      <c r="D3985" s="50" t="s">
        <v>1712</v>
      </c>
    </row>
    <row r="3986" spans="1:4">
      <c r="A3986" s="50" t="s">
        <v>2766</v>
      </c>
      <c r="B3986" s="50">
        <v>526161</v>
      </c>
      <c r="C3986" s="50" t="s">
        <v>1517</v>
      </c>
      <c r="D3986" s="50" t="s">
        <v>829</v>
      </c>
    </row>
    <row r="3987" spans="1:4">
      <c r="A3987" s="50" t="s">
        <v>2765</v>
      </c>
      <c r="B3987" s="50">
        <v>521082</v>
      </c>
      <c r="C3987" s="50" t="s">
        <v>2764</v>
      </c>
      <c r="D3987" s="50" t="s">
        <v>702</v>
      </c>
    </row>
    <row r="3988" spans="1:4">
      <c r="A3988" s="50" t="s">
        <v>2763</v>
      </c>
      <c r="B3988" s="50">
        <v>526827</v>
      </c>
      <c r="C3988" s="50" t="s">
        <v>1517</v>
      </c>
      <c r="D3988" s="50" t="s">
        <v>829</v>
      </c>
    </row>
    <row r="3989" spans="1:4">
      <c r="A3989" s="50" t="s">
        <v>2762</v>
      </c>
      <c r="B3989" s="50">
        <v>517214</v>
      </c>
      <c r="C3989" s="50" t="s">
        <v>2761</v>
      </c>
      <c r="D3989" s="50" t="s">
        <v>1579</v>
      </c>
    </row>
    <row r="3990" spans="1:4">
      <c r="A3990" s="50" t="s">
        <v>2760</v>
      </c>
      <c r="B3990" s="50">
        <v>500285</v>
      </c>
      <c r="C3990" s="50" t="s">
        <v>1517</v>
      </c>
      <c r="D3990" s="50" t="s">
        <v>2437</v>
      </c>
    </row>
    <row r="3991" spans="1:4">
      <c r="A3991" s="50" t="s">
        <v>2759</v>
      </c>
      <c r="B3991" s="50">
        <v>540084</v>
      </c>
      <c r="C3991" s="50" t="s">
        <v>1517</v>
      </c>
      <c r="D3991" s="50" t="s">
        <v>1729</v>
      </c>
    </row>
    <row r="3992" spans="1:4">
      <c r="A3992" s="50" t="s">
        <v>2758</v>
      </c>
      <c r="B3992" s="50">
        <v>532651</v>
      </c>
      <c r="C3992" s="50" t="s">
        <v>2757</v>
      </c>
      <c r="D3992" s="50" t="s">
        <v>829</v>
      </c>
    </row>
    <row r="3993" spans="1:4">
      <c r="A3993" s="50" t="s">
        <v>2756</v>
      </c>
      <c r="B3993" s="50">
        <v>513414</v>
      </c>
      <c r="C3993" s="50" t="s">
        <v>2755</v>
      </c>
      <c r="D3993" s="50" t="s">
        <v>1632</v>
      </c>
    </row>
    <row r="3994" spans="1:4">
      <c r="A3994" s="50" t="s">
        <v>2754</v>
      </c>
      <c r="B3994" s="50">
        <v>500402</v>
      </c>
      <c r="C3994" s="50" t="s">
        <v>2753</v>
      </c>
      <c r="D3994" s="50" t="s">
        <v>713</v>
      </c>
    </row>
    <row r="3995" spans="1:4">
      <c r="A3995" s="50" t="s">
        <v>2752</v>
      </c>
      <c r="B3995" s="50">
        <v>539221</v>
      </c>
      <c r="C3995" s="50" t="s">
        <v>1517</v>
      </c>
      <c r="D3995" s="50" t="s">
        <v>702</v>
      </c>
    </row>
    <row r="3996" spans="1:4">
      <c r="A3996" s="50" t="s">
        <v>2751</v>
      </c>
      <c r="B3996" s="50">
        <v>539221</v>
      </c>
      <c r="C3996" s="50" t="s">
        <v>1517</v>
      </c>
      <c r="D3996" s="50" t="s">
        <v>702</v>
      </c>
    </row>
    <row r="3997" spans="1:4">
      <c r="A3997" s="50" t="s">
        <v>2750</v>
      </c>
      <c r="B3997" s="50">
        <v>540079</v>
      </c>
      <c r="C3997" s="50" t="s">
        <v>1517</v>
      </c>
      <c r="D3997" s="50" t="s">
        <v>778</v>
      </c>
    </row>
    <row r="3998" spans="1:4">
      <c r="A3998" s="50" t="s">
        <v>2749</v>
      </c>
      <c r="B3998" s="50">
        <v>540570</v>
      </c>
      <c r="C3998" s="50" t="s">
        <v>2748</v>
      </c>
      <c r="D3998" s="50" t="s">
        <v>2747</v>
      </c>
    </row>
    <row r="3999" spans="1:4">
      <c r="A3999" s="50" t="s">
        <v>2746</v>
      </c>
      <c r="B3999" s="50">
        <v>538402</v>
      </c>
      <c r="C3999" s="50" t="s">
        <v>1517</v>
      </c>
      <c r="D3999" s="50" t="s">
        <v>786</v>
      </c>
    </row>
    <row r="4000" spans="1:4">
      <c r="A4000" s="50" t="s">
        <v>2745</v>
      </c>
      <c r="B4000" s="50">
        <v>530177</v>
      </c>
      <c r="C4000" s="50" t="s">
        <v>1517</v>
      </c>
      <c r="D4000" s="50" t="s">
        <v>994</v>
      </c>
    </row>
    <row r="4001" spans="1:4">
      <c r="A4001" s="50" t="s">
        <v>2744</v>
      </c>
      <c r="B4001" s="50">
        <v>533121</v>
      </c>
      <c r="C4001" s="50" t="s">
        <v>2743</v>
      </c>
      <c r="D4001" s="50" t="s">
        <v>730</v>
      </c>
    </row>
    <row r="4002" spans="1:4">
      <c r="A4002" s="50" t="s">
        <v>2742</v>
      </c>
      <c r="B4002" s="50">
        <v>526532</v>
      </c>
      <c r="C4002" s="50" t="s">
        <v>1517</v>
      </c>
      <c r="D4002" s="50" t="s">
        <v>463</v>
      </c>
    </row>
    <row r="4003" spans="1:4">
      <c r="A4003" s="50" t="s">
        <v>2741</v>
      </c>
      <c r="B4003" s="50">
        <v>526532</v>
      </c>
      <c r="C4003" s="50" t="s">
        <v>1517</v>
      </c>
      <c r="D4003" s="50" t="s">
        <v>463</v>
      </c>
    </row>
    <row r="4004" spans="1:4">
      <c r="A4004" s="50" t="s">
        <v>2740</v>
      </c>
      <c r="B4004" s="50">
        <v>530037</v>
      </c>
      <c r="C4004" s="50" t="s">
        <v>1517</v>
      </c>
      <c r="D4004" s="50" t="s">
        <v>702</v>
      </c>
    </row>
    <row r="4005" spans="1:4">
      <c r="A4005" s="50" t="s">
        <v>2739</v>
      </c>
      <c r="B4005" s="50">
        <v>532842</v>
      </c>
      <c r="C4005" s="50" t="s">
        <v>2738</v>
      </c>
      <c r="D4005" s="50" t="s">
        <v>463</v>
      </c>
    </row>
    <row r="4006" spans="1:4">
      <c r="A4006" s="50" t="s">
        <v>2737</v>
      </c>
      <c r="B4006" s="50">
        <v>514248</v>
      </c>
      <c r="C4006" s="50" t="s">
        <v>1517</v>
      </c>
      <c r="D4006" s="50" t="s">
        <v>463</v>
      </c>
    </row>
    <row r="4007" spans="1:4">
      <c r="A4007" s="50" t="s">
        <v>2736</v>
      </c>
      <c r="B4007" s="50">
        <v>535601</v>
      </c>
      <c r="C4007" s="50" t="s">
        <v>2735</v>
      </c>
      <c r="D4007" s="50" t="s">
        <v>219</v>
      </c>
    </row>
    <row r="4008" spans="1:4">
      <c r="A4008" s="50" t="s">
        <v>2734</v>
      </c>
      <c r="B4008" s="50">
        <v>523756</v>
      </c>
      <c r="C4008" s="50" t="s">
        <v>2733</v>
      </c>
      <c r="D4008" s="50" t="s">
        <v>786</v>
      </c>
    </row>
    <row r="4009" spans="1:4">
      <c r="A4009" s="50" t="s">
        <v>2732</v>
      </c>
      <c r="B4009" s="50">
        <v>539217</v>
      </c>
      <c r="C4009" s="50" t="s">
        <v>1517</v>
      </c>
      <c r="D4009" s="50" t="s">
        <v>1573</v>
      </c>
    </row>
    <row r="4010" spans="1:4">
      <c r="A4010" s="50" t="s">
        <v>2731</v>
      </c>
      <c r="B4010" s="50">
        <v>503806</v>
      </c>
      <c r="C4010" s="50" t="s">
        <v>2730</v>
      </c>
      <c r="D4010" s="50" t="s">
        <v>702</v>
      </c>
    </row>
    <row r="4011" spans="1:4">
      <c r="A4011" s="50" t="s">
        <v>2729</v>
      </c>
      <c r="B4011" s="50">
        <v>534680</v>
      </c>
      <c r="C4011" s="50" t="s">
        <v>1517</v>
      </c>
      <c r="D4011" s="50" t="s">
        <v>1985</v>
      </c>
    </row>
    <row r="4012" spans="1:4">
      <c r="A4012" s="50" t="s">
        <v>2728</v>
      </c>
      <c r="B4012" s="50">
        <v>530943</v>
      </c>
      <c r="C4012" s="50" t="s">
        <v>2727</v>
      </c>
      <c r="D4012" s="50" t="s">
        <v>1729</v>
      </c>
    </row>
    <row r="4013" spans="1:4">
      <c r="A4013" s="50" t="s">
        <v>2726</v>
      </c>
      <c r="B4013" s="50">
        <v>538863</v>
      </c>
      <c r="C4013" s="50" t="s">
        <v>1517</v>
      </c>
      <c r="D4013" s="50" t="s">
        <v>786</v>
      </c>
    </row>
    <row r="4014" spans="1:4">
      <c r="A4014" s="50" t="s">
        <v>2725</v>
      </c>
      <c r="B4014" s="50">
        <v>531322</v>
      </c>
      <c r="C4014" s="50" t="s">
        <v>2724</v>
      </c>
      <c r="D4014" s="50" t="s">
        <v>2205</v>
      </c>
    </row>
    <row r="4015" spans="1:4">
      <c r="A4015" s="50" t="s">
        <v>2723</v>
      </c>
      <c r="B4015" s="50">
        <v>514442</v>
      </c>
      <c r="C4015" s="50" t="s">
        <v>1517</v>
      </c>
      <c r="D4015" s="50" t="s">
        <v>716</v>
      </c>
    </row>
    <row r="4016" spans="1:4">
      <c r="A4016" s="50" t="s">
        <v>2722</v>
      </c>
      <c r="B4016" s="50">
        <v>539363</v>
      </c>
      <c r="C4016" s="50" t="s">
        <v>1517</v>
      </c>
      <c r="D4016" s="50" t="s">
        <v>708</v>
      </c>
    </row>
    <row r="4017" spans="1:4">
      <c r="A4017" s="50" t="s">
        <v>2721</v>
      </c>
      <c r="B4017" s="50">
        <v>539363</v>
      </c>
      <c r="C4017" s="50" t="s">
        <v>1517</v>
      </c>
      <c r="D4017" s="50" t="s">
        <v>708</v>
      </c>
    </row>
    <row r="4018" spans="1:4">
      <c r="A4018" s="50" t="s">
        <v>2720</v>
      </c>
      <c r="B4018" s="50" t="s">
        <v>1517</v>
      </c>
      <c r="C4018" s="50" t="s">
        <v>2719</v>
      </c>
      <c r="D4018" s="50" t="s">
        <v>1515</v>
      </c>
    </row>
    <row r="4019" spans="1:4">
      <c r="A4019" s="50" t="s">
        <v>2718</v>
      </c>
      <c r="B4019" s="50">
        <v>521161</v>
      </c>
      <c r="C4019" s="50" t="s">
        <v>1517</v>
      </c>
      <c r="D4019" s="50" t="s">
        <v>702</v>
      </c>
    </row>
    <row r="4020" spans="1:4">
      <c r="A4020" s="50" t="s">
        <v>2717</v>
      </c>
      <c r="B4020" s="50">
        <v>521234</v>
      </c>
      <c r="C4020" s="50" t="s">
        <v>1517</v>
      </c>
      <c r="D4020" s="50" t="s">
        <v>702</v>
      </c>
    </row>
    <row r="4021" spans="1:4">
      <c r="A4021" s="50" t="s">
        <v>2716</v>
      </c>
      <c r="B4021" s="50">
        <v>521178</v>
      </c>
      <c r="C4021" s="50" t="s">
        <v>1517</v>
      </c>
      <c r="D4021" s="50" t="s">
        <v>702</v>
      </c>
    </row>
    <row r="4022" spans="1:4">
      <c r="A4022" s="50" t="s">
        <v>2715</v>
      </c>
      <c r="B4022" s="50">
        <v>515081</v>
      </c>
      <c r="C4022" s="50" t="s">
        <v>1517</v>
      </c>
      <c r="D4022" s="50" t="s">
        <v>1822</v>
      </c>
    </row>
    <row r="4023" spans="1:4">
      <c r="A4023" s="50" t="s">
        <v>2714</v>
      </c>
      <c r="B4023" s="50">
        <v>513605</v>
      </c>
      <c r="C4023" s="50" t="s">
        <v>2713</v>
      </c>
      <c r="D4023" s="50" t="s">
        <v>205</v>
      </c>
    </row>
    <row r="4024" spans="1:4">
      <c r="A4024" s="50" t="s">
        <v>2712</v>
      </c>
      <c r="B4024" s="50">
        <v>523222</v>
      </c>
      <c r="C4024" s="50" t="s">
        <v>1517</v>
      </c>
      <c r="D4024" s="50" t="s">
        <v>1845</v>
      </c>
    </row>
    <row r="4025" spans="1:4">
      <c r="A4025" s="50" t="s">
        <v>2711</v>
      </c>
      <c r="B4025" s="50">
        <v>536799</v>
      </c>
      <c r="C4025" s="50" t="s">
        <v>1517</v>
      </c>
      <c r="D4025" s="50" t="s">
        <v>786</v>
      </c>
    </row>
    <row r="4026" spans="1:4">
      <c r="A4026" s="50" t="s">
        <v>2710</v>
      </c>
      <c r="B4026" s="50">
        <v>533569</v>
      </c>
      <c r="C4026" s="50" t="s">
        <v>2709</v>
      </c>
      <c r="D4026" s="50" t="s">
        <v>829</v>
      </c>
    </row>
    <row r="4027" spans="1:4">
      <c r="A4027" s="50" t="s">
        <v>2708</v>
      </c>
      <c r="B4027" s="50">
        <v>540914</v>
      </c>
      <c r="C4027" s="50" t="s">
        <v>1517</v>
      </c>
      <c r="D4027" s="50" t="s">
        <v>994</v>
      </c>
    </row>
    <row r="4028" spans="1:4">
      <c r="A4028" s="50" t="s">
        <v>2707</v>
      </c>
      <c r="B4028" s="50">
        <v>524636</v>
      </c>
      <c r="C4028" s="50" t="s">
        <v>1517</v>
      </c>
      <c r="D4028" s="50" t="s">
        <v>254</v>
      </c>
    </row>
    <row r="4029" spans="1:4">
      <c r="A4029" s="50" t="s">
        <v>2706</v>
      </c>
      <c r="B4029" s="50">
        <v>530821</v>
      </c>
      <c r="C4029" s="50" t="s">
        <v>1517</v>
      </c>
      <c r="D4029" s="50" t="s">
        <v>708</v>
      </c>
    </row>
    <row r="4030" spans="1:4">
      <c r="A4030" s="50" t="s">
        <v>2705</v>
      </c>
      <c r="B4030" s="50">
        <v>539026</v>
      </c>
      <c r="C4030" s="50" t="s">
        <v>1517</v>
      </c>
      <c r="D4030" s="50" t="s">
        <v>727</v>
      </c>
    </row>
    <row r="4031" spans="1:4">
      <c r="A4031" s="50" t="s">
        <v>2703</v>
      </c>
      <c r="B4031" s="50">
        <v>531723</v>
      </c>
      <c r="C4031" s="50" t="s">
        <v>2704</v>
      </c>
      <c r="D4031" s="50" t="s">
        <v>727</v>
      </c>
    </row>
    <row r="4032" spans="1:4">
      <c r="A4032" s="50" t="s">
        <v>2703</v>
      </c>
      <c r="B4032" s="50">
        <v>570005</v>
      </c>
      <c r="C4032" s="50" t="s">
        <v>2702</v>
      </c>
      <c r="D4032" s="50" t="s">
        <v>727</v>
      </c>
    </row>
    <row r="4033" spans="1:4">
      <c r="A4033" s="50" t="s">
        <v>2701</v>
      </c>
      <c r="B4033" s="50">
        <v>504180</v>
      </c>
      <c r="C4033" s="50" t="s">
        <v>1517</v>
      </c>
      <c r="D4033" s="50" t="s">
        <v>786</v>
      </c>
    </row>
    <row r="4034" spans="1:4">
      <c r="A4034" s="50" t="s">
        <v>2700</v>
      </c>
      <c r="B4034" s="50">
        <v>511700</v>
      </c>
      <c r="C4034" s="50" t="s">
        <v>1517</v>
      </c>
      <c r="D4034" s="50" t="s">
        <v>786</v>
      </c>
    </row>
    <row r="4035" spans="1:4">
      <c r="A4035" s="50" t="s">
        <v>2699</v>
      </c>
      <c r="B4035" s="50">
        <v>580001</v>
      </c>
      <c r="C4035" s="50" t="s">
        <v>1517</v>
      </c>
      <c r="D4035" s="50" t="s">
        <v>705</v>
      </c>
    </row>
    <row r="4036" spans="1:4">
      <c r="A4036" s="50" t="s">
        <v>2698</v>
      </c>
      <c r="B4036" s="50">
        <v>530017</v>
      </c>
      <c r="C4036" s="50" t="s">
        <v>2697</v>
      </c>
      <c r="D4036" s="50" t="s">
        <v>463</v>
      </c>
    </row>
    <row r="4037" spans="1:4">
      <c r="A4037" s="50" t="s">
        <v>2696</v>
      </c>
      <c r="B4037" s="50">
        <v>523351</v>
      </c>
      <c r="C4037" s="50" t="s">
        <v>1517</v>
      </c>
      <c r="D4037" s="50" t="s">
        <v>187</v>
      </c>
    </row>
    <row r="4038" spans="1:4">
      <c r="A4038" s="50" t="s">
        <v>2695</v>
      </c>
      <c r="B4038" s="50">
        <v>523351</v>
      </c>
      <c r="C4038" s="50" t="s">
        <v>1517</v>
      </c>
      <c r="D4038" s="50" t="s">
        <v>187</v>
      </c>
    </row>
    <row r="4039" spans="1:4">
      <c r="A4039" s="50" t="s">
        <v>2694</v>
      </c>
      <c r="B4039" s="50">
        <v>526231</v>
      </c>
      <c r="C4039" s="50" t="s">
        <v>1517</v>
      </c>
      <c r="D4039" s="50" t="s">
        <v>463</v>
      </c>
    </row>
    <row r="4040" spans="1:4">
      <c r="A4040" s="50" t="s">
        <v>2693</v>
      </c>
      <c r="B4040" s="50">
        <v>530931</v>
      </c>
      <c r="C4040" s="50" t="s">
        <v>1517</v>
      </c>
      <c r="D4040" s="50" t="s">
        <v>912</v>
      </c>
    </row>
    <row r="4041" spans="1:4">
      <c r="A4041" s="50" t="s">
        <v>2692</v>
      </c>
      <c r="B4041" s="50">
        <v>530931</v>
      </c>
      <c r="C4041" s="50" t="s">
        <v>1517</v>
      </c>
      <c r="D4041" s="50" t="s">
        <v>912</v>
      </c>
    </row>
    <row r="4042" spans="1:4">
      <c r="A4042" s="50" t="s">
        <v>2691</v>
      </c>
      <c r="B4042" s="50">
        <v>506105</v>
      </c>
      <c r="C4042" s="50" t="s">
        <v>1517</v>
      </c>
      <c r="D4042" s="50" t="s">
        <v>1573</v>
      </c>
    </row>
    <row r="4043" spans="1:4">
      <c r="A4043" s="50" t="s">
        <v>2690</v>
      </c>
      <c r="B4043" s="50">
        <v>540575</v>
      </c>
      <c r="C4043" s="50" t="s">
        <v>2689</v>
      </c>
      <c r="D4043" s="50" t="s">
        <v>469</v>
      </c>
    </row>
    <row r="4044" spans="1:4">
      <c r="A4044" s="50" t="s">
        <v>2688</v>
      </c>
      <c r="B4044" s="50">
        <v>539255</v>
      </c>
      <c r="C4044" s="50" t="s">
        <v>1517</v>
      </c>
      <c r="D4044" s="50" t="s">
        <v>531</v>
      </c>
    </row>
    <row r="4045" spans="1:4">
      <c r="A4045" s="50" t="s">
        <v>2687</v>
      </c>
      <c r="B4045" s="50">
        <v>516022</v>
      </c>
      <c r="C4045" s="50" t="s">
        <v>2686</v>
      </c>
      <c r="D4045" s="50" t="s">
        <v>1437</v>
      </c>
    </row>
    <row r="4046" spans="1:4">
      <c r="A4046" s="50" t="s">
        <v>2685</v>
      </c>
      <c r="B4046" s="50">
        <v>531616</v>
      </c>
      <c r="C4046" s="50" t="s">
        <v>1517</v>
      </c>
      <c r="D4046" s="50" t="s">
        <v>730</v>
      </c>
    </row>
    <row r="4047" spans="1:4">
      <c r="A4047" s="50" t="s">
        <v>2684</v>
      </c>
      <c r="B4047" s="50">
        <v>538733</v>
      </c>
      <c r="C4047" s="50" t="s">
        <v>1517</v>
      </c>
      <c r="D4047" s="50" t="s">
        <v>2683</v>
      </c>
    </row>
    <row r="4048" spans="1:4">
      <c r="A4048" s="50" t="s">
        <v>2682</v>
      </c>
      <c r="B4048" s="50">
        <v>517548</v>
      </c>
      <c r="C4048" s="50" t="s">
        <v>1517</v>
      </c>
      <c r="D4048" s="50" t="s">
        <v>994</v>
      </c>
    </row>
    <row r="4049" spans="1:4">
      <c r="A4049" s="50" t="s">
        <v>2681</v>
      </c>
      <c r="B4049" s="50">
        <v>520155</v>
      </c>
      <c r="C4049" s="50" t="s">
        <v>1517</v>
      </c>
      <c r="D4049" s="50" t="s">
        <v>1710</v>
      </c>
    </row>
    <row r="4050" spans="1:4">
      <c r="A4050" s="50" t="s">
        <v>2680</v>
      </c>
      <c r="B4050" s="50">
        <v>500112</v>
      </c>
      <c r="C4050" s="50" t="s">
        <v>2679</v>
      </c>
      <c r="D4050" s="50" t="s">
        <v>705</v>
      </c>
    </row>
    <row r="4051" spans="1:4">
      <c r="A4051" s="50" t="s">
        <v>2678</v>
      </c>
      <c r="B4051" s="50">
        <v>500113</v>
      </c>
      <c r="C4051" s="50" t="s">
        <v>2676</v>
      </c>
      <c r="D4051" s="50" t="s">
        <v>1632</v>
      </c>
    </row>
    <row r="4052" spans="1:4">
      <c r="A4052" s="50" t="s">
        <v>2677</v>
      </c>
      <c r="B4052" s="50">
        <v>500113</v>
      </c>
      <c r="C4052" s="50" t="s">
        <v>2676</v>
      </c>
      <c r="D4052" s="50" t="s">
        <v>1632</v>
      </c>
    </row>
    <row r="4053" spans="1:4">
      <c r="A4053" s="50" t="s">
        <v>2675</v>
      </c>
      <c r="B4053" s="50" t="s">
        <v>1517</v>
      </c>
      <c r="C4053" s="50" t="s">
        <v>2674</v>
      </c>
      <c r="D4053" s="50" t="s">
        <v>1515</v>
      </c>
    </row>
    <row r="4054" spans="1:4">
      <c r="A4054" s="50" t="s">
        <v>2673</v>
      </c>
      <c r="B4054" s="50">
        <v>534748</v>
      </c>
      <c r="C4054" s="50" t="s">
        <v>2671</v>
      </c>
      <c r="D4054" s="50" t="s">
        <v>1632</v>
      </c>
    </row>
    <row r="4055" spans="1:4">
      <c r="A4055" s="50" t="s">
        <v>2672</v>
      </c>
      <c r="B4055" s="50">
        <v>534748</v>
      </c>
      <c r="C4055" s="50" t="s">
        <v>2671</v>
      </c>
      <c r="D4055" s="50" t="s">
        <v>1632</v>
      </c>
    </row>
    <row r="4056" spans="1:4">
      <c r="A4056" s="50" t="s">
        <v>2670</v>
      </c>
      <c r="B4056" s="50">
        <v>513173</v>
      </c>
      <c r="C4056" s="50" t="s">
        <v>1517</v>
      </c>
      <c r="D4056" s="50" t="s">
        <v>708</v>
      </c>
    </row>
    <row r="4057" spans="1:4">
      <c r="A4057" s="50" t="s">
        <v>2669</v>
      </c>
      <c r="B4057" s="50">
        <v>504717</v>
      </c>
      <c r="C4057" s="50" t="s">
        <v>2668</v>
      </c>
      <c r="D4057" s="50" t="s">
        <v>2667</v>
      </c>
    </row>
    <row r="4058" spans="1:4">
      <c r="A4058" s="50" t="s">
        <v>2666</v>
      </c>
      <c r="B4058" s="50">
        <v>513262</v>
      </c>
      <c r="C4058" s="50" t="s">
        <v>2665</v>
      </c>
      <c r="D4058" s="50" t="s">
        <v>771</v>
      </c>
    </row>
    <row r="4059" spans="1:4">
      <c r="A4059" s="50" t="s">
        <v>2664</v>
      </c>
      <c r="B4059" s="50">
        <v>513517</v>
      </c>
      <c r="C4059" s="50" t="s">
        <v>1517</v>
      </c>
      <c r="D4059" s="50" t="s">
        <v>778</v>
      </c>
    </row>
    <row r="4060" spans="1:4">
      <c r="A4060" s="50" t="s">
        <v>2663</v>
      </c>
      <c r="B4060" s="50">
        <v>500399</v>
      </c>
      <c r="C4060" s="50" t="s">
        <v>1517</v>
      </c>
      <c r="D4060" s="50" t="s">
        <v>1632</v>
      </c>
    </row>
    <row r="4061" spans="1:4">
      <c r="A4061" s="50" t="s">
        <v>2662</v>
      </c>
      <c r="B4061" s="50">
        <v>533316</v>
      </c>
      <c r="C4061" s="50" t="s">
        <v>2661</v>
      </c>
      <c r="D4061" s="50" t="s">
        <v>754</v>
      </c>
    </row>
    <row r="4062" spans="1:4">
      <c r="A4062" s="50" t="s">
        <v>2660</v>
      </c>
      <c r="B4062" s="50">
        <v>526071</v>
      </c>
      <c r="C4062" s="50" t="s">
        <v>1517</v>
      </c>
      <c r="D4062" s="50" t="s">
        <v>727</v>
      </c>
    </row>
    <row r="4063" spans="1:4">
      <c r="A4063" s="50" t="s">
        <v>2659</v>
      </c>
      <c r="B4063" s="50">
        <v>526071</v>
      </c>
      <c r="C4063" s="50" t="s">
        <v>1517</v>
      </c>
      <c r="D4063" s="50" t="s">
        <v>727</v>
      </c>
    </row>
    <row r="4064" spans="1:4">
      <c r="A4064" s="50" t="s">
        <v>2658</v>
      </c>
      <c r="B4064" s="50">
        <v>536738</v>
      </c>
      <c r="C4064" s="50" t="s">
        <v>1517</v>
      </c>
      <c r="D4064" s="50" t="s">
        <v>727</v>
      </c>
    </row>
    <row r="4065" spans="1:4">
      <c r="A4065" s="50" t="s">
        <v>2657</v>
      </c>
      <c r="B4065" s="50">
        <v>531509</v>
      </c>
      <c r="C4065" s="50" t="s">
        <v>1517</v>
      </c>
      <c r="D4065" s="50" t="s">
        <v>727</v>
      </c>
    </row>
    <row r="4066" spans="1:4">
      <c r="A4066" s="50" t="s">
        <v>2656</v>
      </c>
      <c r="B4066" s="50">
        <v>526500</v>
      </c>
      <c r="C4066" s="50" t="s">
        <v>1517</v>
      </c>
      <c r="D4066" s="50" t="s">
        <v>1593</v>
      </c>
    </row>
    <row r="4067" spans="1:4">
      <c r="A4067" s="50" t="s">
        <v>2655</v>
      </c>
      <c r="B4067" s="50">
        <v>508963</v>
      </c>
      <c r="C4067" s="50" t="s">
        <v>2654</v>
      </c>
      <c r="D4067" s="50" t="s">
        <v>786</v>
      </c>
    </row>
    <row r="4068" spans="1:4">
      <c r="A4068" s="50" t="s">
        <v>2653</v>
      </c>
      <c r="B4068" s="50">
        <v>531628</v>
      </c>
      <c r="C4068" s="50" t="s">
        <v>1517</v>
      </c>
      <c r="D4068" s="50" t="s">
        <v>702</v>
      </c>
    </row>
    <row r="4069" spans="1:4">
      <c r="A4069" s="50" t="s">
        <v>2652</v>
      </c>
      <c r="B4069" s="50">
        <v>530759</v>
      </c>
      <c r="C4069" s="50" t="s">
        <v>2651</v>
      </c>
      <c r="D4069" s="50" t="s">
        <v>771</v>
      </c>
    </row>
    <row r="4070" spans="1:4">
      <c r="A4070" s="50" t="s">
        <v>2650</v>
      </c>
      <c r="B4070" s="50">
        <v>532374</v>
      </c>
      <c r="C4070" s="50" t="s">
        <v>2649</v>
      </c>
      <c r="D4070" s="50" t="s">
        <v>594</v>
      </c>
    </row>
    <row r="4071" spans="1:4">
      <c r="A4071" s="50" t="s">
        <v>2648</v>
      </c>
      <c r="B4071" s="50">
        <v>513151</v>
      </c>
      <c r="C4071" s="50" t="s">
        <v>2647</v>
      </c>
      <c r="D4071" s="50" t="s">
        <v>702</v>
      </c>
    </row>
    <row r="4072" spans="1:4">
      <c r="A4072" s="50" t="s">
        <v>2646</v>
      </c>
      <c r="B4072" s="50">
        <v>513151</v>
      </c>
      <c r="C4072" s="50" t="s">
        <v>2645</v>
      </c>
      <c r="D4072" s="50" t="s">
        <v>702</v>
      </c>
    </row>
    <row r="4073" spans="1:4">
      <c r="A4073" s="50" t="s">
        <v>2644</v>
      </c>
      <c r="B4073" s="50">
        <v>532730</v>
      </c>
      <c r="C4073" s="50" t="s">
        <v>2643</v>
      </c>
      <c r="D4073" s="50" t="s">
        <v>702</v>
      </c>
    </row>
    <row r="4074" spans="1:4">
      <c r="A4074" s="50" t="s">
        <v>2642</v>
      </c>
      <c r="B4074" s="50">
        <v>504959</v>
      </c>
      <c r="C4074" s="50" t="s">
        <v>1517</v>
      </c>
      <c r="D4074" s="50" t="s">
        <v>297</v>
      </c>
    </row>
    <row r="4075" spans="1:4">
      <c r="A4075" s="50" t="s">
        <v>2641</v>
      </c>
      <c r="B4075" s="50">
        <v>530495</v>
      </c>
      <c r="C4075" s="50" t="s">
        <v>1517</v>
      </c>
      <c r="D4075" s="50" t="s">
        <v>994</v>
      </c>
    </row>
    <row r="4076" spans="1:4">
      <c r="A4076" s="50" t="s">
        <v>2640</v>
      </c>
      <c r="B4076" s="50">
        <v>532531</v>
      </c>
      <c r="C4076" s="50" t="s">
        <v>2639</v>
      </c>
      <c r="D4076" s="50" t="s">
        <v>254</v>
      </c>
    </row>
    <row r="4077" spans="1:4">
      <c r="A4077" s="50" t="s">
        <v>2638</v>
      </c>
      <c r="B4077" s="50">
        <v>530611</v>
      </c>
      <c r="C4077" s="50" t="s">
        <v>1517</v>
      </c>
      <c r="D4077" s="50" t="s">
        <v>716</v>
      </c>
    </row>
    <row r="4078" spans="1:4">
      <c r="A4078" s="50" t="s">
        <v>2637</v>
      </c>
      <c r="B4078" s="50">
        <v>526951</v>
      </c>
      <c r="C4078" s="50" t="s">
        <v>1517</v>
      </c>
      <c r="D4078" s="50" t="s">
        <v>737</v>
      </c>
    </row>
    <row r="4079" spans="1:4">
      <c r="A4079" s="50" t="s">
        <v>2636</v>
      </c>
      <c r="B4079" s="50" t="s">
        <v>1517</v>
      </c>
      <c r="C4079" s="50" t="s">
        <v>2635</v>
      </c>
      <c r="D4079" s="50" t="s">
        <v>737</v>
      </c>
    </row>
    <row r="4080" spans="1:4">
      <c r="A4080" s="50" t="s">
        <v>2634</v>
      </c>
      <c r="B4080" s="50">
        <v>532348</v>
      </c>
      <c r="C4080" s="50" t="s">
        <v>1517</v>
      </c>
      <c r="D4080" s="50" t="s">
        <v>1407</v>
      </c>
    </row>
    <row r="4081" spans="1:4">
      <c r="A4081" s="50" t="s">
        <v>2633</v>
      </c>
      <c r="B4081" s="50">
        <v>530231</v>
      </c>
      <c r="C4081" s="50" t="s">
        <v>1517</v>
      </c>
      <c r="D4081" s="50" t="s">
        <v>702</v>
      </c>
    </row>
    <row r="4082" spans="1:4">
      <c r="A4082" s="50" t="s">
        <v>2632</v>
      </c>
      <c r="B4082" s="50">
        <v>517168</v>
      </c>
      <c r="C4082" s="50" t="s">
        <v>2631</v>
      </c>
      <c r="D4082" s="50" t="s">
        <v>771</v>
      </c>
    </row>
    <row r="4083" spans="1:4">
      <c r="A4083" s="50" t="s">
        <v>2630</v>
      </c>
      <c r="B4083" s="50">
        <v>511024</v>
      </c>
      <c r="C4083" s="50" t="s">
        <v>1517</v>
      </c>
      <c r="D4083" s="50" t="s">
        <v>1533</v>
      </c>
    </row>
    <row r="4084" spans="1:4">
      <c r="A4084" s="50" t="s">
        <v>2629</v>
      </c>
      <c r="B4084" s="50">
        <v>538714</v>
      </c>
      <c r="C4084" s="50" t="s">
        <v>1517</v>
      </c>
      <c r="D4084" s="50" t="s">
        <v>786</v>
      </c>
    </row>
    <row r="4085" spans="1:4">
      <c r="A4085" s="50" t="s">
        <v>2628</v>
      </c>
      <c r="B4085" s="50">
        <v>506003</v>
      </c>
      <c r="C4085" s="50" t="s">
        <v>1517</v>
      </c>
      <c r="D4085" s="50" t="s">
        <v>1955</v>
      </c>
    </row>
    <row r="4086" spans="1:4">
      <c r="A4086" s="50" t="s">
        <v>2627</v>
      </c>
      <c r="B4086" s="50">
        <v>506655</v>
      </c>
      <c r="C4086" s="50" t="s">
        <v>2626</v>
      </c>
      <c r="D4086" s="50" t="s">
        <v>187</v>
      </c>
    </row>
    <row r="4087" spans="1:4">
      <c r="A4087" s="50" t="s">
        <v>2625</v>
      </c>
      <c r="B4087" s="50">
        <v>521113</v>
      </c>
      <c r="C4087" s="50" t="s">
        <v>1517</v>
      </c>
      <c r="D4087" s="50" t="s">
        <v>702</v>
      </c>
    </row>
    <row r="4088" spans="1:4">
      <c r="A4088" s="50" t="s">
        <v>2624</v>
      </c>
      <c r="B4088" s="50">
        <v>540318</v>
      </c>
      <c r="C4088" s="50" t="s">
        <v>1517</v>
      </c>
      <c r="D4088" s="50" t="s">
        <v>702</v>
      </c>
    </row>
    <row r="4089" spans="1:4">
      <c r="A4089" s="50" t="s">
        <v>2623</v>
      </c>
      <c r="B4089" s="50">
        <v>511654</v>
      </c>
      <c r="C4089" s="50" t="s">
        <v>1517</v>
      </c>
      <c r="D4089" s="50" t="s">
        <v>786</v>
      </c>
    </row>
    <row r="4090" spans="1:4">
      <c r="A4090" s="50" t="s">
        <v>2622</v>
      </c>
      <c r="B4090" s="50">
        <v>542683</v>
      </c>
      <c r="C4090" s="50" t="s">
        <v>2621</v>
      </c>
      <c r="D4090" s="50" t="s">
        <v>1579</v>
      </c>
    </row>
    <row r="4091" spans="1:4">
      <c r="A4091" s="50" t="s">
        <v>2620</v>
      </c>
      <c r="B4091" s="50">
        <v>539117</v>
      </c>
      <c r="C4091" s="50" t="s">
        <v>1517</v>
      </c>
      <c r="D4091" s="50" t="s">
        <v>786</v>
      </c>
    </row>
    <row r="4092" spans="1:4">
      <c r="A4092" s="50" t="s">
        <v>2619</v>
      </c>
      <c r="B4092" s="50">
        <v>517224</v>
      </c>
      <c r="C4092" s="50" t="s">
        <v>2618</v>
      </c>
      <c r="D4092" s="50" t="s">
        <v>778</v>
      </c>
    </row>
    <row r="4093" spans="1:4">
      <c r="A4093" s="50" t="s">
        <v>2617</v>
      </c>
      <c r="B4093" s="50">
        <v>524542</v>
      </c>
      <c r="C4093" s="50" t="s">
        <v>1517</v>
      </c>
      <c r="D4093" s="50" t="s">
        <v>196</v>
      </c>
    </row>
    <row r="4094" spans="1:4">
      <c r="A4094" s="50" t="s">
        <v>2616</v>
      </c>
      <c r="B4094" s="50">
        <v>508969</v>
      </c>
      <c r="C4094" s="50" t="s">
        <v>1517</v>
      </c>
      <c r="D4094" s="50" t="s">
        <v>786</v>
      </c>
    </row>
    <row r="4095" spans="1:4">
      <c r="A4095" s="50" t="s">
        <v>2615</v>
      </c>
      <c r="B4095" s="50">
        <v>530419</v>
      </c>
      <c r="C4095" s="50" t="s">
        <v>1517</v>
      </c>
      <c r="D4095" s="50" t="s">
        <v>727</v>
      </c>
    </row>
    <row r="4096" spans="1:4">
      <c r="A4096" s="50" t="s">
        <v>2614</v>
      </c>
      <c r="B4096" s="50">
        <v>514211</v>
      </c>
      <c r="C4096" s="50" t="s">
        <v>2613</v>
      </c>
      <c r="D4096" s="50" t="s">
        <v>702</v>
      </c>
    </row>
    <row r="4097" spans="1:4">
      <c r="A4097" s="50" t="s">
        <v>2612</v>
      </c>
      <c r="B4097" s="50">
        <v>530445</v>
      </c>
      <c r="C4097" s="50" t="s">
        <v>1517</v>
      </c>
      <c r="D4097" s="50" t="s">
        <v>994</v>
      </c>
    </row>
    <row r="4098" spans="1:4">
      <c r="A4098" s="50" t="s">
        <v>2611</v>
      </c>
      <c r="B4098" s="50" t="s">
        <v>1517</v>
      </c>
      <c r="C4098" s="50" t="s">
        <v>2610</v>
      </c>
      <c r="D4098" s="50" t="s">
        <v>1515</v>
      </c>
    </row>
    <row r="4099" spans="1:4">
      <c r="A4099" s="50" t="s">
        <v>2609</v>
      </c>
      <c r="B4099" s="50">
        <v>533306</v>
      </c>
      <c r="C4099" s="50" t="s">
        <v>2608</v>
      </c>
      <c r="D4099" s="50" t="s">
        <v>1573</v>
      </c>
    </row>
    <row r="4100" spans="1:4">
      <c r="A4100" s="50" t="s">
        <v>2607</v>
      </c>
      <c r="B4100" s="50">
        <v>532154</v>
      </c>
      <c r="C4100" s="50" t="s">
        <v>1517</v>
      </c>
      <c r="D4100" s="50" t="s">
        <v>1533</v>
      </c>
    </row>
    <row r="4101" spans="1:4">
      <c r="A4101" s="50" t="s">
        <v>2606</v>
      </c>
      <c r="B4101" s="50">
        <v>532872</v>
      </c>
      <c r="C4101" s="50" t="s">
        <v>2605</v>
      </c>
      <c r="D4101" s="50" t="s">
        <v>254</v>
      </c>
    </row>
    <row r="4102" spans="1:4">
      <c r="A4102" s="50" t="s">
        <v>2604</v>
      </c>
      <c r="B4102" s="50">
        <v>524715</v>
      </c>
      <c r="C4102" s="50" t="s">
        <v>2603</v>
      </c>
      <c r="D4102" s="50" t="s">
        <v>254</v>
      </c>
    </row>
    <row r="4103" spans="1:4">
      <c r="A4103" s="50" t="s">
        <v>2602</v>
      </c>
      <c r="B4103" s="50">
        <v>542025</v>
      </c>
      <c r="C4103" s="50" t="s">
        <v>1517</v>
      </c>
      <c r="D4103" s="50" t="s">
        <v>994</v>
      </c>
    </row>
    <row r="4104" spans="1:4">
      <c r="A4104" s="50" t="s">
        <v>2601</v>
      </c>
      <c r="B4104" s="50">
        <v>517403</v>
      </c>
      <c r="C4104" s="50" t="s">
        <v>1517</v>
      </c>
      <c r="D4104" s="50" t="s">
        <v>1845</v>
      </c>
    </row>
    <row r="4105" spans="1:4">
      <c r="A4105" s="50" t="s">
        <v>2600</v>
      </c>
      <c r="B4105" s="50">
        <v>517403</v>
      </c>
      <c r="C4105" s="50" t="s">
        <v>1517</v>
      </c>
      <c r="D4105" s="50" t="s">
        <v>1845</v>
      </c>
    </row>
    <row r="4106" spans="1:4">
      <c r="A4106" s="50" t="s">
        <v>2599</v>
      </c>
      <c r="B4106" s="50">
        <v>531752</v>
      </c>
      <c r="C4106" s="50" t="s">
        <v>1517</v>
      </c>
      <c r="D4106" s="50" t="s">
        <v>994</v>
      </c>
    </row>
    <row r="4107" spans="1:4">
      <c r="A4107" s="50" t="s">
        <v>2598</v>
      </c>
      <c r="B4107" s="50">
        <v>532733</v>
      </c>
      <c r="C4107" s="50" t="s">
        <v>2597</v>
      </c>
      <c r="D4107" s="50" t="s">
        <v>1544</v>
      </c>
    </row>
    <row r="4108" spans="1:4">
      <c r="A4108" s="50" t="s">
        <v>2596</v>
      </c>
      <c r="B4108" s="50">
        <v>539526</v>
      </c>
      <c r="C4108" s="50" t="s">
        <v>1517</v>
      </c>
      <c r="D4108" s="50" t="s">
        <v>602</v>
      </c>
    </row>
    <row r="4109" spans="1:4">
      <c r="A4109" s="50" t="s">
        <v>2595</v>
      </c>
      <c r="B4109" s="50">
        <v>530795</v>
      </c>
      <c r="C4109" s="50" t="s">
        <v>1517</v>
      </c>
      <c r="D4109" s="50" t="s">
        <v>702</v>
      </c>
    </row>
    <row r="4110" spans="1:4">
      <c r="A4110" s="50" t="s">
        <v>2594</v>
      </c>
      <c r="B4110" s="50">
        <v>590072</v>
      </c>
      <c r="C4110" s="50" t="s">
        <v>2593</v>
      </c>
      <c r="D4110" s="50" t="s">
        <v>771</v>
      </c>
    </row>
    <row r="4111" spans="1:4">
      <c r="A4111" s="50" t="s">
        <v>2592</v>
      </c>
      <c r="B4111" s="50">
        <v>520056</v>
      </c>
      <c r="C4111" s="50" t="s">
        <v>2591</v>
      </c>
      <c r="D4111" s="50" t="s">
        <v>771</v>
      </c>
    </row>
    <row r="4112" spans="1:4">
      <c r="A4112" s="50" t="s">
        <v>2590</v>
      </c>
      <c r="B4112" s="50" t="s">
        <v>1517</v>
      </c>
      <c r="C4112" s="50" t="s">
        <v>2589</v>
      </c>
      <c r="D4112" s="50" t="s">
        <v>1662</v>
      </c>
    </row>
    <row r="4113" spans="1:4">
      <c r="A4113" s="50" t="s">
        <v>2588</v>
      </c>
      <c r="B4113" s="50">
        <v>590071</v>
      </c>
      <c r="C4113" s="50" t="s">
        <v>2587</v>
      </c>
      <c r="D4113" s="50" t="s">
        <v>786</v>
      </c>
    </row>
    <row r="4114" spans="1:4">
      <c r="A4114" s="50" t="s">
        <v>2586</v>
      </c>
      <c r="B4114" s="50">
        <v>533166</v>
      </c>
      <c r="C4114" s="50" t="s">
        <v>2585</v>
      </c>
      <c r="D4114" s="50" t="s">
        <v>2007</v>
      </c>
    </row>
    <row r="4115" spans="1:4">
      <c r="A4115" s="50" t="s">
        <v>2584</v>
      </c>
      <c r="B4115" s="50">
        <v>500403</v>
      </c>
      <c r="C4115" s="50" t="s">
        <v>2583</v>
      </c>
      <c r="D4115" s="50" t="s">
        <v>771</v>
      </c>
    </row>
    <row r="4116" spans="1:4">
      <c r="A4116" s="50" t="s">
        <v>2582</v>
      </c>
      <c r="B4116" s="50">
        <v>500404</v>
      </c>
      <c r="C4116" s="50" t="s">
        <v>2581</v>
      </c>
      <c r="D4116" s="50" t="s">
        <v>1632</v>
      </c>
    </row>
    <row r="4117" spans="1:4">
      <c r="A4117" s="50" t="s">
        <v>2580</v>
      </c>
      <c r="B4117" s="50">
        <v>531433</v>
      </c>
      <c r="C4117" s="50" t="s">
        <v>1517</v>
      </c>
      <c r="D4117" s="50" t="s">
        <v>786</v>
      </c>
    </row>
    <row r="4118" spans="1:4">
      <c r="A4118" s="50" t="s">
        <v>2579</v>
      </c>
      <c r="B4118" s="50">
        <v>541799</v>
      </c>
      <c r="C4118" s="50" t="s">
        <v>1517</v>
      </c>
      <c r="D4118" s="50" t="s">
        <v>1023</v>
      </c>
    </row>
    <row r="4119" spans="1:4">
      <c r="A4119" s="50" t="s">
        <v>2578</v>
      </c>
      <c r="B4119" s="50">
        <v>530953</v>
      </c>
      <c r="C4119" s="50" t="s">
        <v>1517</v>
      </c>
      <c r="D4119" s="50" t="s">
        <v>626</v>
      </c>
    </row>
    <row r="4120" spans="1:4">
      <c r="A4120" s="50" t="s">
        <v>2577</v>
      </c>
      <c r="B4120" s="50">
        <v>537253</v>
      </c>
      <c r="C4120" s="50" t="s">
        <v>1517</v>
      </c>
      <c r="D4120" s="50" t="s">
        <v>254</v>
      </c>
    </row>
    <row r="4121" spans="1:4">
      <c r="A4121" s="50" t="s">
        <v>2576</v>
      </c>
      <c r="B4121" s="50">
        <v>532711</v>
      </c>
      <c r="C4121" s="50" t="s">
        <v>2575</v>
      </c>
      <c r="D4121" s="50" t="s">
        <v>713</v>
      </c>
    </row>
    <row r="4122" spans="1:4">
      <c r="A4122" s="50" t="s">
        <v>2574</v>
      </c>
      <c r="B4122" s="50">
        <v>521232</v>
      </c>
      <c r="C4122" s="50" t="s">
        <v>1517</v>
      </c>
      <c r="D4122" s="50" t="s">
        <v>994</v>
      </c>
    </row>
    <row r="4123" spans="1:4">
      <c r="A4123" s="50" t="s">
        <v>2573</v>
      </c>
      <c r="B4123" s="50">
        <v>523425</v>
      </c>
      <c r="C4123" s="50" t="s">
        <v>2572</v>
      </c>
      <c r="D4123" s="50" t="s">
        <v>2001</v>
      </c>
    </row>
    <row r="4124" spans="1:4">
      <c r="A4124" s="50" t="s">
        <v>2571</v>
      </c>
      <c r="B4124" s="50">
        <v>501110</v>
      </c>
      <c r="C4124" s="50" t="s">
        <v>1517</v>
      </c>
      <c r="D4124" s="50" t="s">
        <v>727</v>
      </c>
    </row>
    <row r="4125" spans="1:4">
      <c r="A4125" s="50" t="s">
        <v>2570</v>
      </c>
      <c r="B4125" s="50">
        <v>530845</v>
      </c>
      <c r="C4125" s="50" t="s">
        <v>1517</v>
      </c>
      <c r="D4125" s="50" t="s">
        <v>463</v>
      </c>
    </row>
    <row r="4126" spans="1:4">
      <c r="A4126" s="50" t="s">
        <v>2569</v>
      </c>
      <c r="B4126" s="50">
        <v>539574</v>
      </c>
      <c r="C4126" s="50" t="s">
        <v>1517</v>
      </c>
      <c r="D4126" s="50" t="s">
        <v>786</v>
      </c>
    </row>
    <row r="4127" spans="1:4">
      <c r="A4127" s="50" t="s">
        <v>2568</v>
      </c>
      <c r="B4127" s="50">
        <v>535141</v>
      </c>
      <c r="C4127" s="50" t="s">
        <v>1517</v>
      </c>
      <c r="D4127" s="50" t="s">
        <v>708</v>
      </c>
    </row>
    <row r="4128" spans="1:4">
      <c r="A4128" s="50" t="s">
        <v>2567</v>
      </c>
      <c r="B4128" s="50">
        <v>512179</v>
      </c>
      <c r="C4128" s="50" t="s">
        <v>2566</v>
      </c>
      <c r="D4128" s="50" t="s">
        <v>708</v>
      </c>
    </row>
    <row r="4129" spans="1:4">
      <c r="A4129" s="50" t="s">
        <v>2565</v>
      </c>
      <c r="B4129" s="50">
        <v>530735</v>
      </c>
      <c r="C4129" s="50" t="s">
        <v>1517</v>
      </c>
      <c r="D4129" s="50" t="s">
        <v>626</v>
      </c>
    </row>
    <row r="4130" spans="1:4">
      <c r="A4130" s="50" t="s">
        <v>2564</v>
      </c>
      <c r="B4130" s="50">
        <v>530735</v>
      </c>
      <c r="C4130" s="50" t="s">
        <v>1517</v>
      </c>
      <c r="D4130" s="50" t="s">
        <v>626</v>
      </c>
    </row>
    <row r="4131" spans="1:4">
      <c r="A4131" s="50" t="s">
        <v>2563</v>
      </c>
      <c r="B4131" s="50">
        <v>530883</v>
      </c>
      <c r="C4131" s="50" t="s">
        <v>1517</v>
      </c>
      <c r="D4131" s="50" t="s">
        <v>789</v>
      </c>
    </row>
    <row r="4132" spans="1:4">
      <c r="A4132" s="50" t="s">
        <v>2562</v>
      </c>
      <c r="B4132" s="50">
        <v>531699</v>
      </c>
      <c r="C4132" s="50" t="s">
        <v>1517</v>
      </c>
      <c r="D4132" s="50" t="s">
        <v>267</v>
      </c>
    </row>
    <row r="4133" spans="1:4">
      <c r="A4133" s="50" t="s">
        <v>2561</v>
      </c>
      <c r="B4133" s="50">
        <v>540269</v>
      </c>
      <c r="C4133" s="50" t="s">
        <v>1517</v>
      </c>
      <c r="D4133" s="50" t="s">
        <v>829</v>
      </c>
    </row>
    <row r="4134" spans="1:4">
      <c r="A4134" s="50" t="s">
        <v>2560</v>
      </c>
      <c r="B4134" s="50">
        <v>512527</v>
      </c>
      <c r="C4134" s="50" t="s">
        <v>1517</v>
      </c>
      <c r="D4134" s="50" t="s">
        <v>702</v>
      </c>
    </row>
    <row r="4135" spans="1:4">
      <c r="A4135" s="50" t="s">
        <v>2559</v>
      </c>
      <c r="B4135" s="50">
        <v>512527</v>
      </c>
      <c r="C4135" s="50" t="s">
        <v>1517</v>
      </c>
      <c r="D4135" s="50" t="s">
        <v>702</v>
      </c>
    </row>
    <row r="4136" spans="1:4">
      <c r="A4136" s="50" t="s">
        <v>2558</v>
      </c>
      <c r="B4136" s="50">
        <v>521180</v>
      </c>
      <c r="C4136" s="50" t="s">
        <v>2557</v>
      </c>
      <c r="D4136" s="50" t="s">
        <v>702</v>
      </c>
    </row>
    <row r="4137" spans="1:4">
      <c r="A4137" s="50" t="s">
        <v>2556</v>
      </c>
      <c r="B4137" s="50">
        <v>523842</v>
      </c>
      <c r="C4137" s="50" t="s">
        <v>1517</v>
      </c>
      <c r="D4137" s="50" t="s">
        <v>829</v>
      </c>
    </row>
    <row r="4138" spans="1:4">
      <c r="A4138" s="50" t="s">
        <v>2555</v>
      </c>
      <c r="B4138" s="50">
        <v>532070</v>
      </c>
      <c r="C4138" s="50" t="s">
        <v>1517</v>
      </c>
      <c r="D4138" s="50" t="s">
        <v>1437</v>
      </c>
    </row>
    <row r="4139" spans="1:4">
      <c r="A4139" s="50" t="s">
        <v>2554</v>
      </c>
      <c r="B4139" s="50">
        <v>523283</v>
      </c>
      <c r="C4139" s="50" t="s">
        <v>2553</v>
      </c>
      <c r="D4139" s="50" t="s">
        <v>219</v>
      </c>
    </row>
    <row r="4140" spans="1:4">
      <c r="A4140" s="50" t="s">
        <v>2552</v>
      </c>
      <c r="B4140" s="50">
        <v>539835</v>
      </c>
      <c r="C4140" s="50" t="s">
        <v>1517</v>
      </c>
      <c r="D4140" s="50" t="s">
        <v>786</v>
      </c>
    </row>
    <row r="4141" spans="1:4">
      <c r="A4141" s="50" t="s">
        <v>2551</v>
      </c>
      <c r="B4141" s="50">
        <v>519234</v>
      </c>
      <c r="C4141" s="50" t="s">
        <v>2550</v>
      </c>
      <c r="D4141" s="50" t="s">
        <v>1428</v>
      </c>
    </row>
    <row r="4142" spans="1:4">
      <c r="A4142" s="50" t="s">
        <v>2549</v>
      </c>
      <c r="B4142" s="50">
        <v>780008</v>
      </c>
      <c r="C4142" s="50" t="s">
        <v>1517</v>
      </c>
      <c r="D4142" s="50" t="s">
        <v>1662</v>
      </c>
    </row>
    <row r="4143" spans="1:4">
      <c r="A4143" s="50" t="s">
        <v>2548</v>
      </c>
      <c r="B4143" s="50">
        <v>541701</v>
      </c>
      <c r="C4143" s="50" t="s">
        <v>1517</v>
      </c>
      <c r="D4143" s="50" t="s">
        <v>205</v>
      </c>
    </row>
    <row r="4144" spans="1:4">
      <c r="A4144" s="50" t="s">
        <v>2547</v>
      </c>
      <c r="B4144" s="50">
        <v>526133</v>
      </c>
      <c r="C4144" s="50" t="s">
        <v>1517</v>
      </c>
      <c r="D4144" s="50" t="s">
        <v>702</v>
      </c>
    </row>
    <row r="4145" spans="1:4">
      <c r="A4145" s="50" t="s">
        <v>2546</v>
      </c>
      <c r="B4145" s="50">
        <v>540168</v>
      </c>
      <c r="C4145" s="50" t="s">
        <v>1517</v>
      </c>
      <c r="D4145" s="50" t="s">
        <v>786</v>
      </c>
    </row>
    <row r="4146" spans="1:4">
      <c r="A4146" s="50" t="s">
        <v>2545</v>
      </c>
      <c r="B4146" s="50">
        <v>511539</v>
      </c>
      <c r="C4146" s="50" t="s">
        <v>1517</v>
      </c>
      <c r="D4146" s="50" t="s">
        <v>727</v>
      </c>
    </row>
    <row r="4147" spans="1:4">
      <c r="A4147" s="50" t="s">
        <v>2544</v>
      </c>
      <c r="B4147" s="50">
        <v>532509</v>
      </c>
      <c r="C4147" s="50" t="s">
        <v>2543</v>
      </c>
      <c r="D4147" s="50" t="s">
        <v>771</v>
      </c>
    </row>
    <row r="4148" spans="1:4">
      <c r="A4148" s="50" t="s">
        <v>2542</v>
      </c>
      <c r="B4148" s="50" t="s">
        <v>1517</v>
      </c>
      <c r="C4148" s="50" t="s">
        <v>2541</v>
      </c>
      <c r="D4148" s="50" t="s">
        <v>1515</v>
      </c>
    </row>
    <row r="4149" spans="1:4">
      <c r="A4149" s="50" t="s">
        <v>2540</v>
      </c>
      <c r="B4149" s="50">
        <v>530677</v>
      </c>
      <c r="C4149" s="50" t="s">
        <v>1517</v>
      </c>
      <c r="D4149" s="50" t="s">
        <v>708</v>
      </c>
    </row>
    <row r="4150" spans="1:4">
      <c r="A4150" s="50" t="s">
        <v>2539</v>
      </c>
      <c r="B4150" s="50">
        <v>530677</v>
      </c>
      <c r="C4150" s="50" t="s">
        <v>1517</v>
      </c>
      <c r="D4150" s="50" t="s">
        <v>708</v>
      </c>
    </row>
    <row r="4151" spans="1:4">
      <c r="A4151" s="50" t="s">
        <v>2538</v>
      </c>
      <c r="B4151" s="50" t="s">
        <v>1517</v>
      </c>
      <c r="C4151" s="50" t="s">
        <v>2537</v>
      </c>
      <c r="D4151" s="50" t="s">
        <v>1515</v>
      </c>
    </row>
    <row r="4152" spans="1:4">
      <c r="A4152" s="50" t="s">
        <v>2536</v>
      </c>
      <c r="B4152" s="50">
        <v>509930</v>
      </c>
      <c r="C4152" s="50" t="s">
        <v>2535</v>
      </c>
      <c r="D4152" s="50" t="s">
        <v>716</v>
      </c>
    </row>
    <row r="4153" spans="1:4">
      <c r="A4153" s="50" t="s">
        <v>2534</v>
      </c>
      <c r="B4153" s="50">
        <v>532904</v>
      </c>
      <c r="C4153" s="50" t="s">
        <v>2532</v>
      </c>
      <c r="D4153" s="50" t="s">
        <v>713</v>
      </c>
    </row>
    <row r="4154" spans="1:4">
      <c r="A4154" s="50" t="s">
        <v>2533</v>
      </c>
      <c r="B4154" s="50">
        <v>532904</v>
      </c>
      <c r="C4154" s="50" t="s">
        <v>2532</v>
      </c>
      <c r="D4154" s="50" t="s">
        <v>713</v>
      </c>
    </row>
    <row r="4155" spans="1:4">
      <c r="A4155" s="50" t="s">
        <v>2531</v>
      </c>
      <c r="B4155" s="50">
        <v>500405</v>
      </c>
      <c r="C4155" s="50" t="s">
        <v>2530</v>
      </c>
      <c r="D4155" s="50" t="s">
        <v>661</v>
      </c>
    </row>
    <row r="4156" spans="1:4">
      <c r="A4156" s="50" t="s">
        <v>2529</v>
      </c>
      <c r="B4156" s="50">
        <v>534733</v>
      </c>
      <c r="C4156" s="50" t="s">
        <v>1517</v>
      </c>
      <c r="D4156" s="50" t="s">
        <v>1632</v>
      </c>
    </row>
    <row r="4157" spans="1:4">
      <c r="A4157" s="50" t="s">
        <v>2528</v>
      </c>
      <c r="B4157" s="50">
        <v>531638</v>
      </c>
      <c r="C4157" s="50" t="s">
        <v>1517</v>
      </c>
      <c r="D4157" s="50" t="s">
        <v>205</v>
      </c>
    </row>
    <row r="4158" spans="1:4">
      <c r="A4158" s="50" t="s">
        <v>2527</v>
      </c>
      <c r="B4158" s="50">
        <v>518075</v>
      </c>
      <c r="C4158" s="50" t="s">
        <v>1517</v>
      </c>
      <c r="D4158" s="50" t="s">
        <v>1632</v>
      </c>
    </row>
    <row r="4159" spans="1:4">
      <c r="A4159" s="50" t="s">
        <v>2526</v>
      </c>
      <c r="B4159" s="50">
        <v>533298</v>
      </c>
      <c r="C4159" s="50" t="s">
        <v>2525</v>
      </c>
      <c r="D4159" s="50" t="s">
        <v>1527</v>
      </c>
    </row>
    <row r="4160" spans="1:4">
      <c r="A4160" s="50" t="s">
        <v>2524</v>
      </c>
      <c r="B4160" s="50">
        <v>517530</v>
      </c>
      <c r="C4160" s="50" t="s">
        <v>2523</v>
      </c>
      <c r="D4160" s="50" t="s">
        <v>1772</v>
      </c>
    </row>
    <row r="4161" spans="1:4">
      <c r="A4161" s="50" t="s">
        <v>2522</v>
      </c>
      <c r="B4161" s="50">
        <v>530185</v>
      </c>
      <c r="C4161" s="50" t="s">
        <v>1517</v>
      </c>
      <c r="D4161" s="50" t="s">
        <v>702</v>
      </c>
    </row>
    <row r="4162" spans="1:4">
      <c r="A4162" s="50" t="s">
        <v>2521</v>
      </c>
      <c r="B4162" s="50" t="s">
        <v>1517</v>
      </c>
      <c r="C4162" s="50" t="s">
        <v>2520</v>
      </c>
      <c r="D4162" s="50" t="s">
        <v>1515</v>
      </c>
    </row>
    <row r="4163" spans="1:4">
      <c r="A4163" s="50" t="s">
        <v>2519</v>
      </c>
      <c r="B4163" s="50">
        <v>539253</v>
      </c>
      <c r="C4163" s="50" t="s">
        <v>1517</v>
      </c>
      <c r="D4163" s="50" t="s">
        <v>786</v>
      </c>
    </row>
    <row r="4164" spans="1:4">
      <c r="A4164" s="50" t="s">
        <v>2518</v>
      </c>
      <c r="B4164" s="50">
        <v>539253</v>
      </c>
      <c r="C4164" s="50" t="s">
        <v>1517</v>
      </c>
      <c r="D4164" s="50" t="s">
        <v>786</v>
      </c>
    </row>
    <row r="4165" spans="1:4">
      <c r="A4165" s="50" t="s">
        <v>2517</v>
      </c>
      <c r="B4165" s="50">
        <v>500336</v>
      </c>
      <c r="C4165" s="50" t="s">
        <v>2516</v>
      </c>
      <c r="D4165" s="50" t="s">
        <v>783</v>
      </c>
    </row>
    <row r="4166" spans="1:4">
      <c r="A4166" s="50" t="s">
        <v>2515</v>
      </c>
      <c r="B4166" s="50">
        <v>533101</v>
      </c>
      <c r="C4166" s="50" t="s">
        <v>1517</v>
      </c>
      <c r="D4166" s="50" t="s">
        <v>702</v>
      </c>
    </row>
    <row r="4167" spans="1:4">
      <c r="A4167" s="50" t="s">
        <v>2514</v>
      </c>
      <c r="B4167" s="50">
        <v>532874</v>
      </c>
      <c r="C4167" s="50" t="s">
        <v>1517</v>
      </c>
      <c r="D4167" s="50" t="s">
        <v>1845</v>
      </c>
    </row>
    <row r="4168" spans="1:4">
      <c r="A4168" s="50" t="s">
        <v>2513</v>
      </c>
      <c r="B4168" s="50">
        <v>511185</v>
      </c>
      <c r="C4168" s="50" t="s">
        <v>1517</v>
      </c>
      <c r="D4168" s="50" t="s">
        <v>794</v>
      </c>
    </row>
    <row r="4169" spans="1:4">
      <c r="A4169" s="50" t="s">
        <v>2512</v>
      </c>
      <c r="B4169" s="50">
        <v>521200</v>
      </c>
      <c r="C4169" s="50" t="s">
        <v>2511</v>
      </c>
      <c r="D4169" s="50" t="s">
        <v>702</v>
      </c>
    </row>
    <row r="4170" spans="1:4">
      <c r="A4170" s="50" t="s">
        <v>2510</v>
      </c>
      <c r="B4170" s="50">
        <v>514138</v>
      </c>
      <c r="C4170" s="50" t="s">
        <v>1517</v>
      </c>
      <c r="D4170" s="50" t="s">
        <v>702</v>
      </c>
    </row>
    <row r="4171" spans="1:4">
      <c r="A4171" s="50" t="s">
        <v>2509</v>
      </c>
      <c r="B4171" s="50">
        <v>514140</v>
      </c>
      <c r="C4171" s="50" t="s">
        <v>1517</v>
      </c>
      <c r="D4171" s="50" t="s">
        <v>702</v>
      </c>
    </row>
    <row r="4172" spans="1:4">
      <c r="A4172" s="50" t="s">
        <v>2508</v>
      </c>
      <c r="B4172" s="50">
        <v>519604</v>
      </c>
      <c r="C4172" s="50" t="s">
        <v>2507</v>
      </c>
      <c r="D4172" s="50" t="s">
        <v>626</v>
      </c>
    </row>
    <row r="4173" spans="1:4">
      <c r="A4173" s="50" t="s">
        <v>2506</v>
      </c>
      <c r="B4173" s="50">
        <v>532782</v>
      </c>
      <c r="C4173" s="50" t="s">
        <v>2505</v>
      </c>
      <c r="D4173" s="50" t="s">
        <v>702</v>
      </c>
    </row>
    <row r="4174" spans="1:4">
      <c r="A4174" s="50" t="s">
        <v>2504</v>
      </c>
      <c r="B4174" s="50" t="s">
        <v>1517</v>
      </c>
      <c r="C4174" s="50" t="s">
        <v>2503</v>
      </c>
      <c r="D4174" s="50" t="s">
        <v>1515</v>
      </c>
    </row>
    <row r="4175" spans="1:4">
      <c r="A4175" s="50" t="s">
        <v>2502</v>
      </c>
      <c r="B4175" s="50">
        <v>530239</v>
      </c>
      <c r="C4175" s="50" t="s">
        <v>2501</v>
      </c>
      <c r="D4175" s="50" t="s">
        <v>254</v>
      </c>
    </row>
    <row r="4176" spans="1:4">
      <c r="A4176" s="50" t="s">
        <v>2500</v>
      </c>
      <c r="B4176" s="50">
        <v>531640</v>
      </c>
      <c r="C4176" s="50" t="s">
        <v>1517</v>
      </c>
      <c r="D4176" s="50" t="s">
        <v>708</v>
      </c>
    </row>
    <row r="4177" spans="1:4">
      <c r="A4177" s="50" t="s">
        <v>2499</v>
      </c>
      <c r="B4177" s="50">
        <v>537259</v>
      </c>
      <c r="C4177" s="50" t="s">
        <v>1517</v>
      </c>
      <c r="D4177" s="50" t="s">
        <v>594</v>
      </c>
    </row>
    <row r="4178" spans="1:4">
      <c r="A4178" s="50" t="s">
        <v>2498</v>
      </c>
      <c r="B4178" s="50">
        <v>532667</v>
      </c>
      <c r="C4178" s="50" t="s">
        <v>2497</v>
      </c>
      <c r="D4178" s="50" t="s">
        <v>531</v>
      </c>
    </row>
    <row r="4179" spans="1:4">
      <c r="A4179" s="50" t="s">
        <v>2496</v>
      </c>
      <c r="B4179" s="50">
        <v>531885</v>
      </c>
      <c r="C4179" s="50" t="s">
        <v>1517</v>
      </c>
      <c r="D4179" s="50" t="s">
        <v>994</v>
      </c>
    </row>
    <row r="4180" spans="1:4">
      <c r="A4180" s="50" t="s">
        <v>2495</v>
      </c>
      <c r="B4180" s="50">
        <v>531885</v>
      </c>
      <c r="C4180" s="50" t="s">
        <v>1517</v>
      </c>
      <c r="D4180" s="50" t="s">
        <v>994</v>
      </c>
    </row>
    <row r="4181" spans="1:4">
      <c r="A4181" s="50" t="s">
        <v>2494</v>
      </c>
      <c r="B4181" s="50">
        <v>523722</v>
      </c>
      <c r="C4181" s="50" t="s">
        <v>1517</v>
      </c>
      <c r="D4181" s="50" t="s">
        <v>1407</v>
      </c>
    </row>
    <row r="4182" spans="1:4">
      <c r="A4182" s="50" t="s">
        <v>2493</v>
      </c>
      <c r="B4182" s="50">
        <v>503624</v>
      </c>
      <c r="C4182" s="50" t="s">
        <v>1517</v>
      </c>
      <c r="D4182" s="50" t="s">
        <v>727</v>
      </c>
    </row>
    <row r="4183" spans="1:4">
      <c r="A4183" s="50" t="s">
        <v>2492</v>
      </c>
      <c r="B4183" s="50">
        <v>539911</v>
      </c>
      <c r="C4183" s="50" t="s">
        <v>1517</v>
      </c>
      <c r="D4183" s="50" t="s">
        <v>994</v>
      </c>
    </row>
    <row r="4184" spans="1:4">
      <c r="A4184" s="50" t="s">
        <v>2491</v>
      </c>
      <c r="B4184" s="50">
        <v>524488</v>
      </c>
      <c r="C4184" s="50" t="s">
        <v>2490</v>
      </c>
      <c r="D4184" s="50" t="s">
        <v>463</v>
      </c>
    </row>
    <row r="4185" spans="1:4">
      <c r="A4185" s="50" t="s">
        <v>2489</v>
      </c>
      <c r="B4185" s="50">
        <v>512449</v>
      </c>
      <c r="C4185" s="50" t="s">
        <v>1517</v>
      </c>
      <c r="D4185" s="50" t="s">
        <v>2261</v>
      </c>
    </row>
    <row r="4186" spans="1:4">
      <c r="A4186" s="50" t="s">
        <v>2488</v>
      </c>
      <c r="B4186" s="50">
        <v>505590</v>
      </c>
      <c r="C4186" s="50" t="s">
        <v>1517</v>
      </c>
      <c r="D4186" s="50" t="s">
        <v>702</v>
      </c>
    </row>
    <row r="4187" spans="1:4">
      <c r="A4187" s="50" t="s">
        <v>2487</v>
      </c>
      <c r="B4187" s="50">
        <v>539041</v>
      </c>
      <c r="C4187" s="50" t="s">
        <v>1517</v>
      </c>
      <c r="D4187" s="50" t="s">
        <v>994</v>
      </c>
    </row>
    <row r="4188" spans="1:4">
      <c r="A4188" s="50" t="s">
        <v>2486</v>
      </c>
      <c r="B4188" s="50">
        <v>503659</v>
      </c>
      <c r="C4188" s="50" t="s">
        <v>1517</v>
      </c>
      <c r="D4188" s="50" t="s">
        <v>1533</v>
      </c>
    </row>
    <row r="4189" spans="1:4">
      <c r="A4189" s="50" t="s">
        <v>2485</v>
      </c>
      <c r="B4189" s="50">
        <v>506863</v>
      </c>
      <c r="C4189" s="50" t="s">
        <v>1517</v>
      </c>
      <c r="D4189" s="50" t="s">
        <v>912</v>
      </c>
    </row>
    <row r="4190" spans="1:4">
      <c r="A4190" s="50" t="s">
        <v>2484</v>
      </c>
      <c r="B4190" s="50">
        <v>503816</v>
      </c>
      <c r="C4190" s="50" t="s">
        <v>1517</v>
      </c>
      <c r="D4190" s="50" t="s">
        <v>702</v>
      </c>
    </row>
    <row r="4191" spans="1:4">
      <c r="A4191" s="50" t="s">
        <v>2483</v>
      </c>
      <c r="B4191" s="50">
        <v>531909</v>
      </c>
      <c r="C4191" s="50" t="s">
        <v>1517</v>
      </c>
      <c r="D4191" s="50" t="s">
        <v>708</v>
      </c>
    </row>
    <row r="4192" spans="1:4">
      <c r="A4192" s="50" t="s">
        <v>2482</v>
      </c>
      <c r="B4192" s="50">
        <v>539406</v>
      </c>
      <c r="C4192" s="50" t="s">
        <v>1517</v>
      </c>
      <c r="D4192" s="50" t="s">
        <v>994</v>
      </c>
    </row>
    <row r="4193" spans="1:4">
      <c r="A4193" s="50" t="s">
        <v>2481</v>
      </c>
      <c r="B4193" s="50">
        <v>503310</v>
      </c>
      <c r="C4193" s="50" t="s">
        <v>2480</v>
      </c>
      <c r="D4193" s="50" t="s">
        <v>702</v>
      </c>
    </row>
    <row r="4194" spans="1:4">
      <c r="A4194" s="50" t="s">
        <v>2479</v>
      </c>
      <c r="B4194" s="50">
        <v>539353</v>
      </c>
      <c r="C4194" s="50" t="s">
        <v>1517</v>
      </c>
      <c r="D4194" s="50" t="s">
        <v>771</v>
      </c>
    </row>
    <row r="4195" spans="1:4">
      <c r="A4195" s="50" t="s">
        <v>2478</v>
      </c>
      <c r="B4195" s="50">
        <v>500407</v>
      </c>
      <c r="C4195" s="50" t="s">
        <v>2477</v>
      </c>
      <c r="D4195" s="50" t="s">
        <v>771</v>
      </c>
    </row>
    <row r="4196" spans="1:4">
      <c r="A4196" s="50" t="s">
        <v>2476</v>
      </c>
      <c r="B4196" s="50">
        <v>531003</v>
      </c>
      <c r="C4196" s="50" t="s">
        <v>1517</v>
      </c>
      <c r="D4196" s="50" t="s">
        <v>786</v>
      </c>
    </row>
    <row r="4197" spans="1:4">
      <c r="A4197" s="50" t="s">
        <v>2475</v>
      </c>
      <c r="B4197" s="50">
        <v>526365</v>
      </c>
      <c r="C4197" s="50" t="s">
        <v>1517</v>
      </c>
      <c r="D4197" s="50" t="s">
        <v>829</v>
      </c>
    </row>
    <row r="4198" spans="1:4">
      <c r="A4198" s="50" t="s">
        <v>2474</v>
      </c>
      <c r="B4198" s="50">
        <v>512257</v>
      </c>
      <c r="C4198" s="50" t="s">
        <v>1517</v>
      </c>
      <c r="D4198" s="50" t="s">
        <v>783</v>
      </c>
    </row>
    <row r="4199" spans="1:4">
      <c r="A4199" s="50" t="s">
        <v>2473</v>
      </c>
      <c r="B4199" s="50">
        <v>510245</v>
      </c>
      <c r="C4199" s="50" t="s">
        <v>1517</v>
      </c>
      <c r="D4199" s="50" t="s">
        <v>994</v>
      </c>
    </row>
    <row r="4200" spans="1:4">
      <c r="A4200" s="50" t="s">
        <v>2472</v>
      </c>
      <c r="B4200" s="50">
        <v>501386</v>
      </c>
      <c r="C4200" s="50" t="s">
        <v>1517</v>
      </c>
      <c r="D4200" s="50" t="s">
        <v>727</v>
      </c>
    </row>
    <row r="4201" spans="1:4">
      <c r="A4201" s="50" t="s">
        <v>2471</v>
      </c>
      <c r="B4201" s="50">
        <v>530585</v>
      </c>
      <c r="C4201" s="50" t="s">
        <v>1517</v>
      </c>
      <c r="D4201" s="50" t="s">
        <v>727</v>
      </c>
    </row>
    <row r="4202" spans="1:4">
      <c r="A4202" s="50" t="s">
        <v>2470</v>
      </c>
      <c r="B4202" s="50">
        <v>532051</v>
      </c>
      <c r="C4202" s="50" t="s">
        <v>2469</v>
      </c>
      <c r="D4202" s="50" t="s">
        <v>531</v>
      </c>
    </row>
    <row r="4203" spans="1:4">
      <c r="A4203" s="50" t="s">
        <v>2468</v>
      </c>
      <c r="B4203" s="50">
        <v>522215</v>
      </c>
      <c r="C4203" s="50" t="s">
        <v>1517</v>
      </c>
      <c r="D4203" s="50" t="s">
        <v>297</v>
      </c>
    </row>
    <row r="4204" spans="1:4">
      <c r="A4204" s="50" t="s">
        <v>2467</v>
      </c>
      <c r="B4204" s="50">
        <v>517201</v>
      </c>
      <c r="C4204" s="50" t="s">
        <v>1517</v>
      </c>
      <c r="D4204" s="50" t="s">
        <v>1527</v>
      </c>
    </row>
    <row r="4205" spans="1:4">
      <c r="A4205" s="50" t="s">
        <v>2466</v>
      </c>
      <c r="B4205" s="50">
        <v>531637</v>
      </c>
      <c r="C4205" s="50" t="s">
        <v>1517</v>
      </c>
      <c r="D4205" s="50" t="s">
        <v>254</v>
      </c>
    </row>
    <row r="4206" spans="1:4">
      <c r="A4206" s="50" t="s">
        <v>2465</v>
      </c>
      <c r="B4206" s="50">
        <v>512359</v>
      </c>
      <c r="C4206" s="50" t="s">
        <v>1517</v>
      </c>
      <c r="D4206" s="50" t="s">
        <v>994</v>
      </c>
    </row>
    <row r="4207" spans="1:4">
      <c r="A4207" s="50" t="s">
        <v>2464</v>
      </c>
      <c r="B4207" s="50">
        <v>531499</v>
      </c>
      <c r="C4207" s="50" t="s">
        <v>1517</v>
      </c>
      <c r="D4207" s="50" t="s">
        <v>702</v>
      </c>
    </row>
    <row r="4208" spans="1:4">
      <c r="A4208" s="50" t="s">
        <v>2463</v>
      </c>
      <c r="B4208" s="50">
        <v>539682</v>
      </c>
      <c r="C4208" s="50" t="s">
        <v>1517</v>
      </c>
      <c r="D4208" s="50" t="s">
        <v>319</v>
      </c>
    </row>
    <row r="4209" spans="1:4">
      <c r="A4209" s="50" t="s">
        <v>2462</v>
      </c>
      <c r="B4209" s="50">
        <v>511447</v>
      </c>
      <c r="C4209" s="50" t="s">
        <v>1517</v>
      </c>
      <c r="D4209" s="50" t="s">
        <v>743</v>
      </c>
    </row>
    <row r="4210" spans="1:4">
      <c r="A4210" s="50" t="s">
        <v>2461</v>
      </c>
      <c r="B4210" s="50">
        <v>539278</v>
      </c>
      <c r="C4210" s="50" t="s">
        <v>1517</v>
      </c>
      <c r="D4210" s="50" t="s">
        <v>727</v>
      </c>
    </row>
    <row r="4211" spans="1:4">
      <c r="A4211" s="50" t="s">
        <v>2460</v>
      </c>
      <c r="B4211" s="50">
        <v>517385</v>
      </c>
      <c r="C4211" s="50" t="s">
        <v>2459</v>
      </c>
      <c r="D4211" s="50" t="s">
        <v>415</v>
      </c>
    </row>
    <row r="4212" spans="1:4">
      <c r="A4212" s="50" t="s">
        <v>2458</v>
      </c>
      <c r="B4212" s="50">
        <v>524470</v>
      </c>
      <c r="C4212" s="50" t="s">
        <v>1517</v>
      </c>
      <c r="D4212" s="50" t="s">
        <v>254</v>
      </c>
    </row>
    <row r="4213" spans="1:4">
      <c r="A4213" s="50" t="s">
        <v>2457</v>
      </c>
      <c r="B4213" s="50">
        <v>524470</v>
      </c>
      <c r="C4213" s="50" t="s">
        <v>1517</v>
      </c>
      <c r="D4213" s="50" t="s">
        <v>254</v>
      </c>
    </row>
    <row r="4214" spans="1:4">
      <c r="A4214" s="50" t="s">
        <v>2456</v>
      </c>
      <c r="B4214" s="50">
        <v>533157</v>
      </c>
      <c r="C4214" s="50" t="s">
        <v>2455</v>
      </c>
      <c r="D4214" s="50" t="s">
        <v>254</v>
      </c>
    </row>
    <row r="4215" spans="1:4">
      <c r="A4215" s="50" t="s">
        <v>2454</v>
      </c>
      <c r="B4215" s="50">
        <v>532276</v>
      </c>
      <c r="C4215" s="50" t="s">
        <v>2453</v>
      </c>
      <c r="D4215" s="50" t="s">
        <v>705</v>
      </c>
    </row>
    <row r="4216" spans="1:4">
      <c r="A4216" s="50" t="s">
        <v>2452</v>
      </c>
      <c r="B4216" s="50">
        <v>541929</v>
      </c>
      <c r="C4216" s="50" t="s">
        <v>1517</v>
      </c>
      <c r="D4216" s="50" t="s">
        <v>778</v>
      </c>
    </row>
    <row r="4217" spans="1:4">
      <c r="A4217" s="50" t="s">
        <v>2451</v>
      </c>
      <c r="B4217" s="50">
        <v>539268</v>
      </c>
      <c r="C4217" s="50" t="s">
        <v>2450</v>
      </c>
      <c r="D4217" s="50" t="s">
        <v>254</v>
      </c>
    </row>
    <row r="4218" spans="1:4">
      <c r="A4218" s="50" t="s">
        <v>2449</v>
      </c>
      <c r="B4218" s="50">
        <v>513307</v>
      </c>
      <c r="C4218" s="50" t="s">
        <v>1517</v>
      </c>
      <c r="D4218" s="50" t="s">
        <v>1955</v>
      </c>
    </row>
    <row r="4219" spans="1:4">
      <c r="A4219" s="50" t="s">
        <v>2448</v>
      </c>
      <c r="B4219" s="50">
        <v>531173</v>
      </c>
      <c r="C4219" s="50" t="s">
        <v>1517</v>
      </c>
      <c r="D4219" s="50" t="s">
        <v>254</v>
      </c>
    </row>
    <row r="4220" spans="1:4">
      <c r="A4220" s="50" t="s">
        <v>2447</v>
      </c>
      <c r="B4220" s="50">
        <v>531173</v>
      </c>
      <c r="C4220" s="50" t="s">
        <v>1517</v>
      </c>
      <c r="D4220" s="50" t="s">
        <v>254</v>
      </c>
    </row>
    <row r="4221" spans="1:4">
      <c r="A4221" s="50" t="s">
        <v>2446</v>
      </c>
      <c r="B4221" s="50">
        <v>539842</v>
      </c>
      <c r="C4221" s="50" t="s">
        <v>1517</v>
      </c>
      <c r="D4221" s="50" t="s">
        <v>912</v>
      </c>
    </row>
    <row r="4222" spans="1:4">
      <c r="A4222" s="50" t="s">
        <v>2445</v>
      </c>
      <c r="B4222" s="50">
        <v>526506</v>
      </c>
      <c r="C4222" s="50" t="s">
        <v>1517</v>
      </c>
      <c r="D4222" s="50" t="s">
        <v>727</v>
      </c>
    </row>
    <row r="4223" spans="1:4">
      <c r="A4223" s="50" t="s">
        <v>2444</v>
      </c>
      <c r="B4223" s="50">
        <v>531432</v>
      </c>
      <c r="C4223" s="50" t="s">
        <v>1517</v>
      </c>
      <c r="D4223" s="50" t="s">
        <v>786</v>
      </c>
    </row>
    <row r="4224" spans="1:4">
      <c r="A4224" s="50" t="s">
        <v>2443</v>
      </c>
      <c r="B4224" s="50">
        <v>522294</v>
      </c>
      <c r="C4224" s="50" t="s">
        <v>1517</v>
      </c>
      <c r="D4224" s="50" t="s">
        <v>297</v>
      </c>
    </row>
    <row r="4225" spans="1:4">
      <c r="A4225" s="50" t="s">
        <v>2442</v>
      </c>
      <c r="B4225" s="50">
        <v>533553</v>
      </c>
      <c r="C4225" s="50" t="s">
        <v>1517</v>
      </c>
      <c r="D4225" s="50" t="s">
        <v>531</v>
      </c>
    </row>
    <row r="4226" spans="1:4">
      <c r="A4226" s="50" t="s">
        <v>2441</v>
      </c>
      <c r="B4226" s="50">
        <v>532444</v>
      </c>
      <c r="C4226" s="50" t="s">
        <v>1517</v>
      </c>
      <c r="D4226" s="50" t="s">
        <v>1407</v>
      </c>
    </row>
    <row r="4227" spans="1:4">
      <c r="A4227" s="50" t="s">
        <v>2440</v>
      </c>
      <c r="B4227" s="50">
        <v>514142</v>
      </c>
      <c r="C4227" s="50" t="s">
        <v>2439</v>
      </c>
      <c r="D4227" s="50" t="s">
        <v>702</v>
      </c>
    </row>
    <row r="4228" spans="1:4">
      <c r="A4228" s="50" t="s">
        <v>2438</v>
      </c>
      <c r="B4228" s="50">
        <v>539956</v>
      </c>
      <c r="C4228" s="50" t="s">
        <v>1517</v>
      </c>
      <c r="D4228" s="50" t="s">
        <v>2437</v>
      </c>
    </row>
    <row r="4229" spans="1:4">
      <c r="A4229" s="50" t="s">
        <v>2436</v>
      </c>
      <c r="B4229" s="50">
        <v>537392</v>
      </c>
      <c r="C4229" s="50" t="s">
        <v>1517</v>
      </c>
      <c r="D4229" s="50" t="s">
        <v>1712</v>
      </c>
    </row>
    <row r="4230" spans="1:4">
      <c r="A4230" s="50" t="s">
        <v>2435</v>
      </c>
      <c r="B4230" s="50">
        <v>519483</v>
      </c>
      <c r="C4230" s="50" t="s">
        <v>1517</v>
      </c>
      <c r="D4230" s="50" t="s">
        <v>994</v>
      </c>
    </row>
    <row r="4231" spans="1:4">
      <c r="A4231" s="50" t="s">
        <v>2434</v>
      </c>
      <c r="B4231" s="50">
        <v>507785</v>
      </c>
      <c r="C4231" s="50" t="s">
        <v>2433</v>
      </c>
      <c r="D4231" s="50" t="s">
        <v>716</v>
      </c>
    </row>
    <row r="4232" spans="1:4">
      <c r="A4232" s="50" t="s">
        <v>2432</v>
      </c>
      <c r="B4232" s="50">
        <v>532390</v>
      </c>
      <c r="C4232" s="50" t="s">
        <v>2431</v>
      </c>
      <c r="D4232" s="50" t="s">
        <v>1593</v>
      </c>
    </row>
    <row r="4233" spans="1:4">
      <c r="A4233" s="50" t="s">
        <v>2430</v>
      </c>
      <c r="B4233" s="50">
        <v>532890</v>
      </c>
      <c r="C4233" s="50" t="s">
        <v>2429</v>
      </c>
      <c r="D4233" s="50" t="s">
        <v>730</v>
      </c>
    </row>
    <row r="4234" spans="1:4">
      <c r="A4234" s="50" t="s">
        <v>2428</v>
      </c>
      <c r="B4234" s="50">
        <v>505160</v>
      </c>
      <c r="C4234" s="50" t="s">
        <v>2427</v>
      </c>
      <c r="D4234" s="50" t="s">
        <v>771</v>
      </c>
    </row>
    <row r="4235" spans="1:4">
      <c r="A4235" s="50" t="s">
        <v>2426</v>
      </c>
      <c r="B4235" s="50">
        <v>538987</v>
      </c>
      <c r="C4235" s="50" t="s">
        <v>1517</v>
      </c>
      <c r="D4235" s="50" t="s">
        <v>771</v>
      </c>
    </row>
    <row r="4236" spans="1:4">
      <c r="A4236" s="50" t="s">
        <v>2425</v>
      </c>
      <c r="B4236" s="50">
        <v>533200</v>
      </c>
      <c r="C4236" s="50" t="s">
        <v>2424</v>
      </c>
      <c r="D4236" s="50" t="s">
        <v>1595</v>
      </c>
    </row>
    <row r="4237" spans="1:4">
      <c r="A4237" s="50" t="s">
        <v>2423</v>
      </c>
      <c r="B4237" s="50">
        <v>541545</v>
      </c>
      <c r="C4237" s="50" t="s">
        <v>2422</v>
      </c>
      <c r="D4237" s="50" t="s">
        <v>1595</v>
      </c>
    </row>
    <row r="4238" spans="1:4">
      <c r="A4238" s="50" t="s">
        <v>2421</v>
      </c>
      <c r="B4238" s="50">
        <v>533170</v>
      </c>
      <c r="C4238" s="50" t="s">
        <v>1517</v>
      </c>
      <c r="D4238" s="50" t="s">
        <v>1573</v>
      </c>
    </row>
    <row r="4239" spans="1:4">
      <c r="A4239" s="50" t="s">
        <v>2420</v>
      </c>
      <c r="B4239" s="50">
        <v>531426</v>
      </c>
      <c r="C4239" s="50" t="s">
        <v>2419</v>
      </c>
      <c r="D4239" s="50" t="s">
        <v>1437</v>
      </c>
    </row>
    <row r="4240" spans="1:4">
      <c r="A4240" s="50" t="s">
        <v>2418</v>
      </c>
      <c r="B4240" s="50">
        <v>521038</v>
      </c>
      <c r="C4240" s="50" t="s">
        <v>1517</v>
      </c>
      <c r="D4240" s="50" t="s">
        <v>702</v>
      </c>
    </row>
    <row r="4241" spans="1:4">
      <c r="A4241" s="50" t="s">
        <v>2417</v>
      </c>
      <c r="B4241" s="50">
        <v>500777</v>
      </c>
      <c r="C4241" s="50" t="s">
        <v>2416</v>
      </c>
      <c r="D4241" s="50" t="s">
        <v>463</v>
      </c>
    </row>
    <row r="4242" spans="1:4">
      <c r="A4242" s="50" t="s">
        <v>2415</v>
      </c>
      <c r="B4242" s="50">
        <v>513540</v>
      </c>
      <c r="C4242" s="50" t="s">
        <v>1517</v>
      </c>
      <c r="D4242" s="50" t="s">
        <v>205</v>
      </c>
    </row>
    <row r="4243" spans="1:4">
      <c r="A4243" s="50" t="s">
        <v>2414</v>
      </c>
      <c r="B4243" s="50">
        <v>523419</v>
      </c>
      <c r="C4243" s="50" t="s">
        <v>2413</v>
      </c>
      <c r="D4243" s="50" t="s">
        <v>1772</v>
      </c>
    </row>
    <row r="4244" spans="1:4">
      <c r="A4244" s="50" t="s">
        <v>2412</v>
      </c>
      <c r="B4244" s="50">
        <v>522229</v>
      </c>
      <c r="C4244" s="50" t="s">
        <v>1517</v>
      </c>
      <c r="D4244" s="50" t="s">
        <v>2411</v>
      </c>
    </row>
    <row r="4245" spans="1:4">
      <c r="A4245" s="50" t="s">
        <v>2410</v>
      </c>
      <c r="B4245" s="50">
        <v>506854</v>
      </c>
      <c r="C4245" s="50" t="s">
        <v>1517</v>
      </c>
      <c r="D4245" s="50" t="s">
        <v>463</v>
      </c>
    </row>
    <row r="4246" spans="1:4">
      <c r="A4246" s="50" t="s">
        <v>2409</v>
      </c>
      <c r="B4246" s="50">
        <v>532790</v>
      </c>
      <c r="C4246" s="50" t="s">
        <v>2408</v>
      </c>
      <c r="D4246" s="50" t="s">
        <v>1407</v>
      </c>
    </row>
    <row r="4247" spans="1:4">
      <c r="A4247" s="50" t="s">
        <v>2407</v>
      </c>
      <c r="B4247" s="50">
        <v>532738</v>
      </c>
      <c r="C4247" s="50" t="s">
        <v>2406</v>
      </c>
      <c r="D4247" s="50" t="s">
        <v>713</v>
      </c>
    </row>
    <row r="4248" spans="1:4">
      <c r="A4248" s="50" t="s">
        <v>2405</v>
      </c>
      <c r="B4248" s="50">
        <v>540332</v>
      </c>
      <c r="C4248" s="50" t="s">
        <v>1517</v>
      </c>
      <c r="D4248" s="50" t="s">
        <v>994</v>
      </c>
    </row>
    <row r="4249" spans="1:4">
      <c r="A4249" s="50" t="s">
        <v>2404</v>
      </c>
      <c r="B4249" s="50">
        <v>540332</v>
      </c>
      <c r="C4249" s="50" t="s">
        <v>1517</v>
      </c>
      <c r="D4249" s="50" t="s">
        <v>994</v>
      </c>
    </row>
    <row r="4250" spans="1:4">
      <c r="A4250" s="50" t="s">
        <v>2403</v>
      </c>
      <c r="B4250" s="50">
        <v>505685</v>
      </c>
      <c r="C4250" s="50" t="s">
        <v>1517</v>
      </c>
      <c r="D4250" s="50" t="s">
        <v>205</v>
      </c>
    </row>
    <row r="4251" spans="1:4">
      <c r="A4251" s="50" t="s">
        <v>2402</v>
      </c>
      <c r="B4251" s="50" t="s">
        <v>1517</v>
      </c>
      <c r="C4251" s="50" t="s">
        <v>2401</v>
      </c>
      <c r="D4251" s="50" t="s">
        <v>1515</v>
      </c>
    </row>
    <row r="4252" spans="1:4">
      <c r="A4252" s="50" t="s">
        <v>2400</v>
      </c>
      <c r="B4252" s="50">
        <v>534756</v>
      </c>
      <c r="C4252" s="50" t="s">
        <v>2399</v>
      </c>
      <c r="D4252" s="50" t="s">
        <v>829</v>
      </c>
    </row>
    <row r="4253" spans="1:4">
      <c r="A4253" s="50" t="s">
        <v>2398</v>
      </c>
      <c r="B4253" s="50">
        <v>519285</v>
      </c>
      <c r="C4253" s="50" t="s">
        <v>1517</v>
      </c>
      <c r="D4253" s="50" t="s">
        <v>196</v>
      </c>
    </row>
    <row r="4254" spans="1:4">
      <c r="A4254" s="50" t="s">
        <v>2397</v>
      </c>
      <c r="B4254" s="50">
        <v>533203</v>
      </c>
      <c r="C4254" s="50" t="s">
        <v>2396</v>
      </c>
      <c r="D4254" s="50" t="s">
        <v>531</v>
      </c>
    </row>
    <row r="4255" spans="1:4">
      <c r="A4255" s="50" t="s">
        <v>2395</v>
      </c>
      <c r="B4255" s="50">
        <v>538496</v>
      </c>
      <c r="C4255" s="50" t="s">
        <v>1517</v>
      </c>
      <c r="D4255" s="50" t="s">
        <v>376</v>
      </c>
    </row>
    <row r="4256" spans="1:4">
      <c r="A4256" s="50" t="s">
        <v>2394</v>
      </c>
      <c r="B4256" s="50">
        <v>532869</v>
      </c>
      <c r="C4256" s="50" t="s">
        <v>2393</v>
      </c>
      <c r="D4256" s="50" t="s">
        <v>713</v>
      </c>
    </row>
    <row r="4257" spans="1:4">
      <c r="A4257" s="50" t="s">
        <v>2392</v>
      </c>
      <c r="B4257" s="50">
        <v>512271</v>
      </c>
      <c r="C4257" s="50" t="s">
        <v>1517</v>
      </c>
      <c r="D4257" s="50" t="s">
        <v>1533</v>
      </c>
    </row>
    <row r="4258" spans="1:4">
      <c r="A4258" s="50" t="s">
        <v>2391</v>
      </c>
      <c r="B4258" s="50">
        <v>512271</v>
      </c>
      <c r="C4258" s="50" t="s">
        <v>1517</v>
      </c>
      <c r="D4258" s="50" t="s">
        <v>1533</v>
      </c>
    </row>
    <row r="4259" spans="1:4">
      <c r="A4259" s="50" t="s">
        <v>2390</v>
      </c>
      <c r="B4259" s="50">
        <v>519091</v>
      </c>
      <c r="C4259" s="50" t="s">
        <v>2389</v>
      </c>
      <c r="D4259" s="50" t="s">
        <v>626</v>
      </c>
    </row>
    <row r="4260" spans="1:4">
      <c r="A4260" s="50" t="s">
        <v>2388</v>
      </c>
      <c r="B4260" s="50">
        <v>540955</v>
      </c>
      <c r="C4260" s="50" t="s">
        <v>1517</v>
      </c>
      <c r="D4260" s="50" t="s">
        <v>626</v>
      </c>
    </row>
    <row r="4261" spans="1:4">
      <c r="A4261" s="50" t="s">
        <v>2387</v>
      </c>
      <c r="B4261" s="50">
        <v>500770</v>
      </c>
      <c r="C4261" s="50" t="s">
        <v>2386</v>
      </c>
      <c r="D4261" s="50" t="s">
        <v>463</v>
      </c>
    </row>
    <row r="4262" spans="1:4">
      <c r="A4262" s="50" t="s">
        <v>2385</v>
      </c>
      <c r="B4262" s="50">
        <v>532301</v>
      </c>
      <c r="C4262" s="50" t="s">
        <v>2384</v>
      </c>
      <c r="D4262" s="50" t="s">
        <v>865</v>
      </c>
    </row>
    <row r="4263" spans="1:4">
      <c r="A4263" s="50" t="s">
        <v>2383</v>
      </c>
      <c r="B4263" s="50">
        <v>500483</v>
      </c>
      <c r="C4263" s="50" t="s">
        <v>2382</v>
      </c>
      <c r="D4263" s="50" t="s">
        <v>2381</v>
      </c>
    </row>
    <row r="4264" spans="1:4">
      <c r="A4264" s="50" t="s">
        <v>2380</v>
      </c>
      <c r="B4264" s="50">
        <v>532540</v>
      </c>
      <c r="C4264" s="50" t="s">
        <v>2379</v>
      </c>
      <c r="D4264" s="50" t="s">
        <v>730</v>
      </c>
    </row>
    <row r="4265" spans="1:4">
      <c r="A4265" s="50" t="s">
        <v>2378</v>
      </c>
      <c r="B4265" s="50">
        <v>500408</v>
      </c>
      <c r="C4265" s="50" t="s">
        <v>2377</v>
      </c>
      <c r="D4265" s="50" t="s">
        <v>1407</v>
      </c>
    </row>
    <row r="4266" spans="1:4">
      <c r="A4266" s="50" t="s">
        <v>2376</v>
      </c>
      <c r="B4266" s="50">
        <v>500800</v>
      </c>
      <c r="C4266" s="50" t="s">
        <v>2375</v>
      </c>
      <c r="D4266" s="50" t="s">
        <v>865</v>
      </c>
    </row>
    <row r="4267" spans="1:4">
      <c r="A4267" s="50" t="s">
        <v>2374</v>
      </c>
      <c r="B4267" s="50">
        <v>501301</v>
      </c>
      <c r="C4267" s="50" t="s">
        <v>2373</v>
      </c>
      <c r="D4267" s="50" t="s">
        <v>754</v>
      </c>
    </row>
    <row r="4268" spans="1:4">
      <c r="A4268" s="50" t="s">
        <v>2372</v>
      </c>
      <c r="B4268" s="50">
        <v>513434</v>
      </c>
      <c r="C4268" s="50" t="s">
        <v>2371</v>
      </c>
      <c r="D4268" s="50" t="s">
        <v>1632</v>
      </c>
    </row>
    <row r="4269" spans="1:4">
      <c r="A4269" s="50" t="s">
        <v>2369</v>
      </c>
      <c r="B4269" s="50">
        <v>500570</v>
      </c>
      <c r="C4269" s="50" t="s">
        <v>2370</v>
      </c>
      <c r="D4269" s="50" t="s">
        <v>1915</v>
      </c>
    </row>
    <row r="4270" spans="1:4">
      <c r="A4270" s="50" t="s">
        <v>2369</v>
      </c>
      <c r="B4270" s="50">
        <v>570001</v>
      </c>
      <c r="C4270" s="50" t="s">
        <v>2368</v>
      </c>
      <c r="D4270" s="50" t="s">
        <v>1915</v>
      </c>
    </row>
    <row r="4271" spans="1:4">
      <c r="A4271" s="50" t="s">
        <v>2367</v>
      </c>
      <c r="B4271" s="50">
        <v>500400</v>
      </c>
      <c r="C4271" s="50" t="s">
        <v>2366</v>
      </c>
      <c r="D4271" s="50" t="s">
        <v>1845</v>
      </c>
    </row>
    <row r="4272" spans="1:4">
      <c r="A4272" s="50" t="s">
        <v>2365</v>
      </c>
      <c r="B4272" s="50">
        <v>513010</v>
      </c>
      <c r="C4272" s="50" t="s">
        <v>2364</v>
      </c>
      <c r="D4272" s="50" t="s">
        <v>1632</v>
      </c>
    </row>
    <row r="4273" spans="1:4">
      <c r="A4273" s="50" t="s">
        <v>2363</v>
      </c>
      <c r="B4273" s="50" t="s">
        <v>1517</v>
      </c>
      <c r="C4273" s="50" t="s">
        <v>2362</v>
      </c>
      <c r="D4273" s="50" t="s">
        <v>1632</v>
      </c>
    </row>
    <row r="4274" spans="1:4">
      <c r="A4274" s="50" t="s">
        <v>2361</v>
      </c>
      <c r="B4274" s="50">
        <v>500470</v>
      </c>
      <c r="C4274" s="50" t="s">
        <v>2360</v>
      </c>
      <c r="D4274" s="50" t="s">
        <v>1632</v>
      </c>
    </row>
    <row r="4275" spans="1:4">
      <c r="A4275" s="50" t="s">
        <v>2359</v>
      </c>
      <c r="B4275" s="50">
        <v>532371</v>
      </c>
      <c r="C4275" s="50" t="s">
        <v>2358</v>
      </c>
      <c r="D4275" s="50" t="s">
        <v>1706</v>
      </c>
    </row>
    <row r="4276" spans="1:4">
      <c r="A4276" s="50" t="s">
        <v>2357</v>
      </c>
      <c r="B4276" s="50">
        <v>521228</v>
      </c>
      <c r="C4276" s="50" t="s">
        <v>1517</v>
      </c>
      <c r="D4276" s="50" t="s">
        <v>829</v>
      </c>
    </row>
    <row r="4277" spans="1:4">
      <c r="A4277" s="50" t="s">
        <v>2356</v>
      </c>
      <c r="B4277" s="50">
        <v>531190</v>
      </c>
      <c r="C4277" s="50" t="s">
        <v>1517</v>
      </c>
      <c r="D4277" s="50" t="s">
        <v>702</v>
      </c>
    </row>
    <row r="4278" spans="1:4">
      <c r="A4278" s="50" t="s">
        <v>2355</v>
      </c>
      <c r="B4278" s="50">
        <v>541228</v>
      </c>
      <c r="C4278" s="50" t="s">
        <v>1517</v>
      </c>
      <c r="D4278" s="50" t="s">
        <v>297</v>
      </c>
    </row>
    <row r="4279" spans="1:4">
      <c r="A4279" s="50" t="s">
        <v>2354</v>
      </c>
      <c r="B4279" s="50">
        <v>504961</v>
      </c>
      <c r="C4279" s="50" t="s">
        <v>1517</v>
      </c>
      <c r="D4279" s="50" t="s">
        <v>1632</v>
      </c>
    </row>
    <row r="4280" spans="1:4">
      <c r="A4280" s="50" t="s">
        <v>2353</v>
      </c>
      <c r="B4280" s="50">
        <v>532284</v>
      </c>
      <c r="C4280" s="50" t="s">
        <v>1517</v>
      </c>
      <c r="D4280" s="50" t="s">
        <v>727</v>
      </c>
    </row>
    <row r="4281" spans="1:4">
      <c r="A4281" s="50" t="s">
        <v>2352</v>
      </c>
      <c r="B4281" s="50">
        <v>533393</v>
      </c>
      <c r="C4281" s="50" t="s">
        <v>2351</v>
      </c>
      <c r="D4281" s="50" t="s">
        <v>708</v>
      </c>
    </row>
    <row r="4282" spans="1:4">
      <c r="A4282" s="50" t="s">
        <v>2350</v>
      </c>
      <c r="B4282" s="50">
        <v>540212</v>
      </c>
      <c r="C4282" s="50" t="s">
        <v>2349</v>
      </c>
      <c r="D4282" s="50" t="s">
        <v>794</v>
      </c>
    </row>
    <row r="4283" spans="1:4">
      <c r="A4283" s="50" t="s">
        <v>2348</v>
      </c>
      <c r="B4283" s="50">
        <v>501242</v>
      </c>
      <c r="C4283" s="50" t="s">
        <v>2347</v>
      </c>
      <c r="D4283" s="50" t="s">
        <v>786</v>
      </c>
    </row>
    <row r="4284" spans="1:4">
      <c r="A4284" s="50" t="s">
        <v>2346</v>
      </c>
      <c r="B4284" s="50">
        <v>532262</v>
      </c>
      <c r="C4284" s="50" t="s">
        <v>1517</v>
      </c>
      <c r="D4284" s="50" t="s">
        <v>794</v>
      </c>
    </row>
    <row r="4285" spans="1:4">
      <c r="A4285" s="50" t="s">
        <v>2345</v>
      </c>
      <c r="B4285" s="50">
        <v>524156</v>
      </c>
      <c r="C4285" s="50" t="s">
        <v>1517</v>
      </c>
      <c r="D4285" s="50" t="s">
        <v>463</v>
      </c>
    </row>
    <row r="4286" spans="1:4">
      <c r="A4286" s="50" t="s">
        <v>2344</v>
      </c>
      <c r="B4286" s="50">
        <v>541700</v>
      </c>
      <c r="C4286" s="50" t="s">
        <v>2343</v>
      </c>
      <c r="D4286" s="50" t="s">
        <v>829</v>
      </c>
    </row>
    <row r="4287" spans="1:4">
      <c r="A4287" s="50" t="s">
        <v>2342</v>
      </c>
      <c r="B4287" s="50">
        <v>523301</v>
      </c>
      <c r="C4287" s="50" t="s">
        <v>2341</v>
      </c>
      <c r="D4287" s="50" t="s">
        <v>1437</v>
      </c>
    </row>
    <row r="4288" spans="1:4">
      <c r="A4288" s="50" t="s">
        <v>2340</v>
      </c>
      <c r="B4288" s="50" t="s">
        <v>1517</v>
      </c>
      <c r="C4288" s="50" t="s">
        <v>2339</v>
      </c>
      <c r="D4288" s="50" t="s">
        <v>1662</v>
      </c>
    </row>
    <row r="4289" spans="1:4">
      <c r="A4289" s="50" t="s">
        <v>2338</v>
      </c>
      <c r="B4289" s="50">
        <v>512011</v>
      </c>
      <c r="C4289" s="50" t="s">
        <v>1517</v>
      </c>
      <c r="D4289" s="50" t="s">
        <v>994</v>
      </c>
    </row>
    <row r="4290" spans="1:4">
      <c r="A4290" s="50" t="s">
        <v>2337</v>
      </c>
      <c r="B4290" s="50">
        <v>539658</v>
      </c>
      <c r="C4290" s="50" t="s">
        <v>2336</v>
      </c>
      <c r="D4290" s="50" t="s">
        <v>2335</v>
      </c>
    </row>
    <row r="4291" spans="1:4">
      <c r="A4291" s="50" t="s">
        <v>2334</v>
      </c>
      <c r="B4291" s="50">
        <v>532755</v>
      </c>
      <c r="C4291" s="50" t="s">
        <v>2333</v>
      </c>
      <c r="D4291" s="50" t="s">
        <v>730</v>
      </c>
    </row>
    <row r="4292" spans="1:4">
      <c r="A4292" s="50" t="s">
        <v>2332</v>
      </c>
      <c r="B4292" s="50">
        <v>526576</v>
      </c>
      <c r="C4292" s="50" t="s">
        <v>2331</v>
      </c>
      <c r="D4292" s="50" t="s">
        <v>196</v>
      </c>
    </row>
    <row r="4293" spans="1:4">
      <c r="A4293" s="50" t="s">
        <v>2330</v>
      </c>
      <c r="B4293" s="50">
        <v>542141</v>
      </c>
      <c r="C4293" s="50" t="s">
        <v>2329</v>
      </c>
      <c r="D4293" s="50" t="s">
        <v>713</v>
      </c>
    </row>
    <row r="4294" spans="1:4">
      <c r="A4294" s="50" t="s">
        <v>2328</v>
      </c>
      <c r="B4294" s="50">
        <v>532804</v>
      </c>
      <c r="C4294" s="50" t="s">
        <v>2326</v>
      </c>
      <c r="D4294" s="50" t="s">
        <v>205</v>
      </c>
    </row>
    <row r="4295" spans="1:4">
      <c r="A4295" s="50" t="s">
        <v>2327</v>
      </c>
      <c r="B4295" s="50">
        <v>532804</v>
      </c>
      <c r="C4295" s="50" t="s">
        <v>2326</v>
      </c>
      <c r="D4295" s="50" t="s">
        <v>205</v>
      </c>
    </row>
    <row r="4296" spans="1:4">
      <c r="A4296" s="50" t="s">
        <v>2325</v>
      </c>
      <c r="B4296" s="50">
        <v>533216</v>
      </c>
      <c r="C4296" s="50" t="s">
        <v>2324</v>
      </c>
      <c r="D4296" s="50" t="s">
        <v>713</v>
      </c>
    </row>
    <row r="4297" spans="1:4">
      <c r="A4297" s="50" t="s">
        <v>2323</v>
      </c>
      <c r="B4297" s="50">
        <v>509917</v>
      </c>
      <c r="C4297" s="50" t="s">
        <v>1517</v>
      </c>
      <c r="D4297" s="50" t="s">
        <v>1527</v>
      </c>
    </row>
    <row r="4298" spans="1:4">
      <c r="A4298" s="50" t="s">
        <v>2322</v>
      </c>
      <c r="B4298" s="50">
        <v>501421</v>
      </c>
      <c r="C4298" s="50" t="s">
        <v>1517</v>
      </c>
      <c r="D4298" s="50" t="s">
        <v>1407</v>
      </c>
    </row>
    <row r="4299" spans="1:4">
      <c r="A4299" s="50" t="s">
        <v>2321</v>
      </c>
      <c r="B4299" s="50">
        <v>524204</v>
      </c>
      <c r="C4299" s="50" t="s">
        <v>1517</v>
      </c>
      <c r="D4299" s="50" t="s">
        <v>199</v>
      </c>
    </row>
    <row r="4300" spans="1:4">
      <c r="A4300" s="50" t="s">
        <v>2320</v>
      </c>
      <c r="B4300" s="50">
        <v>540595</v>
      </c>
      <c r="C4300" s="50" t="s">
        <v>2319</v>
      </c>
      <c r="D4300" s="50" t="s">
        <v>594</v>
      </c>
    </row>
    <row r="4301" spans="1:4">
      <c r="A4301" s="50" t="s">
        <v>2318</v>
      </c>
      <c r="B4301" s="50">
        <v>539428</v>
      </c>
      <c r="C4301" s="50" t="s">
        <v>1517</v>
      </c>
      <c r="D4301" s="50" t="s">
        <v>762</v>
      </c>
    </row>
    <row r="4302" spans="1:4">
      <c r="A4302" s="50" t="s">
        <v>2317</v>
      </c>
      <c r="B4302" s="50">
        <v>530595</v>
      </c>
      <c r="C4302" s="50" t="s">
        <v>1517</v>
      </c>
      <c r="D4302" s="50" t="s">
        <v>1407</v>
      </c>
    </row>
    <row r="4303" spans="1:4">
      <c r="A4303" s="50" t="s">
        <v>2316</v>
      </c>
      <c r="B4303" s="50">
        <v>533982</v>
      </c>
      <c r="C4303" s="50" t="s">
        <v>2315</v>
      </c>
      <c r="D4303" s="50" t="s">
        <v>730</v>
      </c>
    </row>
    <row r="4304" spans="1:4">
      <c r="A4304" s="50" t="s">
        <v>2314</v>
      </c>
      <c r="B4304" s="50">
        <v>530533</v>
      </c>
      <c r="C4304" s="50" t="s">
        <v>1517</v>
      </c>
      <c r="D4304" s="50" t="s">
        <v>865</v>
      </c>
    </row>
    <row r="4305" spans="1:4">
      <c r="A4305" s="50" t="s">
        <v>2313</v>
      </c>
      <c r="B4305" s="50">
        <v>506162</v>
      </c>
      <c r="C4305" s="50" t="s">
        <v>1517</v>
      </c>
      <c r="D4305" s="50" t="s">
        <v>727</v>
      </c>
    </row>
    <row r="4306" spans="1:4">
      <c r="A4306" s="50" t="s">
        <v>2312</v>
      </c>
      <c r="B4306" s="50">
        <v>512157</v>
      </c>
      <c r="C4306" s="50" t="s">
        <v>1517</v>
      </c>
      <c r="D4306" s="50" t="s">
        <v>1533</v>
      </c>
    </row>
    <row r="4307" spans="1:4">
      <c r="A4307" s="50" t="s">
        <v>2311</v>
      </c>
      <c r="B4307" s="50">
        <v>505400</v>
      </c>
      <c r="C4307" s="50" t="s">
        <v>2310</v>
      </c>
      <c r="D4307" s="50" t="s">
        <v>708</v>
      </c>
    </row>
    <row r="4308" spans="1:4">
      <c r="A4308" s="50" t="s">
        <v>2309</v>
      </c>
      <c r="B4308" s="50">
        <v>533326</v>
      </c>
      <c r="C4308" s="50" t="s">
        <v>2308</v>
      </c>
      <c r="D4308" s="50" t="s">
        <v>713</v>
      </c>
    </row>
    <row r="4309" spans="1:4">
      <c r="A4309" s="50" t="s">
        <v>2307</v>
      </c>
      <c r="B4309" s="50">
        <v>533164</v>
      </c>
      <c r="C4309" s="50" t="s">
        <v>2306</v>
      </c>
      <c r="D4309" s="50" t="s">
        <v>716</v>
      </c>
    </row>
    <row r="4310" spans="1:4">
      <c r="A4310" s="50" t="s">
        <v>2305</v>
      </c>
      <c r="B4310" s="50">
        <v>532845</v>
      </c>
      <c r="C4310" s="50" t="s">
        <v>2304</v>
      </c>
      <c r="D4310" s="50" t="s">
        <v>1593</v>
      </c>
    </row>
    <row r="4311" spans="1:4">
      <c r="A4311" s="50" t="s">
        <v>2303</v>
      </c>
      <c r="B4311" s="50">
        <v>507753</v>
      </c>
      <c r="C4311" s="50" t="s">
        <v>1517</v>
      </c>
      <c r="D4311" s="50" t="s">
        <v>463</v>
      </c>
    </row>
    <row r="4312" spans="1:4">
      <c r="A4312" s="50" t="s">
        <v>2302</v>
      </c>
      <c r="B4312" s="50">
        <v>509945</v>
      </c>
      <c r="C4312" s="50" t="s">
        <v>1517</v>
      </c>
      <c r="D4312" s="50" t="s">
        <v>727</v>
      </c>
    </row>
    <row r="4313" spans="1:4">
      <c r="A4313" s="50" t="s">
        <v>2301</v>
      </c>
      <c r="B4313" s="50">
        <v>526654</v>
      </c>
      <c r="C4313" s="50" t="s">
        <v>1517</v>
      </c>
      <c r="D4313" s="50" t="s">
        <v>708</v>
      </c>
    </row>
    <row r="4314" spans="1:4">
      <c r="A4314" s="50" t="s">
        <v>2300</v>
      </c>
      <c r="B4314" s="50">
        <v>509015</v>
      </c>
      <c r="C4314" s="50" t="s">
        <v>1517</v>
      </c>
      <c r="D4314" s="50" t="s">
        <v>1527</v>
      </c>
    </row>
    <row r="4315" spans="1:4">
      <c r="A4315" s="50" t="s">
        <v>2299</v>
      </c>
      <c r="B4315" s="50">
        <v>509015</v>
      </c>
      <c r="C4315" s="50" t="s">
        <v>1517</v>
      </c>
      <c r="D4315" s="50" t="s">
        <v>1527</v>
      </c>
    </row>
    <row r="4316" spans="1:4">
      <c r="A4316" s="50" t="s">
        <v>2298</v>
      </c>
      <c r="B4316" s="50">
        <v>514484</v>
      </c>
      <c r="C4316" s="50" t="s">
        <v>1517</v>
      </c>
      <c r="D4316" s="50" t="s">
        <v>702</v>
      </c>
    </row>
    <row r="4317" spans="1:4">
      <c r="A4317" s="50" t="s">
        <v>2297</v>
      </c>
      <c r="B4317" s="50">
        <v>533158</v>
      </c>
      <c r="C4317" s="50" t="s">
        <v>2296</v>
      </c>
      <c r="D4317" s="50" t="s">
        <v>829</v>
      </c>
    </row>
    <row r="4318" spans="1:4">
      <c r="A4318" s="50" t="s">
        <v>2295</v>
      </c>
      <c r="B4318" s="50">
        <v>590062</v>
      </c>
      <c r="C4318" s="50" t="s">
        <v>2294</v>
      </c>
      <c r="D4318" s="50" t="s">
        <v>463</v>
      </c>
    </row>
    <row r="4319" spans="1:4">
      <c r="A4319" s="50" t="s">
        <v>2293</v>
      </c>
      <c r="B4319" s="50">
        <v>542460</v>
      </c>
      <c r="C4319" s="50" t="s">
        <v>2292</v>
      </c>
      <c r="D4319" s="50" t="s">
        <v>297</v>
      </c>
    </row>
    <row r="4320" spans="1:4">
      <c r="A4320" s="50" t="s">
        <v>2291</v>
      </c>
      <c r="B4320" s="50">
        <v>531373</v>
      </c>
      <c r="C4320" s="50" t="s">
        <v>2290</v>
      </c>
      <c r="D4320" s="50" t="s">
        <v>1593</v>
      </c>
    </row>
    <row r="4321" spans="1:4">
      <c r="A4321" s="50" t="s">
        <v>2289</v>
      </c>
      <c r="B4321" s="50">
        <v>500469</v>
      </c>
      <c r="C4321" s="50" t="s">
        <v>2288</v>
      </c>
      <c r="D4321" s="50" t="s">
        <v>705</v>
      </c>
    </row>
    <row r="4322" spans="1:4">
      <c r="A4322" s="50" t="s">
        <v>2287</v>
      </c>
      <c r="B4322" s="50">
        <v>500620</v>
      </c>
      <c r="C4322" s="50" t="s">
        <v>2286</v>
      </c>
      <c r="D4322" s="50" t="s">
        <v>577</v>
      </c>
    </row>
    <row r="4323" spans="1:4">
      <c r="A4323" s="50" t="s">
        <v>2285</v>
      </c>
      <c r="B4323" s="50" t="s">
        <v>1517</v>
      </c>
      <c r="C4323" s="50" t="s">
        <v>2284</v>
      </c>
      <c r="D4323" s="50" t="s">
        <v>1662</v>
      </c>
    </row>
    <row r="4324" spans="1:4">
      <c r="A4324" s="50" t="s">
        <v>2283</v>
      </c>
      <c r="B4324" s="50">
        <v>522073</v>
      </c>
      <c r="C4324" s="50" t="s">
        <v>2282</v>
      </c>
      <c r="D4324" s="50" t="s">
        <v>771</v>
      </c>
    </row>
    <row r="4325" spans="1:4">
      <c r="A4325" s="50" t="s">
        <v>2281</v>
      </c>
      <c r="B4325" s="50">
        <v>530005</v>
      </c>
      <c r="C4325" s="50" t="s">
        <v>2280</v>
      </c>
      <c r="D4325" s="50" t="s">
        <v>469</v>
      </c>
    </row>
    <row r="4326" spans="1:4">
      <c r="A4326" s="50" t="s">
        <v>2279</v>
      </c>
      <c r="B4326" s="50">
        <v>500850</v>
      </c>
      <c r="C4326" s="50" t="s">
        <v>2278</v>
      </c>
      <c r="D4326" s="50" t="s">
        <v>1593</v>
      </c>
    </row>
    <row r="4327" spans="1:4">
      <c r="A4327" s="50" t="s">
        <v>2277</v>
      </c>
      <c r="B4327" s="50">
        <v>540954</v>
      </c>
      <c r="C4327" s="50" t="s">
        <v>1517</v>
      </c>
      <c r="D4327" s="50" t="s">
        <v>737</v>
      </c>
    </row>
    <row r="4328" spans="1:4">
      <c r="A4328" s="50" t="s">
        <v>2276</v>
      </c>
      <c r="B4328" s="50">
        <v>530023</v>
      </c>
      <c r="C4328" s="50" t="s">
        <v>2274</v>
      </c>
      <c r="D4328" s="50" t="s">
        <v>786</v>
      </c>
    </row>
    <row r="4329" spans="1:4">
      <c r="A4329" s="50" t="s">
        <v>2275</v>
      </c>
      <c r="B4329" s="50">
        <v>530023</v>
      </c>
      <c r="C4329" s="50" t="s">
        <v>2274</v>
      </c>
      <c r="D4329" s="50" t="s">
        <v>786</v>
      </c>
    </row>
    <row r="4330" spans="1:4">
      <c r="A4330" s="50" t="s">
        <v>2273</v>
      </c>
      <c r="B4330" s="50">
        <v>532209</v>
      </c>
      <c r="C4330" s="50" t="s">
        <v>2272</v>
      </c>
      <c r="D4330" s="50" t="s">
        <v>705</v>
      </c>
    </row>
    <row r="4331" spans="1:4">
      <c r="A4331" s="50" t="s">
        <v>2271</v>
      </c>
      <c r="B4331" s="50">
        <v>532652</v>
      </c>
      <c r="C4331" s="50" t="s">
        <v>2270</v>
      </c>
      <c r="D4331" s="50" t="s">
        <v>705</v>
      </c>
    </row>
    <row r="4332" spans="1:4">
      <c r="A4332" s="50" t="s">
        <v>2269</v>
      </c>
      <c r="B4332" s="50">
        <v>540210</v>
      </c>
      <c r="C4332" s="50" t="s">
        <v>2268</v>
      </c>
      <c r="D4332" s="50" t="s">
        <v>1034</v>
      </c>
    </row>
    <row r="4333" spans="1:4">
      <c r="A4333" s="50" t="s">
        <v>2267</v>
      </c>
      <c r="B4333" s="50">
        <v>501343</v>
      </c>
      <c r="C4333" s="50" t="s">
        <v>2266</v>
      </c>
      <c r="D4333" s="50" t="s">
        <v>786</v>
      </c>
    </row>
    <row r="4334" spans="1:4">
      <c r="A4334" s="50" t="s">
        <v>2265</v>
      </c>
      <c r="B4334" s="50">
        <v>540769</v>
      </c>
      <c r="C4334" s="50" t="s">
        <v>2264</v>
      </c>
      <c r="D4334" s="50" t="s">
        <v>371</v>
      </c>
    </row>
    <row r="4335" spans="1:4">
      <c r="A4335" s="50" t="s">
        <v>2263</v>
      </c>
      <c r="B4335" s="50">
        <v>590086</v>
      </c>
      <c r="C4335" s="50" t="s">
        <v>2262</v>
      </c>
      <c r="D4335" s="50" t="s">
        <v>2261</v>
      </c>
    </row>
    <row r="4336" spans="1:4">
      <c r="A4336" s="50" t="s">
        <v>2260</v>
      </c>
      <c r="B4336" s="50" t="s">
        <v>1517</v>
      </c>
      <c r="C4336" s="50" t="s">
        <v>2259</v>
      </c>
      <c r="D4336" s="50" t="s">
        <v>1662</v>
      </c>
    </row>
    <row r="4337" spans="1:4">
      <c r="A4337" s="50" t="s">
        <v>2258</v>
      </c>
      <c r="B4337" s="50">
        <v>503100</v>
      </c>
      <c r="C4337" s="50" t="s">
        <v>2257</v>
      </c>
      <c r="D4337" s="50" t="s">
        <v>708</v>
      </c>
    </row>
    <row r="4338" spans="1:4">
      <c r="A4338" s="50" t="s">
        <v>2256</v>
      </c>
      <c r="B4338" s="50">
        <v>542123</v>
      </c>
      <c r="C4338" s="50" t="s">
        <v>1517</v>
      </c>
      <c r="D4338" s="50" t="s">
        <v>199</v>
      </c>
    </row>
    <row r="4339" spans="1:4">
      <c r="A4339" s="50" t="s">
        <v>2255</v>
      </c>
      <c r="B4339" s="50">
        <v>500260</v>
      </c>
      <c r="C4339" s="50" t="s">
        <v>2254</v>
      </c>
      <c r="D4339" s="50" t="s">
        <v>469</v>
      </c>
    </row>
    <row r="4340" spans="1:4">
      <c r="A4340" s="50" t="s">
        <v>2253</v>
      </c>
      <c r="B4340" s="50">
        <v>503169</v>
      </c>
      <c r="C4340" s="50" t="s">
        <v>2252</v>
      </c>
      <c r="D4340" s="50" t="s">
        <v>702</v>
      </c>
    </row>
    <row r="4341" spans="1:4">
      <c r="A4341" s="50" t="s">
        <v>2251</v>
      </c>
      <c r="B4341" s="50">
        <v>526725</v>
      </c>
      <c r="C4341" s="50" t="s">
        <v>2250</v>
      </c>
      <c r="D4341" s="50" t="s">
        <v>2249</v>
      </c>
    </row>
    <row r="4342" spans="1:4">
      <c r="A4342" s="50" t="s">
        <v>2248</v>
      </c>
      <c r="B4342" s="50">
        <v>532218</v>
      </c>
      <c r="C4342" s="50" t="s">
        <v>2247</v>
      </c>
      <c r="D4342" s="50" t="s">
        <v>705</v>
      </c>
    </row>
    <row r="4343" spans="1:4">
      <c r="A4343" s="50" t="s">
        <v>2246</v>
      </c>
      <c r="B4343" s="50">
        <v>512531</v>
      </c>
      <c r="C4343" s="50" t="s">
        <v>2245</v>
      </c>
      <c r="D4343" s="50" t="s">
        <v>994</v>
      </c>
    </row>
    <row r="4344" spans="1:4">
      <c r="A4344" s="50" t="s">
        <v>2244</v>
      </c>
      <c r="B4344" s="50">
        <v>512531</v>
      </c>
      <c r="C4344" s="50" t="s">
        <v>2243</v>
      </c>
      <c r="D4344" s="50" t="s">
        <v>994</v>
      </c>
    </row>
    <row r="4345" spans="1:4">
      <c r="A4345" s="50" t="s">
        <v>2242</v>
      </c>
      <c r="B4345" s="50">
        <v>504966</v>
      </c>
      <c r="C4345" s="50" t="s">
        <v>2240</v>
      </c>
      <c r="D4345" s="50" t="s">
        <v>912</v>
      </c>
    </row>
    <row r="4346" spans="1:4">
      <c r="A4346" s="50" t="s">
        <v>2241</v>
      </c>
      <c r="B4346" s="50">
        <v>504966</v>
      </c>
      <c r="C4346" s="50" t="s">
        <v>2240</v>
      </c>
      <c r="D4346" s="50" t="s">
        <v>912</v>
      </c>
    </row>
    <row r="4347" spans="1:4">
      <c r="A4347" s="50" t="s">
        <v>2239</v>
      </c>
      <c r="B4347" s="50">
        <v>530363</v>
      </c>
      <c r="C4347" s="50" t="s">
        <v>2238</v>
      </c>
      <c r="D4347" s="50" t="s">
        <v>589</v>
      </c>
    </row>
    <row r="4348" spans="1:4">
      <c r="A4348" s="50" t="s">
        <v>2237</v>
      </c>
      <c r="B4348" s="50" t="s">
        <v>1517</v>
      </c>
      <c r="C4348" s="50" t="s">
        <v>2236</v>
      </c>
      <c r="D4348" s="50" t="s">
        <v>1662</v>
      </c>
    </row>
    <row r="4349" spans="1:4">
      <c r="A4349" s="50" t="s">
        <v>2235</v>
      </c>
      <c r="B4349" s="50" t="s">
        <v>1517</v>
      </c>
      <c r="C4349" s="50" t="s">
        <v>2234</v>
      </c>
      <c r="D4349" s="50" t="s">
        <v>1662</v>
      </c>
    </row>
    <row r="4350" spans="1:4">
      <c r="A4350" s="50" t="s">
        <v>2233</v>
      </c>
      <c r="B4350" s="50">
        <v>540980</v>
      </c>
      <c r="C4350" s="50" t="s">
        <v>1517</v>
      </c>
      <c r="D4350" s="50" t="s">
        <v>994</v>
      </c>
    </row>
    <row r="4351" spans="1:4">
      <c r="A4351" s="50" t="s">
        <v>2232</v>
      </c>
      <c r="B4351" s="50" t="s">
        <v>1517</v>
      </c>
      <c r="C4351" s="50" t="s">
        <v>2231</v>
      </c>
      <c r="D4351" s="50" t="s">
        <v>1515</v>
      </c>
    </row>
    <row r="4352" spans="1:4">
      <c r="A4352" s="50" t="s">
        <v>2230</v>
      </c>
      <c r="B4352" s="50">
        <v>530199</v>
      </c>
      <c r="C4352" s="50" t="s">
        <v>2229</v>
      </c>
      <c r="D4352" s="50" t="s">
        <v>254</v>
      </c>
    </row>
    <row r="4353" spans="1:4">
      <c r="A4353" s="50" t="s">
        <v>2228</v>
      </c>
      <c r="B4353" s="50">
        <v>500411</v>
      </c>
      <c r="C4353" s="50" t="s">
        <v>2227</v>
      </c>
      <c r="D4353" s="50" t="s">
        <v>531</v>
      </c>
    </row>
    <row r="4354" spans="1:4">
      <c r="A4354" s="50" t="s">
        <v>2226</v>
      </c>
      <c r="B4354" s="50">
        <v>539310</v>
      </c>
      <c r="C4354" s="50" t="s">
        <v>1517</v>
      </c>
      <c r="D4354" s="50" t="s">
        <v>1023</v>
      </c>
    </row>
    <row r="4355" spans="1:4">
      <c r="A4355" s="50" t="s">
        <v>2225</v>
      </c>
      <c r="B4355" s="50">
        <v>538464</v>
      </c>
      <c r="C4355" s="50" t="s">
        <v>1517</v>
      </c>
      <c r="D4355" s="50" t="s">
        <v>786</v>
      </c>
    </row>
    <row r="4356" spans="1:4">
      <c r="A4356" s="50" t="s">
        <v>2224</v>
      </c>
      <c r="B4356" s="50">
        <v>531652</v>
      </c>
      <c r="C4356" s="50" t="s">
        <v>1517</v>
      </c>
      <c r="D4356" s="50" t="s">
        <v>786</v>
      </c>
    </row>
    <row r="4357" spans="1:4">
      <c r="A4357" s="50" t="s">
        <v>2223</v>
      </c>
      <c r="B4357" s="50">
        <v>507450</v>
      </c>
      <c r="C4357" s="50" t="s">
        <v>2222</v>
      </c>
      <c r="D4357" s="50" t="s">
        <v>589</v>
      </c>
    </row>
    <row r="4358" spans="1:4">
      <c r="A4358" s="50" t="s">
        <v>2221</v>
      </c>
      <c r="B4358" s="50">
        <v>500412</v>
      </c>
      <c r="C4358" s="50" t="s">
        <v>2220</v>
      </c>
      <c r="D4358" s="50" t="s">
        <v>463</v>
      </c>
    </row>
    <row r="4359" spans="1:4">
      <c r="A4359" s="50" t="s">
        <v>2219</v>
      </c>
      <c r="B4359" s="50">
        <v>500413</v>
      </c>
      <c r="C4359" s="50" t="s">
        <v>2217</v>
      </c>
      <c r="D4359" s="50" t="s">
        <v>957</v>
      </c>
    </row>
    <row r="4360" spans="1:4">
      <c r="A4360" s="50" t="s">
        <v>2218</v>
      </c>
      <c r="B4360" s="50">
        <v>500413</v>
      </c>
      <c r="C4360" s="50" t="s">
        <v>2217</v>
      </c>
      <c r="D4360" s="50" t="s">
        <v>957</v>
      </c>
    </row>
    <row r="4361" spans="1:4">
      <c r="A4361" s="50" t="s">
        <v>2216</v>
      </c>
      <c r="B4361" s="50">
        <v>533941</v>
      </c>
      <c r="C4361" s="50" t="s">
        <v>2214</v>
      </c>
      <c r="D4361" s="50" t="s">
        <v>829</v>
      </c>
    </row>
    <row r="4362" spans="1:4">
      <c r="A4362" s="50" t="s">
        <v>2215</v>
      </c>
      <c r="B4362" s="50">
        <v>533941</v>
      </c>
      <c r="C4362" s="50" t="s">
        <v>2214</v>
      </c>
      <c r="D4362" s="50" t="s">
        <v>829</v>
      </c>
    </row>
    <row r="4363" spans="1:4">
      <c r="A4363" s="50" t="s">
        <v>2213</v>
      </c>
      <c r="B4363" s="50">
        <v>539871</v>
      </c>
      <c r="C4363" s="50" t="s">
        <v>2212</v>
      </c>
      <c r="D4363" s="50" t="s">
        <v>890</v>
      </c>
    </row>
    <row r="4364" spans="1:4">
      <c r="A4364" s="50" t="s">
        <v>2211</v>
      </c>
      <c r="B4364" s="50">
        <v>504973</v>
      </c>
      <c r="C4364" s="50" t="s">
        <v>2210</v>
      </c>
      <c r="D4364" s="50" t="s">
        <v>771</v>
      </c>
    </row>
    <row r="4365" spans="1:4">
      <c r="A4365" s="50" t="s">
        <v>2209</v>
      </c>
      <c r="B4365" s="50">
        <v>540108</v>
      </c>
      <c r="C4365" s="50" t="s">
        <v>1517</v>
      </c>
      <c r="D4365" s="50" t="s">
        <v>727</v>
      </c>
    </row>
    <row r="4366" spans="1:4">
      <c r="A4366" s="50" t="s">
        <v>2208</v>
      </c>
      <c r="B4366" s="50">
        <v>590005</v>
      </c>
      <c r="C4366" s="50" t="s">
        <v>2206</v>
      </c>
      <c r="D4366" s="50" t="s">
        <v>2205</v>
      </c>
    </row>
    <row r="4367" spans="1:4">
      <c r="A4367" s="50" t="s">
        <v>2207</v>
      </c>
      <c r="B4367" s="50">
        <v>590005</v>
      </c>
      <c r="C4367" s="50" t="s">
        <v>2206</v>
      </c>
      <c r="D4367" s="50" t="s">
        <v>2205</v>
      </c>
    </row>
    <row r="4368" spans="1:4">
      <c r="A4368" s="50" t="s">
        <v>2204</v>
      </c>
      <c r="B4368" s="50">
        <v>536264</v>
      </c>
      <c r="C4368" s="50" t="s">
        <v>1517</v>
      </c>
      <c r="D4368" s="50" t="s">
        <v>794</v>
      </c>
    </row>
    <row r="4369" spans="1:4">
      <c r="A4369" s="50" t="s">
        <v>2203</v>
      </c>
      <c r="B4369" s="50">
        <v>536264</v>
      </c>
      <c r="C4369" s="50" t="s">
        <v>1517</v>
      </c>
      <c r="D4369" s="50" t="s">
        <v>794</v>
      </c>
    </row>
    <row r="4370" spans="1:4">
      <c r="A4370" s="50" t="s">
        <v>2202</v>
      </c>
      <c r="B4370" s="50">
        <v>533629</v>
      </c>
      <c r="C4370" s="50" t="s">
        <v>2201</v>
      </c>
      <c r="D4370" s="50" t="s">
        <v>716</v>
      </c>
    </row>
    <row r="4371" spans="1:4">
      <c r="A4371" s="50" t="s">
        <v>2200</v>
      </c>
      <c r="B4371" s="50">
        <v>505196</v>
      </c>
      <c r="C4371" s="50" t="s">
        <v>2199</v>
      </c>
      <c r="D4371" s="50" t="s">
        <v>757</v>
      </c>
    </row>
    <row r="4372" spans="1:4">
      <c r="A4372" s="50" t="s">
        <v>2198</v>
      </c>
      <c r="B4372" s="50">
        <v>503663</v>
      </c>
      <c r="C4372" s="50" t="s">
        <v>2197</v>
      </c>
      <c r="D4372" s="50" t="s">
        <v>1573</v>
      </c>
    </row>
    <row r="4373" spans="1:4">
      <c r="A4373" s="50" t="s">
        <v>2196</v>
      </c>
      <c r="B4373" s="50">
        <v>507205</v>
      </c>
      <c r="C4373" s="50" t="s">
        <v>2195</v>
      </c>
      <c r="D4373" s="50" t="s">
        <v>1611</v>
      </c>
    </row>
    <row r="4374" spans="1:4">
      <c r="A4374" s="50" t="s">
        <v>2194</v>
      </c>
      <c r="B4374" s="50">
        <v>532856</v>
      </c>
      <c r="C4374" s="50" t="s">
        <v>2193</v>
      </c>
      <c r="D4374" s="50" t="s">
        <v>716</v>
      </c>
    </row>
    <row r="4375" spans="1:4">
      <c r="A4375" s="50" t="s">
        <v>2192</v>
      </c>
      <c r="B4375" s="50">
        <v>511559</v>
      </c>
      <c r="C4375" s="50" t="s">
        <v>2191</v>
      </c>
      <c r="D4375" s="50" t="s">
        <v>786</v>
      </c>
    </row>
    <row r="4376" spans="1:4">
      <c r="A4376" s="50" t="s">
        <v>2190</v>
      </c>
      <c r="B4376" s="50">
        <v>500414</v>
      </c>
      <c r="C4376" s="50" t="s">
        <v>1517</v>
      </c>
      <c r="D4376" s="50" t="s">
        <v>829</v>
      </c>
    </row>
    <row r="4377" spans="1:4">
      <c r="A4377" s="50" t="s">
        <v>2189</v>
      </c>
      <c r="B4377" s="50">
        <v>500414</v>
      </c>
      <c r="C4377" s="50" t="s">
        <v>1517</v>
      </c>
      <c r="D4377" s="50" t="s">
        <v>829</v>
      </c>
    </row>
    <row r="4378" spans="1:4">
      <c r="A4378" s="50" t="s">
        <v>2188</v>
      </c>
      <c r="B4378" s="50">
        <v>522113</v>
      </c>
      <c r="C4378" s="50" t="s">
        <v>2186</v>
      </c>
      <c r="D4378" s="50" t="s">
        <v>297</v>
      </c>
    </row>
    <row r="4379" spans="1:4">
      <c r="A4379" s="50" t="s">
        <v>2187</v>
      </c>
      <c r="B4379" s="50">
        <v>522113</v>
      </c>
      <c r="C4379" s="50" t="s">
        <v>2186</v>
      </c>
      <c r="D4379" s="50" t="s">
        <v>297</v>
      </c>
    </row>
    <row r="4380" spans="1:4">
      <c r="A4380" s="50" t="s">
        <v>2185</v>
      </c>
      <c r="B4380" s="50">
        <v>530475</v>
      </c>
      <c r="C4380" s="50" t="s">
        <v>1517</v>
      </c>
      <c r="D4380" s="50" t="s">
        <v>187</v>
      </c>
    </row>
    <row r="4381" spans="1:4">
      <c r="A4381" s="50" t="s">
        <v>2184</v>
      </c>
      <c r="B4381" s="50">
        <v>541741</v>
      </c>
      <c r="C4381" s="50" t="s">
        <v>1517</v>
      </c>
      <c r="D4381" s="50" t="s">
        <v>994</v>
      </c>
    </row>
    <row r="4382" spans="1:4">
      <c r="A4382" s="50" t="s">
        <v>2183</v>
      </c>
      <c r="B4382" s="50">
        <v>532375</v>
      </c>
      <c r="C4382" s="50" t="s">
        <v>2182</v>
      </c>
      <c r="D4382" s="50" t="s">
        <v>1729</v>
      </c>
    </row>
    <row r="4383" spans="1:4">
      <c r="A4383" s="50" t="s">
        <v>2181</v>
      </c>
      <c r="B4383" s="50">
        <v>539488</v>
      </c>
      <c r="C4383" s="50" t="s">
        <v>1517</v>
      </c>
      <c r="D4383" s="50" t="s">
        <v>1573</v>
      </c>
    </row>
    <row r="4384" spans="1:4">
      <c r="A4384" s="50" t="s">
        <v>2180</v>
      </c>
      <c r="B4384" s="50">
        <v>540904</v>
      </c>
      <c r="C4384" s="50" t="s">
        <v>1517</v>
      </c>
      <c r="D4384" s="50" t="s">
        <v>2179</v>
      </c>
    </row>
    <row r="4385" spans="1:4">
      <c r="A4385" s="50" t="s">
        <v>2178</v>
      </c>
      <c r="B4385" s="50" t="s">
        <v>1517</v>
      </c>
      <c r="C4385" s="50" t="s">
        <v>2177</v>
      </c>
      <c r="D4385" s="50" t="s">
        <v>1515</v>
      </c>
    </row>
    <row r="4386" spans="1:4">
      <c r="A4386" s="50" t="s">
        <v>2176</v>
      </c>
      <c r="B4386" s="50">
        <v>531547</v>
      </c>
      <c r="C4386" s="50" t="s">
        <v>1517</v>
      </c>
      <c r="D4386" s="50" t="s">
        <v>196</v>
      </c>
    </row>
    <row r="4387" spans="1:4">
      <c r="A4387" s="50" t="s">
        <v>2175</v>
      </c>
      <c r="B4387" s="50">
        <v>531547</v>
      </c>
      <c r="C4387" s="50" t="s">
        <v>1517</v>
      </c>
      <c r="D4387" s="50" t="s">
        <v>196</v>
      </c>
    </row>
    <row r="4388" spans="1:4">
      <c r="A4388" s="50" t="s">
        <v>2174</v>
      </c>
      <c r="B4388" s="50">
        <v>531814</v>
      </c>
      <c r="C4388" s="50" t="s">
        <v>1517</v>
      </c>
      <c r="D4388" s="50" t="s">
        <v>708</v>
      </c>
    </row>
    <row r="4389" spans="1:4">
      <c r="A4389" s="50" t="s">
        <v>2173</v>
      </c>
      <c r="B4389" s="50">
        <v>524582</v>
      </c>
      <c r="C4389" s="50" t="s">
        <v>1517</v>
      </c>
      <c r="D4389" s="50" t="s">
        <v>548</v>
      </c>
    </row>
    <row r="4390" spans="1:4">
      <c r="A4390" s="50" t="s">
        <v>2172</v>
      </c>
      <c r="B4390" s="50">
        <v>539040</v>
      </c>
      <c r="C4390" s="50" t="s">
        <v>1517</v>
      </c>
      <c r="D4390" s="50" t="s">
        <v>875</v>
      </c>
    </row>
    <row r="4391" spans="1:4">
      <c r="A4391" s="50" t="s">
        <v>2171</v>
      </c>
      <c r="B4391" s="50">
        <v>539985</v>
      </c>
      <c r="C4391" s="50" t="s">
        <v>1517</v>
      </c>
      <c r="D4391" s="50" t="s">
        <v>702</v>
      </c>
    </row>
    <row r="4392" spans="1:4">
      <c r="A4392" s="50" t="s">
        <v>2170</v>
      </c>
      <c r="B4392" s="50">
        <v>532966</v>
      </c>
      <c r="C4392" s="50" t="s">
        <v>2169</v>
      </c>
      <c r="D4392" s="50" t="s">
        <v>1915</v>
      </c>
    </row>
    <row r="4393" spans="1:4">
      <c r="A4393" s="50" t="s">
        <v>2168</v>
      </c>
      <c r="B4393" s="50">
        <v>524717</v>
      </c>
      <c r="C4393" s="50" t="s">
        <v>1517</v>
      </c>
      <c r="D4393" s="50" t="s">
        <v>187</v>
      </c>
    </row>
    <row r="4394" spans="1:4">
      <c r="A4394" s="50" t="s">
        <v>2167</v>
      </c>
      <c r="B4394" s="50">
        <v>500114</v>
      </c>
      <c r="C4394" s="50" t="s">
        <v>2166</v>
      </c>
      <c r="D4394" s="50" t="s">
        <v>829</v>
      </c>
    </row>
    <row r="4395" spans="1:4">
      <c r="A4395" s="50" t="s">
        <v>2165</v>
      </c>
      <c r="B4395" s="50">
        <v>530045</v>
      </c>
      <c r="C4395" s="50" t="s">
        <v>1517</v>
      </c>
      <c r="D4395" s="50" t="s">
        <v>786</v>
      </c>
    </row>
    <row r="4396" spans="1:4">
      <c r="A4396" s="50" t="s">
        <v>2164</v>
      </c>
      <c r="B4396" s="50">
        <v>511096</v>
      </c>
      <c r="C4396" s="50" t="s">
        <v>1517</v>
      </c>
      <c r="D4396" s="50" t="s">
        <v>708</v>
      </c>
    </row>
    <row r="4397" spans="1:4">
      <c r="A4397" s="50" t="s">
        <v>2163</v>
      </c>
      <c r="B4397" s="50">
        <v>531830</v>
      </c>
      <c r="C4397" s="50" t="s">
        <v>2162</v>
      </c>
      <c r="D4397" s="50" t="s">
        <v>2161</v>
      </c>
    </row>
    <row r="4398" spans="1:4">
      <c r="A4398" s="50" t="s">
        <v>2160</v>
      </c>
      <c r="B4398" s="50">
        <v>531644</v>
      </c>
      <c r="C4398" s="50" t="s">
        <v>1517</v>
      </c>
      <c r="D4398" s="50" t="s">
        <v>786</v>
      </c>
    </row>
    <row r="4399" spans="1:4">
      <c r="A4399" s="50" t="s">
        <v>2159</v>
      </c>
      <c r="B4399" s="50">
        <v>500418</v>
      </c>
      <c r="C4399" s="50" t="s">
        <v>2158</v>
      </c>
      <c r="D4399" s="50" t="s">
        <v>716</v>
      </c>
    </row>
    <row r="4400" spans="1:4">
      <c r="A4400" s="50" t="s">
        <v>2157</v>
      </c>
      <c r="B4400" s="50">
        <v>500420</v>
      </c>
      <c r="C4400" s="50" t="s">
        <v>2156</v>
      </c>
      <c r="D4400" s="50" t="s">
        <v>254</v>
      </c>
    </row>
    <row r="4401" spans="1:4">
      <c r="A4401" s="50" t="s">
        <v>2155</v>
      </c>
      <c r="B4401" s="50">
        <v>532779</v>
      </c>
      <c r="C4401" s="50" t="s">
        <v>2154</v>
      </c>
      <c r="D4401" s="50" t="s">
        <v>1845</v>
      </c>
    </row>
    <row r="4402" spans="1:4">
      <c r="A4402" s="50" t="s">
        <v>2153</v>
      </c>
      <c r="B4402" s="50">
        <v>523878</v>
      </c>
      <c r="C4402" s="50" t="s">
        <v>1517</v>
      </c>
      <c r="D4402" s="50" t="s">
        <v>1462</v>
      </c>
    </row>
    <row r="4403" spans="1:4">
      <c r="A4403" s="50" t="s">
        <v>2152</v>
      </c>
      <c r="B4403" s="50" t="s">
        <v>1517</v>
      </c>
      <c r="C4403" s="50" t="s">
        <v>2151</v>
      </c>
      <c r="D4403" s="50" t="s">
        <v>1515</v>
      </c>
    </row>
    <row r="4404" spans="1:4">
      <c r="A4404" s="50" t="s">
        <v>2150</v>
      </c>
      <c r="B4404" s="50" t="s">
        <v>1517</v>
      </c>
      <c r="C4404" s="50" t="s">
        <v>2149</v>
      </c>
      <c r="D4404" s="50" t="s">
        <v>1515</v>
      </c>
    </row>
    <row r="4405" spans="1:4">
      <c r="A4405" s="50" t="s">
        <v>2148</v>
      </c>
      <c r="B4405" s="50">
        <v>526650</v>
      </c>
      <c r="C4405" s="50" t="s">
        <v>2146</v>
      </c>
      <c r="D4405" s="50" t="s">
        <v>2145</v>
      </c>
    </row>
    <row r="4406" spans="1:4">
      <c r="A4406" s="50" t="s">
        <v>2147</v>
      </c>
      <c r="B4406" s="50">
        <v>526650</v>
      </c>
      <c r="C4406" s="50" t="s">
        <v>2146</v>
      </c>
      <c r="D4406" s="50" t="s">
        <v>2145</v>
      </c>
    </row>
    <row r="4407" spans="1:4">
      <c r="A4407" s="50" t="s">
        <v>2144</v>
      </c>
      <c r="B4407" s="50">
        <v>531771</v>
      </c>
      <c r="C4407" s="50" t="s">
        <v>1517</v>
      </c>
      <c r="D4407" s="50" t="s">
        <v>740</v>
      </c>
    </row>
    <row r="4408" spans="1:4">
      <c r="A4408" s="50" t="s">
        <v>2143</v>
      </c>
      <c r="B4408" s="50">
        <v>538607</v>
      </c>
      <c r="C4408" s="50" t="s">
        <v>1517</v>
      </c>
      <c r="D4408" s="50" t="s">
        <v>727</v>
      </c>
    </row>
    <row r="4409" spans="1:4">
      <c r="A4409" s="50" t="s">
        <v>2142</v>
      </c>
      <c r="B4409" s="50">
        <v>500421</v>
      </c>
      <c r="C4409" s="50" t="s">
        <v>1517</v>
      </c>
      <c r="D4409" s="50" t="s">
        <v>912</v>
      </c>
    </row>
    <row r="4410" spans="1:4">
      <c r="A4410" s="50" t="s">
        <v>2141</v>
      </c>
      <c r="B4410" s="50">
        <v>500421</v>
      </c>
      <c r="C4410" s="50" t="s">
        <v>1517</v>
      </c>
      <c r="D4410" s="50" t="s">
        <v>912</v>
      </c>
    </row>
    <row r="4411" spans="1:4">
      <c r="A4411" s="50" t="s">
        <v>2140</v>
      </c>
      <c r="B4411" s="50">
        <v>526582</v>
      </c>
      <c r="C4411" s="50" t="s">
        <v>2139</v>
      </c>
      <c r="D4411" s="50" t="s">
        <v>716</v>
      </c>
    </row>
    <row r="4412" spans="1:4">
      <c r="A4412" s="50" t="s">
        <v>2138</v>
      </c>
      <c r="B4412" s="50">
        <v>509953</v>
      </c>
      <c r="C4412" s="50" t="s">
        <v>1517</v>
      </c>
      <c r="D4412" s="50" t="s">
        <v>957</v>
      </c>
    </row>
    <row r="4413" spans="1:4">
      <c r="A4413" s="50" t="s">
        <v>2137</v>
      </c>
      <c r="B4413" s="50">
        <v>530783</v>
      </c>
      <c r="C4413" s="50" t="s">
        <v>1517</v>
      </c>
      <c r="D4413" s="50" t="s">
        <v>254</v>
      </c>
    </row>
    <row r="4414" spans="1:4">
      <c r="A4414" s="50" t="s">
        <v>2136</v>
      </c>
      <c r="B4414" s="50">
        <v>526961</v>
      </c>
      <c r="C4414" s="50" t="s">
        <v>2135</v>
      </c>
      <c r="D4414" s="50" t="s">
        <v>786</v>
      </c>
    </row>
    <row r="4415" spans="1:4">
      <c r="A4415" s="50" t="s">
        <v>2134</v>
      </c>
      <c r="B4415" s="50">
        <v>500422</v>
      </c>
      <c r="C4415" s="50" t="s">
        <v>1517</v>
      </c>
      <c r="D4415" s="50" t="s">
        <v>254</v>
      </c>
    </row>
    <row r="4416" spans="1:4">
      <c r="A4416" s="50" t="s">
        <v>2133</v>
      </c>
      <c r="B4416" s="50">
        <v>532410</v>
      </c>
      <c r="C4416" s="50" t="s">
        <v>1517</v>
      </c>
      <c r="D4416" s="50" t="s">
        <v>727</v>
      </c>
    </row>
    <row r="4417" spans="1:4">
      <c r="A4417" s="50" t="s">
        <v>2132</v>
      </c>
      <c r="B4417" s="50">
        <v>532928</v>
      </c>
      <c r="C4417" s="50" t="s">
        <v>2130</v>
      </c>
      <c r="D4417" s="50" t="s">
        <v>531</v>
      </c>
    </row>
    <row r="4418" spans="1:4">
      <c r="A4418" s="50" t="s">
        <v>2131</v>
      </c>
      <c r="B4418" s="50">
        <v>532928</v>
      </c>
      <c r="C4418" s="50" t="s">
        <v>2130</v>
      </c>
      <c r="D4418" s="50" t="s">
        <v>531</v>
      </c>
    </row>
    <row r="4419" spans="1:4">
      <c r="A4419" s="50" t="s">
        <v>2129</v>
      </c>
      <c r="B4419" s="50">
        <v>513063</v>
      </c>
      <c r="C4419" s="50" t="s">
        <v>1517</v>
      </c>
      <c r="D4419" s="50" t="s">
        <v>205</v>
      </c>
    </row>
    <row r="4420" spans="1:4">
      <c r="A4420" s="50" t="s">
        <v>2128</v>
      </c>
      <c r="B4420" s="50">
        <v>526139</v>
      </c>
      <c r="C4420" s="50" t="s">
        <v>1517</v>
      </c>
      <c r="D4420" s="50" t="s">
        <v>890</v>
      </c>
    </row>
    <row r="4421" spans="1:4">
      <c r="A4421" s="50" t="s">
        <v>2127</v>
      </c>
      <c r="B4421" s="50">
        <v>519367</v>
      </c>
      <c r="C4421" s="50" t="s">
        <v>1517</v>
      </c>
      <c r="D4421" s="50" t="s">
        <v>897</v>
      </c>
    </row>
    <row r="4422" spans="1:4">
      <c r="A4422" s="50" t="s">
        <v>2126</v>
      </c>
      <c r="B4422" s="50">
        <v>509003</v>
      </c>
      <c r="C4422" s="50" t="s">
        <v>1517</v>
      </c>
      <c r="D4422" s="50" t="s">
        <v>1533</v>
      </c>
    </row>
    <row r="4423" spans="1:4">
      <c r="A4423" s="50" t="s">
        <v>2125</v>
      </c>
      <c r="B4423" s="50">
        <v>506687</v>
      </c>
      <c r="C4423" s="50" t="s">
        <v>1517</v>
      </c>
      <c r="D4423" s="50" t="s">
        <v>463</v>
      </c>
    </row>
    <row r="4424" spans="1:4">
      <c r="A4424" s="50" t="s">
        <v>2124</v>
      </c>
      <c r="B4424" s="50">
        <v>532349</v>
      </c>
      <c r="C4424" s="50" t="s">
        <v>2122</v>
      </c>
      <c r="D4424" s="50" t="s">
        <v>2121</v>
      </c>
    </row>
    <row r="4425" spans="1:4">
      <c r="A4425" s="50" t="s">
        <v>2123</v>
      </c>
      <c r="B4425" s="50">
        <v>532349</v>
      </c>
      <c r="C4425" s="50" t="s">
        <v>2122</v>
      </c>
      <c r="D4425" s="50" t="s">
        <v>2121</v>
      </c>
    </row>
    <row r="4426" spans="1:4">
      <c r="A4426" s="50" t="s">
        <v>2120</v>
      </c>
      <c r="B4426" s="50">
        <v>532812</v>
      </c>
      <c r="C4426" s="50" t="s">
        <v>2119</v>
      </c>
      <c r="D4426" s="50" t="s">
        <v>786</v>
      </c>
    </row>
    <row r="4427" spans="1:4">
      <c r="A4427" s="50" t="s">
        <v>2118</v>
      </c>
      <c r="B4427" s="50" t="s">
        <v>1517</v>
      </c>
      <c r="C4427" s="50" t="s">
        <v>2117</v>
      </c>
      <c r="D4427" s="50" t="s">
        <v>1515</v>
      </c>
    </row>
    <row r="4428" spans="1:4">
      <c r="A4428" s="50" t="s">
        <v>2116</v>
      </c>
      <c r="B4428" s="50">
        <v>533540</v>
      </c>
      <c r="C4428" s="50" t="s">
        <v>2115</v>
      </c>
      <c r="D4428" s="50" t="s">
        <v>319</v>
      </c>
    </row>
    <row r="4429" spans="1:4">
      <c r="A4429" s="50" t="s">
        <v>2114</v>
      </c>
      <c r="B4429" s="50">
        <v>542233</v>
      </c>
      <c r="C4429" s="50" t="s">
        <v>2113</v>
      </c>
      <c r="D4429" s="50" t="s">
        <v>2112</v>
      </c>
    </row>
    <row r="4430" spans="1:4">
      <c r="A4430" s="50" t="s">
        <v>2111</v>
      </c>
      <c r="B4430" s="50">
        <v>500251</v>
      </c>
      <c r="C4430" s="50" t="s">
        <v>2110</v>
      </c>
      <c r="D4430" s="50" t="s">
        <v>1034</v>
      </c>
    </row>
    <row r="4431" spans="1:4">
      <c r="A4431" s="50" t="s">
        <v>2109</v>
      </c>
      <c r="B4431" s="50">
        <v>532159</v>
      </c>
      <c r="C4431" s="50" t="s">
        <v>1517</v>
      </c>
      <c r="D4431" s="50" t="s">
        <v>727</v>
      </c>
    </row>
    <row r="4432" spans="1:4">
      <c r="A4432" s="50" t="s">
        <v>2108</v>
      </c>
      <c r="B4432" s="50">
        <v>505854</v>
      </c>
      <c r="C4432" s="50" t="s">
        <v>2107</v>
      </c>
      <c r="D4432" s="50" t="s">
        <v>297</v>
      </c>
    </row>
    <row r="4433" spans="1:4">
      <c r="A4433" s="50" t="s">
        <v>2106</v>
      </c>
      <c r="B4433" s="50">
        <v>534369</v>
      </c>
      <c r="C4433" s="50" t="s">
        <v>2105</v>
      </c>
      <c r="D4433" s="50" t="s">
        <v>829</v>
      </c>
    </row>
    <row r="4434" spans="1:4">
      <c r="A4434" s="50" t="s">
        <v>2104</v>
      </c>
      <c r="B4434" s="50">
        <v>531716</v>
      </c>
      <c r="C4434" s="50" t="s">
        <v>1517</v>
      </c>
      <c r="D4434" s="50" t="s">
        <v>548</v>
      </c>
    </row>
    <row r="4435" spans="1:4">
      <c r="A4435" s="50" t="s">
        <v>2103</v>
      </c>
      <c r="B4435" s="50">
        <v>521064</v>
      </c>
      <c r="C4435" s="50" t="s">
        <v>2102</v>
      </c>
      <c r="D4435" s="50" t="s">
        <v>702</v>
      </c>
    </row>
    <row r="4436" spans="1:4">
      <c r="A4436" s="50" t="s">
        <v>2101</v>
      </c>
      <c r="B4436" s="50">
        <v>540726</v>
      </c>
      <c r="C4436" s="50" t="s">
        <v>1517</v>
      </c>
      <c r="D4436" s="50" t="s">
        <v>994</v>
      </c>
    </row>
    <row r="4437" spans="1:4">
      <c r="A4437" s="50" t="s">
        <v>2100</v>
      </c>
      <c r="B4437" s="50">
        <v>531972</v>
      </c>
      <c r="C4437" s="50" t="s">
        <v>1517</v>
      </c>
      <c r="D4437" s="50" t="s">
        <v>860</v>
      </c>
    </row>
    <row r="4438" spans="1:4">
      <c r="A4438" s="50" t="s">
        <v>2099</v>
      </c>
      <c r="B4438" s="50">
        <v>517562</v>
      </c>
      <c r="C4438" s="50" t="s">
        <v>2098</v>
      </c>
      <c r="D4438" s="50" t="s">
        <v>730</v>
      </c>
    </row>
    <row r="4439" spans="1:4">
      <c r="A4439" s="50" t="s">
        <v>2097</v>
      </c>
      <c r="B4439" s="50">
        <v>531658</v>
      </c>
      <c r="C4439" s="50" t="s">
        <v>1517</v>
      </c>
      <c r="D4439" s="50" t="s">
        <v>786</v>
      </c>
    </row>
    <row r="4440" spans="1:4">
      <c r="A4440" s="50" t="s">
        <v>2096</v>
      </c>
      <c r="B4440" s="50">
        <v>536565</v>
      </c>
      <c r="C4440" s="50" t="s">
        <v>1517</v>
      </c>
      <c r="D4440" s="50" t="s">
        <v>2095</v>
      </c>
    </row>
    <row r="4441" spans="1:4">
      <c r="A4441" s="50" t="s">
        <v>2094</v>
      </c>
      <c r="B4441" s="50">
        <v>531846</v>
      </c>
      <c r="C4441" s="50" t="s">
        <v>1517</v>
      </c>
      <c r="D4441" s="50" t="s">
        <v>727</v>
      </c>
    </row>
    <row r="4442" spans="1:4">
      <c r="A4442" s="50" t="s">
        <v>2093</v>
      </c>
      <c r="B4442" s="50">
        <v>531846</v>
      </c>
      <c r="C4442" s="50" t="s">
        <v>1517</v>
      </c>
      <c r="D4442" s="50" t="s">
        <v>727</v>
      </c>
    </row>
    <row r="4443" spans="1:4">
      <c r="A4443" s="50" t="s">
        <v>2092</v>
      </c>
      <c r="B4443" s="50">
        <v>534755</v>
      </c>
      <c r="C4443" s="50" t="s">
        <v>2091</v>
      </c>
      <c r="D4443" s="50" t="s">
        <v>727</v>
      </c>
    </row>
    <row r="4444" spans="1:4">
      <c r="A4444" s="50" t="s">
        <v>2090</v>
      </c>
      <c r="B4444" s="50">
        <v>512101</v>
      </c>
      <c r="C4444" s="50" t="s">
        <v>1517</v>
      </c>
      <c r="D4444" s="50" t="s">
        <v>254</v>
      </c>
    </row>
    <row r="4445" spans="1:4">
      <c r="A4445" s="50" t="s">
        <v>2089</v>
      </c>
      <c r="B4445" s="50">
        <v>531279</v>
      </c>
      <c r="C4445" s="50" t="s">
        <v>1517</v>
      </c>
      <c r="D4445" s="50" t="s">
        <v>786</v>
      </c>
    </row>
    <row r="4446" spans="1:4">
      <c r="A4446" s="50" t="s">
        <v>2088</v>
      </c>
      <c r="B4446" s="50">
        <v>523387</v>
      </c>
      <c r="C4446" s="50" t="s">
        <v>1517</v>
      </c>
      <c r="D4446" s="50" t="s">
        <v>829</v>
      </c>
    </row>
    <row r="4447" spans="1:4">
      <c r="A4447" s="50" t="s">
        <v>2087</v>
      </c>
      <c r="B4447" s="50">
        <v>505978</v>
      </c>
      <c r="C4447" s="50" t="s">
        <v>1517</v>
      </c>
      <c r="D4447" s="50" t="s">
        <v>771</v>
      </c>
    </row>
    <row r="4448" spans="1:4">
      <c r="A4448" s="50" t="s">
        <v>2086</v>
      </c>
      <c r="B4448" s="50">
        <v>532356</v>
      </c>
      <c r="C4448" s="50" t="s">
        <v>2085</v>
      </c>
      <c r="D4448" s="50" t="s">
        <v>589</v>
      </c>
    </row>
    <row r="4449" spans="1:4">
      <c r="A4449" s="50" t="s">
        <v>2084</v>
      </c>
      <c r="B4449" s="50">
        <v>538569</v>
      </c>
      <c r="C4449" s="50" t="s">
        <v>2083</v>
      </c>
      <c r="D4449" s="50" t="s">
        <v>1621</v>
      </c>
    </row>
    <row r="4450" spans="1:4">
      <c r="A4450" s="50" t="s">
        <v>2082</v>
      </c>
      <c r="B4450" s="50">
        <v>502281</v>
      </c>
      <c r="C4450" s="50" t="s">
        <v>1517</v>
      </c>
      <c r="D4450" s="50" t="s">
        <v>1822</v>
      </c>
    </row>
    <row r="4451" spans="1:4">
      <c r="A4451" s="50" t="s">
        <v>2081</v>
      </c>
      <c r="B4451" s="50">
        <v>533655</v>
      </c>
      <c r="C4451" s="50" t="s">
        <v>2080</v>
      </c>
      <c r="D4451" s="50" t="s">
        <v>531</v>
      </c>
    </row>
    <row r="4452" spans="1:4">
      <c r="A4452" s="50" t="s">
        <v>2079</v>
      </c>
      <c r="B4452" s="50">
        <v>538579</v>
      </c>
      <c r="C4452" s="50" t="s">
        <v>1517</v>
      </c>
      <c r="D4452" s="50" t="s">
        <v>994</v>
      </c>
    </row>
    <row r="4453" spans="1:4">
      <c r="A4453" s="50" t="s">
        <v>2078</v>
      </c>
      <c r="B4453" s="50">
        <v>519303</v>
      </c>
      <c r="C4453" s="50" t="s">
        <v>1517</v>
      </c>
      <c r="D4453" s="50" t="s">
        <v>1428</v>
      </c>
    </row>
    <row r="4454" spans="1:4">
      <c r="A4454" s="50" t="s">
        <v>2077</v>
      </c>
      <c r="B4454" s="50">
        <v>538597</v>
      </c>
      <c r="C4454" s="50" t="s">
        <v>1517</v>
      </c>
      <c r="D4454" s="50" t="s">
        <v>786</v>
      </c>
    </row>
    <row r="4455" spans="1:4">
      <c r="A4455" s="50" t="s">
        <v>2076</v>
      </c>
      <c r="B4455" s="50">
        <v>507747</v>
      </c>
      <c r="C4455" s="50" t="s">
        <v>2075</v>
      </c>
      <c r="D4455" s="50" t="s">
        <v>254</v>
      </c>
    </row>
    <row r="4456" spans="1:4">
      <c r="A4456" s="50" t="s">
        <v>2074</v>
      </c>
      <c r="B4456" s="50">
        <v>517506</v>
      </c>
      <c r="C4456" s="50" t="s">
        <v>2073</v>
      </c>
      <c r="D4456" s="50" t="s">
        <v>287</v>
      </c>
    </row>
    <row r="4457" spans="1:4">
      <c r="A4457" s="50" t="s">
        <v>2072</v>
      </c>
      <c r="B4457" s="50">
        <v>514236</v>
      </c>
      <c r="C4457" s="50" t="s">
        <v>2071</v>
      </c>
      <c r="D4457" s="50" t="s">
        <v>1621</v>
      </c>
    </row>
    <row r="4458" spans="1:4">
      <c r="A4458" s="50" t="s">
        <v>2070</v>
      </c>
      <c r="B4458" s="50">
        <v>540762</v>
      </c>
      <c r="C4458" s="50" t="s">
        <v>2069</v>
      </c>
      <c r="D4458" s="50" t="s">
        <v>771</v>
      </c>
    </row>
    <row r="4459" spans="1:4">
      <c r="A4459" s="50" t="s">
        <v>2068</v>
      </c>
      <c r="B4459" s="50">
        <v>540762</v>
      </c>
      <c r="C4459" s="50" t="s">
        <v>2067</v>
      </c>
      <c r="D4459" s="50" t="s">
        <v>771</v>
      </c>
    </row>
    <row r="4460" spans="1:4">
      <c r="A4460" s="50" t="s">
        <v>2066</v>
      </c>
      <c r="B4460" s="50">
        <v>524514</v>
      </c>
      <c r="C4460" s="50" t="s">
        <v>1517</v>
      </c>
      <c r="D4460" s="50" t="s">
        <v>463</v>
      </c>
    </row>
    <row r="4461" spans="1:4">
      <c r="A4461" s="50" t="s">
        <v>2065</v>
      </c>
      <c r="B4461" s="50">
        <v>531088</v>
      </c>
      <c r="C4461" s="50" t="s">
        <v>1517</v>
      </c>
      <c r="D4461" s="50" t="s">
        <v>786</v>
      </c>
    </row>
    <row r="4462" spans="1:4">
      <c r="A4462" s="50" t="s">
        <v>2064</v>
      </c>
      <c r="B4462" s="50">
        <v>505285</v>
      </c>
      <c r="C4462" s="50" t="s">
        <v>1517</v>
      </c>
      <c r="D4462" s="50" t="s">
        <v>860</v>
      </c>
    </row>
    <row r="4463" spans="1:4">
      <c r="A4463" s="50" t="s">
        <v>2063</v>
      </c>
      <c r="B4463" s="50">
        <v>532948</v>
      </c>
      <c r="C4463" s="50" t="s">
        <v>2062</v>
      </c>
      <c r="D4463" s="50" t="s">
        <v>716</v>
      </c>
    </row>
    <row r="4464" spans="1:4">
      <c r="A4464" s="50" t="s">
        <v>2061</v>
      </c>
      <c r="B4464" s="50">
        <v>504273</v>
      </c>
      <c r="C4464" s="50" t="s">
        <v>1517</v>
      </c>
      <c r="D4464" s="50" t="s">
        <v>740</v>
      </c>
    </row>
    <row r="4465" spans="1:4">
      <c r="A4465" s="50" t="s">
        <v>2060</v>
      </c>
      <c r="B4465" s="50">
        <v>531411</v>
      </c>
      <c r="C4465" s="50" t="s">
        <v>1517</v>
      </c>
      <c r="D4465" s="50" t="s">
        <v>702</v>
      </c>
    </row>
    <row r="4466" spans="1:4">
      <c r="A4466" s="50" t="s">
        <v>2059</v>
      </c>
      <c r="B4466" s="50">
        <v>506808</v>
      </c>
      <c r="C4466" s="50" t="s">
        <v>1517</v>
      </c>
      <c r="D4466" s="50" t="s">
        <v>463</v>
      </c>
    </row>
    <row r="4467" spans="1:4">
      <c r="A4467" s="50" t="s">
        <v>2058</v>
      </c>
      <c r="B4467" s="50">
        <v>532515</v>
      </c>
      <c r="C4467" s="50" t="s">
        <v>2057</v>
      </c>
      <c r="D4467" s="50" t="s">
        <v>1544</v>
      </c>
    </row>
    <row r="4468" spans="1:4">
      <c r="A4468" s="50" t="s">
        <v>2056</v>
      </c>
      <c r="B4468" s="50">
        <v>540083</v>
      </c>
      <c r="C4468" s="50" t="s">
        <v>2055</v>
      </c>
      <c r="D4468" s="50" t="s">
        <v>1544</v>
      </c>
    </row>
    <row r="4469" spans="1:4">
      <c r="A4469" s="50" t="s">
        <v>2054</v>
      </c>
      <c r="B4469" s="50">
        <v>532800</v>
      </c>
      <c r="C4469" s="50" t="s">
        <v>2053</v>
      </c>
      <c r="D4469" s="50" t="s">
        <v>1544</v>
      </c>
    </row>
    <row r="4470" spans="1:4">
      <c r="A4470" s="50" t="s">
        <v>2052</v>
      </c>
      <c r="B4470" s="50">
        <v>532513</v>
      </c>
      <c r="C4470" s="50" t="s">
        <v>2051</v>
      </c>
      <c r="D4470" s="50" t="s">
        <v>2050</v>
      </c>
    </row>
    <row r="4471" spans="1:4">
      <c r="A4471" s="50" t="s">
        <v>2049</v>
      </c>
      <c r="B4471" s="50">
        <v>532343</v>
      </c>
      <c r="C4471" s="50" t="s">
        <v>2048</v>
      </c>
      <c r="D4471" s="50" t="s">
        <v>2047</v>
      </c>
    </row>
    <row r="4472" spans="1:4">
      <c r="A4472" s="50" t="s">
        <v>2046</v>
      </c>
      <c r="B4472" s="50">
        <v>509243</v>
      </c>
      <c r="C4472" s="50" t="s">
        <v>2045</v>
      </c>
      <c r="D4472" s="50" t="s">
        <v>875</v>
      </c>
    </row>
    <row r="4473" spans="1:4">
      <c r="A4473" s="50" t="s">
        <v>2044</v>
      </c>
      <c r="B4473" s="50">
        <v>512117</v>
      </c>
      <c r="C4473" s="50" t="s">
        <v>1517</v>
      </c>
      <c r="D4473" s="50" t="s">
        <v>1533</v>
      </c>
    </row>
    <row r="4474" spans="1:4">
      <c r="A4474" s="50" t="s">
        <v>2043</v>
      </c>
      <c r="B4474" s="50">
        <v>531917</v>
      </c>
      <c r="C4474" s="50" t="s">
        <v>1517</v>
      </c>
      <c r="D4474" s="50" t="s">
        <v>1407</v>
      </c>
    </row>
    <row r="4475" spans="1:4">
      <c r="A4475" s="50" t="s">
        <v>2042</v>
      </c>
      <c r="B4475" s="50">
        <v>532384</v>
      </c>
      <c r="C4475" s="50" t="s">
        <v>1517</v>
      </c>
      <c r="D4475" s="50" t="s">
        <v>254</v>
      </c>
    </row>
    <row r="4476" spans="1:4">
      <c r="A4476" s="50" t="s">
        <v>2041</v>
      </c>
      <c r="B4476" s="50">
        <v>539468</v>
      </c>
      <c r="C4476" s="50" t="s">
        <v>1517</v>
      </c>
      <c r="D4476" s="50" t="s">
        <v>786</v>
      </c>
    </row>
    <row r="4477" spans="1:4">
      <c r="A4477" s="50" t="s">
        <v>2040</v>
      </c>
      <c r="B4477" s="50">
        <v>512307</v>
      </c>
      <c r="C4477" s="50" t="s">
        <v>1517</v>
      </c>
      <c r="D4477" s="50" t="s">
        <v>702</v>
      </c>
    </row>
    <row r="4478" spans="1:4">
      <c r="A4478" s="50" t="s">
        <v>2039</v>
      </c>
      <c r="B4478" s="50">
        <v>526945</v>
      </c>
      <c r="C4478" s="50" t="s">
        <v>1517</v>
      </c>
      <c r="D4478" s="50" t="s">
        <v>865</v>
      </c>
    </row>
    <row r="4479" spans="1:4">
      <c r="A4479" s="50" t="s">
        <v>2038</v>
      </c>
      <c r="B4479" s="50">
        <v>541338</v>
      </c>
      <c r="C4479" s="50" t="s">
        <v>1517</v>
      </c>
      <c r="D4479" s="50" t="s">
        <v>829</v>
      </c>
    </row>
    <row r="4480" spans="1:4">
      <c r="A4480" s="50" t="s">
        <v>2037</v>
      </c>
      <c r="B4480" s="50">
        <v>500464</v>
      </c>
      <c r="C4480" s="50" t="s">
        <v>2036</v>
      </c>
      <c r="D4480" s="50" t="s">
        <v>771</v>
      </c>
    </row>
    <row r="4481" spans="1:4">
      <c r="A4481" s="50" t="s">
        <v>2035</v>
      </c>
      <c r="B4481" s="50">
        <v>532505</v>
      </c>
      <c r="C4481" s="50" t="s">
        <v>2034</v>
      </c>
      <c r="D4481" s="50" t="s">
        <v>705</v>
      </c>
    </row>
    <row r="4482" spans="1:4">
      <c r="A4482" s="50" t="s">
        <v>2033</v>
      </c>
      <c r="B4482" s="50">
        <v>530131</v>
      </c>
      <c r="C4482" s="50" t="s">
        <v>1517</v>
      </c>
      <c r="D4482" s="50" t="s">
        <v>469</v>
      </c>
    </row>
    <row r="4483" spans="1:4">
      <c r="A4483" s="50" t="s">
        <v>2032</v>
      </c>
      <c r="B4483" s="50">
        <v>539518</v>
      </c>
      <c r="C4483" s="50" t="s">
        <v>1517</v>
      </c>
      <c r="D4483" s="50" t="s">
        <v>602</v>
      </c>
    </row>
    <row r="4484" spans="1:4">
      <c r="A4484" s="50" t="s">
        <v>2031</v>
      </c>
      <c r="B4484" s="50">
        <v>500148</v>
      </c>
      <c r="C4484" s="50" t="s">
        <v>2030</v>
      </c>
      <c r="D4484" s="50" t="s">
        <v>912</v>
      </c>
    </row>
    <row r="4485" spans="1:4">
      <c r="A4485" s="50" t="s">
        <v>2029</v>
      </c>
      <c r="B4485" s="50">
        <v>539141</v>
      </c>
      <c r="C4485" s="50" t="s">
        <v>2027</v>
      </c>
      <c r="D4485" s="50" t="s">
        <v>1544</v>
      </c>
    </row>
    <row r="4486" spans="1:4">
      <c r="A4486" s="50" t="s">
        <v>2028</v>
      </c>
      <c r="B4486" s="50">
        <v>539141</v>
      </c>
      <c r="C4486" s="50" t="s">
        <v>2027</v>
      </c>
      <c r="D4486" s="50" t="s">
        <v>1544</v>
      </c>
    </row>
    <row r="4487" spans="1:4">
      <c r="A4487" s="50" t="s">
        <v>2026</v>
      </c>
      <c r="B4487" s="50">
        <v>511742</v>
      </c>
      <c r="C4487" s="50" t="s">
        <v>1517</v>
      </c>
      <c r="D4487" s="50" t="s">
        <v>786</v>
      </c>
    </row>
    <row r="4488" spans="1:4">
      <c r="A4488" s="50" t="s">
        <v>2025</v>
      </c>
      <c r="B4488" s="50">
        <v>533644</v>
      </c>
      <c r="C4488" s="50" t="s">
        <v>2024</v>
      </c>
      <c r="D4488" s="50" t="s">
        <v>531</v>
      </c>
    </row>
    <row r="4489" spans="1:4">
      <c r="A4489" s="50" t="s">
        <v>2023</v>
      </c>
      <c r="B4489" s="50">
        <v>539874</v>
      </c>
      <c r="C4489" s="50" t="s">
        <v>2022</v>
      </c>
      <c r="D4489" s="50" t="s">
        <v>786</v>
      </c>
    </row>
    <row r="4490" spans="1:4">
      <c r="A4490" s="50" t="s">
        <v>2021</v>
      </c>
      <c r="B4490" s="50" t="s">
        <v>1517</v>
      </c>
      <c r="C4490" s="50" t="s">
        <v>2020</v>
      </c>
      <c r="D4490" s="50" t="s">
        <v>1515</v>
      </c>
    </row>
    <row r="4491" spans="1:4">
      <c r="A4491" s="50" t="s">
        <v>2019</v>
      </c>
      <c r="B4491" s="50">
        <v>538706</v>
      </c>
      <c r="C4491" s="50" t="s">
        <v>1517</v>
      </c>
      <c r="D4491" s="50" t="s">
        <v>740</v>
      </c>
    </row>
    <row r="4492" spans="1:4">
      <c r="A4492" s="50" t="s">
        <v>2018</v>
      </c>
      <c r="B4492" s="50">
        <v>538706</v>
      </c>
      <c r="C4492" s="50" t="s">
        <v>1517</v>
      </c>
      <c r="D4492" s="50" t="s">
        <v>740</v>
      </c>
    </row>
    <row r="4493" spans="1:4">
      <c r="A4493" s="50" t="s">
        <v>2017</v>
      </c>
      <c r="B4493" s="50">
        <v>506685</v>
      </c>
      <c r="C4493" s="50" t="s">
        <v>1517</v>
      </c>
      <c r="D4493" s="50" t="s">
        <v>187</v>
      </c>
    </row>
    <row r="4494" spans="1:4">
      <c r="A4494" s="50" t="s">
        <v>2016</v>
      </c>
      <c r="B4494" s="50">
        <v>532538</v>
      </c>
      <c r="C4494" s="50" t="s">
        <v>2015</v>
      </c>
      <c r="D4494" s="50" t="s">
        <v>469</v>
      </c>
    </row>
    <row r="4495" spans="1:4">
      <c r="A4495" s="50" t="s">
        <v>2014</v>
      </c>
      <c r="B4495" s="50">
        <v>500231</v>
      </c>
      <c r="C4495" s="50" t="s">
        <v>2013</v>
      </c>
      <c r="D4495" s="50" t="s">
        <v>626</v>
      </c>
    </row>
    <row r="4496" spans="1:4">
      <c r="A4496" s="50" t="s">
        <v>2012</v>
      </c>
      <c r="B4496" s="50">
        <v>539798</v>
      </c>
      <c r="C4496" s="50" t="s">
        <v>1517</v>
      </c>
      <c r="D4496" s="50" t="s">
        <v>205</v>
      </c>
    </row>
    <row r="4497" spans="1:4">
      <c r="A4497" s="50" t="s">
        <v>2011</v>
      </c>
      <c r="B4497" s="50">
        <v>504605</v>
      </c>
      <c r="C4497" s="50" t="s">
        <v>1517</v>
      </c>
      <c r="D4497" s="50" t="s">
        <v>205</v>
      </c>
    </row>
    <row r="4498" spans="1:4">
      <c r="A4498" s="50" t="s">
        <v>2010</v>
      </c>
      <c r="B4498" s="50">
        <v>506690</v>
      </c>
      <c r="C4498" s="50" t="s">
        <v>2009</v>
      </c>
      <c r="D4498" s="50" t="s">
        <v>254</v>
      </c>
    </row>
    <row r="4499" spans="1:4">
      <c r="A4499" s="50" t="s">
        <v>2008</v>
      </c>
      <c r="B4499" s="50">
        <v>541503</v>
      </c>
      <c r="C4499" s="50" t="s">
        <v>1517</v>
      </c>
      <c r="D4499" s="50" t="s">
        <v>2007</v>
      </c>
    </row>
    <row r="4500" spans="1:4">
      <c r="A4500" s="50" t="s">
        <v>2006</v>
      </c>
      <c r="B4500" s="50" t="s">
        <v>1517</v>
      </c>
      <c r="C4500" s="50" t="s">
        <v>2005</v>
      </c>
      <c r="D4500" s="50" t="s">
        <v>1515</v>
      </c>
    </row>
    <row r="4501" spans="1:4">
      <c r="A4501" s="50" t="s">
        <v>2004</v>
      </c>
      <c r="B4501" s="50">
        <v>503671</v>
      </c>
      <c r="C4501" s="50" t="s">
        <v>1517</v>
      </c>
      <c r="D4501" s="50" t="s">
        <v>727</v>
      </c>
    </row>
    <row r="4502" spans="1:4">
      <c r="A4502" s="50" t="s">
        <v>2003</v>
      </c>
      <c r="B4502" s="50">
        <v>512595</v>
      </c>
      <c r="C4502" s="50" t="s">
        <v>2002</v>
      </c>
      <c r="D4502" s="50" t="s">
        <v>2001</v>
      </c>
    </row>
    <row r="4503" spans="1:4">
      <c r="A4503" s="50" t="s">
        <v>2000</v>
      </c>
      <c r="B4503" s="50">
        <v>532477</v>
      </c>
      <c r="C4503" s="50" t="s">
        <v>1999</v>
      </c>
      <c r="D4503" s="50" t="s">
        <v>705</v>
      </c>
    </row>
    <row r="4504" spans="1:4">
      <c r="A4504" s="50" t="s">
        <v>1998</v>
      </c>
      <c r="B4504" s="50">
        <v>526799</v>
      </c>
      <c r="C4504" s="50" t="s">
        <v>1517</v>
      </c>
      <c r="D4504" s="50" t="s">
        <v>912</v>
      </c>
    </row>
    <row r="4505" spans="1:4">
      <c r="A4505" s="50" t="s">
        <v>1997</v>
      </c>
      <c r="B4505" s="50">
        <v>500429</v>
      </c>
      <c r="C4505" s="50" t="s">
        <v>1996</v>
      </c>
      <c r="D4505" s="50" t="s">
        <v>994</v>
      </c>
    </row>
    <row r="4506" spans="1:4">
      <c r="A4506" s="50" t="s">
        <v>1995</v>
      </c>
      <c r="B4506" s="50">
        <v>526957</v>
      </c>
      <c r="C4506" s="50" t="s">
        <v>1517</v>
      </c>
      <c r="D4506" s="50" t="s">
        <v>737</v>
      </c>
    </row>
    <row r="4507" spans="1:4">
      <c r="A4507" s="50" t="s">
        <v>1994</v>
      </c>
      <c r="B4507" s="50">
        <v>532646</v>
      </c>
      <c r="C4507" s="50" t="s">
        <v>1993</v>
      </c>
      <c r="D4507" s="50" t="s">
        <v>737</v>
      </c>
    </row>
    <row r="4508" spans="1:4">
      <c r="A4508" s="50" t="s">
        <v>1992</v>
      </c>
      <c r="B4508" s="50">
        <v>530997</v>
      </c>
      <c r="C4508" s="50" t="s">
        <v>1517</v>
      </c>
      <c r="D4508" s="50" t="s">
        <v>196</v>
      </c>
    </row>
    <row r="4509" spans="1:4">
      <c r="A4509" s="50" t="s">
        <v>1991</v>
      </c>
      <c r="B4509" s="50">
        <v>521226</v>
      </c>
      <c r="C4509" s="50" t="s">
        <v>1517</v>
      </c>
      <c r="D4509" s="50" t="s">
        <v>702</v>
      </c>
    </row>
    <row r="4510" spans="1:4">
      <c r="A4510" s="50" t="s">
        <v>1990</v>
      </c>
      <c r="B4510" s="50">
        <v>526113</v>
      </c>
      <c r="C4510" s="50" t="s">
        <v>1517</v>
      </c>
      <c r="D4510" s="50" t="s">
        <v>626</v>
      </c>
    </row>
    <row r="4511" spans="1:4">
      <c r="A4511" s="50" t="s">
        <v>1989</v>
      </c>
      <c r="B4511" s="50">
        <v>537582</v>
      </c>
      <c r="C4511" s="50" t="s">
        <v>1517</v>
      </c>
      <c r="D4511" s="50" t="s">
        <v>708</v>
      </c>
    </row>
    <row r="4512" spans="1:4">
      <c r="A4512" s="50" t="s">
        <v>1988</v>
      </c>
      <c r="B4512" s="50">
        <v>538610</v>
      </c>
      <c r="C4512" s="50" t="s">
        <v>1517</v>
      </c>
      <c r="D4512" s="50" t="s">
        <v>205</v>
      </c>
    </row>
    <row r="4513" spans="1:4">
      <c r="A4513" s="50" t="s">
        <v>1987</v>
      </c>
      <c r="B4513" s="50">
        <v>532035</v>
      </c>
      <c r="C4513" s="50" t="s">
        <v>1517</v>
      </c>
      <c r="D4513" s="50" t="s">
        <v>786</v>
      </c>
    </row>
    <row r="4514" spans="1:4">
      <c r="A4514" s="50" t="s">
        <v>1986</v>
      </c>
      <c r="B4514" s="50">
        <v>531831</v>
      </c>
      <c r="C4514" s="50" t="s">
        <v>1517</v>
      </c>
      <c r="D4514" s="50" t="s">
        <v>1985</v>
      </c>
    </row>
    <row r="4515" spans="1:4">
      <c r="A4515" s="50" t="s">
        <v>1984</v>
      </c>
      <c r="B4515" s="50">
        <v>531867</v>
      </c>
      <c r="C4515" s="50" t="s">
        <v>1517</v>
      </c>
      <c r="D4515" s="50" t="s">
        <v>994</v>
      </c>
    </row>
    <row r="4516" spans="1:4">
      <c r="A4516" s="50" t="s">
        <v>1983</v>
      </c>
      <c r="B4516" s="50">
        <v>507878</v>
      </c>
      <c r="C4516" s="50" t="s">
        <v>1982</v>
      </c>
      <c r="D4516" s="50" t="s">
        <v>708</v>
      </c>
    </row>
    <row r="4517" spans="1:4">
      <c r="A4517" s="50" t="s">
        <v>1981</v>
      </c>
      <c r="B4517" s="50">
        <v>533171</v>
      </c>
      <c r="C4517" s="50" t="s">
        <v>1980</v>
      </c>
      <c r="D4517" s="50" t="s">
        <v>705</v>
      </c>
    </row>
    <row r="4518" spans="1:4">
      <c r="A4518" s="50" t="s">
        <v>1979</v>
      </c>
      <c r="B4518" s="50">
        <v>532478</v>
      </c>
      <c r="C4518" s="50" t="s">
        <v>1978</v>
      </c>
      <c r="D4518" s="50" t="s">
        <v>1611</v>
      </c>
    </row>
    <row r="4519" spans="1:4">
      <c r="A4519" s="50" t="s">
        <v>1977</v>
      </c>
      <c r="B4519" s="50">
        <v>531091</v>
      </c>
      <c r="C4519" s="50" t="s">
        <v>1517</v>
      </c>
      <c r="D4519" s="50" t="s">
        <v>786</v>
      </c>
    </row>
    <row r="4520" spans="1:4">
      <c r="A4520" s="50" t="s">
        <v>1976</v>
      </c>
      <c r="B4520" s="50">
        <v>522014</v>
      </c>
      <c r="C4520" s="50" t="s">
        <v>1517</v>
      </c>
      <c r="D4520" s="50" t="s">
        <v>860</v>
      </c>
    </row>
    <row r="4521" spans="1:4">
      <c r="A4521" s="50" t="s">
        <v>1975</v>
      </c>
      <c r="B4521" s="50">
        <v>502893</v>
      </c>
      <c r="C4521" s="50" t="s">
        <v>1517</v>
      </c>
      <c r="D4521" s="50" t="s">
        <v>743</v>
      </c>
    </row>
    <row r="4522" spans="1:4">
      <c r="A4522" s="50" t="s">
        <v>1974</v>
      </c>
      <c r="B4522" s="50">
        <v>507808</v>
      </c>
      <c r="C4522" s="50" t="s">
        <v>1517</v>
      </c>
      <c r="D4522" s="50" t="s">
        <v>786</v>
      </c>
    </row>
    <row r="4523" spans="1:4">
      <c r="A4523" s="50" t="s">
        <v>1973</v>
      </c>
      <c r="B4523" s="50" t="s">
        <v>1517</v>
      </c>
      <c r="C4523" s="50" t="s">
        <v>1972</v>
      </c>
      <c r="D4523" s="50" t="s">
        <v>1515</v>
      </c>
    </row>
    <row r="4524" spans="1:4">
      <c r="A4524" s="50" t="s">
        <v>1971</v>
      </c>
      <c r="B4524" s="50">
        <v>532432</v>
      </c>
      <c r="C4524" s="50" t="s">
        <v>1970</v>
      </c>
      <c r="D4524" s="50" t="s">
        <v>1611</v>
      </c>
    </row>
    <row r="4525" spans="1:4">
      <c r="A4525" s="50" t="s">
        <v>1969</v>
      </c>
      <c r="B4525" s="50">
        <v>521188</v>
      </c>
      <c r="C4525" s="50" t="s">
        <v>1517</v>
      </c>
      <c r="D4525" s="50" t="s">
        <v>702</v>
      </c>
    </row>
    <row r="4526" spans="1:4">
      <c r="A4526" s="50" t="s">
        <v>1968</v>
      </c>
      <c r="B4526" s="50">
        <v>522091</v>
      </c>
      <c r="C4526" s="50" t="s">
        <v>1517</v>
      </c>
      <c r="D4526" s="50" t="s">
        <v>531</v>
      </c>
    </row>
    <row r="4527" spans="1:4">
      <c r="A4527" s="50" t="s">
        <v>1967</v>
      </c>
      <c r="B4527" s="50">
        <v>532746</v>
      </c>
      <c r="C4527" s="50" t="s">
        <v>1966</v>
      </c>
      <c r="D4527" s="50" t="s">
        <v>713</v>
      </c>
    </row>
    <row r="4528" spans="1:4">
      <c r="A4528" s="50" t="s">
        <v>1965</v>
      </c>
      <c r="B4528" s="50" t="s">
        <v>1517</v>
      </c>
      <c r="C4528" s="50" t="s">
        <v>1963</v>
      </c>
      <c r="D4528" s="50" t="s">
        <v>1515</v>
      </c>
    </row>
    <row r="4529" spans="1:4">
      <c r="A4529" s="50" t="s">
        <v>1964</v>
      </c>
      <c r="B4529" s="50" t="s">
        <v>1517</v>
      </c>
      <c r="C4529" s="50" t="s">
        <v>1963</v>
      </c>
      <c r="D4529" s="50" t="s">
        <v>1515</v>
      </c>
    </row>
    <row r="4530" spans="1:4">
      <c r="A4530" s="50" t="s">
        <v>1962</v>
      </c>
      <c r="B4530" s="50">
        <v>532378</v>
      </c>
      <c r="C4530" s="50" t="s">
        <v>1517</v>
      </c>
      <c r="D4530" s="50" t="s">
        <v>1729</v>
      </c>
    </row>
    <row r="4531" spans="1:4">
      <c r="A4531" s="50" t="s">
        <v>1961</v>
      </c>
      <c r="B4531" s="50">
        <v>539314</v>
      </c>
      <c r="C4531" s="50" t="s">
        <v>1517</v>
      </c>
      <c r="D4531" s="50" t="s">
        <v>771</v>
      </c>
    </row>
    <row r="4532" spans="1:4">
      <c r="A4532" s="50" t="s">
        <v>1960</v>
      </c>
      <c r="B4532" s="50">
        <v>504212</v>
      </c>
      <c r="C4532" s="50" t="s">
        <v>1959</v>
      </c>
      <c r="D4532" s="50" t="s">
        <v>740</v>
      </c>
    </row>
    <row r="4533" spans="1:4">
      <c r="A4533" s="50" t="s">
        <v>1958</v>
      </c>
      <c r="B4533" s="50">
        <v>531963</v>
      </c>
      <c r="C4533" s="50" t="s">
        <v>1517</v>
      </c>
      <c r="D4533" s="50" t="s">
        <v>1533</v>
      </c>
    </row>
    <row r="4534" spans="1:4">
      <c r="A4534" s="50" t="s">
        <v>1957</v>
      </c>
      <c r="B4534" s="50">
        <v>523519</v>
      </c>
      <c r="C4534" s="50" t="s">
        <v>1517</v>
      </c>
      <c r="D4534" s="50" t="s">
        <v>994</v>
      </c>
    </row>
    <row r="4535" spans="1:4">
      <c r="A4535" s="50" t="s">
        <v>1956</v>
      </c>
      <c r="B4535" s="50">
        <v>504673</v>
      </c>
      <c r="C4535" s="50" t="s">
        <v>1517</v>
      </c>
      <c r="D4535" s="50" t="s">
        <v>1955</v>
      </c>
    </row>
    <row r="4536" spans="1:4">
      <c r="A4536" s="50" t="s">
        <v>1954</v>
      </c>
      <c r="B4536" s="50">
        <v>524408</v>
      </c>
      <c r="C4536" s="50" t="s">
        <v>1517</v>
      </c>
      <c r="D4536" s="50" t="s">
        <v>463</v>
      </c>
    </row>
    <row r="4537" spans="1:4">
      <c r="A4537" s="50" t="s">
        <v>1953</v>
      </c>
      <c r="B4537" s="50">
        <v>514144</v>
      </c>
      <c r="C4537" s="50" t="s">
        <v>1517</v>
      </c>
      <c r="D4537" s="50" t="s">
        <v>702</v>
      </c>
    </row>
    <row r="4538" spans="1:4">
      <c r="A4538" s="50" t="s">
        <v>1952</v>
      </c>
      <c r="B4538" s="50">
        <v>512408</v>
      </c>
      <c r="C4538" s="50" t="s">
        <v>1517</v>
      </c>
      <c r="D4538" s="50" t="s">
        <v>702</v>
      </c>
    </row>
    <row r="4539" spans="1:4">
      <c r="A4539" s="50" t="s">
        <v>1951</v>
      </c>
      <c r="B4539" s="50">
        <v>531762</v>
      </c>
      <c r="C4539" s="50" t="s">
        <v>1517</v>
      </c>
      <c r="D4539" s="50" t="s">
        <v>254</v>
      </c>
    </row>
    <row r="4540" spans="1:4">
      <c r="A4540" s="50" t="s">
        <v>1950</v>
      </c>
      <c r="B4540" s="50">
        <v>511764</v>
      </c>
      <c r="C4540" s="50" t="s">
        <v>1517</v>
      </c>
      <c r="D4540" s="50" t="s">
        <v>786</v>
      </c>
    </row>
    <row r="4541" spans="1:4">
      <c r="A4541" s="50" t="s">
        <v>1949</v>
      </c>
      <c r="B4541" s="50">
        <v>512070</v>
      </c>
      <c r="C4541" s="50" t="s">
        <v>1948</v>
      </c>
      <c r="D4541" s="50" t="s">
        <v>789</v>
      </c>
    </row>
    <row r="4542" spans="1:4">
      <c r="A4542" s="50" t="s">
        <v>1947</v>
      </c>
      <c r="B4542" s="50">
        <v>531390</v>
      </c>
      <c r="C4542" s="50" t="s">
        <v>1517</v>
      </c>
      <c r="D4542" s="50" t="s">
        <v>786</v>
      </c>
    </row>
    <row r="4543" spans="1:4">
      <c r="A4543" s="50" t="s">
        <v>1946</v>
      </c>
      <c r="B4543" s="50" t="s">
        <v>1517</v>
      </c>
      <c r="C4543" s="50" t="s">
        <v>1945</v>
      </c>
      <c r="D4543" s="50" t="s">
        <v>1515</v>
      </c>
    </row>
    <row r="4544" spans="1:4">
      <c r="A4544" s="50" t="s">
        <v>1944</v>
      </c>
      <c r="B4544" s="50">
        <v>526987</v>
      </c>
      <c r="C4544" s="50" t="s">
        <v>1943</v>
      </c>
      <c r="D4544" s="50" t="s">
        <v>994</v>
      </c>
    </row>
    <row r="4545" spans="1:4">
      <c r="A4545" s="50" t="s">
        <v>1942</v>
      </c>
      <c r="B4545" s="50">
        <v>532402</v>
      </c>
      <c r="C4545" s="50" t="s">
        <v>1517</v>
      </c>
      <c r="D4545" s="50" t="s">
        <v>1407</v>
      </c>
    </row>
    <row r="4546" spans="1:4">
      <c r="A4546" s="50" t="s">
        <v>1941</v>
      </c>
      <c r="B4546" s="50">
        <v>532398</v>
      </c>
      <c r="C4546" s="50" t="s">
        <v>1940</v>
      </c>
      <c r="D4546" s="50" t="s">
        <v>1407</v>
      </c>
    </row>
    <row r="4547" spans="1:4">
      <c r="A4547" s="50" t="s">
        <v>1939</v>
      </c>
      <c r="B4547" s="50">
        <v>517146</v>
      </c>
      <c r="C4547" s="50" t="s">
        <v>1938</v>
      </c>
      <c r="D4547" s="50" t="s">
        <v>205</v>
      </c>
    </row>
    <row r="4548" spans="1:4">
      <c r="A4548" s="50" t="s">
        <v>1937</v>
      </c>
      <c r="B4548" s="50">
        <v>511507</v>
      </c>
      <c r="C4548" s="50" t="s">
        <v>1517</v>
      </c>
      <c r="D4548" s="50" t="s">
        <v>786</v>
      </c>
    </row>
    <row r="4549" spans="1:4">
      <c r="A4549" s="50" t="s">
        <v>1936</v>
      </c>
      <c r="B4549" s="50" t="s">
        <v>1517</v>
      </c>
      <c r="C4549" s="50" t="s">
        <v>1935</v>
      </c>
      <c r="D4549" s="50" t="s">
        <v>1515</v>
      </c>
    </row>
    <row r="4550" spans="1:4">
      <c r="A4550" s="50" t="s">
        <v>1934</v>
      </c>
      <c r="B4550" s="50">
        <v>511736</v>
      </c>
      <c r="C4550" s="50" t="s">
        <v>1517</v>
      </c>
      <c r="D4550" s="50" t="s">
        <v>994</v>
      </c>
    </row>
    <row r="4551" spans="1:4">
      <c r="A4551" s="50" t="s">
        <v>1933</v>
      </c>
      <c r="B4551" s="50">
        <v>532765</v>
      </c>
      <c r="C4551" s="50" t="s">
        <v>1932</v>
      </c>
      <c r="D4551" s="50" t="s">
        <v>196</v>
      </c>
    </row>
    <row r="4552" spans="1:4">
      <c r="A4552" s="50" t="s">
        <v>1931</v>
      </c>
      <c r="B4552" s="50">
        <v>590101</v>
      </c>
      <c r="C4552" s="50" t="s">
        <v>1930</v>
      </c>
      <c r="D4552" s="50" t="s">
        <v>727</v>
      </c>
    </row>
    <row r="4553" spans="1:4">
      <c r="A4553" s="50" t="s">
        <v>1929</v>
      </c>
      <c r="B4553" s="50">
        <v>500426</v>
      </c>
      <c r="C4553" s="50" t="s">
        <v>1517</v>
      </c>
      <c r="D4553" s="50" t="s">
        <v>708</v>
      </c>
    </row>
    <row r="4554" spans="1:4">
      <c r="A4554" s="50" t="s">
        <v>1928</v>
      </c>
      <c r="B4554" s="50">
        <v>513216</v>
      </c>
      <c r="C4554" s="50" t="s">
        <v>1927</v>
      </c>
      <c r="D4554" s="50" t="s">
        <v>1632</v>
      </c>
    </row>
    <row r="4555" spans="1:4">
      <c r="A4555" s="50" t="s">
        <v>1926</v>
      </c>
      <c r="B4555" s="50">
        <v>532729</v>
      </c>
      <c r="C4555" s="50" t="s">
        <v>1925</v>
      </c>
      <c r="D4555" s="50" t="s">
        <v>589</v>
      </c>
    </row>
    <row r="4556" spans="1:4">
      <c r="A4556" s="50" t="s">
        <v>1924</v>
      </c>
      <c r="B4556" s="50">
        <v>500254</v>
      </c>
      <c r="C4556" s="50" t="s">
        <v>1923</v>
      </c>
      <c r="D4556" s="50" t="s">
        <v>1632</v>
      </c>
    </row>
    <row r="4557" spans="1:4">
      <c r="A4557" s="50" t="s">
        <v>1922</v>
      </c>
      <c r="B4557" s="50">
        <v>511110</v>
      </c>
      <c r="C4557" s="50" t="s">
        <v>1517</v>
      </c>
      <c r="D4557" s="50" t="s">
        <v>727</v>
      </c>
    </row>
    <row r="4558" spans="1:4">
      <c r="A4558" s="50" t="s">
        <v>1921</v>
      </c>
      <c r="B4558" s="50">
        <v>539123</v>
      </c>
      <c r="C4558" s="50" t="s">
        <v>1517</v>
      </c>
      <c r="D4558" s="50" t="s">
        <v>1573</v>
      </c>
    </row>
    <row r="4559" spans="1:4">
      <c r="A4559" s="50" t="s">
        <v>1920</v>
      </c>
      <c r="B4559" s="50">
        <v>542654</v>
      </c>
      <c r="C4559" s="50" t="s">
        <v>1919</v>
      </c>
      <c r="D4559" s="50" t="s">
        <v>1034</v>
      </c>
    </row>
    <row r="4560" spans="1:4">
      <c r="A4560" s="50" t="s">
        <v>1918</v>
      </c>
      <c r="B4560" s="50">
        <v>523888</v>
      </c>
      <c r="C4560" s="50" t="s">
        <v>1517</v>
      </c>
      <c r="D4560" s="50" t="s">
        <v>875</v>
      </c>
    </row>
    <row r="4561" spans="1:4">
      <c r="A4561" s="50" t="s">
        <v>1917</v>
      </c>
      <c r="B4561" s="50">
        <v>531266</v>
      </c>
      <c r="C4561" s="50" t="s">
        <v>1916</v>
      </c>
      <c r="D4561" s="50" t="s">
        <v>1915</v>
      </c>
    </row>
    <row r="4562" spans="1:4">
      <c r="A4562" s="50" t="s">
        <v>1914</v>
      </c>
      <c r="B4562" s="50">
        <v>532867</v>
      </c>
      <c r="C4562" s="50" t="s">
        <v>1913</v>
      </c>
      <c r="D4562" s="50" t="s">
        <v>1712</v>
      </c>
    </row>
    <row r="4563" spans="1:4">
      <c r="A4563" s="50" t="s">
        <v>1912</v>
      </c>
      <c r="B4563" s="50">
        <v>533269</v>
      </c>
      <c r="C4563" s="50" t="s">
        <v>1911</v>
      </c>
      <c r="D4563" s="50" t="s">
        <v>1910</v>
      </c>
    </row>
    <row r="4564" spans="1:4">
      <c r="A4564" s="50" t="s">
        <v>1909</v>
      </c>
      <c r="B4564" s="50">
        <v>532320</v>
      </c>
      <c r="C4564" s="50" t="s">
        <v>1517</v>
      </c>
      <c r="D4564" s="50" t="s">
        <v>786</v>
      </c>
    </row>
    <row r="4565" spans="1:4">
      <c r="A4565" s="50" t="s">
        <v>1908</v>
      </c>
      <c r="B4565" s="50">
        <v>519152</v>
      </c>
      <c r="C4565" s="50" t="s">
        <v>1517</v>
      </c>
      <c r="D4565" s="50" t="s">
        <v>994</v>
      </c>
    </row>
    <row r="4566" spans="1:4">
      <c r="A4566" s="50" t="s">
        <v>1907</v>
      </c>
      <c r="B4566" s="50">
        <v>519156</v>
      </c>
      <c r="C4566" s="50" t="s">
        <v>1906</v>
      </c>
      <c r="D4566" s="50" t="s">
        <v>626</v>
      </c>
    </row>
    <row r="4567" spans="1:4">
      <c r="A4567" s="50" t="s">
        <v>1905</v>
      </c>
      <c r="B4567" s="50" t="s">
        <v>1517</v>
      </c>
      <c r="C4567" s="50" t="s">
        <v>1904</v>
      </c>
      <c r="D4567" s="50" t="s">
        <v>1515</v>
      </c>
    </row>
    <row r="4568" spans="1:4">
      <c r="A4568" s="50" t="s">
        <v>1903</v>
      </c>
      <c r="B4568" s="50">
        <v>531676</v>
      </c>
      <c r="C4568" s="50" t="s">
        <v>1517</v>
      </c>
      <c r="D4568" s="50" t="s">
        <v>626</v>
      </c>
    </row>
    <row r="4569" spans="1:4">
      <c r="A4569" s="50" t="s">
        <v>1902</v>
      </c>
      <c r="B4569" s="50">
        <v>532156</v>
      </c>
      <c r="C4569" s="50" t="s">
        <v>1901</v>
      </c>
      <c r="D4569" s="50" t="s">
        <v>829</v>
      </c>
    </row>
    <row r="4570" spans="1:4">
      <c r="A4570" s="50" t="s">
        <v>1900</v>
      </c>
      <c r="B4570" s="50" t="s">
        <v>1517</v>
      </c>
      <c r="C4570" s="50" t="s">
        <v>1899</v>
      </c>
      <c r="D4570" s="50" t="s">
        <v>1515</v>
      </c>
    </row>
    <row r="4571" spans="1:4">
      <c r="A4571" s="50" t="s">
        <v>1898</v>
      </c>
      <c r="B4571" s="50">
        <v>511431</v>
      </c>
      <c r="C4571" s="50" t="s">
        <v>1897</v>
      </c>
      <c r="D4571" s="50" t="s">
        <v>1034</v>
      </c>
    </row>
    <row r="4572" spans="1:4">
      <c r="A4572" s="50" t="s">
        <v>1896</v>
      </c>
      <c r="B4572" s="50">
        <v>539402</v>
      </c>
      <c r="C4572" s="50" t="s">
        <v>1517</v>
      </c>
      <c r="D4572" s="50" t="s">
        <v>196</v>
      </c>
    </row>
    <row r="4573" spans="1:4">
      <c r="A4573" s="50" t="s">
        <v>1895</v>
      </c>
      <c r="B4573" s="50">
        <v>526775</v>
      </c>
      <c r="C4573" s="50" t="s">
        <v>1517</v>
      </c>
      <c r="D4573" s="50" t="s">
        <v>1579</v>
      </c>
    </row>
    <row r="4574" spans="1:4">
      <c r="A4574" s="50" t="s">
        <v>1894</v>
      </c>
      <c r="B4574" s="50">
        <v>540145</v>
      </c>
      <c r="C4574" s="50" t="s">
        <v>1517</v>
      </c>
      <c r="D4574" s="50" t="s">
        <v>254</v>
      </c>
    </row>
    <row r="4575" spans="1:4">
      <c r="A4575" s="50" t="s">
        <v>1893</v>
      </c>
      <c r="B4575" s="50">
        <v>530403</v>
      </c>
      <c r="C4575" s="50" t="s">
        <v>1517</v>
      </c>
      <c r="D4575" s="50" t="s">
        <v>912</v>
      </c>
    </row>
    <row r="4576" spans="1:4">
      <c r="A4576" s="50" t="s">
        <v>1892</v>
      </c>
      <c r="B4576" s="50">
        <v>513397</v>
      </c>
      <c r="C4576" s="50" t="s">
        <v>1517</v>
      </c>
      <c r="D4576" s="50" t="s">
        <v>205</v>
      </c>
    </row>
    <row r="4577" spans="1:4">
      <c r="A4577" s="50" t="s">
        <v>1891</v>
      </c>
      <c r="B4577" s="50">
        <v>539543</v>
      </c>
      <c r="C4577" s="50" t="s">
        <v>1517</v>
      </c>
      <c r="D4577" s="50" t="s">
        <v>1573</v>
      </c>
    </row>
    <row r="4578" spans="1:4">
      <c r="A4578" s="50" t="s">
        <v>1890</v>
      </c>
      <c r="B4578" s="50">
        <v>530459</v>
      </c>
      <c r="C4578" s="50" t="s">
        <v>1517</v>
      </c>
      <c r="D4578" s="50" t="s">
        <v>702</v>
      </c>
    </row>
    <row r="4579" spans="1:4">
      <c r="A4579" s="50" t="s">
        <v>1889</v>
      </c>
      <c r="B4579" s="50">
        <v>512175</v>
      </c>
      <c r="C4579" s="50" t="s">
        <v>1517</v>
      </c>
      <c r="D4579" s="50" t="s">
        <v>730</v>
      </c>
    </row>
    <row r="4580" spans="1:4">
      <c r="A4580" s="50" t="s">
        <v>1888</v>
      </c>
      <c r="B4580" s="50">
        <v>530369</v>
      </c>
      <c r="C4580" s="50" t="s">
        <v>1517</v>
      </c>
      <c r="D4580" s="50" t="s">
        <v>875</v>
      </c>
    </row>
    <row r="4581" spans="1:4">
      <c r="A4581" s="50" t="s">
        <v>1887</v>
      </c>
      <c r="B4581" s="50">
        <v>532090</v>
      </c>
      <c r="C4581" s="50" t="s">
        <v>1517</v>
      </c>
      <c r="D4581" s="50" t="s">
        <v>702</v>
      </c>
    </row>
    <row r="4582" spans="1:4">
      <c r="A4582" s="50" t="s">
        <v>1886</v>
      </c>
      <c r="B4582" s="50">
        <v>538918</v>
      </c>
      <c r="C4582" s="50" t="s">
        <v>1517</v>
      </c>
      <c r="D4582" s="50" t="s">
        <v>786</v>
      </c>
    </row>
    <row r="4583" spans="1:4">
      <c r="A4583" s="50" t="s">
        <v>1885</v>
      </c>
      <c r="B4583" s="50">
        <v>540729</v>
      </c>
      <c r="C4583" s="50" t="s">
        <v>1517</v>
      </c>
      <c r="D4583" s="50" t="s">
        <v>254</v>
      </c>
    </row>
    <row r="4584" spans="1:4">
      <c r="A4584" s="50" t="s">
        <v>1884</v>
      </c>
      <c r="B4584" s="50">
        <v>539761</v>
      </c>
      <c r="C4584" s="50" t="s">
        <v>1517</v>
      </c>
      <c r="D4584" s="50" t="s">
        <v>319</v>
      </c>
    </row>
    <row r="4585" spans="1:4">
      <c r="A4585" s="50" t="s">
        <v>1883</v>
      </c>
      <c r="B4585" s="50">
        <v>502589</v>
      </c>
      <c r="C4585" s="50" t="s">
        <v>1517</v>
      </c>
      <c r="D4585" s="50" t="s">
        <v>1437</v>
      </c>
    </row>
    <row r="4586" spans="1:4">
      <c r="A4586" s="50" t="s">
        <v>1882</v>
      </c>
      <c r="B4586" s="50">
        <v>524796</v>
      </c>
      <c r="C4586" s="50" t="s">
        <v>1517</v>
      </c>
      <c r="D4586" s="50" t="s">
        <v>254</v>
      </c>
    </row>
    <row r="4587" spans="1:4">
      <c r="A4587" s="50" t="s">
        <v>1881</v>
      </c>
      <c r="B4587" s="50" t="s">
        <v>1517</v>
      </c>
      <c r="C4587" s="50" t="s">
        <v>1880</v>
      </c>
      <c r="D4587" s="50" t="s">
        <v>1662</v>
      </c>
    </row>
    <row r="4588" spans="1:4">
      <c r="A4588" s="50" t="s">
        <v>1879</v>
      </c>
      <c r="B4588" s="50">
        <v>531444</v>
      </c>
      <c r="C4588" s="50" t="s">
        <v>1517</v>
      </c>
      <c r="D4588" s="50" t="s">
        <v>469</v>
      </c>
    </row>
    <row r="4589" spans="1:4">
      <c r="A4589" s="50" t="s">
        <v>1878</v>
      </c>
      <c r="B4589" s="50">
        <v>500439</v>
      </c>
      <c r="C4589" s="50" t="s">
        <v>1877</v>
      </c>
      <c r="D4589" s="50" t="s">
        <v>786</v>
      </c>
    </row>
    <row r="4590" spans="1:4">
      <c r="A4590" s="50" t="s">
        <v>1876</v>
      </c>
      <c r="B4590" s="50">
        <v>513534</v>
      </c>
      <c r="C4590" s="50" t="s">
        <v>1517</v>
      </c>
      <c r="D4590" s="50" t="s">
        <v>1632</v>
      </c>
    </row>
    <row r="4591" spans="1:4">
      <c r="A4591" s="50" t="s">
        <v>1875</v>
      </c>
      <c r="B4591" s="50">
        <v>514175</v>
      </c>
      <c r="C4591" s="50" t="s">
        <v>1874</v>
      </c>
      <c r="D4591" s="50" t="s">
        <v>702</v>
      </c>
    </row>
    <row r="4592" spans="1:4">
      <c r="A4592" s="50" t="s">
        <v>1873</v>
      </c>
      <c r="B4592" s="50">
        <v>534392</v>
      </c>
      <c r="C4592" s="50" t="s">
        <v>1872</v>
      </c>
      <c r="D4592" s="50" t="s">
        <v>205</v>
      </c>
    </row>
    <row r="4593" spans="1:4">
      <c r="A4593" s="50" t="s">
        <v>1871</v>
      </c>
      <c r="B4593" s="50">
        <v>502986</v>
      </c>
      <c r="C4593" s="50" t="s">
        <v>1870</v>
      </c>
      <c r="D4593" s="50" t="s">
        <v>702</v>
      </c>
    </row>
    <row r="4594" spans="1:4">
      <c r="A4594" s="50" t="s">
        <v>1869</v>
      </c>
      <c r="B4594" s="50">
        <v>541578</v>
      </c>
      <c r="C4594" s="50" t="s">
        <v>1868</v>
      </c>
      <c r="D4594" s="50" t="s">
        <v>771</v>
      </c>
    </row>
    <row r="4595" spans="1:4">
      <c r="A4595" s="50" t="s">
        <v>1867</v>
      </c>
      <c r="B4595" s="50">
        <v>540180</v>
      </c>
      <c r="C4595" s="50" t="s">
        <v>1866</v>
      </c>
      <c r="D4595" s="50" t="s">
        <v>912</v>
      </c>
    </row>
    <row r="4596" spans="1:4">
      <c r="A4596" s="50" t="s">
        <v>1865</v>
      </c>
      <c r="B4596" s="50">
        <v>512511</v>
      </c>
      <c r="C4596" s="50" t="s">
        <v>1517</v>
      </c>
      <c r="D4596" s="50" t="s">
        <v>1533</v>
      </c>
    </row>
    <row r="4597" spans="1:4">
      <c r="A4597" s="50" t="s">
        <v>1864</v>
      </c>
      <c r="B4597" s="50">
        <v>531574</v>
      </c>
      <c r="C4597" s="50" t="s">
        <v>1517</v>
      </c>
      <c r="D4597" s="50" t="s">
        <v>708</v>
      </c>
    </row>
    <row r="4598" spans="1:4">
      <c r="A4598" s="50" t="s">
        <v>1863</v>
      </c>
      <c r="B4598" s="50" t="s">
        <v>1517</v>
      </c>
      <c r="C4598" s="50" t="s">
        <v>1862</v>
      </c>
      <c r="D4598" s="50" t="s">
        <v>1515</v>
      </c>
    </row>
    <row r="4599" spans="1:4">
      <c r="A4599" s="50" t="s">
        <v>1861</v>
      </c>
      <c r="B4599" s="50">
        <v>533156</v>
      </c>
      <c r="C4599" s="50" t="s">
        <v>1860</v>
      </c>
      <c r="D4599" s="50" t="s">
        <v>708</v>
      </c>
    </row>
    <row r="4600" spans="1:4">
      <c r="A4600" s="50" t="s">
        <v>1859</v>
      </c>
      <c r="B4600" s="50">
        <v>538634</v>
      </c>
      <c r="C4600" s="50" t="s">
        <v>1517</v>
      </c>
      <c r="D4600" s="50" t="s">
        <v>254</v>
      </c>
    </row>
    <row r="4601" spans="1:4">
      <c r="A4601" s="50" t="s">
        <v>1858</v>
      </c>
      <c r="B4601" s="50">
        <v>533576</v>
      </c>
      <c r="C4601" s="50" t="s">
        <v>1857</v>
      </c>
      <c r="D4601" s="50" t="s">
        <v>1632</v>
      </c>
    </row>
    <row r="4602" spans="1:4">
      <c r="A4602" s="50" t="s">
        <v>1856</v>
      </c>
      <c r="B4602" s="50">
        <v>531650</v>
      </c>
      <c r="C4602" s="50" t="s">
        <v>1517</v>
      </c>
      <c r="D4602" s="50" t="s">
        <v>1533</v>
      </c>
    </row>
    <row r="4603" spans="1:4">
      <c r="A4603" s="50" t="s">
        <v>1855</v>
      </c>
      <c r="B4603" s="50">
        <v>513005</v>
      </c>
      <c r="C4603" s="50" t="s">
        <v>1517</v>
      </c>
      <c r="D4603" s="50" t="s">
        <v>1632</v>
      </c>
    </row>
    <row r="4604" spans="1:4">
      <c r="A4604" s="50" t="s">
        <v>1854</v>
      </c>
      <c r="B4604" s="50">
        <v>511493</v>
      </c>
      <c r="C4604" s="50" t="s">
        <v>1517</v>
      </c>
      <c r="D4604" s="50" t="s">
        <v>786</v>
      </c>
    </row>
    <row r="4605" spans="1:4">
      <c r="A4605" s="50" t="s">
        <v>1853</v>
      </c>
      <c r="B4605" s="50">
        <v>536672</v>
      </c>
      <c r="C4605" s="50" t="s">
        <v>1517</v>
      </c>
      <c r="D4605" s="50" t="s">
        <v>1852</v>
      </c>
    </row>
    <row r="4606" spans="1:4">
      <c r="A4606" s="50" t="s">
        <v>1851</v>
      </c>
      <c r="B4606" s="50">
        <v>500295</v>
      </c>
      <c r="C4606" s="50" t="s">
        <v>1850</v>
      </c>
      <c r="D4606" s="50" t="s">
        <v>1849</v>
      </c>
    </row>
    <row r="4607" spans="1:4">
      <c r="A4607" s="50" t="s">
        <v>1848</v>
      </c>
      <c r="B4607" s="50">
        <v>533056</v>
      </c>
      <c r="C4607" s="50" t="s">
        <v>1517</v>
      </c>
      <c r="D4607" s="50" t="s">
        <v>743</v>
      </c>
    </row>
    <row r="4608" spans="1:4">
      <c r="A4608" s="50" t="s">
        <v>1847</v>
      </c>
      <c r="B4608" s="50">
        <v>522267</v>
      </c>
      <c r="C4608" s="50" t="s">
        <v>1517</v>
      </c>
      <c r="D4608" s="50" t="s">
        <v>297</v>
      </c>
    </row>
    <row r="4609" spans="1:4">
      <c r="A4609" s="50" t="s">
        <v>1846</v>
      </c>
      <c r="B4609" s="50">
        <v>503657</v>
      </c>
      <c r="C4609" s="50" t="s">
        <v>1517</v>
      </c>
      <c r="D4609" s="50" t="s">
        <v>1845</v>
      </c>
    </row>
    <row r="4610" spans="1:4">
      <c r="A4610" s="50" t="s">
        <v>1844</v>
      </c>
      <c r="B4610" s="50">
        <v>542046</v>
      </c>
      <c r="C4610" s="50" t="s">
        <v>1517</v>
      </c>
      <c r="D4610" s="50" t="s">
        <v>708</v>
      </c>
    </row>
    <row r="4611" spans="1:4">
      <c r="A4611" s="50" t="s">
        <v>1843</v>
      </c>
      <c r="B4611" s="50">
        <v>540252</v>
      </c>
      <c r="C4611" s="50" t="s">
        <v>1517</v>
      </c>
      <c r="D4611" s="50" t="s">
        <v>829</v>
      </c>
    </row>
    <row r="4612" spans="1:4">
      <c r="A4612" s="50" t="s">
        <v>1842</v>
      </c>
      <c r="B4612" s="50">
        <v>511523</v>
      </c>
      <c r="C4612" s="50" t="s">
        <v>1517</v>
      </c>
      <c r="D4612" s="50" t="s">
        <v>254</v>
      </c>
    </row>
    <row r="4613" spans="1:4">
      <c r="A4613" s="50" t="s">
        <v>1841</v>
      </c>
      <c r="B4613" s="50">
        <v>539132</v>
      </c>
      <c r="C4613" s="50" t="s">
        <v>1517</v>
      </c>
      <c r="D4613" s="50" t="s">
        <v>1428</v>
      </c>
    </row>
    <row r="4614" spans="1:4">
      <c r="A4614" s="50" t="s">
        <v>1840</v>
      </c>
      <c r="B4614" s="50">
        <v>526755</v>
      </c>
      <c r="C4614" s="50" t="s">
        <v>1517</v>
      </c>
      <c r="D4614" s="50" t="s">
        <v>1593</v>
      </c>
    </row>
    <row r="4615" spans="1:4">
      <c r="A4615" s="50" t="s">
        <v>1839</v>
      </c>
      <c r="B4615" s="50">
        <v>505232</v>
      </c>
      <c r="C4615" s="50" t="s">
        <v>1517</v>
      </c>
      <c r="D4615" s="50" t="s">
        <v>771</v>
      </c>
    </row>
    <row r="4616" spans="1:4">
      <c r="A4616" s="50" t="s">
        <v>1838</v>
      </c>
      <c r="B4616" s="50">
        <v>523261</v>
      </c>
      <c r="C4616" s="50" t="s">
        <v>1836</v>
      </c>
      <c r="D4616" s="50" t="s">
        <v>626</v>
      </c>
    </row>
    <row r="4617" spans="1:4">
      <c r="A4617" s="50" t="s">
        <v>1837</v>
      </c>
      <c r="B4617" s="50">
        <v>523261</v>
      </c>
      <c r="C4617" s="50" t="s">
        <v>1836</v>
      </c>
      <c r="D4617" s="50" t="s">
        <v>626</v>
      </c>
    </row>
    <row r="4618" spans="1:4">
      <c r="A4618" s="50" t="s">
        <v>1835</v>
      </c>
      <c r="B4618" s="50">
        <v>524038</v>
      </c>
      <c r="C4618" s="50" t="s">
        <v>1517</v>
      </c>
      <c r="D4618" s="50" t="s">
        <v>463</v>
      </c>
    </row>
    <row r="4619" spans="1:4">
      <c r="A4619" s="50" t="s">
        <v>1834</v>
      </c>
      <c r="B4619" s="50">
        <v>512060</v>
      </c>
      <c r="C4619" s="50" t="s">
        <v>1833</v>
      </c>
      <c r="D4619" s="50" t="s">
        <v>1533</v>
      </c>
    </row>
    <row r="4620" spans="1:4">
      <c r="A4620" s="50" t="s">
        <v>1832</v>
      </c>
      <c r="B4620" s="50">
        <v>516098</v>
      </c>
      <c r="C4620" s="50" t="s">
        <v>1517</v>
      </c>
      <c r="D4620" s="50" t="s">
        <v>702</v>
      </c>
    </row>
    <row r="4621" spans="1:4">
      <c r="A4621" s="50" t="s">
        <v>1831</v>
      </c>
      <c r="B4621" s="50">
        <v>526953</v>
      </c>
      <c r="C4621" s="50" t="s">
        <v>1830</v>
      </c>
      <c r="D4621" s="50" t="s">
        <v>254</v>
      </c>
    </row>
    <row r="4622" spans="1:4">
      <c r="A4622" s="50" t="s">
        <v>1829</v>
      </c>
      <c r="B4622" s="50" t="s">
        <v>1517</v>
      </c>
      <c r="C4622" s="50" t="s">
        <v>1828</v>
      </c>
      <c r="D4622" s="50" t="s">
        <v>1515</v>
      </c>
    </row>
    <row r="4623" spans="1:4">
      <c r="A4623" s="50" t="s">
        <v>1827</v>
      </c>
      <c r="B4623" s="50">
        <v>512229</v>
      </c>
      <c r="C4623" s="50" t="s">
        <v>1517</v>
      </c>
      <c r="D4623" s="50" t="s">
        <v>994</v>
      </c>
    </row>
    <row r="4624" spans="1:4">
      <c r="A4624" s="50" t="s">
        <v>1826</v>
      </c>
      <c r="B4624" s="50">
        <v>512229</v>
      </c>
      <c r="C4624" s="50" t="s">
        <v>1517</v>
      </c>
      <c r="D4624" s="50" t="s">
        <v>994</v>
      </c>
    </row>
    <row r="4625" spans="1:4">
      <c r="A4625" s="50" t="s">
        <v>1825</v>
      </c>
      <c r="B4625" s="50">
        <v>531695</v>
      </c>
      <c r="C4625" s="50" t="s">
        <v>1517</v>
      </c>
      <c r="D4625" s="50" t="s">
        <v>1729</v>
      </c>
    </row>
    <row r="4626" spans="1:4">
      <c r="A4626" s="50" t="s">
        <v>1824</v>
      </c>
      <c r="B4626" s="50">
        <v>531950</v>
      </c>
      <c r="C4626" s="50" t="s">
        <v>1517</v>
      </c>
      <c r="D4626" s="50" t="s">
        <v>727</v>
      </c>
    </row>
    <row r="4627" spans="1:4">
      <c r="A4627" s="50" t="s">
        <v>1823</v>
      </c>
      <c r="B4627" s="50">
        <v>515099</v>
      </c>
      <c r="C4627" s="50" t="s">
        <v>1517</v>
      </c>
      <c r="D4627" s="50" t="s">
        <v>1822</v>
      </c>
    </row>
    <row r="4628" spans="1:4">
      <c r="A4628" s="50" t="s">
        <v>1821</v>
      </c>
      <c r="B4628" s="50" t="s">
        <v>1517</v>
      </c>
      <c r="C4628" s="50" t="s">
        <v>1820</v>
      </c>
      <c r="D4628" s="50" t="s">
        <v>1515</v>
      </c>
    </row>
    <row r="4629" spans="1:4">
      <c r="A4629" s="50" t="s">
        <v>1819</v>
      </c>
      <c r="B4629" s="50">
        <v>520113</v>
      </c>
      <c r="C4629" s="50" t="s">
        <v>1817</v>
      </c>
      <c r="D4629" s="50" t="s">
        <v>860</v>
      </c>
    </row>
    <row r="4630" spans="1:4">
      <c r="A4630" s="50" t="s">
        <v>1818</v>
      </c>
      <c r="B4630" s="50">
        <v>520113</v>
      </c>
      <c r="C4630" s="50" t="s">
        <v>1817</v>
      </c>
      <c r="D4630" s="50" t="s">
        <v>860</v>
      </c>
    </row>
    <row r="4631" spans="1:4">
      <c r="A4631" s="50" t="s">
        <v>1816</v>
      </c>
      <c r="B4631" s="50">
        <v>539331</v>
      </c>
      <c r="C4631" s="50" t="s">
        <v>1815</v>
      </c>
      <c r="D4631" s="50" t="s">
        <v>740</v>
      </c>
    </row>
    <row r="4632" spans="1:4">
      <c r="A4632" s="50" t="s">
        <v>1814</v>
      </c>
      <c r="B4632" s="50">
        <v>532953</v>
      </c>
      <c r="C4632" s="50" t="s">
        <v>1813</v>
      </c>
      <c r="D4632" s="50" t="s">
        <v>740</v>
      </c>
    </row>
    <row r="4633" spans="1:4">
      <c r="A4633" s="50" t="s">
        <v>1812</v>
      </c>
      <c r="B4633" s="50">
        <v>537524</v>
      </c>
      <c r="C4633" s="50" t="s">
        <v>1517</v>
      </c>
      <c r="D4633" s="50" t="s">
        <v>287</v>
      </c>
    </row>
    <row r="4634" spans="1:4">
      <c r="A4634" s="50" t="s">
        <v>1811</v>
      </c>
      <c r="B4634" s="50">
        <v>538732</v>
      </c>
      <c r="C4634" s="50" t="s">
        <v>1517</v>
      </c>
      <c r="D4634" s="50" t="s">
        <v>786</v>
      </c>
    </row>
    <row r="4635" spans="1:4">
      <c r="A4635" s="50" t="s">
        <v>1810</v>
      </c>
      <c r="B4635" s="50">
        <v>523796</v>
      </c>
      <c r="C4635" s="50" t="s">
        <v>1809</v>
      </c>
      <c r="D4635" s="50" t="s">
        <v>1593</v>
      </c>
    </row>
    <row r="4636" spans="1:4">
      <c r="A4636" s="50" t="s">
        <v>1808</v>
      </c>
      <c r="B4636" s="50">
        <v>503349</v>
      </c>
      <c r="C4636" s="50" t="s">
        <v>1517</v>
      </c>
      <c r="D4636" s="50" t="s">
        <v>702</v>
      </c>
    </row>
    <row r="4637" spans="1:4">
      <c r="A4637" s="50" t="s">
        <v>1807</v>
      </c>
      <c r="B4637" s="50">
        <v>531234</v>
      </c>
      <c r="C4637" s="50" t="s">
        <v>1517</v>
      </c>
      <c r="D4637" s="50" t="s">
        <v>1437</v>
      </c>
    </row>
    <row r="4638" spans="1:4">
      <c r="A4638" s="50" t="s">
        <v>1806</v>
      </c>
      <c r="B4638" s="50">
        <v>531234</v>
      </c>
      <c r="C4638" s="50" t="s">
        <v>1517</v>
      </c>
      <c r="D4638" s="50" t="s">
        <v>1437</v>
      </c>
    </row>
    <row r="4639" spans="1:4">
      <c r="A4639" s="50" t="s">
        <v>1805</v>
      </c>
      <c r="B4639" s="50">
        <v>511389</v>
      </c>
      <c r="C4639" s="50" t="s">
        <v>1804</v>
      </c>
      <c r="D4639" s="50" t="s">
        <v>415</v>
      </c>
    </row>
    <row r="4640" spans="1:4">
      <c r="A4640" s="50" t="s">
        <v>1803</v>
      </c>
      <c r="B4640" s="50">
        <v>531717</v>
      </c>
      <c r="C4640" s="50" t="s">
        <v>1802</v>
      </c>
      <c r="D4640" s="50" t="s">
        <v>187</v>
      </c>
    </row>
    <row r="4641" spans="1:4">
      <c r="A4641" s="50" t="s">
        <v>1801</v>
      </c>
      <c r="B4641" s="50">
        <v>539659</v>
      </c>
      <c r="C4641" s="50" t="s">
        <v>1517</v>
      </c>
      <c r="D4641" s="50" t="s">
        <v>389</v>
      </c>
    </row>
    <row r="4642" spans="1:4">
      <c r="A4642" s="50" t="s">
        <v>1800</v>
      </c>
      <c r="B4642" s="50">
        <v>523724</v>
      </c>
      <c r="C4642" s="50" t="s">
        <v>1799</v>
      </c>
      <c r="D4642" s="50" t="s">
        <v>708</v>
      </c>
    </row>
    <row r="4643" spans="1:4">
      <c r="A4643" s="50" t="s">
        <v>1798</v>
      </c>
      <c r="B4643" s="50">
        <v>531069</v>
      </c>
      <c r="C4643" s="50" t="s">
        <v>1517</v>
      </c>
      <c r="D4643" s="50" t="s">
        <v>1428</v>
      </c>
    </row>
    <row r="4644" spans="1:4">
      <c r="A4644" s="50" t="s">
        <v>1797</v>
      </c>
      <c r="B4644" s="50">
        <v>530151</v>
      </c>
      <c r="C4644" s="50" t="s">
        <v>1517</v>
      </c>
      <c r="D4644" s="50" t="s">
        <v>994</v>
      </c>
    </row>
    <row r="4645" spans="1:4">
      <c r="A4645" s="50" t="s">
        <v>1796</v>
      </c>
      <c r="B4645" s="50">
        <v>532401</v>
      </c>
      <c r="C4645" s="50" t="s">
        <v>1795</v>
      </c>
      <c r="D4645" s="50" t="s">
        <v>705</v>
      </c>
    </row>
    <row r="4646" spans="1:4">
      <c r="A4646" s="50" t="s">
        <v>1794</v>
      </c>
      <c r="B4646" s="50">
        <v>537820</v>
      </c>
      <c r="C4646" s="50" t="s">
        <v>1793</v>
      </c>
      <c r="D4646" s="50" t="s">
        <v>786</v>
      </c>
    </row>
    <row r="4647" spans="1:4">
      <c r="A4647" s="50" t="s">
        <v>1792</v>
      </c>
      <c r="B4647" s="50">
        <v>531334</v>
      </c>
      <c r="C4647" s="50" t="s">
        <v>1517</v>
      </c>
      <c r="D4647" s="50" t="s">
        <v>1533</v>
      </c>
    </row>
    <row r="4648" spans="1:4">
      <c r="A4648" s="50" t="s">
        <v>1791</v>
      </c>
      <c r="B4648" s="50">
        <v>530961</v>
      </c>
      <c r="C4648" s="50" t="s">
        <v>1790</v>
      </c>
      <c r="D4648" s="50" t="s">
        <v>187</v>
      </c>
    </row>
    <row r="4649" spans="1:4">
      <c r="A4649" s="50" t="s">
        <v>1789</v>
      </c>
      <c r="B4649" s="50">
        <v>542655</v>
      </c>
      <c r="C4649" s="50" t="s">
        <v>1788</v>
      </c>
      <c r="D4649" s="50" t="s">
        <v>1621</v>
      </c>
    </row>
    <row r="4650" spans="1:4">
      <c r="A4650" s="50" t="s">
        <v>1787</v>
      </c>
      <c r="B4650" s="50">
        <v>531518</v>
      </c>
      <c r="C4650" s="50" t="s">
        <v>1517</v>
      </c>
      <c r="D4650" s="50" t="s">
        <v>196</v>
      </c>
    </row>
    <row r="4651" spans="1:4">
      <c r="A4651" s="50" t="s">
        <v>1786</v>
      </c>
      <c r="B4651" s="50">
        <v>519307</v>
      </c>
      <c r="C4651" s="50" t="s">
        <v>1517</v>
      </c>
      <c r="D4651" s="50" t="s">
        <v>187</v>
      </c>
    </row>
    <row r="4652" spans="1:4">
      <c r="A4652" s="50" t="s">
        <v>1785</v>
      </c>
      <c r="B4652" s="50">
        <v>530477</v>
      </c>
      <c r="C4652" s="50" t="s">
        <v>1517</v>
      </c>
      <c r="D4652" s="50" t="s">
        <v>254</v>
      </c>
    </row>
    <row r="4653" spans="1:4">
      <c r="A4653" s="50" t="s">
        <v>1784</v>
      </c>
      <c r="B4653" s="50">
        <v>530477</v>
      </c>
      <c r="C4653" s="50" t="s">
        <v>1517</v>
      </c>
      <c r="D4653" s="50" t="s">
        <v>254</v>
      </c>
    </row>
    <row r="4654" spans="1:4">
      <c r="A4654" s="50" t="s">
        <v>1783</v>
      </c>
      <c r="B4654" s="50">
        <v>506196</v>
      </c>
      <c r="C4654" s="50" t="s">
        <v>1517</v>
      </c>
      <c r="D4654" s="50" t="s">
        <v>994</v>
      </c>
    </row>
    <row r="4655" spans="1:4">
      <c r="A4655" s="50" t="s">
        <v>1782</v>
      </c>
      <c r="B4655" s="50">
        <v>519373</v>
      </c>
      <c r="C4655" s="50" t="s">
        <v>1781</v>
      </c>
      <c r="D4655" s="50" t="s">
        <v>1428</v>
      </c>
    </row>
    <row r="4656" spans="1:4">
      <c r="A4656" s="50" t="s">
        <v>1780</v>
      </c>
      <c r="B4656" s="50">
        <v>524394</v>
      </c>
      <c r="C4656" s="50" t="s">
        <v>1779</v>
      </c>
      <c r="D4656" s="50" t="s">
        <v>890</v>
      </c>
    </row>
    <row r="4657" spans="1:4">
      <c r="A4657" s="50" t="s">
        <v>1778</v>
      </c>
      <c r="B4657" s="50">
        <v>504380</v>
      </c>
      <c r="C4657" s="50" t="s">
        <v>1517</v>
      </c>
      <c r="D4657" s="50" t="s">
        <v>994</v>
      </c>
    </row>
    <row r="4658" spans="1:4">
      <c r="A4658" s="50" t="s">
        <v>1777</v>
      </c>
      <c r="B4658" s="50">
        <v>524200</v>
      </c>
      <c r="C4658" s="50" t="s">
        <v>1776</v>
      </c>
      <c r="D4658" s="50" t="s">
        <v>463</v>
      </c>
    </row>
    <row r="4659" spans="1:4">
      <c r="A4659" s="50" t="s">
        <v>1775</v>
      </c>
      <c r="B4659" s="50">
        <v>534639</v>
      </c>
      <c r="C4659" s="50" t="s">
        <v>1517</v>
      </c>
      <c r="D4659" s="50" t="s">
        <v>912</v>
      </c>
    </row>
    <row r="4660" spans="1:4">
      <c r="A4660" s="50" t="s">
        <v>1774</v>
      </c>
      <c r="B4660" s="50">
        <v>517015</v>
      </c>
      <c r="C4660" s="50" t="s">
        <v>1773</v>
      </c>
      <c r="D4660" s="50" t="s">
        <v>1772</v>
      </c>
    </row>
    <row r="4661" spans="1:4">
      <c r="A4661" s="50" t="s">
        <v>1771</v>
      </c>
      <c r="B4661" s="50" t="s">
        <v>1517</v>
      </c>
      <c r="C4661" s="50" t="s">
        <v>1770</v>
      </c>
      <c r="D4661" s="50" t="s">
        <v>1515</v>
      </c>
    </row>
    <row r="4662" spans="1:4">
      <c r="A4662" s="50" t="s">
        <v>1769</v>
      </c>
      <c r="B4662" s="50">
        <v>531051</v>
      </c>
      <c r="C4662" s="50" t="s">
        <v>1517</v>
      </c>
      <c r="D4662" s="50" t="s">
        <v>786</v>
      </c>
    </row>
    <row r="4663" spans="1:4">
      <c r="A4663" s="50" t="s">
        <v>1768</v>
      </c>
      <c r="B4663" s="50">
        <v>524129</v>
      </c>
      <c r="C4663" s="50" t="s">
        <v>1767</v>
      </c>
      <c r="D4663" s="50" t="s">
        <v>1764</v>
      </c>
    </row>
    <row r="4664" spans="1:4">
      <c r="A4664" s="50" t="s">
        <v>1766</v>
      </c>
      <c r="B4664" s="50">
        <v>524129</v>
      </c>
      <c r="C4664" s="50" t="s">
        <v>1765</v>
      </c>
      <c r="D4664" s="50" t="s">
        <v>1764</v>
      </c>
    </row>
    <row r="4665" spans="1:4">
      <c r="A4665" s="50" t="s">
        <v>1763</v>
      </c>
      <c r="B4665" s="50">
        <v>530401</v>
      </c>
      <c r="C4665" s="50" t="s">
        <v>1517</v>
      </c>
      <c r="D4665" s="50" t="s">
        <v>463</v>
      </c>
    </row>
    <row r="4666" spans="1:4">
      <c r="A4666" s="50" t="s">
        <v>1762</v>
      </c>
      <c r="B4666" s="50">
        <v>532613</v>
      </c>
      <c r="C4666" s="50" t="s">
        <v>1761</v>
      </c>
      <c r="D4666" s="50" t="s">
        <v>994</v>
      </c>
    </row>
    <row r="4667" spans="1:4">
      <c r="A4667" s="50" t="s">
        <v>1760</v>
      </c>
      <c r="B4667" s="50">
        <v>507880</v>
      </c>
      <c r="C4667" s="50" t="s">
        <v>1759</v>
      </c>
      <c r="D4667" s="50" t="s">
        <v>829</v>
      </c>
    </row>
    <row r="4668" spans="1:4">
      <c r="A4668" s="50" t="s">
        <v>1758</v>
      </c>
      <c r="B4668" s="50">
        <v>514302</v>
      </c>
      <c r="C4668" s="50" t="s">
        <v>1517</v>
      </c>
      <c r="D4668" s="50" t="s">
        <v>702</v>
      </c>
    </row>
    <row r="4669" spans="1:4">
      <c r="A4669" s="50" t="s">
        <v>1757</v>
      </c>
      <c r="B4669" s="50">
        <v>511726</v>
      </c>
      <c r="C4669" s="50" t="s">
        <v>1756</v>
      </c>
      <c r="D4669" s="50" t="s">
        <v>708</v>
      </c>
    </row>
    <row r="4670" spans="1:4">
      <c r="A4670" s="50" t="s">
        <v>1755</v>
      </c>
      <c r="B4670" s="50">
        <v>530627</v>
      </c>
      <c r="C4670" s="50" t="s">
        <v>1517</v>
      </c>
      <c r="D4670" s="50" t="s">
        <v>187</v>
      </c>
    </row>
    <row r="4671" spans="1:4">
      <c r="A4671" s="50" t="s">
        <v>1754</v>
      </c>
      <c r="B4671" s="50">
        <v>519457</v>
      </c>
      <c r="C4671" s="50" t="s">
        <v>1517</v>
      </c>
      <c r="D4671" s="50" t="s">
        <v>626</v>
      </c>
    </row>
    <row r="4672" spans="1:4">
      <c r="A4672" s="50" t="s">
        <v>1753</v>
      </c>
      <c r="B4672" s="50">
        <v>530521</v>
      </c>
      <c r="C4672" s="50" t="s">
        <v>1517</v>
      </c>
      <c r="D4672" s="50" t="s">
        <v>829</v>
      </c>
    </row>
    <row r="4673" spans="1:4">
      <c r="A4673" s="50" t="s">
        <v>1752</v>
      </c>
      <c r="B4673" s="50">
        <v>539167</v>
      </c>
      <c r="C4673" s="50" t="s">
        <v>1517</v>
      </c>
      <c r="D4673" s="50" t="s">
        <v>786</v>
      </c>
    </row>
    <row r="4674" spans="1:4">
      <c r="A4674" s="50" t="s">
        <v>1751</v>
      </c>
      <c r="B4674" s="50">
        <v>532354</v>
      </c>
      <c r="C4674" s="50" t="s">
        <v>1517</v>
      </c>
      <c r="D4674" s="50" t="s">
        <v>1407</v>
      </c>
    </row>
    <row r="4675" spans="1:4">
      <c r="A4675" s="50" t="s">
        <v>1750</v>
      </c>
      <c r="B4675" s="50">
        <v>532372</v>
      </c>
      <c r="C4675" s="50" t="s">
        <v>1517</v>
      </c>
      <c r="D4675" s="50" t="s">
        <v>1407</v>
      </c>
    </row>
    <row r="4676" spans="1:4">
      <c r="A4676" s="50" t="s">
        <v>1749</v>
      </c>
      <c r="B4676" s="50">
        <v>534741</v>
      </c>
      <c r="C4676" s="50" t="s">
        <v>1517</v>
      </c>
      <c r="D4676" s="50" t="s">
        <v>319</v>
      </c>
    </row>
    <row r="4677" spans="1:4">
      <c r="A4677" s="50" t="s">
        <v>1748</v>
      </c>
      <c r="B4677" s="50">
        <v>531126</v>
      </c>
      <c r="C4677" s="50" t="s">
        <v>1517</v>
      </c>
      <c r="D4677" s="50" t="s">
        <v>1407</v>
      </c>
    </row>
    <row r="4678" spans="1:4">
      <c r="A4678" s="50" t="s">
        <v>1747</v>
      </c>
      <c r="B4678" s="50">
        <v>532721</v>
      </c>
      <c r="C4678" s="50" t="s">
        <v>1746</v>
      </c>
      <c r="D4678" s="50" t="s">
        <v>1632</v>
      </c>
    </row>
    <row r="4679" spans="1:4">
      <c r="A4679" s="50" t="s">
        <v>1745</v>
      </c>
      <c r="B4679" s="50">
        <v>531025</v>
      </c>
      <c r="C4679" s="50" t="s">
        <v>1517</v>
      </c>
      <c r="D4679" s="50" t="s">
        <v>727</v>
      </c>
    </row>
    <row r="4680" spans="1:4">
      <c r="A4680" s="50" t="s">
        <v>1744</v>
      </c>
      <c r="B4680" s="50">
        <v>506146</v>
      </c>
      <c r="C4680" s="50" t="s">
        <v>1743</v>
      </c>
      <c r="D4680" s="50" t="s">
        <v>702</v>
      </c>
    </row>
    <row r="4681" spans="1:4">
      <c r="A4681" s="50" t="s">
        <v>1742</v>
      </c>
      <c r="B4681" s="50">
        <v>509055</v>
      </c>
      <c r="C4681" s="50" t="s">
        <v>1741</v>
      </c>
      <c r="D4681" s="50" t="s">
        <v>469</v>
      </c>
    </row>
    <row r="4682" spans="1:4">
      <c r="A4682" s="50" t="s">
        <v>1740</v>
      </c>
      <c r="B4682" s="50">
        <v>540097</v>
      </c>
      <c r="C4682" s="50" t="s">
        <v>1517</v>
      </c>
      <c r="D4682" s="50" t="s">
        <v>727</v>
      </c>
    </row>
    <row r="4683" spans="1:4">
      <c r="A4683" s="50" t="s">
        <v>1739</v>
      </c>
      <c r="B4683" s="50">
        <v>532411</v>
      </c>
      <c r="C4683" s="50" t="s">
        <v>1738</v>
      </c>
      <c r="D4683" s="50" t="s">
        <v>1407</v>
      </c>
    </row>
    <row r="4684" spans="1:4">
      <c r="A4684" s="50" t="s">
        <v>1737</v>
      </c>
      <c r="B4684" s="50">
        <v>539398</v>
      </c>
      <c r="C4684" s="50" t="s">
        <v>1517</v>
      </c>
      <c r="D4684" s="50" t="s">
        <v>297</v>
      </c>
    </row>
    <row r="4685" spans="1:4">
      <c r="A4685" s="50" t="s">
        <v>1736</v>
      </c>
      <c r="B4685" s="50">
        <v>538598</v>
      </c>
      <c r="C4685" s="50" t="s">
        <v>1517</v>
      </c>
      <c r="D4685" s="50" t="s">
        <v>702</v>
      </c>
    </row>
    <row r="4686" spans="1:4">
      <c r="A4686" s="50" t="s">
        <v>1735</v>
      </c>
      <c r="B4686" s="50">
        <v>516072</v>
      </c>
      <c r="C4686" s="50" t="s">
        <v>1734</v>
      </c>
      <c r="D4686" s="50" t="s">
        <v>463</v>
      </c>
    </row>
    <row r="4687" spans="1:4">
      <c r="A4687" s="50" t="s">
        <v>1733</v>
      </c>
      <c r="B4687" s="50">
        <v>512064</v>
      </c>
      <c r="C4687" s="50" t="s">
        <v>1732</v>
      </c>
      <c r="D4687" s="50" t="s">
        <v>1533</v>
      </c>
    </row>
    <row r="4688" spans="1:4">
      <c r="A4688" s="50" t="s">
        <v>1731</v>
      </c>
      <c r="B4688" s="50">
        <v>526441</v>
      </c>
      <c r="C4688" s="50" t="s">
        <v>1517</v>
      </c>
      <c r="D4688" s="50" t="s">
        <v>1023</v>
      </c>
    </row>
    <row r="4689" spans="1:4">
      <c r="A4689" s="50" t="s">
        <v>1730</v>
      </c>
      <c r="B4689" s="50">
        <v>531668</v>
      </c>
      <c r="C4689" s="50" t="s">
        <v>1517</v>
      </c>
      <c r="D4689" s="50" t="s">
        <v>1729</v>
      </c>
    </row>
    <row r="4690" spans="1:4">
      <c r="A4690" s="50" t="s">
        <v>1728</v>
      </c>
      <c r="B4690" s="50">
        <v>524711</v>
      </c>
      <c r="C4690" s="50" t="s">
        <v>1517</v>
      </c>
      <c r="D4690" s="50" t="s">
        <v>254</v>
      </c>
    </row>
    <row r="4691" spans="1:4">
      <c r="A4691" s="50" t="s">
        <v>1727</v>
      </c>
      <c r="B4691" s="50">
        <v>538565</v>
      </c>
      <c r="C4691" s="50" t="s">
        <v>1517</v>
      </c>
      <c r="D4691" s="50" t="s">
        <v>786</v>
      </c>
    </row>
    <row r="4692" spans="1:4">
      <c r="A4692" s="50" t="s">
        <v>1726</v>
      </c>
      <c r="B4692" s="50">
        <v>540823</v>
      </c>
      <c r="C4692" s="50" t="s">
        <v>1517</v>
      </c>
      <c r="D4692" s="50" t="s">
        <v>994</v>
      </c>
    </row>
    <row r="4693" spans="1:4">
      <c r="A4693" s="50" t="s">
        <v>1725</v>
      </c>
      <c r="B4693" s="50">
        <v>541735</v>
      </c>
      <c r="C4693" s="50" t="s">
        <v>1517</v>
      </c>
      <c r="D4693" s="50" t="s">
        <v>713</v>
      </c>
    </row>
    <row r="4694" spans="1:4">
      <c r="A4694" s="50" t="s">
        <v>1724</v>
      </c>
      <c r="B4694" s="50">
        <v>530057</v>
      </c>
      <c r="C4694" s="50" t="s">
        <v>1517</v>
      </c>
      <c r="D4694" s="50" t="s">
        <v>254</v>
      </c>
    </row>
    <row r="4695" spans="1:4">
      <c r="A4695" s="50" t="s">
        <v>1723</v>
      </c>
      <c r="B4695" s="50">
        <v>524576</v>
      </c>
      <c r="C4695" s="50" t="s">
        <v>1517</v>
      </c>
      <c r="D4695" s="50" t="s">
        <v>463</v>
      </c>
    </row>
    <row r="4696" spans="1:4">
      <c r="A4696" s="50" t="s">
        <v>1722</v>
      </c>
      <c r="B4696" s="50">
        <v>532660</v>
      </c>
      <c r="C4696" s="50" t="s">
        <v>1721</v>
      </c>
      <c r="D4696" s="50" t="s">
        <v>254</v>
      </c>
    </row>
    <row r="4697" spans="1:4">
      <c r="A4697" s="50" t="s">
        <v>1720</v>
      </c>
      <c r="B4697" s="50">
        <v>511509</v>
      </c>
      <c r="C4697" s="50" t="s">
        <v>1517</v>
      </c>
      <c r="D4697" s="50" t="s">
        <v>1719</v>
      </c>
    </row>
    <row r="4698" spans="1:4">
      <c r="A4698" s="50" t="s">
        <v>1718</v>
      </c>
      <c r="B4698" s="50">
        <v>509026</v>
      </c>
      <c r="C4698" s="50" t="s">
        <v>1517</v>
      </c>
      <c r="D4698" s="50" t="s">
        <v>319</v>
      </c>
    </row>
    <row r="4699" spans="1:4">
      <c r="A4699" s="50" t="s">
        <v>1717</v>
      </c>
      <c r="B4699" s="50">
        <v>536128</v>
      </c>
      <c r="C4699" s="50" t="s">
        <v>1517</v>
      </c>
      <c r="D4699" s="50" t="s">
        <v>713</v>
      </c>
    </row>
    <row r="4700" spans="1:4">
      <c r="A4700" s="50" t="s">
        <v>1716</v>
      </c>
      <c r="B4700" s="50">
        <v>511333</v>
      </c>
      <c r="C4700" s="50" t="s">
        <v>1715</v>
      </c>
      <c r="D4700" s="50" t="s">
        <v>727</v>
      </c>
    </row>
    <row r="4701" spans="1:4">
      <c r="A4701" s="50" t="s">
        <v>1714</v>
      </c>
      <c r="B4701" s="50">
        <v>534976</v>
      </c>
      <c r="C4701" s="50" t="s">
        <v>1713</v>
      </c>
      <c r="D4701" s="50" t="s">
        <v>1712</v>
      </c>
    </row>
    <row r="4702" spans="1:4">
      <c r="A4702" s="50" t="s">
        <v>1711</v>
      </c>
      <c r="B4702" s="50">
        <v>533427</v>
      </c>
      <c r="C4702" s="50" t="s">
        <v>1517</v>
      </c>
      <c r="D4702" s="50" t="s">
        <v>1710</v>
      </c>
    </row>
    <row r="4703" spans="1:4">
      <c r="A4703" s="50" t="s">
        <v>1709</v>
      </c>
      <c r="B4703" s="50">
        <v>539222</v>
      </c>
      <c r="C4703" s="50" t="s">
        <v>1517</v>
      </c>
      <c r="D4703" s="50" t="s">
        <v>957</v>
      </c>
    </row>
    <row r="4704" spans="1:4">
      <c r="A4704" s="50" t="s">
        <v>1708</v>
      </c>
      <c r="B4704" s="50">
        <v>532822</v>
      </c>
      <c r="C4704" s="50" t="s">
        <v>1707</v>
      </c>
      <c r="D4704" s="50" t="s">
        <v>1706</v>
      </c>
    </row>
    <row r="4705" spans="1:4">
      <c r="A4705" s="50" t="s">
        <v>1705</v>
      </c>
      <c r="B4705" s="50">
        <v>522122</v>
      </c>
      <c r="C4705" s="50" t="s">
        <v>1517</v>
      </c>
      <c r="D4705" s="50" t="s">
        <v>702</v>
      </c>
    </row>
    <row r="4706" spans="1:4">
      <c r="A4706" s="50" t="s">
        <v>1704</v>
      </c>
      <c r="B4706" s="50">
        <v>522122</v>
      </c>
      <c r="C4706" s="50" t="s">
        <v>1517</v>
      </c>
      <c r="D4706" s="50" t="s">
        <v>702</v>
      </c>
    </row>
    <row r="4707" spans="1:4">
      <c r="A4707" s="50" t="s">
        <v>1703</v>
      </c>
      <c r="B4707" s="50">
        <v>509038</v>
      </c>
      <c r="C4707" s="50" t="s">
        <v>1517</v>
      </c>
      <c r="D4707" s="50" t="s">
        <v>786</v>
      </c>
    </row>
    <row r="4708" spans="1:4">
      <c r="A4708" s="50" t="s">
        <v>1702</v>
      </c>
      <c r="B4708" s="50">
        <v>532757</v>
      </c>
      <c r="C4708" s="50" t="s">
        <v>1701</v>
      </c>
      <c r="D4708" s="50" t="s">
        <v>531</v>
      </c>
    </row>
    <row r="4709" spans="1:4">
      <c r="A4709" s="50" t="s">
        <v>1700</v>
      </c>
      <c r="B4709" s="50">
        <v>500575</v>
      </c>
      <c r="C4709" s="50" t="s">
        <v>1699</v>
      </c>
      <c r="D4709" s="50" t="s">
        <v>415</v>
      </c>
    </row>
    <row r="4710" spans="1:4">
      <c r="A4710" s="50" t="s">
        <v>1698</v>
      </c>
      <c r="B4710" s="50">
        <v>512215</v>
      </c>
      <c r="C4710" s="50" t="s">
        <v>1517</v>
      </c>
      <c r="D4710" s="50" t="s">
        <v>727</v>
      </c>
    </row>
    <row r="4711" spans="1:4">
      <c r="A4711" s="50" t="s">
        <v>1697</v>
      </c>
      <c r="B4711" s="50">
        <v>539118</v>
      </c>
      <c r="C4711" s="50" t="s">
        <v>1696</v>
      </c>
      <c r="D4711" s="50" t="s">
        <v>794</v>
      </c>
    </row>
    <row r="4712" spans="1:4">
      <c r="A4712" s="50" t="s">
        <v>1695</v>
      </c>
      <c r="B4712" s="50">
        <v>519331</v>
      </c>
      <c r="C4712" s="50" t="s">
        <v>1517</v>
      </c>
      <c r="D4712" s="50" t="s">
        <v>713</v>
      </c>
    </row>
    <row r="4713" spans="1:4">
      <c r="A4713" s="50" t="s">
        <v>1694</v>
      </c>
      <c r="B4713" s="50">
        <v>509966</v>
      </c>
      <c r="C4713" s="50" t="s">
        <v>1693</v>
      </c>
      <c r="D4713" s="50" t="s">
        <v>1692</v>
      </c>
    </row>
    <row r="4714" spans="1:4">
      <c r="A4714" s="50" t="s">
        <v>1691</v>
      </c>
      <c r="B4714" s="50">
        <v>532893</v>
      </c>
      <c r="C4714" s="50" t="s">
        <v>1517</v>
      </c>
      <c r="D4714" s="50" t="s">
        <v>702</v>
      </c>
    </row>
    <row r="4715" spans="1:4">
      <c r="A4715" s="50" t="s">
        <v>1690</v>
      </c>
      <c r="B4715" s="50">
        <v>517399</v>
      </c>
      <c r="C4715" s="50" t="s">
        <v>1689</v>
      </c>
      <c r="D4715" s="50" t="s">
        <v>415</v>
      </c>
    </row>
    <row r="4716" spans="1:4">
      <c r="A4716" s="50" t="s">
        <v>1688</v>
      </c>
      <c r="B4716" s="50">
        <v>506142</v>
      </c>
      <c r="C4716" s="50" t="s">
        <v>1517</v>
      </c>
      <c r="D4716" s="50" t="s">
        <v>727</v>
      </c>
    </row>
    <row r="4717" spans="1:4">
      <c r="A4717" s="50" t="s">
        <v>1687</v>
      </c>
      <c r="B4717" s="50">
        <v>501391</v>
      </c>
      <c r="C4717" s="50" t="s">
        <v>1517</v>
      </c>
      <c r="D4717" s="50" t="s">
        <v>994</v>
      </c>
    </row>
    <row r="4718" spans="1:4">
      <c r="A4718" s="50" t="s">
        <v>1686</v>
      </c>
      <c r="B4718" s="50">
        <v>504220</v>
      </c>
      <c r="C4718" s="50" t="s">
        <v>1517</v>
      </c>
      <c r="D4718" s="50" t="s">
        <v>297</v>
      </c>
    </row>
    <row r="4719" spans="1:4">
      <c r="A4719" s="50" t="s">
        <v>1685</v>
      </c>
      <c r="B4719" s="50" t="s">
        <v>1517</v>
      </c>
      <c r="C4719" s="50" t="s">
        <v>1684</v>
      </c>
      <c r="D4719" s="50" t="s">
        <v>1662</v>
      </c>
    </row>
    <row r="4720" spans="1:4">
      <c r="A4720" s="50" t="s">
        <v>1683</v>
      </c>
      <c r="B4720" s="50">
        <v>504220</v>
      </c>
      <c r="C4720" s="50" t="s">
        <v>1517</v>
      </c>
      <c r="D4720" s="50" t="s">
        <v>297</v>
      </c>
    </row>
    <row r="4721" spans="1:4">
      <c r="A4721" s="50" t="s">
        <v>1682</v>
      </c>
      <c r="B4721" s="50">
        <v>505583</v>
      </c>
      <c r="C4721" s="50" t="s">
        <v>1517</v>
      </c>
      <c r="D4721" s="50" t="s">
        <v>708</v>
      </c>
    </row>
    <row r="4722" spans="1:4">
      <c r="A4722" s="50" t="s">
        <v>1681</v>
      </c>
      <c r="B4722" s="50">
        <v>541445</v>
      </c>
      <c r="C4722" s="50" t="s">
        <v>1517</v>
      </c>
      <c r="D4722" s="50" t="s">
        <v>740</v>
      </c>
    </row>
    <row r="4723" spans="1:4">
      <c r="A4723" s="50" t="s">
        <v>1680</v>
      </c>
      <c r="B4723" s="50">
        <v>533023</v>
      </c>
      <c r="C4723" s="50" t="s">
        <v>1679</v>
      </c>
      <c r="D4723" s="50" t="s">
        <v>771</v>
      </c>
    </row>
    <row r="4724" spans="1:4">
      <c r="A4724" s="50" t="s">
        <v>1678</v>
      </c>
      <c r="B4724" s="50">
        <v>533023</v>
      </c>
      <c r="C4724" s="50" t="s">
        <v>1677</v>
      </c>
      <c r="D4724" s="50" t="s">
        <v>771</v>
      </c>
    </row>
    <row r="4725" spans="1:4">
      <c r="A4725" s="50" t="s">
        <v>1676</v>
      </c>
      <c r="B4725" s="50">
        <v>503675</v>
      </c>
      <c r="C4725" s="50" t="s">
        <v>1517</v>
      </c>
      <c r="D4725" s="50" t="s">
        <v>1533</v>
      </c>
    </row>
    <row r="4726" spans="1:4">
      <c r="A4726" s="50" t="s">
        <v>1675</v>
      </c>
      <c r="B4726" s="50">
        <v>501370</v>
      </c>
      <c r="C4726" s="50" t="s">
        <v>1517</v>
      </c>
      <c r="D4726" s="50" t="s">
        <v>376</v>
      </c>
    </row>
    <row r="4727" spans="1:4">
      <c r="A4727" s="50" t="s">
        <v>1674</v>
      </c>
      <c r="B4727" s="50">
        <v>507410</v>
      </c>
      <c r="C4727" s="50" t="s">
        <v>1673</v>
      </c>
      <c r="D4727" s="50" t="s">
        <v>783</v>
      </c>
    </row>
    <row r="4728" spans="1:4">
      <c r="A4728" s="50" t="s">
        <v>1672</v>
      </c>
      <c r="B4728" s="50">
        <v>511147</v>
      </c>
      <c r="C4728" s="50" t="s">
        <v>1517</v>
      </c>
      <c r="D4728" s="50" t="s">
        <v>786</v>
      </c>
    </row>
    <row r="4729" spans="1:4">
      <c r="A4729" s="50" t="s">
        <v>1671</v>
      </c>
      <c r="B4729" s="50">
        <v>532053</v>
      </c>
      <c r="C4729" s="50" t="s">
        <v>1517</v>
      </c>
      <c r="D4729" s="50" t="s">
        <v>727</v>
      </c>
    </row>
    <row r="4730" spans="1:4">
      <c r="A4730" s="50" t="s">
        <v>1670</v>
      </c>
      <c r="B4730" s="50">
        <v>524212</v>
      </c>
      <c r="C4730" s="50" t="s">
        <v>1669</v>
      </c>
      <c r="D4730" s="50" t="s">
        <v>254</v>
      </c>
    </row>
    <row r="4731" spans="1:4">
      <c r="A4731" s="50" t="s">
        <v>1668</v>
      </c>
      <c r="B4731" s="50">
        <v>511690</v>
      </c>
      <c r="C4731" s="50" t="s">
        <v>1517</v>
      </c>
      <c r="D4731" s="50" t="s">
        <v>786</v>
      </c>
    </row>
    <row r="4732" spans="1:4">
      <c r="A4732" s="50" t="s">
        <v>1667</v>
      </c>
      <c r="B4732" s="50">
        <v>508494</v>
      </c>
      <c r="C4732" s="50" t="s">
        <v>1517</v>
      </c>
      <c r="D4732" s="50" t="s">
        <v>865</v>
      </c>
    </row>
    <row r="4733" spans="1:4">
      <c r="A4733" s="50" t="s">
        <v>1666</v>
      </c>
      <c r="B4733" s="50">
        <v>523660</v>
      </c>
      <c r="C4733" s="50" t="s">
        <v>1517</v>
      </c>
      <c r="D4733" s="50" t="s">
        <v>548</v>
      </c>
    </row>
    <row r="4734" spans="1:4">
      <c r="A4734" s="50" t="s">
        <v>1665</v>
      </c>
      <c r="B4734" s="50" t="s">
        <v>1517</v>
      </c>
      <c r="C4734" s="50" t="s">
        <v>1664</v>
      </c>
      <c r="D4734" s="50" t="s">
        <v>1515</v>
      </c>
    </row>
    <row r="4735" spans="1:4">
      <c r="A4735" s="50" t="s">
        <v>1663</v>
      </c>
      <c r="B4735" s="50">
        <v>780016</v>
      </c>
      <c r="C4735" s="50" t="s">
        <v>1517</v>
      </c>
      <c r="D4735" s="50" t="s">
        <v>1662</v>
      </c>
    </row>
    <row r="4736" spans="1:4">
      <c r="A4736" s="50" t="s">
        <v>1661</v>
      </c>
      <c r="B4736" s="50">
        <v>517498</v>
      </c>
      <c r="C4736" s="50" t="s">
        <v>1660</v>
      </c>
      <c r="D4736" s="50" t="s">
        <v>740</v>
      </c>
    </row>
    <row r="4737" spans="1:4">
      <c r="A4737" s="50" t="s">
        <v>1659</v>
      </c>
      <c r="B4737" s="50">
        <v>511074</v>
      </c>
      <c r="C4737" s="50" t="s">
        <v>1517</v>
      </c>
      <c r="D4737" s="50" t="s">
        <v>786</v>
      </c>
    </row>
    <row r="4738" spans="1:4">
      <c r="A4738" s="50" t="s">
        <v>1658</v>
      </c>
      <c r="B4738" s="50">
        <v>533452</v>
      </c>
      <c r="C4738" s="50" t="s">
        <v>1657</v>
      </c>
      <c r="D4738" s="50" t="s">
        <v>727</v>
      </c>
    </row>
    <row r="4739" spans="1:4">
      <c r="A4739" s="50" t="s">
        <v>1656</v>
      </c>
      <c r="B4739" s="50">
        <v>523011</v>
      </c>
      <c r="C4739" s="50" t="s">
        <v>1655</v>
      </c>
      <c r="D4739" s="50" t="s">
        <v>994</v>
      </c>
    </row>
    <row r="4740" spans="1:4">
      <c r="A4740" s="50" t="s">
        <v>1654</v>
      </c>
      <c r="B4740" s="50">
        <v>504988</v>
      </c>
      <c r="C4740" s="50" t="s">
        <v>1517</v>
      </c>
      <c r="D4740" s="50" t="s">
        <v>778</v>
      </c>
    </row>
    <row r="4741" spans="1:4">
      <c r="A4741" s="50" t="s">
        <v>1653</v>
      </c>
      <c r="B4741" s="50">
        <v>524661</v>
      </c>
      <c r="C4741" s="50" t="s">
        <v>1517</v>
      </c>
      <c r="D4741" s="50" t="s">
        <v>254</v>
      </c>
    </row>
    <row r="4742" spans="1:4">
      <c r="A4742" s="50" t="s">
        <v>1652</v>
      </c>
      <c r="B4742" s="50">
        <v>532016</v>
      </c>
      <c r="C4742" s="50" t="s">
        <v>1517</v>
      </c>
      <c r="D4742" s="50" t="s">
        <v>708</v>
      </c>
    </row>
    <row r="4743" spans="1:4">
      <c r="A4743" s="50" t="s">
        <v>1651</v>
      </c>
      <c r="B4743" s="50">
        <v>531211</v>
      </c>
      <c r="C4743" s="50" t="s">
        <v>1517</v>
      </c>
      <c r="D4743" s="50" t="s">
        <v>727</v>
      </c>
    </row>
    <row r="4744" spans="1:4">
      <c r="A4744" s="50" t="s">
        <v>1650</v>
      </c>
      <c r="B4744" s="50">
        <v>514162</v>
      </c>
      <c r="C4744" s="50" t="s">
        <v>1644</v>
      </c>
      <c r="D4744" s="50" t="s">
        <v>702</v>
      </c>
    </row>
    <row r="4745" spans="1:4">
      <c r="A4745" s="50" t="s">
        <v>1649</v>
      </c>
      <c r="B4745" s="50">
        <v>532144</v>
      </c>
      <c r="C4745" s="50" t="s">
        <v>1648</v>
      </c>
      <c r="D4745" s="50" t="s">
        <v>713</v>
      </c>
    </row>
    <row r="4746" spans="1:4">
      <c r="A4746" s="50" t="s">
        <v>1647</v>
      </c>
      <c r="B4746" s="50">
        <v>532553</v>
      </c>
      <c r="C4746" s="50" t="s">
        <v>1646</v>
      </c>
      <c r="D4746" s="50" t="s">
        <v>713</v>
      </c>
    </row>
    <row r="4747" spans="1:4">
      <c r="A4747" s="50" t="s">
        <v>1645</v>
      </c>
      <c r="B4747" s="50">
        <v>514162</v>
      </c>
      <c r="C4747" s="50" t="s">
        <v>1644</v>
      </c>
      <c r="D4747" s="50" t="s">
        <v>702</v>
      </c>
    </row>
    <row r="4748" spans="1:4">
      <c r="A4748" s="50" t="s">
        <v>1643</v>
      </c>
      <c r="B4748" s="50">
        <v>533252</v>
      </c>
      <c r="C4748" s="50" t="s">
        <v>1642</v>
      </c>
      <c r="D4748" s="50" t="s">
        <v>727</v>
      </c>
    </row>
    <row r="4749" spans="1:4">
      <c r="A4749" s="50" t="s">
        <v>1641</v>
      </c>
      <c r="B4749" s="50">
        <v>526431</v>
      </c>
      <c r="C4749" s="50" t="s">
        <v>1517</v>
      </c>
      <c r="D4749" s="50" t="s">
        <v>219</v>
      </c>
    </row>
    <row r="4750" spans="1:4">
      <c r="A4750" s="50" t="s">
        <v>1640</v>
      </c>
      <c r="B4750" s="50">
        <v>505412</v>
      </c>
      <c r="C4750" s="50" t="s">
        <v>1638</v>
      </c>
      <c r="D4750" s="50" t="s">
        <v>297</v>
      </c>
    </row>
    <row r="4751" spans="1:4">
      <c r="A4751" s="50" t="s">
        <v>1639</v>
      </c>
      <c r="B4751" s="50">
        <v>505412</v>
      </c>
      <c r="C4751" s="50" t="s">
        <v>1638</v>
      </c>
      <c r="D4751" s="50" t="s">
        <v>297</v>
      </c>
    </row>
    <row r="4752" spans="1:4">
      <c r="A4752" s="50" t="s">
        <v>1637</v>
      </c>
      <c r="B4752" s="50">
        <v>532373</v>
      </c>
      <c r="C4752" s="50" t="s">
        <v>1517</v>
      </c>
      <c r="D4752" s="50" t="s">
        <v>994</v>
      </c>
    </row>
    <row r="4753" spans="1:4">
      <c r="A4753" s="50" t="s">
        <v>1636</v>
      </c>
      <c r="B4753" s="50">
        <v>500444</v>
      </c>
      <c r="C4753" s="50" t="s">
        <v>1635</v>
      </c>
      <c r="D4753" s="50" t="s">
        <v>1437</v>
      </c>
    </row>
    <row r="4754" spans="1:4">
      <c r="A4754" s="50" t="s">
        <v>1634</v>
      </c>
      <c r="B4754" s="50">
        <v>538382</v>
      </c>
      <c r="C4754" s="50" t="s">
        <v>1517</v>
      </c>
      <c r="D4754" s="50" t="s">
        <v>994</v>
      </c>
    </row>
    <row r="4755" spans="1:4">
      <c r="A4755" s="50" t="s">
        <v>1633</v>
      </c>
      <c r="B4755" s="50">
        <v>504998</v>
      </c>
      <c r="C4755" s="50" t="s">
        <v>1517</v>
      </c>
      <c r="D4755" s="50" t="s">
        <v>1632</v>
      </c>
    </row>
    <row r="4756" spans="1:4">
      <c r="A4756" s="50" t="s">
        <v>1631</v>
      </c>
      <c r="B4756" s="50">
        <v>505533</v>
      </c>
      <c r="C4756" s="50" t="s">
        <v>1517</v>
      </c>
      <c r="D4756" s="50" t="s">
        <v>389</v>
      </c>
    </row>
    <row r="4757" spans="1:4">
      <c r="A4757" s="50" t="s">
        <v>1630</v>
      </c>
      <c r="B4757" s="50">
        <v>590073</v>
      </c>
      <c r="C4757" s="50" t="s">
        <v>1628</v>
      </c>
      <c r="D4757" s="50" t="s">
        <v>771</v>
      </c>
    </row>
    <row r="4758" spans="1:4">
      <c r="A4758" s="50" t="s">
        <v>1629</v>
      </c>
      <c r="B4758" s="50">
        <v>590073</v>
      </c>
      <c r="C4758" s="50" t="s">
        <v>1628</v>
      </c>
      <c r="D4758" s="50" t="s">
        <v>771</v>
      </c>
    </row>
    <row r="4759" spans="1:4">
      <c r="A4759" s="50" t="s">
        <v>1627</v>
      </c>
      <c r="B4759" s="50">
        <v>500238</v>
      </c>
      <c r="C4759" s="50" t="s">
        <v>1625</v>
      </c>
      <c r="D4759" s="50" t="s">
        <v>415</v>
      </c>
    </row>
    <row r="4760" spans="1:4">
      <c r="A4760" s="50" t="s">
        <v>1626</v>
      </c>
      <c r="B4760" s="50">
        <v>500238</v>
      </c>
      <c r="C4760" s="50" t="s">
        <v>1625</v>
      </c>
      <c r="D4760" s="50" t="s">
        <v>415</v>
      </c>
    </row>
    <row r="4761" spans="1:4">
      <c r="A4761" s="50" t="s">
        <v>1624</v>
      </c>
      <c r="B4761" s="50">
        <v>513713</v>
      </c>
      <c r="C4761" s="50" t="s">
        <v>1517</v>
      </c>
      <c r="D4761" s="50" t="s">
        <v>829</v>
      </c>
    </row>
    <row r="4762" spans="1:4">
      <c r="A4762" s="50" t="s">
        <v>1623</v>
      </c>
      <c r="B4762" s="50">
        <v>542667</v>
      </c>
      <c r="C4762" s="50" t="s">
        <v>1622</v>
      </c>
      <c r="D4762" s="50" t="s">
        <v>1621</v>
      </c>
    </row>
    <row r="4763" spans="1:4">
      <c r="A4763" s="50" t="s">
        <v>1620</v>
      </c>
      <c r="B4763" s="50">
        <v>519214</v>
      </c>
      <c r="C4763" s="50" t="s">
        <v>1517</v>
      </c>
      <c r="D4763" s="50" t="s">
        <v>786</v>
      </c>
    </row>
    <row r="4764" spans="1:4">
      <c r="A4764" s="50" t="s">
        <v>1619</v>
      </c>
      <c r="B4764" s="50">
        <v>519224</v>
      </c>
      <c r="C4764" s="50" t="s">
        <v>1618</v>
      </c>
      <c r="D4764" s="50" t="s">
        <v>994</v>
      </c>
    </row>
    <row r="4765" spans="1:4">
      <c r="A4765" s="50" t="s">
        <v>1617</v>
      </c>
      <c r="B4765" s="50">
        <v>526586</v>
      </c>
      <c r="C4765" s="50" t="s">
        <v>1517</v>
      </c>
      <c r="D4765" s="50" t="s">
        <v>716</v>
      </c>
    </row>
    <row r="4766" spans="1:4">
      <c r="A4766" s="50" t="s">
        <v>1616</v>
      </c>
      <c r="B4766" s="50">
        <v>522029</v>
      </c>
      <c r="C4766" s="50" t="s">
        <v>1615</v>
      </c>
      <c r="D4766" s="50" t="s">
        <v>297</v>
      </c>
    </row>
    <row r="4767" spans="1:4">
      <c r="A4767" s="50" t="s">
        <v>1614</v>
      </c>
      <c r="B4767" s="50">
        <v>512022</v>
      </c>
      <c r="C4767" s="50" t="s">
        <v>1517</v>
      </c>
      <c r="D4767" s="50" t="s">
        <v>727</v>
      </c>
    </row>
    <row r="4768" spans="1:4">
      <c r="A4768" s="50" t="s">
        <v>1613</v>
      </c>
      <c r="B4768" s="50">
        <v>512022</v>
      </c>
      <c r="C4768" s="50" t="s">
        <v>1517</v>
      </c>
      <c r="D4768" s="50" t="s">
        <v>727</v>
      </c>
    </row>
    <row r="4769" spans="1:4">
      <c r="A4769" s="50" t="s">
        <v>1612</v>
      </c>
      <c r="B4769" s="50">
        <v>526471</v>
      </c>
      <c r="C4769" s="50" t="s">
        <v>1517</v>
      </c>
      <c r="D4769" s="50" t="s">
        <v>1611</v>
      </c>
    </row>
    <row r="4770" spans="1:4">
      <c r="A4770" s="50" t="s">
        <v>1610</v>
      </c>
      <c r="B4770" s="50">
        <v>514470</v>
      </c>
      <c r="C4770" s="50" t="s">
        <v>1517</v>
      </c>
      <c r="D4770" s="50" t="s">
        <v>702</v>
      </c>
    </row>
    <row r="4771" spans="1:4">
      <c r="A4771" s="50" t="s">
        <v>1609</v>
      </c>
      <c r="B4771" s="50">
        <v>514348</v>
      </c>
      <c r="C4771" s="50" t="s">
        <v>1608</v>
      </c>
      <c r="D4771" s="50" t="s">
        <v>702</v>
      </c>
    </row>
    <row r="4772" spans="1:4">
      <c r="A4772" s="50" t="s">
        <v>1607</v>
      </c>
      <c r="B4772" s="50">
        <v>524758</v>
      </c>
      <c r="C4772" s="50" t="s">
        <v>1517</v>
      </c>
      <c r="D4772" s="50" t="s">
        <v>254</v>
      </c>
    </row>
    <row r="4773" spans="1:4">
      <c r="A4773" s="50" t="s">
        <v>1606</v>
      </c>
      <c r="B4773" s="50">
        <v>538873</v>
      </c>
      <c r="C4773" s="50" t="s">
        <v>1517</v>
      </c>
      <c r="D4773" s="50" t="s">
        <v>786</v>
      </c>
    </row>
    <row r="4774" spans="1:4">
      <c r="A4774" s="50" t="s">
        <v>1605</v>
      </c>
      <c r="B4774" s="50">
        <v>507685</v>
      </c>
      <c r="C4774" s="50" t="s">
        <v>1604</v>
      </c>
      <c r="D4774" s="50" t="s">
        <v>730</v>
      </c>
    </row>
    <row r="4775" spans="1:4">
      <c r="A4775" s="50" t="s">
        <v>1603</v>
      </c>
      <c r="B4775" s="50">
        <v>507817</v>
      </c>
      <c r="C4775" s="50" t="s">
        <v>1517</v>
      </c>
      <c r="D4775" s="50" t="s">
        <v>702</v>
      </c>
    </row>
    <row r="4776" spans="1:4">
      <c r="A4776" s="50" t="s">
        <v>1602</v>
      </c>
      <c r="B4776" s="50">
        <v>511642</v>
      </c>
      <c r="C4776" s="50" t="s">
        <v>1517</v>
      </c>
      <c r="D4776" s="50" t="s">
        <v>786</v>
      </c>
    </row>
    <row r="4777" spans="1:4">
      <c r="A4777" s="50" t="s">
        <v>1601</v>
      </c>
      <c r="B4777" s="50">
        <v>532300</v>
      </c>
      <c r="C4777" s="50" t="s">
        <v>1600</v>
      </c>
      <c r="D4777" s="50" t="s">
        <v>254</v>
      </c>
    </row>
    <row r="4778" spans="1:4">
      <c r="A4778" s="50" t="s">
        <v>1599</v>
      </c>
      <c r="B4778" s="50">
        <v>531396</v>
      </c>
      <c r="C4778" s="50" t="s">
        <v>1517</v>
      </c>
      <c r="D4778" s="50" t="s">
        <v>1407</v>
      </c>
    </row>
    <row r="4779" spans="1:4">
      <c r="A4779" s="50" t="s">
        <v>1598</v>
      </c>
      <c r="B4779" s="50">
        <v>538128</v>
      </c>
      <c r="C4779" s="50" t="s">
        <v>1517</v>
      </c>
      <c r="D4779" s="50" t="s">
        <v>829</v>
      </c>
    </row>
    <row r="4780" spans="1:4">
      <c r="A4780" s="50" t="s">
        <v>1597</v>
      </c>
      <c r="B4780" s="50">
        <v>538268</v>
      </c>
      <c r="C4780" s="50" t="s">
        <v>1596</v>
      </c>
      <c r="D4780" s="50" t="s">
        <v>1595</v>
      </c>
    </row>
    <row r="4781" spans="1:4">
      <c r="A4781" s="50" t="s">
        <v>1594</v>
      </c>
      <c r="B4781" s="50">
        <v>526959</v>
      </c>
      <c r="C4781" s="50" t="s">
        <v>1517</v>
      </c>
      <c r="D4781" s="50" t="s">
        <v>1593</v>
      </c>
    </row>
    <row r="4782" spans="1:4">
      <c r="A4782" s="50" t="s">
        <v>1592</v>
      </c>
      <c r="B4782" s="50">
        <v>526525</v>
      </c>
      <c r="C4782" s="50" t="s">
        <v>1517</v>
      </c>
      <c r="D4782" s="50" t="s">
        <v>829</v>
      </c>
    </row>
    <row r="4783" spans="1:4">
      <c r="A4783" s="50" t="s">
        <v>1591</v>
      </c>
      <c r="B4783" s="50">
        <v>538451</v>
      </c>
      <c r="C4783" s="50" t="s">
        <v>1517</v>
      </c>
      <c r="D4783" s="50" t="s">
        <v>1573</v>
      </c>
    </row>
    <row r="4784" spans="1:4">
      <c r="A4784" s="50" t="s">
        <v>1590</v>
      </c>
      <c r="B4784" s="50" t="s">
        <v>1517</v>
      </c>
      <c r="C4784" s="50" t="s">
        <v>1589</v>
      </c>
      <c r="D4784" s="50" t="s">
        <v>1515</v>
      </c>
    </row>
    <row r="4785" spans="1:4">
      <c r="A4785" s="50" t="s">
        <v>1588</v>
      </c>
      <c r="B4785" s="50">
        <v>505872</v>
      </c>
      <c r="C4785" s="50" t="s">
        <v>1517</v>
      </c>
      <c r="D4785" s="50" t="s">
        <v>297</v>
      </c>
    </row>
    <row r="4786" spans="1:4">
      <c r="A4786" s="50" t="s">
        <v>1587</v>
      </c>
      <c r="B4786" s="50">
        <v>532616</v>
      </c>
      <c r="C4786" s="50" t="s">
        <v>1586</v>
      </c>
      <c r="D4786" s="50" t="s">
        <v>1585</v>
      </c>
    </row>
    <row r="4787" spans="1:4">
      <c r="A4787" s="50" t="s">
        <v>1584</v>
      </c>
      <c r="B4787" s="50">
        <v>542367</v>
      </c>
      <c r="C4787" s="50" t="s">
        <v>1583</v>
      </c>
      <c r="D4787" s="50" t="s">
        <v>1582</v>
      </c>
    </row>
    <row r="4788" spans="1:4">
      <c r="A4788" s="50" t="s">
        <v>1581</v>
      </c>
      <c r="B4788" s="50">
        <v>532788</v>
      </c>
      <c r="C4788" s="50" t="s">
        <v>1580</v>
      </c>
      <c r="D4788" s="50" t="s">
        <v>1579</v>
      </c>
    </row>
    <row r="4789" spans="1:4">
      <c r="A4789" s="50" t="s">
        <v>1578</v>
      </c>
      <c r="B4789" s="50">
        <v>590013</v>
      </c>
      <c r="C4789" s="50" t="s">
        <v>1577</v>
      </c>
      <c r="D4789" s="50" t="s">
        <v>463</v>
      </c>
    </row>
    <row r="4790" spans="1:4">
      <c r="A4790" s="50" t="s">
        <v>1576</v>
      </c>
      <c r="B4790" s="50">
        <v>590013</v>
      </c>
      <c r="C4790" s="50" t="s">
        <v>1575</v>
      </c>
      <c r="D4790" s="50" t="s">
        <v>463</v>
      </c>
    </row>
    <row r="4791" spans="1:4">
      <c r="A4791" s="50" t="s">
        <v>1574</v>
      </c>
      <c r="B4791" s="50">
        <v>511012</v>
      </c>
      <c r="C4791" s="50" t="s">
        <v>1517</v>
      </c>
      <c r="D4791" s="50" t="s">
        <v>1573</v>
      </c>
    </row>
    <row r="4792" spans="1:4">
      <c r="A4792" s="50" t="s">
        <v>1572</v>
      </c>
      <c r="B4792" s="50">
        <v>514378</v>
      </c>
      <c r="C4792" s="50" t="s">
        <v>1517</v>
      </c>
      <c r="D4792" s="50" t="s">
        <v>994</v>
      </c>
    </row>
    <row r="4793" spans="1:4">
      <c r="A4793" s="50" t="s">
        <v>1571</v>
      </c>
      <c r="B4793" s="50">
        <v>539939</v>
      </c>
      <c r="C4793" s="50" t="s">
        <v>1517</v>
      </c>
      <c r="D4793" s="50" t="s">
        <v>187</v>
      </c>
    </row>
    <row r="4794" spans="1:4">
      <c r="A4794" s="50" t="s">
        <v>1570</v>
      </c>
      <c r="B4794" s="50">
        <v>511601</v>
      </c>
      <c r="C4794" s="50" t="s">
        <v>1517</v>
      </c>
      <c r="D4794" s="50" t="s">
        <v>994</v>
      </c>
    </row>
    <row r="4795" spans="1:4">
      <c r="A4795" s="50" t="s">
        <v>1569</v>
      </c>
      <c r="B4795" s="50">
        <v>516030</v>
      </c>
      <c r="C4795" s="50" t="s">
        <v>1517</v>
      </c>
      <c r="D4795" s="50" t="s">
        <v>1437</v>
      </c>
    </row>
    <row r="4796" spans="1:4">
      <c r="A4796" s="50" t="s">
        <v>1568</v>
      </c>
      <c r="B4796" s="50">
        <v>541167</v>
      </c>
      <c r="C4796" s="50" t="s">
        <v>1517</v>
      </c>
      <c r="D4796" s="50" t="s">
        <v>187</v>
      </c>
    </row>
    <row r="4797" spans="1:4">
      <c r="A4797" s="50" t="s">
        <v>1567</v>
      </c>
      <c r="B4797" s="50">
        <v>530063</v>
      </c>
      <c r="C4797" s="50" t="s">
        <v>1517</v>
      </c>
      <c r="D4797" s="50" t="s">
        <v>912</v>
      </c>
    </row>
    <row r="4798" spans="1:4">
      <c r="A4798" s="50" t="s">
        <v>1566</v>
      </c>
      <c r="B4798" s="50">
        <v>532648</v>
      </c>
      <c r="C4798" s="50" t="s">
        <v>1565</v>
      </c>
      <c r="D4798" s="50" t="s">
        <v>705</v>
      </c>
    </row>
    <row r="4799" spans="1:4">
      <c r="A4799" s="50" t="s">
        <v>1564</v>
      </c>
      <c r="B4799" s="50">
        <v>531260</v>
      </c>
      <c r="C4799" s="50" t="s">
        <v>1517</v>
      </c>
      <c r="D4799" s="50" t="s">
        <v>626</v>
      </c>
    </row>
    <row r="4800" spans="1:4">
      <c r="A4800" s="50" t="s">
        <v>1563</v>
      </c>
      <c r="B4800" s="50">
        <v>522209</v>
      </c>
      <c r="C4800" s="50" t="s">
        <v>1517</v>
      </c>
      <c r="D4800" s="50" t="s">
        <v>727</v>
      </c>
    </row>
    <row r="4801" spans="1:4">
      <c r="A4801" s="50" t="s">
        <v>1562</v>
      </c>
      <c r="B4801" s="50">
        <v>522209</v>
      </c>
      <c r="C4801" s="50" t="s">
        <v>1517</v>
      </c>
      <c r="D4801" s="50" t="s">
        <v>727</v>
      </c>
    </row>
    <row r="4802" spans="1:4">
      <c r="A4802" s="50" t="s">
        <v>1561</v>
      </c>
      <c r="B4802" s="50">
        <v>539097</v>
      </c>
      <c r="C4802" s="50" t="s">
        <v>1517</v>
      </c>
      <c r="D4802" s="50" t="s">
        <v>994</v>
      </c>
    </row>
    <row r="4803" spans="1:4">
      <c r="A4803" s="50" t="s">
        <v>1560</v>
      </c>
      <c r="B4803" s="50">
        <v>530675</v>
      </c>
      <c r="C4803" s="50" t="s">
        <v>1517</v>
      </c>
      <c r="D4803" s="50" t="s">
        <v>829</v>
      </c>
    </row>
    <row r="4804" spans="1:4">
      <c r="A4804" s="50" t="s">
        <v>1559</v>
      </c>
      <c r="B4804" s="50">
        <v>540550</v>
      </c>
      <c r="C4804" s="50" t="s">
        <v>1517</v>
      </c>
      <c r="D4804" s="50" t="s">
        <v>187</v>
      </c>
    </row>
    <row r="4805" spans="1:4">
      <c r="A4805" s="50" t="s">
        <v>1558</v>
      </c>
      <c r="B4805" s="50">
        <v>522108</v>
      </c>
      <c r="C4805" s="50" t="s">
        <v>1517</v>
      </c>
      <c r="D4805" s="50" t="s">
        <v>771</v>
      </c>
    </row>
    <row r="4806" spans="1:4">
      <c r="A4806" s="50" t="s">
        <v>1557</v>
      </c>
      <c r="B4806" s="50">
        <v>522108</v>
      </c>
      <c r="C4806" s="50" t="s">
        <v>1517</v>
      </c>
      <c r="D4806" s="50" t="s">
        <v>771</v>
      </c>
    </row>
    <row r="4807" spans="1:4">
      <c r="A4807" s="50" t="s">
        <v>1556</v>
      </c>
      <c r="B4807" s="50">
        <v>536846</v>
      </c>
      <c r="C4807" s="50" t="s">
        <v>1517</v>
      </c>
      <c r="D4807" s="50" t="s">
        <v>713</v>
      </c>
    </row>
    <row r="4808" spans="1:4">
      <c r="A4808" s="50" t="s">
        <v>1555</v>
      </c>
      <c r="B4808" s="50">
        <v>531663</v>
      </c>
      <c r="C4808" s="50" t="s">
        <v>1554</v>
      </c>
      <c r="D4808" s="50" t="s">
        <v>649</v>
      </c>
    </row>
    <row r="4809" spans="1:4">
      <c r="A4809" s="50" t="s">
        <v>1553</v>
      </c>
      <c r="B4809" s="50">
        <v>505163</v>
      </c>
      <c r="C4809" s="50" t="s">
        <v>1517</v>
      </c>
      <c r="D4809" s="50" t="s">
        <v>771</v>
      </c>
    </row>
    <row r="4810" spans="1:4">
      <c r="A4810" s="50" t="s">
        <v>1552</v>
      </c>
      <c r="B4810" s="50">
        <v>505163</v>
      </c>
      <c r="C4810" s="50" t="s">
        <v>1517</v>
      </c>
      <c r="D4810" s="50" t="s">
        <v>771</v>
      </c>
    </row>
    <row r="4811" spans="1:4">
      <c r="A4811" s="50" t="s">
        <v>1551</v>
      </c>
      <c r="B4811" s="50">
        <v>539963</v>
      </c>
      <c r="C4811" s="50" t="s">
        <v>1517</v>
      </c>
      <c r="D4811" s="50" t="s">
        <v>548</v>
      </c>
    </row>
    <row r="4812" spans="1:4">
      <c r="A4812" s="50" t="s">
        <v>1550</v>
      </c>
      <c r="B4812" s="50">
        <v>505537</v>
      </c>
      <c r="C4812" s="50" t="s">
        <v>1549</v>
      </c>
      <c r="D4812" s="50" t="s">
        <v>1544</v>
      </c>
    </row>
    <row r="4813" spans="1:4">
      <c r="A4813" s="50" t="s">
        <v>1548</v>
      </c>
      <c r="B4813" s="50">
        <v>533287</v>
      </c>
      <c r="C4813" s="50" t="s">
        <v>1547</v>
      </c>
      <c r="D4813" s="50" t="s">
        <v>319</v>
      </c>
    </row>
    <row r="4814" spans="1:4">
      <c r="A4814" s="50" t="s">
        <v>1546</v>
      </c>
      <c r="B4814" s="50">
        <v>532794</v>
      </c>
      <c r="C4814" s="50" t="s">
        <v>1545</v>
      </c>
      <c r="D4814" s="50" t="s">
        <v>1544</v>
      </c>
    </row>
    <row r="4815" spans="1:4">
      <c r="A4815" s="50" t="s">
        <v>1543</v>
      </c>
      <c r="B4815" s="50">
        <v>533339</v>
      </c>
      <c r="C4815" s="50" t="s">
        <v>1542</v>
      </c>
      <c r="D4815" s="50" t="s">
        <v>1407</v>
      </c>
    </row>
    <row r="4816" spans="1:4">
      <c r="A4816" s="50" t="s">
        <v>1541</v>
      </c>
      <c r="B4816" s="50">
        <v>531845</v>
      </c>
      <c r="C4816" s="50" t="s">
        <v>1539</v>
      </c>
      <c r="D4816" s="50" t="s">
        <v>713</v>
      </c>
    </row>
    <row r="4817" spans="1:4">
      <c r="A4817" s="50" t="s">
        <v>1540</v>
      </c>
      <c r="B4817" s="50">
        <v>531845</v>
      </c>
      <c r="C4817" s="50" t="s">
        <v>1539</v>
      </c>
      <c r="D4817" s="50" t="s">
        <v>713</v>
      </c>
    </row>
    <row r="4818" spans="1:4">
      <c r="A4818" s="50" t="s">
        <v>1538</v>
      </c>
      <c r="B4818" s="50">
        <v>512553</v>
      </c>
      <c r="C4818" s="50" t="s">
        <v>1537</v>
      </c>
      <c r="D4818" s="50" t="s">
        <v>702</v>
      </c>
    </row>
    <row r="4819" spans="1:4">
      <c r="A4819" s="50" t="s">
        <v>1536</v>
      </c>
      <c r="B4819" s="50">
        <v>514266</v>
      </c>
      <c r="C4819" s="50" t="s">
        <v>1517</v>
      </c>
      <c r="D4819" s="50" t="s">
        <v>702</v>
      </c>
    </row>
    <row r="4820" spans="1:4">
      <c r="A4820" s="50" t="s">
        <v>1535</v>
      </c>
      <c r="B4820" s="50">
        <v>530665</v>
      </c>
      <c r="C4820" s="50" t="s">
        <v>1517</v>
      </c>
      <c r="D4820" s="50" t="s">
        <v>254</v>
      </c>
    </row>
    <row r="4821" spans="1:4">
      <c r="A4821" s="50" t="s">
        <v>1534</v>
      </c>
      <c r="B4821" s="50">
        <v>530697</v>
      </c>
      <c r="C4821" s="50" t="s">
        <v>1517</v>
      </c>
      <c r="D4821" s="50" t="s">
        <v>1533</v>
      </c>
    </row>
    <row r="4822" spans="1:4">
      <c r="A4822" s="50" t="s">
        <v>1532</v>
      </c>
      <c r="B4822" s="50">
        <v>532039</v>
      </c>
      <c r="C4822" s="50" t="s">
        <v>1517</v>
      </c>
      <c r="D4822" s="50" t="s">
        <v>254</v>
      </c>
    </row>
    <row r="4823" spans="1:4">
      <c r="A4823" s="50" t="s">
        <v>1531</v>
      </c>
      <c r="B4823" s="50">
        <v>504067</v>
      </c>
      <c r="C4823" s="50" t="s">
        <v>1530</v>
      </c>
      <c r="D4823" s="50" t="s">
        <v>730</v>
      </c>
    </row>
    <row r="4824" spans="1:4">
      <c r="A4824" s="50" t="s">
        <v>1529</v>
      </c>
      <c r="B4824" s="50">
        <v>531404</v>
      </c>
      <c r="C4824" s="50" t="s">
        <v>1528</v>
      </c>
      <c r="D4824" s="50" t="s">
        <v>1527</v>
      </c>
    </row>
    <row r="4825" spans="1:4">
      <c r="A4825" s="50" t="s">
        <v>1526</v>
      </c>
      <c r="B4825" s="50">
        <v>541400</v>
      </c>
      <c r="C4825" s="50" t="s">
        <v>1517</v>
      </c>
      <c r="D4825" s="50" t="s">
        <v>254</v>
      </c>
    </row>
    <row r="4826" spans="1:4">
      <c r="A4826" s="50" t="s">
        <v>1525</v>
      </c>
      <c r="B4826" s="50">
        <v>521163</v>
      </c>
      <c r="C4826" s="50" t="s">
        <v>1524</v>
      </c>
      <c r="D4826" s="50" t="s">
        <v>829</v>
      </c>
    </row>
    <row r="4827" spans="1:4">
      <c r="A4827" s="50" t="s">
        <v>1523</v>
      </c>
      <c r="B4827" s="50" t="s">
        <v>1517</v>
      </c>
      <c r="C4827" s="50" t="s">
        <v>362</v>
      </c>
      <c r="D4827" s="50" t="s">
        <v>1515</v>
      </c>
    </row>
    <row r="4828" spans="1:4">
      <c r="A4828" s="50" t="s">
        <v>1522</v>
      </c>
      <c r="B4828" s="50">
        <v>512587</v>
      </c>
      <c r="C4828" s="50" t="s">
        <v>1521</v>
      </c>
      <c r="D4828" s="50" t="s">
        <v>829</v>
      </c>
    </row>
    <row r="4829" spans="1:4">
      <c r="A4829" s="50" t="s">
        <v>1520</v>
      </c>
      <c r="B4829" s="50">
        <v>503641</v>
      </c>
      <c r="C4829" s="50" t="s">
        <v>1519</v>
      </c>
      <c r="D4829" s="50" t="s">
        <v>376</v>
      </c>
    </row>
    <row r="4830" spans="1:4">
      <c r="A4830" s="50" t="s">
        <v>1518</v>
      </c>
      <c r="B4830" s="50" t="s">
        <v>1517</v>
      </c>
      <c r="C4830" s="50" t="s">
        <v>1516</v>
      </c>
      <c r="D4830" s="50" t="s">
        <v>1515</v>
      </c>
    </row>
    <row r="4831" spans="1:4">
      <c r="A4831" s="50" t="s">
        <v>1514</v>
      </c>
      <c r="B4831" s="50">
        <v>534742</v>
      </c>
      <c r="C4831" s="50" t="s">
        <v>1513</v>
      </c>
      <c r="D4831" s="50" t="s">
        <v>199</v>
      </c>
    </row>
    <row r="4832" spans="1:4">
      <c r="A4832" s="50" t="s">
        <v>1512</v>
      </c>
      <c r="B4832" s="50">
        <v>500780</v>
      </c>
      <c r="C4832" s="50" t="s">
        <v>1511</v>
      </c>
      <c r="D4832" s="50" t="s">
        <v>199</v>
      </c>
    </row>
    <row r="4833" spans="1:4">
      <c r="A4833" s="50" t="s">
        <v>1510</v>
      </c>
      <c r="B4833" s="50">
        <v>531335</v>
      </c>
      <c r="C4833" s="50" t="s">
        <v>1509</v>
      </c>
      <c r="D4833" s="50" t="s">
        <v>626</v>
      </c>
    </row>
    <row r="4834" spans="1:4">
      <c r="A4834" s="50" t="s">
        <v>1508</v>
      </c>
      <c r="B4834" s="50">
        <v>532883</v>
      </c>
      <c r="C4834" s="50" t="s">
        <v>1507</v>
      </c>
      <c r="D4834" s="50" t="s">
        <v>1407</v>
      </c>
    </row>
    <row r="4835" spans="1:4">
      <c r="A4835" s="50" t="s">
        <v>1506</v>
      </c>
      <c r="B4835" s="50">
        <v>500202</v>
      </c>
      <c r="C4835" s="50" t="s">
        <v>1505</v>
      </c>
      <c r="D4835" s="50" t="s">
        <v>786</v>
      </c>
    </row>
    <row r="4836" spans="1:4">
      <c r="A4836" s="50" t="s">
        <v>1504</v>
      </c>
      <c r="B4836" s="50">
        <v>500458</v>
      </c>
      <c r="C4836" s="50" t="s">
        <v>1503</v>
      </c>
      <c r="D4836" s="50" t="s">
        <v>548</v>
      </c>
    </row>
    <row r="4837" spans="1:4">
      <c r="A4837" s="50" t="s">
        <v>1502</v>
      </c>
      <c r="B4837" s="50">
        <v>501111</v>
      </c>
      <c r="C4837" s="50" t="s">
        <v>1501</v>
      </c>
      <c r="D4837" s="50" t="s">
        <v>994</v>
      </c>
    </row>
    <row r="4838" spans="1:4">
      <c r="A4838" s="50" t="s">
        <v>1500</v>
      </c>
      <c r="B4838" s="50">
        <v>501151</v>
      </c>
      <c r="C4838" s="50" t="s">
        <v>1499</v>
      </c>
      <c r="D4838" s="50" t="s">
        <v>727</v>
      </c>
    </row>
    <row r="4839" spans="1:4">
      <c r="A4839" s="50" t="s">
        <v>1498</v>
      </c>
      <c r="B4839" s="50">
        <v>501311</v>
      </c>
      <c r="C4839" s="50" t="s">
        <v>1497</v>
      </c>
      <c r="D4839" s="50" t="s">
        <v>786</v>
      </c>
    </row>
    <row r="4840" spans="1:4">
      <c r="A4840" s="50" t="s">
        <v>1496</v>
      </c>
      <c r="B4840" s="50">
        <v>501622</v>
      </c>
      <c r="C4840" s="50" t="s">
        <v>1495</v>
      </c>
      <c r="D4840" s="50" t="s">
        <v>310</v>
      </c>
    </row>
    <row r="4841" spans="1:4">
      <c r="A4841" s="50" t="s">
        <v>1494</v>
      </c>
      <c r="B4841" s="50">
        <v>502850</v>
      </c>
      <c r="C4841" s="50" t="s">
        <v>1493</v>
      </c>
      <c r="D4841" s="50" t="s">
        <v>702</v>
      </c>
    </row>
    <row r="4842" spans="1:4">
      <c r="A4842" s="50" t="s">
        <v>1492</v>
      </c>
      <c r="B4842" s="50">
        <v>503669</v>
      </c>
      <c r="C4842" s="50" t="s">
        <v>1491</v>
      </c>
      <c r="D4842" s="50" t="s">
        <v>310</v>
      </c>
    </row>
    <row r="4843" spans="1:4">
      <c r="A4843" s="50" t="s">
        <v>1490</v>
      </c>
      <c r="B4843" s="50">
        <v>506975</v>
      </c>
      <c r="C4843" s="50" t="s">
        <v>1489</v>
      </c>
      <c r="D4843" s="50" t="s">
        <v>702</v>
      </c>
    </row>
    <row r="4844" spans="1:4">
      <c r="A4844" s="50" t="s">
        <v>1488</v>
      </c>
      <c r="B4844" s="50">
        <v>508924</v>
      </c>
      <c r="C4844" s="50" t="s">
        <v>1487</v>
      </c>
      <c r="D4844" s="50" t="s">
        <v>310</v>
      </c>
    </row>
    <row r="4845" spans="1:4">
      <c r="A4845" s="50" t="s">
        <v>1486</v>
      </c>
      <c r="B4845" s="50">
        <v>511260</v>
      </c>
      <c r="C4845" s="50" t="s">
        <v>1485</v>
      </c>
      <c r="D4845" s="50" t="s">
        <v>727</v>
      </c>
    </row>
    <row r="4846" spans="1:4">
      <c r="A4846" s="50" t="s">
        <v>1484</v>
      </c>
      <c r="B4846" s="50">
        <v>511730</v>
      </c>
      <c r="C4846" s="50" t="s">
        <v>1483</v>
      </c>
      <c r="D4846" s="50" t="s">
        <v>786</v>
      </c>
    </row>
    <row r="4847" spans="1:4">
      <c r="A4847" s="50" t="s">
        <v>1482</v>
      </c>
      <c r="B4847" s="50">
        <v>512221</v>
      </c>
      <c r="C4847" s="50" t="s">
        <v>1481</v>
      </c>
      <c r="D4847" s="50" t="s">
        <v>786</v>
      </c>
    </row>
    <row r="4848" spans="1:4">
      <c r="A4848" s="50" t="s">
        <v>1480</v>
      </c>
      <c r="B4848" s="50">
        <v>512344</v>
      </c>
      <c r="C4848" s="50" t="s">
        <v>1479</v>
      </c>
      <c r="D4848" s="50" t="s">
        <v>994</v>
      </c>
    </row>
    <row r="4849" spans="1:4">
      <c r="A4849" s="50" t="s">
        <v>1478</v>
      </c>
      <c r="B4849" s="50">
        <v>512345</v>
      </c>
      <c r="C4849" s="50" t="s">
        <v>1477</v>
      </c>
      <c r="D4849" s="50" t="s">
        <v>727</v>
      </c>
    </row>
    <row r="4850" spans="1:4">
      <c r="A4850" s="50" t="s">
        <v>1476</v>
      </c>
      <c r="B4850" s="50">
        <v>512479</v>
      </c>
      <c r="C4850" s="50" t="s">
        <v>1475</v>
      </c>
      <c r="D4850" s="50" t="s">
        <v>708</v>
      </c>
    </row>
    <row r="4851" spans="1:4">
      <c r="A4851" s="50" t="s">
        <v>1474</v>
      </c>
      <c r="B4851" s="50">
        <v>513343</v>
      </c>
      <c r="C4851" s="50" t="s">
        <v>1473</v>
      </c>
      <c r="D4851" s="50" t="s">
        <v>205</v>
      </c>
    </row>
    <row r="4852" spans="1:4">
      <c r="A4852" s="50" t="s">
        <v>1472</v>
      </c>
      <c r="B4852" s="50">
        <v>513418</v>
      </c>
      <c r="C4852" s="50" t="s">
        <v>1471</v>
      </c>
      <c r="D4852" s="50" t="s">
        <v>778</v>
      </c>
    </row>
    <row r="4853" spans="1:4">
      <c r="A4853" s="50" t="s">
        <v>1470</v>
      </c>
      <c r="B4853" s="50">
        <v>515008</v>
      </c>
      <c r="C4853" s="50" t="s">
        <v>1469</v>
      </c>
      <c r="D4853" s="50" t="s">
        <v>740</v>
      </c>
    </row>
    <row r="4854" spans="1:4">
      <c r="A4854" s="50" t="s">
        <v>1468</v>
      </c>
      <c r="B4854" s="50">
        <v>517273</v>
      </c>
      <c r="C4854" s="50" t="s">
        <v>1467</v>
      </c>
      <c r="D4854" s="50" t="s">
        <v>740</v>
      </c>
    </row>
    <row r="4855" spans="1:4">
      <c r="A4855" s="50" t="s">
        <v>1466</v>
      </c>
      <c r="B4855" s="50">
        <v>517360</v>
      </c>
      <c r="C4855" s="50" t="s">
        <v>1465</v>
      </c>
      <c r="D4855" s="50" t="s">
        <v>994</v>
      </c>
    </row>
    <row r="4856" spans="1:4">
      <c r="A4856" s="50" t="s">
        <v>1464</v>
      </c>
      <c r="B4856" s="50">
        <v>517393</v>
      </c>
      <c r="C4856" s="50" t="s">
        <v>1463</v>
      </c>
      <c r="D4856" s="50" t="s">
        <v>1462</v>
      </c>
    </row>
    <row r="4857" spans="1:4">
      <c r="A4857" s="50" t="s">
        <v>1461</v>
      </c>
      <c r="B4857" s="50">
        <v>519397</v>
      </c>
      <c r="C4857" s="50" t="s">
        <v>1460</v>
      </c>
      <c r="D4857" s="50" t="s">
        <v>626</v>
      </c>
    </row>
    <row r="4858" spans="1:4">
      <c r="A4858" s="50" t="s">
        <v>1459</v>
      </c>
      <c r="B4858" s="50">
        <v>519500</v>
      </c>
      <c r="C4858" s="50" t="s">
        <v>1458</v>
      </c>
      <c r="D4858" s="50" t="s">
        <v>626</v>
      </c>
    </row>
    <row r="4859" spans="1:4">
      <c r="A4859" s="50" t="s">
        <v>1457</v>
      </c>
      <c r="B4859" s="50">
        <v>522171</v>
      </c>
      <c r="C4859" s="50" t="s">
        <v>1456</v>
      </c>
      <c r="D4859" s="50" t="s">
        <v>297</v>
      </c>
    </row>
    <row r="4860" spans="1:4">
      <c r="A4860" s="50" t="s">
        <v>1455</v>
      </c>
      <c r="B4860" s="50">
        <v>524572</v>
      </c>
      <c r="C4860" s="50" t="s">
        <v>1454</v>
      </c>
      <c r="D4860" s="50" t="s">
        <v>254</v>
      </c>
    </row>
    <row r="4861" spans="1:4">
      <c r="A4861" s="50" t="s">
        <v>1453</v>
      </c>
      <c r="B4861" s="50">
        <v>526211</v>
      </c>
      <c r="C4861" s="50" t="s">
        <v>1452</v>
      </c>
      <c r="D4861" s="50" t="s">
        <v>1428</v>
      </c>
    </row>
    <row r="4862" spans="1:4">
      <c r="A4862" s="50" t="s">
        <v>1451</v>
      </c>
      <c r="B4862" s="50">
        <v>526638</v>
      </c>
      <c r="C4862" s="50" t="s">
        <v>1450</v>
      </c>
      <c r="D4862" s="50" t="s">
        <v>716</v>
      </c>
    </row>
    <row r="4863" spans="1:4">
      <c r="A4863" s="50" t="s">
        <v>1449</v>
      </c>
      <c r="B4863" s="50">
        <v>530291</v>
      </c>
      <c r="C4863" s="50" t="s">
        <v>1448</v>
      </c>
      <c r="D4863" s="50" t="s">
        <v>1428</v>
      </c>
    </row>
    <row r="4864" spans="1:4">
      <c r="A4864" s="50" t="s">
        <v>1447</v>
      </c>
      <c r="B4864" s="50">
        <v>530439</v>
      </c>
      <c r="C4864" s="50" t="s">
        <v>1446</v>
      </c>
      <c r="D4864" s="50" t="s">
        <v>786</v>
      </c>
    </row>
    <row r="4865" spans="1:4">
      <c r="A4865" s="50" t="s">
        <v>1445</v>
      </c>
      <c r="B4865" s="50">
        <v>530443</v>
      </c>
      <c r="C4865" s="50" t="s">
        <v>1444</v>
      </c>
      <c r="D4865" s="50" t="s">
        <v>702</v>
      </c>
    </row>
    <row r="4866" spans="1:4">
      <c r="A4866" s="50" t="s">
        <v>1443</v>
      </c>
      <c r="B4866" s="50">
        <v>531205</v>
      </c>
      <c r="C4866" s="50" t="s">
        <v>1442</v>
      </c>
      <c r="D4866" s="50" t="s">
        <v>994</v>
      </c>
    </row>
    <row r="4867" spans="1:4">
      <c r="A4867" s="50" t="s">
        <v>1441</v>
      </c>
      <c r="B4867" s="50">
        <v>531225</v>
      </c>
      <c r="C4867" s="50" t="s">
        <v>1440</v>
      </c>
      <c r="D4867" s="50" t="s">
        <v>1407</v>
      </c>
    </row>
    <row r="4868" spans="1:4">
      <c r="A4868" s="50" t="s">
        <v>1439</v>
      </c>
      <c r="B4868" s="50">
        <v>531436</v>
      </c>
      <c r="C4868" s="50" t="s">
        <v>1438</v>
      </c>
      <c r="D4868" s="50" t="s">
        <v>1437</v>
      </c>
    </row>
    <row r="4869" spans="1:4">
      <c r="A4869" s="50" t="s">
        <v>1436</v>
      </c>
      <c r="B4869" s="50">
        <v>531621</v>
      </c>
      <c r="C4869" s="50" t="s">
        <v>1435</v>
      </c>
      <c r="D4869" s="50" t="s">
        <v>743</v>
      </c>
    </row>
    <row r="4870" spans="1:4">
      <c r="A4870" s="50" t="s">
        <v>1434</v>
      </c>
      <c r="B4870" s="50">
        <v>531944</v>
      </c>
      <c r="C4870" s="50" t="s">
        <v>1433</v>
      </c>
      <c r="D4870" s="50" t="s">
        <v>297</v>
      </c>
    </row>
    <row r="4871" spans="1:4">
      <c r="A4871" s="50" t="s">
        <v>1432</v>
      </c>
      <c r="B4871" s="50">
        <v>532138</v>
      </c>
      <c r="C4871" s="50" t="s">
        <v>1431</v>
      </c>
      <c r="D4871" s="50" t="s">
        <v>786</v>
      </c>
    </row>
    <row r="4872" spans="1:4">
      <c r="A4872" s="50" t="s">
        <v>1430</v>
      </c>
      <c r="B4872" s="50">
        <v>533093</v>
      </c>
      <c r="C4872" s="50" t="s">
        <v>1429</v>
      </c>
      <c r="D4872" s="50" t="s">
        <v>1428</v>
      </c>
    </row>
    <row r="4873" spans="1:4">
      <c r="A4873" s="50" t="s">
        <v>1427</v>
      </c>
      <c r="B4873" s="50">
        <v>533570</v>
      </c>
      <c r="C4873" s="50" t="s">
        <v>1426</v>
      </c>
      <c r="D4873" s="50" t="s">
        <v>174</v>
      </c>
    </row>
    <row r="4874" spans="1:4">
      <c r="A4874" s="50" t="s">
        <v>1425</v>
      </c>
      <c r="B4874" s="50">
        <v>533719</v>
      </c>
      <c r="C4874" s="50" t="s">
        <v>1424</v>
      </c>
      <c r="D4874" s="50" t="s">
        <v>174</v>
      </c>
    </row>
    <row r="4875" spans="1:4">
      <c r="A4875" s="50" t="s">
        <v>1423</v>
      </c>
      <c r="B4875" s="50">
        <v>535276</v>
      </c>
      <c r="C4875" s="50" t="s">
        <v>1422</v>
      </c>
      <c r="D4875" s="50" t="s">
        <v>174</v>
      </c>
    </row>
    <row r="4876" spans="1:4">
      <c r="A4876" s="50" t="s">
        <v>1421</v>
      </c>
      <c r="B4876" s="50">
        <v>536960</v>
      </c>
      <c r="C4876" s="50" t="s">
        <v>1420</v>
      </c>
      <c r="D4876" s="50" t="s">
        <v>174</v>
      </c>
    </row>
    <row r="4877" spans="1:4">
      <c r="A4877" s="50" t="s">
        <v>1419</v>
      </c>
      <c r="B4877" s="50">
        <v>537007</v>
      </c>
      <c r="C4877" s="50" t="s">
        <v>1418</v>
      </c>
      <c r="D4877" s="50" t="s">
        <v>174</v>
      </c>
    </row>
    <row r="4878" spans="1:4">
      <c r="A4878" s="50" t="s">
        <v>1417</v>
      </c>
      <c r="B4878" s="50">
        <v>537008</v>
      </c>
      <c r="C4878" s="50" t="s">
        <v>1416</v>
      </c>
      <c r="D4878" s="50" t="s">
        <v>174</v>
      </c>
    </row>
    <row r="4879" spans="1:4">
      <c r="A4879" s="50" t="s">
        <v>1415</v>
      </c>
      <c r="B4879" s="50">
        <v>537483</v>
      </c>
      <c r="C4879" s="50" t="s">
        <v>1414</v>
      </c>
      <c r="D4879" s="50" t="s">
        <v>174</v>
      </c>
    </row>
    <row r="4880" spans="1:4">
      <c r="A4880" s="50" t="s">
        <v>1413</v>
      </c>
      <c r="B4880" s="50">
        <v>537708</v>
      </c>
      <c r="C4880" s="50" t="s">
        <v>1412</v>
      </c>
      <c r="D4880" s="50" t="s">
        <v>174</v>
      </c>
    </row>
    <row r="4881" spans="1:4">
      <c r="A4881" s="50" t="s">
        <v>1411</v>
      </c>
      <c r="B4881" s="50">
        <v>538057</v>
      </c>
      <c r="C4881" s="50" t="s">
        <v>1410</v>
      </c>
      <c r="D4881" s="50" t="s">
        <v>174</v>
      </c>
    </row>
    <row r="4882" spans="1:4">
      <c r="A4882" s="50" t="s">
        <v>1409</v>
      </c>
      <c r="B4882" s="50">
        <v>538273</v>
      </c>
      <c r="C4882" s="50" t="s">
        <v>1408</v>
      </c>
      <c r="D4882" s="50" t="s">
        <v>1407</v>
      </c>
    </row>
    <row r="4883" spans="1:4">
      <c r="A4883" s="50" t="s">
        <v>1406</v>
      </c>
      <c r="B4883" s="50">
        <v>538452</v>
      </c>
      <c r="C4883" s="50" t="s">
        <v>1405</v>
      </c>
      <c r="D4883" s="50" t="s">
        <v>994</v>
      </c>
    </row>
    <row r="4884" spans="1:4">
      <c r="A4884" s="50" t="s">
        <v>1404</v>
      </c>
      <c r="B4884" s="50">
        <v>538501</v>
      </c>
      <c r="C4884" s="50" t="s">
        <v>1403</v>
      </c>
      <c r="D4884" s="50" t="s">
        <v>174</v>
      </c>
    </row>
    <row r="4885" spans="1:4">
      <c r="A4885" s="50" t="s">
        <v>1402</v>
      </c>
      <c r="B4885" s="50">
        <v>538502</v>
      </c>
      <c r="C4885" s="50" t="s">
        <v>1401</v>
      </c>
      <c r="D4885" s="50" t="s">
        <v>174</v>
      </c>
    </row>
    <row r="4886" spans="1:4">
      <c r="A4886" s="50" t="s">
        <v>1400</v>
      </c>
      <c r="B4886" s="50">
        <v>538577</v>
      </c>
      <c r="C4886" s="50" t="s">
        <v>1399</v>
      </c>
      <c r="D4886" s="50" t="s">
        <v>174</v>
      </c>
    </row>
    <row r="4887" spans="1:4">
      <c r="A4887" s="50" t="s">
        <v>1398</v>
      </c>
      <c r="B4887" s="50">
        <v>538578</v>
      </c>
      <c r="C4887" s="50" t="s">
        <v>1397</v>
      </c>
      <c r="D4887" s="50" t="s">
        <v>174</v>
      </c>
    </row>
    <row r="4888" spans="1:4">
      <c r="A4888" s="50" t="s">
        <v>1396</v>
      </c>
      <c r="B4888" s="50">
        <v>538646</v>
      </c>
      <c r="C4888" s="50" t="s">
        <v>1395</v>
      </c>
      <c r="D4888" s="50" t="s">
        <v>786</v>
      </c>
    </row>
    <row r="4889" spans="1:4">
      <c r="A4889" s="50" t="s">
        <v>1394</v>
      </c>
      <c r="B4889" s="50">
        <v>538683</v>
      </c>
      <c r="C4889" s="50" t="s">
        <v>1393</v>
      </c>
      <c r="D4889" s="50" t="s">
        <v>174</v>
      </c>
    </row>
    <row r="4890" spans="1:4">
      <c r="A4890" s="50" t="s">
        <v>1392</v>
      </c>
      <c r="B4890" s="50">
        <v>538728</v>
      </c>
      <c r="C4890" s="50" t="s">
        <v>1391</v>
      </c>
      <c r="D4890" s="50" t="s">
        <v>174</v>
      </c>
    </row>
    <row r="4891" spans="1:4">
      <c r="A4891" s="50" t="s">
        <v>1390</v>
      </c>
      <c r="B4891" s="50">
        <v>538729</v>
      </c>
      <c r="C4891" s="50" t="s">
        <v>1389</v>
      </c>
      <c r="D4891" s="50" t="s">
        <v>174</v>
      </c>
    </row>
    <row r="4892" spans="1:4">
      <c r="A4892" s="50" t="s">
        <v>1388</v>
      </c>
      <c r="B4892" s="50">
        <v>538808</v>
      </c>
      <c r="C4892" s="50" t="s">
        <v>1387</v>
      </c>
      <c r="D4892" s="50" t="s">
        <v>174</v>
      </c>
    </row>
    <row r="4893" spans="1:4">
      <c r="A4893" s="50" t="s">
        <v>1386</v>
      </c>
      <c r="B4893" s="50">
        <v>538809</v>
      </c>
      <c r="C4893" s="50" t="s">
        <v>1385</v>
      </c>
      <c r="D4893" s="50" t="s">
        <v>174</v>
      </c>
    </row>
    <row r="4894" spans="1:4">
      <c r="A4894" s="50" t="s">
        <v>1384</v>
      </c>
      <c r="B4894" s="50">
        <v>538810</v>
      </c>
      <c r="C4894" s="50" t="s">
        <v>1383</v>
      </c>
      <c r="D4894" s="50" t="s">
        <v>174</v>
      </c>
    </row>
    <row r="4895" spans="1:4">
      <c r="A4895" s="50" t="s">
        <v>1382</v>
      </c>
      <c r="B4895" s="50">
        <v>538811</v>
      </c>
      <c r="C4895" s="50" t="s">
        <v>1381</v>
      </c>
      <c r="D4895" s="50" t="s">
        <v>174</v>
      </c>
    </row>
    <row r="4896" spans="1:4">
      <c r="A4896" s="50" t="s">
        <v>1380</v>
      </c>
      <c r="B4896" s="50">
        <v>539031</v>
      </c>
      <c r="C4896" s="50" t="s">
        <v>1379</v>
      </c>
      <c r="D4896" s="50" t="s">
        <v>174</v>
      </c>
    </row>
    <row r="4897" spans="1:4">
      <c r="A4897" s="50" t="s">
        <v>1378</v>
      </c>
      <c r="B4897" s="50">
        <v>539090</v>
      </c>
      <c r="C4897" s="50" t="s">
        <v>1377</v>
      </c>
      <c r="D4897" s="50" t="s">
        <v>786</v>
      </c>
    </row>
    <row r="4898" spans="1:4">
      <c r="A4898" s="50" t="s">
        <v>1376</v>
      </c>
      <c r="B4898" s="50">
        <v>539142</v>
      </c>
      <c r="C4898" s="50" t="s">
        <v>1375</v>
      </c>
      <c r="D4898" s="50" t="s">
        <v>174</v>
      </c>
    </row>
    <row r="4899" spans="1:4">
      <c r="A4899" s="50" t="s">
        <v>1374</v>
      </c>
      <c r="B4899" s="50">
        <v>539274</v>
      </c>
      <c r="C4899" s="50" t="s">
        <v>1373</v>
      </c>
      <c r="D4899" s="50" t="s">
        <v>786</v>
      </c>
    </row>
    <row r="4900" spans="1:4">
      <c r="A4900" s="50" t="s">
        <v>1372</v>
      </c>
      <c r="B4900" s="50">
        <v>539312</v>
      </c>
      <c r="C4900" s="50" t="s">
        <v>1371</v>
      </c>
      <c r="D4900" s="50" t="s">
        <v>174</v>
      </c>
    </row>
    <row r="4901" spans="1:4">
      <c r="A4901" s="50" t="s">
        <v>1370</v>
      </c>
      <c r="B4901" s="50">
        <v>539313</v>
      </c>
      <c r="C4901" s="50" t="s">
        <v>1369</v>
      </c>
      <c r="D4901" s="50" t="s">
        <v>174</v>
      </c>
    </row>
    <row r="4902" spans="1:4">
      <c r="A4902" s="50" t="s">
        <v>1368</v>
      </c>
      <c r="B4902" s="50">
        <v>539480</v>
      </c>
      <c r="C4902" s="50" t="s">
        <v>1367</v>
      </c>
      <c r="D4902" s="50" t="s">
        <v>174</v>
      </c>
    </row>
    <row r="4903" spans="1:4">
      <c r="A4903" s="50" t="s">
        <v>1366</v>
      </c>
      <c r="B4903" s="50">
        <v>539487</v>
      </c>
      <c r="C4903" s="50" t="s">
        <v>1365</v>
      </c>
      <c r="D4903" s="50" t="s">
        <v>174</v>
      </c>
    </row>
    <row r="4904" spans="1:4">
      <c r="A4904" s="50" t="s">
        <v>1364</v>
      </c>
      <c r="B4904" s="50">
        <v>539516</v>
      </c>
      <c r="C4904" s="50" t="s">
        <v>1363</v>
      </c>
      <c r="D4904" s="50" t="s">
        <v>174</v>
      </c>
    </row>
    <row r="4905" spans="1:4">
      <c r="A4905" s="50" t="s">
        <v>1362</v>
      </c>
      <c r="B4905" s="50">
        <v>539517</v>
      </c>
      <c r="C4905" s="50" t="s">
        <v>1361</v>
      </c>
      <c r="D4905" s="50" t="s">
        <v>174</v>
      </c>
    </row>
    <row r="4906" spans="1:4">
      <c r="A4906" s="50" t="s">
        <v>1360</v>
      </c>
      <c r="B4906" s="50">
        <v>539561</v>
      </c>
      <c r="C4906" s="50" t="s">
        <v>1359</v>
      </c>
      <c r="D4906" s="50" t="s">
        <v>994</v>
      </c>
    </row>
    <row r="4907" spans="1:4">
      <c r="A4907" s="50" t="s">
        <v>1358</v>
      </c>
      <c r="B4907" s="50">
        <v>539784</v>
      </c>
      <c r="C4907" s="50" t="s">
        <v>1357</v>
      </c>
      <c r="D4907" s="50" t="s">
        <v>174</v>
      </c>
    </row>
    <row r="4908" spans="1:4">
      <c r="A4908" s="50" t="s">
        <v>1356</v>
      </c>
      <c r="B4908" s="50">
        <v>539945</v>
      </c>
      <c r="C4908" s="50" t="s">
        <v>1355</v>
      </c>
      <c r="D4908" s="50" t="s">
        <v>174</v>
      </c>
    </row>
    <row r="4909" spans="1:4">
      <c r="A4909" s="50" t="s">
        <v>1354</v>
      </c>
      <c r="B4909" s="50">
        <v>539980</v>
      </c>
      <c r="C4909" s="50" t="s">
        <v>1353</v>
      </c>
      <c r="D4909" s="50" t="s">
        <v>174</v>
      </c>
    </row>
    <row r="4910" spans="1:4">
      <c r="A4910" s="50" t="s">
        <v>1352</v>
      </c>
      <c r="B4910" s="50">
        <v>540008</v>
      </c>
      <c r="C4910" s="50" t="s">
        <v>1351</v>
      </c>
      <c r="D4910" s="50" t="s">
        <v>174</v>
      </c>
    </row>
    <row r="4911" spans="1:4">
      <c r="A4911" s="50" t="s">
        <v>1350</v>
      </c>
      <c r="B4911" s="50">
        <v>540154</v>
      </c>
      <c r="C4911" s="50" t="s">
        <v>1349</v>
      </c>
      <c r="D4911" s="50" t="s">
        <v>174</v>
      </c>
    </row>
    <row r="4912" spans="1:4">
      <c r="A4912" s="50" t="s">
        <v>1348</v>
      </c>
      <c r="B4912" s="50">
        <v>540333</v>
      </c>
      <c r="C4912" s="50" t="s">
        <v>1347</v>
      </c>
      <c r="D4912" s="50" t="s">
        <v>174</v>
      </c>
    </row>
    <row r="4913" spans="1:4">
      <c r="A4913" s="50" t="s">
        <v>1346</v>
      </c>
      <c r="B4913" s="50">
        <v>540334</v>
      </c>
      <c r="C4913" s="50" t="s">
        <v>1345</v>
      </c>
      <c r="D4913" s="50" t="s">
        <v>174</v>
      </c>
    </row>
    <row r="4914" spans="1:4">
      <c r="A4914" s="50" t="s">
        <v>1344</v>
      </c>
      <c r="B4914" s="50">
        <v>540335</v>
      </c>
      <c r="C4914" s="50" t="s">
        <v>1343</v>
      </c>
      <c r="D4914" s="50" t="s">
        <v>174</v>
      </c>
    </row>
    <row r="4915" spans="1:4">
      <c r="A4915" s="50" t="s">
        <v>1342</v>
      </c>
      <c r="B4915" s="50">
        <v>540336</v>
      </c>
      <c r="C4915" s="50" t="s">
        <v>1341</v>
      </c>
      <c r="D4915" s="50" t="s">
        <v>174</v>
      </c>
    </row>
    <row r="4916" spans="1:4">
      <c r="A4916" s="50" t="s">
        <v>1340</v>
      </c>
      <c r="B4916" s="50">
        <v>540469</v>
      </c>
      <c r="C4916" s="50" t="s">
        <v>1339</v>
      </c>
      <c r="D4916" s="50" t="s">
        <v>174</v>
      </c>
    </row>
    <row r="4917" spans="1:4">
      <c r="A4917" s="50" t="s">
        <v>1338</v>
      </c>
      <c r="B4917" s="50">
        <v>540470</v>
      </c>
      <c r="C4917" s="50" t="s">
        <v>1337</v>
      </c>
      <c r="D4917" s="50" t="s">
        <v>174</v>
      </c>
    </row>
    <row r="4918" spans="1:4">
      <c r="A4918" s="50" t="s">
        <v>1336</v>
      </c>
      <c r="B4918" s="50">
        <v>540538</v>
      </c>
      <c r="C4918" s="50" t="s">
        <v>1335</v>
      </c>
      <c r="D4918" s="50" t="s">
        <v>174</v>
      </c>
    </row>
    <row r="4919" spans="1:4">
      <c r="A4919" s="50" t="s">
        <v>1334</v>
      </c>
      <c r="B4919" s="50">
        <v>540539</v>
      </c>
      <c r="C4919" s="50" t="s">
        <v>1333</v>
      </c>
      <c r="D4919" s="50" t="s">
        <v>174</v>
      </c>
    </row>
    <row r="4920" spans="1:4">
      <c r="A4920" s="50" t="s">
        <v>1332</v>
      </c>
      <c r="B4920" s="50">
        <v>540551</v>
      </c>
      <c r="C4920" s="50" t="s">
        <v>1331</v>
      </c>
      <c r="D4920" s="50" t="s">
        <v>174</v>
      </c>
    </row>
    <row r="4921" spans="1:4">
      <c r="A4921" s="50" t="s">
        <v>1330</v>
      </c>
      <c r="B4921" s="50">
        <v>540552</v>
      </c>
      <c r="C4921" s="50" t="s">
        <v>1329</v>
      </c>
      <c r="D4921" s="50" t="s">
        <v>174</v>
      </c>
    </row>
    <row r="4922" spans="1:4">
      <c r="A4922" s="50" t="s">
        <v>1328</v>
      </c>
      <c r="B4922" s="50">
        <v>540586</v>
      </c>
      <c r="C4922" s="50" t="s">
        <v>1327</v>
      </c>
      <c r="D4922" s="50" t="s">
        <v>174</v>
      </c>
    </row>
    <row r="4923" spans="1:4">
      <c r="A4923" s="50" t="s">
        <v>1326</v>
      </c>
      <c r="B4923" s="50">
        <v>540587</v>
      </c>
      <c r="C4923" s="50" t="s">
        <v>1325</v>
      </c>
      <c r="D4923" s="50" t="s">
        <v>174</v>
      </c>
    </row>
    <row r="4924" spans="1:4">
      <c r="A4924" s="50" t="s">
        <v>1324</v>
      </c>
      <c r="B4924" s="50">
        <v>540588</v>
      </c>
      <c r="C4924" s="50" t="s">
        <v>1323</v>
      </c>
      <c r="D4924" s="50" t="s">
        <v>174</v>
      </c>
    </row>
    <row r="4925" spans="1:4">
      <c r="A4925" s="50" t="s">
        <v>1322</v>
      </c>
      <c r="B4925" s="50">
        <v>540589</v>
      </c>
      <c r="C4925" s="50" t="s">
        <v>1321</v>
      </c>
      <c r="D4925" s="50" t="s">
        <v>174</v>
      </c>
    </row>
    <row r="4926" spans="1:4">
      <c r="A4926" s="50" t="s">
        <v>1320</v>
      </c>
      <c r="B4926" s="50">
        <v>540591</v>
      </c>
      <c r="C4926" s="50" t="s">
        <v>1319</v>
      </c>
      <c r="D4926" s="50" t="s">
        <v>174</v>
      </c>
    </row>
    <row r="4927" spans="1:4">
      <c r="A4927" s="50" t="s">
        <v>1318</v>
      </c>
      <c r="B4927" s="50">
        <v>540592</v>
      </c>
      <c r="C4927" s="50" t="s">
        <v>1317</v>
      </c>
      <c r="D4927" s="50" t="s">
        <v>174</v>
      </c>
    </row>
    <row r="4928" spans="1:4">
      <c r="A4928" s="50" t="s">
        <v>1316</v>
      </c>
      <c r="B4928" s="50">
        <v>540593</v>
      </c>
      <c r="C4928" s="50" t="s">
        <v>1315</v>
      </c>
      <c r="D4928" s="50" t="s">
        <v>174</v>
      </c>
    </row>
    <row r="4929" spans="1:4">
      <c r="A4929" s="50" t="s">
        <v>1314</v>
      </c>
      <c r="B4929" s="50">
        <v>540594</v>
      </c>
      <c r="C4929" s="50" t="s">
        <v>1313</v>
      </c>
      <c r="D4929" s="50" t="s">
        <v>174</v>
      </c>
    </row>
    <row r="4930" spans="1:4">
      <c r="A4930" s="50" t="s">
        <v>1312</v>
      </c>
      <c r="B4930" s="50">
        <v>540612</v>
      </c>
      <c r="C4930" s="50" t="s">
        <v>1311</v>
      </c>
      <c r="D4930" s="50" t="s">
        <v>174</v>
      </c>
    </row>
    <row r="4931" spans="1:4">
      <c r="A4931" s="50" t="s">
        <v>1310</v>
      </c>
      <c r="B4931" s="50">
        <v>540617</v>
      </c>
      <c r="C4931" s="50" t="s">
        <v>1309</v>
      </c>
      <c r="D4931" s="50" t="s">
        <v>174</v>
      </c>
    </row>
    <row r="4932" spans="1:4">
      <c r="A4932" s="50" t="s">
        <v>1308</v>
      </c>
      <c r="B4932" s="50">
        <v>540618</v>
      </c>
      <c r="C4932" s="50" t="s">
        <v>1307</v>
      </c>
      <c r="D4932" s="50" t="s">
        <v>174</v>
      </c>
    </row>
    <row r="4933" spans="1:4">
      <c r="A4933" s="50" t="s">
        <v>1306</v>
      </c>
      <c r="B4933" s="50">
        <v>540619</v>
      </c>
      <c r="C4933" s="50" t="s">
        <v>1305</v>
      </c>
      <c r="D4933" s="50" t="s">
        <v>174</v>
      </c>
    </row>
    <row r="4934" spans="1:4">
      <c r="A4934" s="50" t="s">
        <v>1304</v>
      </c>
      <c r="B4934" s="50">
        <v>540620</v>
      </c>
      <c r="C4934" s="50" t="s">
        <v>1303</v>
      </c>
      <c r="D4934" s="50" t="s">
        <v>174</v>
      </c>
    </row>
    <row r="4935" spans="1:4">
      <c r="A4935" s="50" t="s">
        <v>1302</v>
      </c>
      <c r="B4935" s="50">
        <v>540626</v>
      </c>
      <c r="C4935" s="50" t="s">
        <v>1301</v>
      </c>
      <c r="D4935" s="50" t="s">
        <v>174</v>
      </c>
    </row>
    <row r="4936" spans="1:4">
      <c r="A4936" s="50" t="s">
        <v>1300</v>
      </c>
      <c r="B4936" s="50">
        <v>540627</v>
      </c>
      <c r="C4936" s="50" t="s">
        <v>1299</v>
      </c>
      <c r="D4936" s="50" t="s">
        <v>174</v>
      </c>
    </row>
    <row r="4937" spans="1:4">
      <c r="A4937" s="50" t="s">
        <v>1298</v>
      </c>
      <c r="B4937" s="50">
        <v>540629</v>
      </c>
      <c r="C4937" s="50" t="s">
        <v>1297</v>
      </c>
      <c r="D4937" s="50" t="s">
        <v>174</v>
      </c>
    </row>
    <row r="4938" spans="1:4">
      <c r="A4938" s="50" t="s">
        <v>1296</v>
      </c>
      <c r="B4938" s="50">
        <v>540631</v>
      </c>
      <c r="C4938" s="50" t="s">
        <v>1295</v>
      </c>
      <c r="D4938" s="50" t="s">
        <v>174</v>
      </c>
    </row>
    <row r="4939" spans="1:4">
      <c r="A4939" s="50" t="s">
        <v>1294</v>
      </c>
      <c r="B4939" s="50">
        <v>540634</v>
      </c>
      <c r="C4939" s="50" t="s">
        <v>1293</v>
      </c>
      <c r="D4939" s="50" t="s">
        <v>174</v>
      </c>
    </row>
    <row r="4940" spans="1:4">
      <c r="A4940" s="50" t="s">
        <v>1292</v>
      </c>
      <c r="B4940" s="50">
        <v>540635</v>
      </c>
      <c r="C4940" s="50" t="s">
        <v>1291</v>
      </c>
      <c r="D4940" s="50" t="s">
        <v>174</v>
      </c>
    </row>
    <row r="4941" spans="1:4">
      <c r="A4941" s="50" t="s">
        <v>1290</v>
      </c>
      <c r="B4941" s="50">
        <v>540636</v>
      </c>
      <c r="C4941" s="50" t="s">
        <v>1289</v>
      </c>
      <c r="D4941" s="50" t="s">
        <v>174</v>
      </c>
    </row>
    <row r="4942" spans="1:4">
      <c r="A4942" s="50" t="s">
        <v>1288</v>
      </c>
      <c r="B4942" s="50">
        <v>540637</v>
      </c>
      <c r="C4942" s="50" t="s">
        <v>1287</v>
      </c>
      <c r="D4942" s="50" t="s">
        <v>174</v>
      </c>
    </row>
    <row r="4943" spans="1:4">
      <c r="A4943" s="50" t="s">
        <v>1286</v>
      </c>
      <c r="B4943" s="50">
        <v>540669</v>
      </c>
      <c r="C4943" s="50" t="s">
        <v>1285</v>
      </c>
      <c r="D4943" s="50" t="s">
        <v>174</v>
      </c>
    </row>
    <row r="4944" spans="1:4">
      <c r="A4944" s="50" t="s">
        <v>1284</v>
      </c>
      <c r="B4944" s="50">
        <v>540671</v>
      </c>
      <c r="C4944" s="50" t="s">
        <v>1283</v>
      </c>
      <c r="D4944" s="50" t="s">
        <v>174</v>
      </c>
    </row>
    <row r="4945" spans="1:4">
      <c r="A4945" s="50" t="s">
        <v>1282</v>
      </c>
      <c r="B4945" s="50">
        <v>540672</v>
      </c>
      <c r="C4945" s="50" t="s">
        <v>1281</v>
      </c>
      <c r="D4945" s="50" t="s">
        <v>174</v>
      </c>
    </row>
    <row r="4946" spans="1:4">
      <c r="A4946" s="50" t="s">
        <v>1280</v>
      </c>
      <c r="B4946" s="50">
        <v>540682</v>
      </c>
      <c r="C4946" s="50" t="s">
        <v>1279</v>
      </c>
      <c r="D4946" s="50" t="s">
        <v>174</v>
      </c>
    </row>
    <row r="4947" spans="1:4">
      <c r="A4947" s="50" t="s">
        <v>1278</v>
      </c>
      <c r="B4947" s="50">
        <v>540683</v>
      </c>
      <c r="C4947" s="50" t="s">
        <v>1277</v>
      </c>
      <c r="D4947" s="50" t="s">
        <v>174</v>
      </c>
    </row>
    <row r="4948" spans="1:4">
      <c r="A4948" s="50" t="s">
        <v>1276</v>
      </c>
      <c r="B4948" s="50">
        <v>540684</v>
      </c>
      <c r="C4948" s="50" t="s">
        <v>1275</v>
      </c>
      <c r="D4948" s="50" t="s">
        <v>174</v>
      </c>
    </row>
    <row r="4949" spans="1:4">
      <c r="A4949" s="50" t="s">
        <v>1274</v>
      </c>
      <c r="B4949" s="50">
        <v>540685</v>
      </c>
      <c r="C4949" s="50" t="s">
        <v>1273</v>
      </c>
      <c r="D4949" s="50" t="s">
        <v>174</v>
      </c>
    </row>
    <row r="4950" spans="1:4">
      <c r="A4950" s="50" t="s">
        <v>1272</v>
      </c>
      <c r="B4950" s="50">
        <v>540711</v>
      </c>
      <c r="C4950" s="50" t="s">
        <v>1271</v>
      </c>
      <c r="D4950" s="50" t="s">
        <v>174</v>
      </c>
    </row>
    <row r="4951" spans="1:4">
      <c r="A4951" s="50" t="s">
        <v>1270</v>
      </c>
      <c r="B4951" s="50">
        <v>540712</v>
      </c>
      <c r="C4951" s="50" t="s">
        <v>1269</v>
      </c>
      <c r="D4951" s="50" t="s">
        <v>174</v>
      </c>
    </row>
    <row r="4952" spans="1:4">
      <c r="A4952" s="50" t="s">
        <v>1268</v>
      </c>
      <c r="B4952" s="50">
        <v>540713</v>
      </c>
      <c r="C4952" s="50" t="s">
        <v>1267</v>
      </c>
      <c r="D4952" s="50" t="s">
        <v>174</v>
      </c>
    </row>
    <row r="4953" spans="1:4">
      <c r="A4953" s="50" t="s">
        <v>1266</v>
      </c>
      <c r="B4953" s="50">
        <v>540714</v>
      </c>
      <c r="C4953" s="50" t="s">
        <v>1265</v>
      </c>
      <c r="D4953" s="50" t="s">
        <v>174</v>
      </c>
    </row>
    <row r="4954" spans="1:4">
      <c r="A4954" s="50" t="s">
        <v>1264</v>
      </c>
      <c r="B4954" s="50">
        <v>540739</v>
      </c>
      <c r="C4954" s="50" t="s">
        <v>1263</v>
      </c>
      <c r="D4954" s="50" t="s">
        <v>174</v>
      </c>
    </row>
    <row r="4955" spans="1:4">
      <c r="A4955" s="50" t="s">
        <v>1262</v>
      </c>
      <c r="B4955" s="50">
        <v>540740</v>
      </c>
      <c r="C4955" s="50" t="s">
        <v>1261</v>
      </c>
      <c r="D4955" s="50" t="s">
        <v>174</v>
      </c>
    </row>
    <row r="4956" spans="1:4">
      <c r="A4956" s="50" t="s">
        <v>1260</v>
      </c>
      <c r="B4956" s="50">
        <v>540741</v>
      </c>
      <c r="C4956" s="50" t="s">
        <v>1259</v>
      </c>
      <c r="D4956" s="50" t="s">
        <v>174</v>
      </c>
    </row>
    <row r="4957" spans="1:4">
      <c r="A4957" s="50" t="s">
        <v>1258</v>
      </c>
      <c r="B4957" s="50">
        <v>540742</v>
      </c>
      <c r="C4957" s="50" t="s">
        <v>1257</v>
      </c>
      <c r="D4957" s="50" t="s">
        <v>174</v>
      </c>
    </row>
    <row r="4958" spans="1:4">
      <c r="A4958" s="50" t="s">
        <v>1256</v>
      </c>
      <c r="B4958" s="50">
        <v>540763</v>
      </c>
      <c r="C4958" s="50" t="s">
        <v>1255</v>
      </c>
      <c r="D4958" s="50" t="s">
        <v>174</v>
      </c>
    </row>
    <row r="4959" spans="1:4">
      <c r="A4959" s="50" t="s">
        <v>1254</v>
      </c>
      <c r="B4959" s="50">
        <v>540764</v>
      </c>
      <c r="C4959" s="50" t="s">
        <v>1253</v>
      </c>
      <c r="D4959" s="50" t="s">
        <v>174</v>
      </c>
    </row>
    <row r="4960" spans="1:4">
      <c r="A4960" s="50" t="s">
        <v>1252</v>
      </c>
      <c r="B4960" s="50">
        <v>540765</v>
      </c>
      <c r="C4960" s="50" t="s">
        <v>1251</v>
      </c>
      <c r="D4960" s="50" t="s">
        <v>174</v>
      </c>
    </row>
    <row r="4961" spans="1:4">
      <c r="A4961" s="50" t="s">
        <v>1250</v>
      </c>
      <c r="B4961" s="50">
        <v>540766</v>
      </c>
      <c r="C4961" s="50" t="s">
        <v>1249</v>
      </c>
      <c r="D4961" s="50" t="s">
        <v>174</v>
      </c>
    </row>
    <row r="4962" spans="1:4">
      <c r="A4962" s="50" t="s">
        <v>1248</v>
      </c>
      <c r="B4962" s="50">
        <v>540778</v>
      </c>
      <c r="C4962" s="50" t="s">
        <v>1247</v>
      </c>
      <c r="D4962" s="50" t="s">
        <v>174</v>
      </c>
    </row>
    <row r="4963" spans="1:4">
      <c r="A4963" s="50" t="s">
        <v>1246</v>
      </c>
      <c r="B4963" s="50">
        <v>540779</v>
      </c>
      <c r="C4963" s="50" t="s">
        <v>1245</v>
      </c>
      <c r="D4963" s="50" t="s">
        <v>174</v>
      </c>
    </row>
    <row r="4964" spans="1:4">
      <c r="A4964" s="50" t="s">
        <v>1244</v>
      </c>
      <c r="B4964" s="50">
        <v>540780</v>
      </c>
      <c r="C4964" s="50" t="s">
        <v>1243</v>
      </c>
      <c r="D4964" s="50" t="s">
        <v>174</v>
      </c>
    </row>
    <row r="4965" spans="1:4">
      <c r="A4965" s="50" t="s">
        <v>1242</v>
      </c>
      <c r="B4965" s="50">
        <v>540781</v>
      </c>
      <c r="C4965" s="50" t="s">
        <v>1241</v>
      </c>
      <c r="D4965" s="50" t="s">
        <v>174</v>
      </c>
    </row>
    <row r="4966" spans="1:4">
      <c r="A4966" s="50" t="s">
        <v>1240</v>
      </c>
      <c r="B4966" s="50">
        <v>540787</v>
      </c>
      <c r="C4966" s="50" t="s">
        <v>1239</v>
      </c>
      <c r="D4966" s="50" t="s">
        <v>174</v>
      </c>
    </row>
    <row r="4967" spans="1:4">
      <c r="A4967" s="50" t="s">
        <v>1238</v>
      </c>
      <c r="B4967" s="50">
        <v>540791</v>
      </c>
      <c r="C4967" s="50" t="s">
        <v>1237</v>
      </c>
      <c r="D4967" s="50" t="s">
        <v>174</v>
      </c>
    </row>
    <row r="4968" spans="1:4">
      <c r="A4968" s="50" t="s">
        <v>1236</v>
      </c>
      <c r="B4968" s="50">
        <v>540792</v>
      </c>
      <c r="C4968" s="50" t="s">
        <v>1235</v>
      </c>
      <c r="D4968" s="50" t="s">
        <v>174</v>
      </c>
    </row>
    <row r="4969" spans="1:4">
      <c r="A4969" s="50" t="s">
        <v>1234</v>
      </c>
      <c r="B4969" s="50">
        <v>540793</v>
      </c>
      <c r="C4969" s="50" t="s">
        <v>1233</v>
      </c>
      <c r="D4969" s="50" t="s">
        <v>174</v>
      </c>
    </row>
    <row r="4970" spans="1:4">
      <c r="A4970" s="50" t="s">
        <v>1232</v>
      </c>
      <c r="B4970" s="50">
        <v>540794</v>
      </c>
      <c r="C4970" s="50" t="s">
        <v>1231</v>
      </c>
      <c r="D4970" s="50" t="s">
        <v>174</v>
      </c>
    </row>
    <row r="4971" spans="1:4">
      <c r="A4971" s="50" t="s">
        <v>1230</v>
      </c>
      <c r="B4971" s="50">
        <v>540799</v>
      </c>
      <c r="C4971" s="50" t="s">
        <v>1229</v>
      </c>
      <c r="D4971" s="50" t="s">
        <v>174</v>
      </c>
    </row>
    <row r="4972" spans="1:4">
      <c r="A4972" s="50" t="s">
        <v>1228</v>
      </c>
      <c r="B4972" s="50">
        <v>540800</v>
      </c>
      <c r="C4972" s="50" t="s">
        <v>1227</v>
      </c>
      <c r="D4972" s="50" t="s">
        <v>174</v>
      </c>
    </row>
    <row r="4973" spans="1:4">
      <c r="A4973" s="50" t="s">
        <v>1226</v>
      </c>
      <c r="B4973" s="50">
        <v>540801</v>
      </c>
      <c r="C4973" s="50" t="s">
        <v>1225</v>
      </c>
      <c r="D4973" s="50" t="s">
        <v>174</v>
      </c>
    </row>
    <row r="4974" spans="1:4">
      <c r="A4974" s="50" t="s">
        <v>1224</v>
      </c>
      <c r="B4974" s="50">
        <v>540802</v>
      </c>
      <c r="C4974" s="50" t="s">
        <v>1223</v>
      </c>
      <c r="D4974" s="50" t="s">
        <v>174</v>
      </c>
    </row>
    <row r="4975" spans="1:4">
      <c r="A4975" s="50" t="s">
        <v>1222</v>
      </c>
      <c r="B4975" s="50">
        <v>540825</v>
      </c>
      <c r="C4975" s="50" t="s">
        <v>1221</v>
      </c>
      <c r="D4975" s="50" t="s">
        <v>174</v>
      </c>
    </row>
    <row r="4976" spans="1:4">
      <c r="A4976" s="50" t="s">
        <v>1220</v>
      </c>
      <c r="B4976" s="50">
        <v>540826</v>
      </c>
      <c r="C4976" s="50" t="s">
        <v>1219</v>
      </c>
      <c r="D4976" s="50" t="s">
        <v>174</v>
      </c>
    </row>
    <row r="4977" spans="1:4">
      <c r="A4977" s="50" t="s">
        <v>1218</v>
      </c>
      <c r="B4977" s="50">
        <v>540827</v>
      </c>
      <c r="C4977" s="50" t="s">
        <v>1217</v>
      </c>
      <c r="D4977" s="50" t="s">
        <v>174</v>
      </c>
    </row>
    <row r="4978" spans="1:4">
      <c r="A4978" s="50" t="s">
        <v>1216</v>
      </c>
      <c r="B4978" s="50">
        <v>540828</v>
      </c>
      <c r="C4978" s="50" t="s">
        <v>1215</v>
      </c>
      <c r="D4978" s="50" t="s">
        <v>174</v>
      </c>
    </row>
    <row r="4979" spans="1:4">
      <c r="A4979" s="50" t="s">
        <v>1214</v>
      </c>
      <c r="B4979" s="50">
        <v>540861</v>
      </c>
      <c r="C4979" s="50" t="s">
        <v>1213</v>
      </c>
      <c r="D4979" s="50" t="s">
        <v>174</v>
      </c>
    </row>
    <row r="4980" spans="1:4">
      <c r="A4980" s="50" t="s">
        <v>1212</v>
      </c>
      <c r="B4980" s="50">
        <v>540862</v>
      </c>
      <c r="C4980" s="50" t="s">
        <v>1211</v>
      </c>
      <c r="D4980" s="50" t="s">
        <v>174</v>
      </c>
    </row>
    <row r="4981" spans="1:4">
      <c r="A4981" s="50" t="s">
        <v>1210</v>
      </c>
      <c r="B4981" s="50">
        <v>540863</v>
      </c>
      <c r="C4981" s="50" t="s">
        <v>1209</v>
      </c>
      <c r="D4981" s="50" t="s">
        <v>174</v>
      </c>
    </row>
    <row r="4982" spans="1:4">
      <c r="A4982" s="50" t="s">
        <v>1208</v>
      </c>
      <c r="B4982" s="50">
        <v>540864</v>
      </c>
      <c r="C4982" s="50" t="s">
        <v>1207</v>
      </c>
      <c r="D4982" s="50" t="s">
        <v>174</v>
      </c>
    </row>
    <row r="4983" spans="1:4">
      <c r="A4983" s="50" t="s">
        <v>1206</v>
      </c>
      <c r="B4983" s="50">
        <v>540896</v>
      </c>
      <c r="C4983" s="50" t="s">
        <v>1205</v>
      </c>
      <c r="D4983" s="50" t="s">
        <v>174</v>
      </c>
    </row>
    <row r="4984" spans="1:4">
      <c r="A4984" s="50" t="s">
        <v>1204</v>
      </c>
      <c r="B4984" s="50">
        <v>540897</v>
      </c>
      <c r="C4984" s="50" t="s">
        <v>1203</v>
      </c>
      <c r="D4984" s="50" t="s">
        <v>174</v>
      </c>
    </row>
    <row r="4985" spans="1:4">
      <c r="A4985" s="50" t="s">
        <v>1202</v>
      </c>
      <c r="B4985" s="50">
        <v>540898</v>
      </c>
      <c r="C4985" s="50" t="s">
        <v>1201</v>
      </c>
      <c r="D4985" s="50" t="s">
        <v>174</v>
      </c>
    </row>
    <row r="4986" spans="1:4">
      <c r="A4986" s="50" t="s">
        <v>1200</v>
      </c>
      <c r="B4986" s="50">
        <v>540899</v>
      </c>
      <c r="C4986" s="50" t="s">
        <v>1199</v>
      </c>
      <c r="D4986" s="50" t="s">
        <v>174</v>
      </c>
    </row>
    <row r="4987" spans="1:4">
      <c r="A4987" s="50" t="s">
        <v>1198</v>
      </c>
      <c r="B4987" s="50">
        <v>540947</v>
      </c>
      <c r="C4987" s="50" t="s">
        <v>1197</v>
      </c>
      <c r="D4987" s="50" t="s">
        <v>174</v>
      </c>
    </row>
    <row r="4988" spans="1:4">
      <c r="A4988" s="50" t="s">
        <v>1196</v>
      </c>
      <c r="B4988" s="50">
        <v>540949</v>
      </c>
      <c r="C4988" s="50" t="s">
        <v>1195</v>
      </c>
      <c r="D4988" s="50" t="s">
        <v>174</v>
      </c>
    </row>
    <row r="4989" spans="1:4">
      <c r="A4989" s="50" t="s">
        <v>1194</v>
      </c>
      <c r="B4989" s="50">
        <v>540950</v>
      </c>
      <c r="C4989" s="50" t="s">
        <v>1193</v>
      </c>
      <c r="D4989" s="50" t="s">
        <v>174</v>
      </c>
    </row>
    <row r="4990" spans="1:4">
      <c r="A4990" s="50" t="s">
        <v>1192</v>
      </c>
      <c r="B4990" s="50">
        <v>540951</v>
      </c>
      <c r="C4990" s="50" t="s">
        <v>1191</v>
      </c>
      <c r="D4990" s="50" t="s">
        <v>174</v>
      </c>
    </row>
    <row r="4991" spans="1:4">
      <c r="A4991" s="50" t="s">
        <v>1190</v>
      </c>
      <c r="B4991" s="50">
        <v>540981</v>
      </c>
      <c r="C4991" s="50" t="s">
        <v>1189</v>
      </c>
      <c r="D4991" s="50" t="s">
        <v>174</v>
      </c>
    </row>
    <row r="4992" spans="1:4">
      <c r="A4992" s="50" t="s">
        <v>1188</v>
      </c>
      <c r="B4992" s="50">
        <v>540982</v>
      </c>
      <c r="C4992" s="50" t="s">
        <v>1187</v>
      </c>
      <c r="D4992" s="50" t="s">
        <v>174</v>
      </c>
    </row>
    <row r="4993" spans="1:4">
      <c r="A4993" s="50" t="s">
        <v>1186</v>
      </c>
      <c r="B4993" s="50">
        <v>540983</v>
      </c>
      <c r="C4993" s="50" t="s">
        <v>1185</v>
      </c>
      <c r="D4993" s="50" t="s">
        <v>174</v>
      </c>
    </row>
    <row r="4994" spans="1:4">
      <c r="A4994" s="50" t="s">
        <v>1184</v>
      </c>
      <c r="B4994" s="50">
        <v>540984</v>
      </c>
      <c r="C4994" s="50" t="s">
        <v>1183</v>
      </c>
      <c r="D4994" s="50" t="s">
        <v>174</v>
      </c>
    </row>
    <row r="4995" spans="1:4">
      <c r="A4995" s="50" t="s">
        <v>1182</v>
      </c>
      <c r="B4995" s="50">
        <v>541068</v>
      </c>
      <c r="C4995" s="50" t="s">
        <v>1181</v>
      </c>
      <c r="D4995" s="50" t="s">
        <v>174</v>
      </c>
    </row>
    <row r="4996" spans="1:4">
      <c r="A4996" s="50" t="s">
        <v>1180</v>
      </c>
      <c r="B4996" s="50">
        <v>541069</v>
      </c>
      <c r="C4996" s="50" t="s">
        <v>1179</v>
      </c>
      <c r="D4996" s="50" t="s">
        <v>174</v>
      </c>
    </row>
    <row r="4997" spans="1:4">
      <c r="A4997" s="50" t="s">
        <v>1178</v>
      </c>
      <c r="B4997" s="50">
        <v>541070</v>
      </c>
      <c r="C4997" s="50" t="s">
        <v>1177</v>
      </c>
      <c r="D4997" s="50" t="s">
        <v>174</v>
      </c>
    </row>
    <row r="4998" spans="1:4">
      <c r="A4998" s="50" t="s">
        <v>1176</v>
      </c>
      <c r="B4998" s="50">
        <v>541071</v>
      </c>
      <c r="C4998" s="50" t="s">
        <v>1175</v>
      </c>
      <c r="D4998" s="50" t="s">
        <v>174</v>
      </c>
    </row>
    <row r="4999" spans="1:4">
      <c r="A4999" s="50" t="s">
        <v>1174</v>
      </c>
      <c r="B4999" s="50">
        <v>541084</v>
      </c>
      <c r="C4999" s="50" t="s">
        <v>1173</v>
      </c>
      <c r="D4999" s="50" t="s">
        <v>174</v>
      </c>
    </row>
    <row r="5000" spans="1:4">
      <c r="A5000" s="50" t="s">
        <v>1172</v>
      </c>
      <c r="B5000" s="50">
        <v>541085</v>
      </c>
      <c r="C5000" s="50" t="s">
        <v>1171</v>
      </c>
      <c r="D5000" s="50" t="s">
        <v>174</v>
      </c>
    </row>
    <row r="5001" spans="1:4">
      <c r="A5001" s="50" t="s">
        <v>1170</v>
      </c>
      <c r="B5001" s="50">
        <v>541086</v>
      </c>
      <c r="C5001" s="50" t="s">
        <v>1169</v>
      </c>
      <c r="D5001" s="50" t="s">
        <v>174</v>
      </c>
    </row>
    <row r="5002" spans="1:4">
      <c r="A5002" s="50" t="s">
        <v>1168</v>
      </c>
      <c r="B5002" s="50">
        <v>541087</v>
      </c>
      <c r="C5002" s="50" t="s">
        <v>1167</v>
      </c>
      <c r="D5002" s="50" t="s">
        <v>174</v>
      </c>
    </row>
    <row r="5003" spans="1:4">
      <c r="A5003" s="50" t="s">
        <v>1166</v>
      </c>
      <c r="B5003" s="50">
        <v>541092</v>
      </c>
      <c r="C5003" s="50" t="s">
        <v>1165</v>
      </c>
      <c r="D5003" s="50" t="s">
        <v>174</v>
      </c>
    </row>
    <row r="5004" spans="1:4">
      <c r="A5004" s="50" t="s">
        <v>1164</v>
      </c>
      <c r="B5004" s="50">
        <v>541093</v>
      </c>
      <c r="C5004" s="50" t="s">
        <v>1163</v>
      </c>
      <c r="D5004" s="50" t="s">
        <v>174</v>
      </c>
    </row>
    <row r="5005" spans="1:4">
      <c r="A5005" s="50" t="s">
        <v>1162</v>
      </c>
      <c r="B5005" s="50">
        <v>541094</v>
      </c>
      <c r="C5005" s="50" t="s">
        <v>1161</v>
      </c>
      <c r="D5005" s="50" t="s">
        <v>174</v>
      </c>
    </row>
    <row r="5006" spans="1:4">
      <c r="A5006" s="50" t="s">
        <v>1160</v>
      </c>
      <c r="B5006" s="50">
        <v>541095</v>
      </c>
      <c r="C5006" s="50" t="s">
        <v>1159</v>
      </c>
      <c r="D5006" s="50" t="s">
        <v>174</v>
      </c>
    </row>
    <row r="5007" spans="1:4">
      <c r="A5007" s="50" t="s">
        <v>1158</v>
      </c>
      <c r="B5007" s="50">
        <v>541252</v>
      </c>
      <c r="C5007" s="50" t="s">
        <v>1157</v>
      </c>
      <c r="D5007" s="50" t="s">
        <v>174</v>
      </c>
    </row>
    <row r="5008" spans="1:4">
      <c r="A5008" s="50" t="s">
        <v>1156</v>
      </c>
      <c r="B5008" s="50">
        <v>541253</v>
      </c>
      <c r="C5008" s="50" t="s">
        <v>1155</v>
      </c>
      <c r="D5008" s="50" t="s">
        <v>174</v>
      </c>
    </row>
    <row r="5009" spans="1:4">
      <c r="A5009" s="50" t="s">
        <v>1154</v>
      </c>
      <c r="B5009" s="50">
        <v>541254</v>
      </c>
      <c r="C5009" s="50" t="s">
        <v>1153</v>
      </c>
      <c r="D5009" s="50" t="s">
        <v>174</v>
      </c>
    </row>
    <row r="5010" spans="1:4">
      <c r="A5010" s="50" t="s">
        <v>1152</v>
      </c>
      <c r="B5010" s="50">
        <v>541255</v>
      </c>
      <c r="C5010" s="50" t="s">
        <v>1151</v>
      </c>
      <c r="D5010" s="50" t="s">
        <v>174</v>
      </c>
    </row>
    <row r="5011" spans="1:4">
      <c r="A5011" s="50" t="s">
        <v>1150</v>
      </c>
      <c r="B5011" s="50">
        <v>541300</v>
      </c>
      <c r="C5011" s="50" t="s">
        <v>1149</v>
      </c>
      <c r="D5011" s="50" t="s">
        <v>174</v>
      </c>
    </row>
    <row r="5012" spans="1:4">
      <c r="A5012" s="50" t="s">
        <v>1148</v>
      </c>
      <c r="B5012" s="50">
        <v>541309</v>
      </c>
      <c r="C5012" s="50" t="s">
        <v>1147</v>
      </c>
      <c r="D5012" s="50" t="s">
        <v>174</v>
      </c>
    </row>
    <row r="5013" spans="1:4">
      <c r="A5013" s="50" t="s">
        <v>1146</v>
      </c>
      <c r="B5013" s="50">
        <v>541310</v>
      </c>
      <c r="C5013" s="50" t="s">
        <v>1145</v>
      </c>
      <c r="D5013" s="50" t="s">
        <v>174</v>
      </c>
    </row>
    <row r="5014" spans="1:4">
      <c r="A5014" s="50" t="s">
        <v>1144</v>
      </c>
      <c r="B5014" s="50">
        <v>541311</v>
      </c>
      <c r="C5014" s="50" t="s">
        <v>1143</v>
      </c>
      <c r="D5014" s="50" t="s">
        <v>174</v>
      </c>
    </row>
    <row r="5015" spans="1:4">
      <c r="A5015" s="50" t="s">
        <v>1142</v>
      </c>
      <c r="B5015" s="50">
        <v>541312</v>
      </c>
      <c r="C5015" s="50" t="s">
        <v>1141</v>
      </c>
      <c r="D5015" s="50" t="s">
        <v>174</v>
      </c>
    </row>
    <row r="5016" spans="1:4">
      <c r="A5016" s="50" t="s">
        <v>1140</v>
      </c>
      <c r="B5016" s="50">
        <v>541313</v>
      </c>
      <c r="C5016" s="50" t="s">
        <v>1139</v>
      </c>
      <c r="D5016" s="50" t="s">
        <v>174</v>
      </c>
    </row>
    <row r="5017" spans="1:4">
      <c r="A5017" s="50" t="s">
        <v>1138</v>
      </c>
      <c r="B5017" s="50">
        <v>541341</v>
      </c>
      <c r="C5017" s="50" t="s">
        <v>1137</v>
      </c>
      <c r="D5017" s="50" t="s">
        <v>174</v>
      </c>
    </row>
    <row r="5018" spans="1:4">
      <c r="A5018" s="50" t="s">
        <v>1136</v>
      </c>
      <c r="B5018" s="50">
        <v>541343</v>
      </c>
      <c r="C5018" s="50" t="s">
        <v>1135</v>
      </c>
      <c r="D5018" s="50" t="s">
        <v>174</v>
      </c>
    </row>
    <row r="5019" spans="1:4">
      <c r="A5019" s="50" t="s">
        <v>1134</v>
      </c>
      <c r="B5019" s="50">
        <v>541345</v>
      </c>
      <c r="C5019" s="50" t="s">
        <v>1133</v>
      </c>
      <c r="D5019" s="50" t="s">
        <v>174</v>
      </c>
    </row>
    <row r="5020" spans="1:4">
      <c r="A5020" s="50" t="s">
        <v>1132</v>
      </c>
      <c r="B5020" s="50">
        <v>541346</v>
      </c>
      <c r="C5020" s="50" t="s">
        <v>1131</v>
      </c>
      <c r="D5020" s="50" t="s">
        <v>174</v>
      </c>
    </row>
    <row r="5021" spans="1:4">
      <c r="A5021" s="50" t="s">
        <v>1130</v>
      </c>
      <c r="B5021" s="50">
        <v>541672</v>
      </c>
      <c r="C5021" s="50" t="s">
        <v>1129</v>
      </c>
      <c r="D5021" s="50" t="s">
        <v>174</v>
      </c>
    </row>
    <row r="5022" spans="1:4">
      <c r="A5022" s="50" t="s">
        <v>1128</v>
      </c>
      <c r="B5022" s="50">
        <v>541673</v>
      </c>
      <c r="C5022" s="50" t="s">
        <v>1127</v>
      </c>
      <c r="D5022" s="50" t="s">
        <v>174</v>
      </c>
    </row>
    <row r="5023" spans="1:4">
      <c r="A5023" s="50" t="s">
        <v>1126</v>
      </c>
      <c r="B5023" s="50">
        <v>541674</v>
      </c>
      <c r="C5023" s="50" t="s">
        <v>1125</v>
      </c>
      <c r="D5023" s="50" t="s">
        <v>174</v>
      </c>
    </row>
    <row r="5024" spans="1:4">
      <c r="A5024" s="50" t="s">
        <v>1124</v>
      </c>
      <c r="B5024" s="50">
        <v>541675</v>
      </c>
      <c r="C5024" s="50" t="s">
        <v>1123</v>
      </c>
      <c r="D5024" s="50" t="s">
        <v>174</v>
      </c>
    </row>
    <row r="5025" spans="1:4">
      <c r="A5025" s="50" t="s">
        <v>1122</v>
      </c>
      <c r="B5025" s="50">
        <v>541676</v>
      </c>
      <c r="C5025" s="50" t="s">
        <v>1121</v>
      </c>
      <c r="D5025" s="50" t="s">
        <v>174</v>
      </c>
    </row>
    <row r="5026" spans="1:4">
      <c r="A5026" s="50" t="s">
        <v>1120</v>
      </c>
      <c r="B5026" s="50">
        <v>541677</v>
      </c>
      <c r="C5026" s="50" t="s">
        <v>1119</v>
      </c>
      <c r="D5026" s="50" t="s">
        <v>174</v>
      </c>
    </row>
    <row r="5027" spans="1:4">
      <c r="A5027" s="50" t="s">
        <v>1118</v>
      </c>
      <c r="B5027" s="50">
        <v>541678</v>
      </c>
      <c r="C5027" s="50" t="s">
        <v>1117</v>
      </c>
      <c r="D5027" s="50" t="s">
        <v>174</v>
      </c>
    </row>
    <row r="5028" spans="1:4">
      <c r="A5028" s="50" t="s">
        <v>1116</v>
      </c>
      <c r="B5028" s="50">
        <v>541679</v>
      </c>
      <c r="C5028" s="50" t="s">
        <v>1115</v>
      </c>
      <c r="D5028" s="50" t="s">
        <v>174</v>
      </c>
    </row>
    <row r="5029" spans="1:4">
      <c r="A5029" s="50" t="s">
        <v>1114</v>
      </c>
      <c r="B5029" s="50">
        <v>541725</v>
      </c>
      <c r="C5029" s="50" t="s">
        <v>1113</v>
      </c>
      <c r="D5029" s="50" t="s">
        <v>174</v>
      </c>
    </row>
    <row r="5030" spans="1:4">
      <c r="A5030" s="50" t="s">
        <v>1112</v>
      </c>
      <c r="B5030" s="50">
        <v>541726</v>
      </c>
      <c r="C5030" s="50" t="s">
        <v>1111</v>
      </c>
      <c r="D5030" s="50" t="s">
        <v>174</v>
      </c>
    </row>
    <row r="5031" spans="1:4">
      <c r="A5031" s="50" t="s">
        <v>1110</v>
      </c>
      <c r="B5031" s="50">
        <v>541727</v>
      </c>
      <c r="C5031" s="50" t="s">
        <v>1109</v>
      </c>
      <c r="D5031" s="50" t="s">
        <v>174</v>
      </c>
    </row>
    <row r="5032" spans="1:4">
      <c r="A5032" s="50" t="s">
        <v>1108</v>
      </c>
      <c r="B5032" s="50">
        <v>541728</v>
      </c>
      <c r="C5032" s="50" t="s">
        <v>1107</v>
      </c>
      <c r="D5032" s="50" t="s">
        <v>174</v>
      </c>
    </row>
    <row r="5033" spans="1:4">
      <c r="A5033" s="50" t="s">
        <v>1106</v>
      </c>
      <c r="B5033" s="50">
        <v>541742</v>
      </c>
      <c r="C5033" s="50" t="s">
        <v>1105</v>
      </c>
      <c r="D5033" s="50" t="s">
        <v>174</v>
      </c>
    </row>
    <row r="5034" spans="1:4">
      <c r="A5034" s="50" t="s">
        <v>1104</v>
      </c>
      <c r="B5034" s="50">
        <v>541743</v>
      </c>
      <c r="C5034" s="50" t="s">
        <v>1103</v>
      </c>
      <c r="D5034" s="50" t="s">
        <v>174</v>
      </c>
    </row>
    <row r="5035" spans="1:4">
      <c r="A5035" s="50" t="s">
        <v>1102</v>
      </c>
      <c r="B5035" s="50">
        <v>541744</v>
      </c>
      <c r="C5035" s="50" t="s">
        <v>1101</v>
      </c>
      <c r="D5035" s="50" t="s">
        <v>174</v>
      </c>
    </row>
    <row r="5036" spans="1:4">
      <c r="A5036" s="50" t="s">
        <v>1100</v>
      </c>
      <c r="B5036" s="50">
        <v>541745</v>
      </c>
      <c r="C5036" s="50" t="s">
        <v>1099</v>
      </c>
      <c r="D5036" s="50" t="s">
        <v>174</v>
      </c>
    </row>
    <row r="5037" spans="1:4">
      <c r="A5037" s="50" t="s">
        <v>1098</v>
      </c>
      <c r="B5037" s="50">
        <v>541804</v>
      </c>
      <c r="C5037" s="50" t="s">
        <v>1097</v>
      </c>
      <c r="D5037" s="50" t="s">
        <v>174</v>
      </c>
    </row>
    <row r="5038" spans="1:4">
      <c r="A5038" s="50" t="s">
        <v>1096</v>
      </c>
      <c r="B5038" s="50">
        <v>541805</v>
      </c>
      <c r="C5038" s="50" t="s">
        <v>1095</v>
      </c>
      <c r="D5038" s="50" t="s">
        <v>174</v>
      </c>
    </row>
    <row r="5039" spans="1:4">
      <c r="A5039" s="50" t="s">
        <v>1094</v>
      </c>
      <c r="B5039" s="50">
        <v>541806</v>
      </c>
      <c r="C5039" s="50" t="s">
        <v>1093</v>
      </c>
      <c r="D5039" s="50" t="s">
        <v>174</v>
      </c>
    </row>
    <row r="5040" spans="1:4">
      <c r="A5040" s="50" t="s">
        <v>1092</v>
      </c>
      <c r="B5040" s="50">
        <v>541807</v>
      </c>
      <c r="C5040" s="50" t="s">
        <v>1091</v>
      </c>
      <c r="D5040" s="50" t="s">
        <v>174</v>
      </c>
    </row>
    <row r="5041" spans="1:4">
      <c r="A5041" s="50" t="s">
        <v>1090</v>
      </c>
      <c r="B5041" s="50">
        <v>541809</v>
      </c>
      <c r="C5041" s="50" t="s">
        <v>1089</v>
      </c>
      <c r="D5041" s="50" t="s">
        <v>174</v>
      </c>
    </row>
    <row r="5042" spans="1:4">
      <c r="A5042" s="50" t="s">
        <v>1088</v>
      </c>
      <c r="B5042" s="50">
        <v>541879</v>
      </c>
      <c r="C5042" s="50" t="s">
        <v>1087</v>
      </c>
      <c r="D5042" s="50" t="s">
        <v>174</v>
      </c>
    </row>
    <row r="5043" spans="1:4">
      <c r="A5043" s="50" t="s">
        <v>1086</v>
      </c>
      <c r="B5043" s="50">
        <v>541881</v>
      </c>
      <c r="C5043" s="50" t="s">
        <v>1085</v>
      </c>
      <c r="D5043" s="50" t="s">
        <v>174</v>
      </c>
    </row>
    <row r="5044" spans="1:4">
      <c r="A5044" s="50" t="s">
        <v>1084</v>
      </c>
      <c r="B5044" s="50">
        <v>541882</v>
      </c>
      <c r="C5044" s="50" t="s">
        <v>1083</v>
      </c>
      <c r="D5044" s="50" t="s">
        <v>174</v>
      </c>
    </row>
    <row r="5045" spans="1:4">
      <c r="A5045" s="50" t="s">
        <v>1082</v>
      </c>
      <c r="B5045" s="50">
        <v>541884</v>
      </c>
      <c r="C5045" s="50" t="s">
        <v>1081</v>
      </c>
      <c r="D5045" s="50" t="s">
        <v>174</v>
      </c>
    </row>
    <row r="5046" spans="1:4">
      <c r="A5046" s="50" t="s">
        <v>1080</v>
      </c>
      <c r="B5046" s="50">
        <v>541972</v>
      </c>
      <c r="C5046" s="50" t="s">
        <v>1079</v>
      </c>
      <c r="D5046" s="50" t="s">
        <v>174</v>
      </c>
    </row>
    <row r="5047" spans="1:4">
      <c r="A5047" s="50" t="s">
        <v>1078</v>
      </c>
      <c r="B5047" s="50">
        <v>541984</v>
      </c>
      <c r="C5047" s="50" t="s">
        <v>1077</v>
      </c>
      <c r="D5047" s="50" t="s">
        <v>174</v>
      </c>
    </row>
    <row r="5048" spans="1:4">
      <c r="A5048" s="50" t="s">
        <v>1076</v>
      </c>
      <c r="B5048" s="50">
        <v>541985</v>
      </c>
      <c r="C5048" s="50" t="s">
        <v>1075</v>
      </c>
      <c r="D5048" s="50" t="s">
        <v>174</v>
      </c>
    </row>
    <row r="5049" spans="1:4">
      <c r="A5049" s="50" t="s">
        <v>1074</v>
      </c>
      <c r="B5049" s="50">
        <v>541986</v>
      </c>
      <c r="C5049" s="50" t="s">
        <v>1073</v>
      </c>
      <c r="D5049" s="50" t="s">
        <v>174</v>
      </c>
    </row>
    <row r="5050" spans="1:4">
      <c r="A5050" s="50" t="s">
        <v>1072</v>
      </c>
      <c r="B5050" s="50">
        <v>541987</v>
      </c>
      <c r="C5050" s="50" t="s">
        <v>1071</v>
      </c>
      <c r="D5050" s="50" t="s">
        <v>174</v>
      </c>
    </row>
    <row r="5051" spans="1:4">
      <c r="A5051" s="50" t="s">
        <v>1070</v>
      </c>
      <c r="B5051" s="50">
        <v>542131</v>
      </c>
      <c r="C5051" s="50" t="s">
        <v>1069</v>
      </c>
      <c r="D5051" s="50" t="s">
        <v>174</v>
      </c>
    </row>
    <row r="5052" spans="1:4">
      <c r="A5052" s="50" t="s">
        <v>1068</v>
      </c>
      <c r="B5052" s="50">
        <v>542156</v>
      </c>
      <c r="C5052" s="50" t="s">
        <v>1067</v>
      </c>
      <c r="D5052" s="50" t="s">
        <v>174</v>
      </c>
    </row>
    <row r="5053" spans="1:4">
      <c r="A5053" s="50" t="s">
        <v>1066</v>
      </c>
      <c r="B5053" s="50">
        <v>542158</v>
      </c>
      <c r="C5053" s="50" t="s">
        <v>1065</v>
      </c>
      <c r="D5053" s="50" t="s">
        <v>174</v>
      </c>
    </row>
    <row r="5054" spans="1:4">
      <c r="A5054" s="50" t="s">
        <v>1064</v>
      </c>
      <c r="B5054" s="50">
        <v>542160</v>
      </c>
      <c r="C5054" s="50" t="s">
        <v>1063</v>
      </c>
      <c r="D5054" s="50" t="s">
        <v>174</v>
      </c>
    </row>
    <row r="5055" spans="1:4">
      <c r="A5055" s="50" t="s">
        <v>1062</v>
      </c>
      <c r="B5055" s="50">
        <v>542163</v>
      </c>
      <c r="C5055" s="50" t="s">
        <v>1061</v>
      </c>
      <c r="D5055" s="50" t="s">
        <v>174</v>
      </c>
    </row>
    <row r="5056" spans="1:4">
      <c r="A5056" s="50" t="s">
        <v>1060</v>
      </c>
      <c r="B5056" s="50">
        <v>542230</v>
      </c>
      <c r="C5056" s="50" t="s">
        <v>1059</v>
      </c>
      <c r="D5056" s="50" t="s">
        <v>174</v>
      </c>
    </row>
    <row r="5057" spans="1:4">
      <c r="A5057" s="50" t="s">
        <v>1058</v>
      </c>
      <c r="B5057" s="50">
        <v>542244</v>
      </c>
      <c r="C5057" s="50" t="s">
        <v>1057</v>
      </c>
      <c r="D5057" s="50" t="s">
        <v>174</v>
      </c>
    </row>
    <row r="5058" spans="1:4">
      <c r="A5058" s="50" t="s">
        <v>1056</v>
      </c>
      <c r="B5058" s="50">
        <v>542245</v>
      </c>
      <c r="C5058" s="50" t="s">
        <v>1055</v>
      </c>
      <c r="D5058" s="50" t="s">
        <v>174</v>
      </c>
    </row>
    <row r="5059" spans="1:4">
      <c r="A5059" s="50" t="s">
        <v>1054</v>
      </c>
      <c r="B5059" s="50">
        <v>542246</v>
      </c>
      <c r="C5059" s="50" t="s">
        <v>1053</v>
      </c>
      <c r="D5059" s="50" t="s">
        <v>174</v>
      </c>
    </row>
    <row r="5060" spans="1:4">
      <c r="A5060" s="50" t="s">
        <v>1052</v>
      </c>
      <c r="B5060" s="50">
        <v>542247</v>
      </c>
      <c r="C5060" s="50" t="s">
        <v>1051</v>
      </c>
      <c r="D5060" s="50" t="s">
        <v>174</v>
      </c>
    </row>
    <row r="5061" spans="1:4">
      <c r="A5061" s="50" t="s">
        <v>1050</v>
      </c>
      <c r="B5061" s="50">
        <v>542513</v>
      </c>
      <c r="C5061" s="50" t="s">
        <v>1049</v>
      </c>
      <c r="D5061" s="50" t="s">
        <v>174</v>
      </c>
    </row>
    <row r="5062" spans="1:4">
      <c r="A5062" s="50" t="s">
        <v>1048</v>
      </c>
      <c r="B5062" s="50">
        <v>542543</v>
      </c>
      <c r="C5062" s="50" t="s">
        <v>1047</v>
      </c>
      <c r="D5062" s="50" t="s">
        <v>174</v>
      </c>
    </row>
    <row r="5063" spans="1:4">
      <c r="A5063" s="50" t="s">
        <v>1046</v>
      </c>
      <c r="B5063" s="50">
        <v>542694</v>
      </c>
      <c r="C5063" s="50" t="s">
        <v>1045</v>
      </c>
      <c r="D5063" s="50" t="s">
        <v>994</v>
      </c>
    </row>
    <row r="5064" spans="1:4">
      <c r="A5064" s="50" t="s">
        <v>1044</v>
      </c>
      <c r="B5064" s="50">
        <v>542721</v>
      </c>
      <c r="C5064" s="50" t="s">
        <v>1043</v>
      </c>
      <c r="D5064" s="50" t="s">
        <v>994</v>
      </c>
    </row>
    <row r="5065" spans="1:4">
      <c r="A5065" s="50" t="s">
        <v>1042</v>
      </c>
      <c r="B5065" s="50">
        <v>542724</v>
      </c>
      <c r="C5065" s="50" t="s">
        <v>1041</v>
      </c>
      <c r="D5065" s="50" t="s">
        <v>254</v>
      </c>
    </row>
    <row r="5066" spans="1:4">
      <c r="A5066" s="50" t="s">
        <v>1040</v>
      </c>
      <c r="B5066" s="50">
        <v>542725</v>
      </c>
      <c r="C5066" s="50" t="s">
        <v>1039</v>
      </c>
      <c r="D5066" s="50" t="s">
        <v>829</v>
      </c>
    </row>
    <row r="5067" spans="1:4">
      <c r="A5067" s="50" t="s">
        <v>1038</v>
      </c>
      <c r="B5067" s="50">
        <v>542726</v>
      </c>
      <c r="C5067" s="50" t="s">
        <v>1037</v>
      </c>
      <c r="D5067" s="50" t="s">
        <v>743</v>
      </c>
    </row>
    <row r="5068" spans="1:4">
      <c r="A5068" s="50" t="s">
        <v>1036</v>
      </c>
      <c r="B5068" s="50">
        <v>542727</v>
      </c>
      <c r="C5068" s="50" t="s">
        <v>1035</v>
      </c>
      <c r="D5068" s="50" t="s">
        <v>1034</v>
      </c>
    </row>
    <row r="5069" spans="1:4">
      <c r="A5069" s="50" t="s">
        <v>1033</v>
      </c>
      <c r="B5069" s="50">
        <v>542728</v>
      </c>
      <c r="C5069" s="50" t="s">
        <v>1032</v>
      </c>
      <c r="D5069" s="50" t="s">
        <v>829</v>
      </c>
    </row>
    <row r="5070" spans="1:4">
      <c r="A5070" s="50" t="s">
        <v>1031</v>
      </c>
      <c r="B5070" s="50">
        <v>542729</v>
      </c>
      <c r="C5070" s="50" t="s">
        <v>1030</v>
      </c>
      <c r="D5070" s="50" t="s">
        <v>702</v>
      </c>
    </row>
    <row r="5071" spans="1:4">
      <c r="A5071" s="50" t="s">
        <v>1029</v>
      </c>
      <c r="B5071" s="50">
        <v>542730</v>
      </c>
      <c r="C5071" s="50" t="s">
        <v>1028</v>
      </c>
      <c r="D5071" s="50" t="s">
        <v>174</v>
      </c>
    </row>
    <row r="5072" spans="1:4">
      <c r="A5072" s="50" t="s">
        <v>1027</v>
      </c>
      <c r="B5072" s="50">
        <v>542747</v>
      </c>
      <c r="C5072" s="50" t="s">
        <v>1026</v>
      </c>
      <c r="D5072" s="50" t="s">
        <v>174</v>
      </c>
    </row>
    <row r="5073" spans="1:4">
      <c r="A5073" s="50" t="s">
        <v>1025</v>
      </c>
      <c r="B5073" s="50">
        <v>542752</v>
      </c>
      <c r="C5073" s="50" t="s">
        <v>1024</v>
      </c>
      <c r="D5073" s="50" t="s">
        <v>1023</v>
      </c>
    </row>
    <row r="5074" spans="1:4">
      <c r="A5074" s="50" t="s">
        <v>1022</v>
      </c>
      <c r="B5074" s="50">
        <v>542753</v>
      </c>
      <c r="C5074" s="50" t="s">
        <v>1021</v>
      </c>
      <c r="D5074" s="50" t="s">
        <v>602</v>
      </c>
    </row>
    <row r="5075" spans="1:4">
      <c r="A5075" s="50" t="s">
        <v>1020</v>
      </c>
      <c r="B5075" s="50">
        <v>542758</v>
      </c>
      <c r="C5075" s="50" t="s">
        <v>1019</v>
      </c>
      <c r="D5075" s="50" t="s">
        <v>174</v>
      </c>
    </row>
    <row r="5076" spans="1:4">
      <c r="A5076" s="50" t="s">
        <v>1018</v>
      </c>
      <c r="B5076" s="50">
        <v>542759</v>
      </c>
      <c r="C5076" s="50" t="s">
        <v>1017</v>
      </c>
      <c r="D5076" s="50" t="s">
        <v>786</v>
      </c>
    </row>
    <row r="5077" spans="1:4">
      <c r="A5077" s="50" t="s">
        <v>1016</v>
      </c>
      <c r="B5077" s="50">
        <v>542760</v>
      </c>
      <c r="C5077" s="50" t="s">
        <v>1015</v>
      </c>
      <c r="D5077" s="50" t="s">
        <v>531</v>
      </c>
    </row>
    <row r="5078" spans="1:4">
      <c r="A5078" s="50" t="s">
        <v>1014</v>
      </c>
      <c r="B5078" s="50">
        <v>542765</v>
      </c>
      <c r="C5078" s="50" t="s">
        <v>1013</v>
      </c>
      <c r="D5078" s="50" t="s">
        <v>1012</v>
      </c>
    </row>
    <row r="5079" spans="1:4">
      <c r="A5079" s="50" t="s">
        <v>1011</v>
      </c>
      <c r="B5079" s="50">
        <v>542770</v>
      </c>
      <c r="C5079" s="50" t="s">
        <v>1010</v>
      </c>
      <c r="D5079" s="50" t="s">
        <v>730</v>
      </c>
    </row>
    <row r="5080" spans="1:4">
      <c r="A5080" s="50" t="s">
        <v>1009</v>
      </c>
      <c r="B5080" s="50">
        <v>542771</v>
      </c>
      <c r="C5080" s="50" t="s">
        <v>1008</v>
      </c>
      <c r="D5080" s="50" t="s">
        <v>1007</v>
      </c>
    </row>
    <row r="5081" spans="1:4">
      <c r="A5081" s="50" t="s">
        <v>1006</v>
      </c>
      <c r="B5081" s="50">
        <v>542772</v>
      </c>
      <c r="C5081" s="50" t="s">
        <v>1005</v>
      </c>
      <c r="D5081" s="50" t="s">
        <v>727</v>
      </c>
    </row>
    <row r="5082" spans="1:4">
      <c r="A5082" s="50" t="s">
        <v>1004</v>
      </c>
      <c r="B5082" s="50">
        <v>542773</v>
      </c>
      <c r="C5082" s="50" t="s">
        <v>1003</v>
      </c>
      <c r="D5082" s="50" t="s">
        <v>727</v>
      </c>
    </row>
    <row r="5083" spans="1:4">
      <c r="A5083" s="50" t="s">
        <v>1002</v>
      </c>
      <c r="B5083" s="50">
        <v>542774</v>
      </c>
      <c r="C5083" s="50" t="s">
        <v>1001</v>
      </c>
      <c r="D5083" s="50" t="s">
        <v>786</v>
      </c>
    </row>
    <row r="5084" spans="1:4">
      <c r="A5084" s="50" t="s">
        <v>1000</v>
      </c>
      <c r="B5084" s="50">
        <v>542801</v>
      </c>
      <c r="C5084" s="50" t="s">
        <v>999</v>
      </c>
      <c r="D5084" s="50" t="s">
        <v>297</v>
      </c>
    </row>
    <row r="5085" spans="1:4">
      <c r="A5085" s="50" t="s">
        <v>998</v>
      </c>
      <c r="B5085" s="50">
        <v>542802</v>
      </c>
      <c r="C5085" s="50" t="s">
        <v>997</v>
      </c>
      <c r="D5085" s="50" t="s">
        <v>727</v>
      </c>
    </row>
    <row r="5086" spans="1:4">
      <c r="A5086" s="50" t="s">
        <v>996</v>
      </c>
      <c r="B5086" s="50">
        <v>542803</v>
      </c>
      <c r="C5086" s="50" t="s">
        <v>995</v>
      </c>
      <c r="D5086" s="50" t="s">
        <v>994</v>
      </c>
    </row>
    <row r="5087" spans="1:4">
      <c r="A5087" s="50" t="s">
        <v>993</v>
      </c>
      <c r="B5087" s="50">
        <v>542804</v>
      </c>
      <c r="C5087" s="50" t="s">
        <v>992</v>
      </c>
      <c r="D5087" s="50" t="s">
        <v>174</v>
      </c>
    </row>
    <row r="5088" spans="1:4">
      <c r="A5088" s="50" t="s">
        <v>991</v>
      </c>
      <c r="B5088" s="50">
        <v>542805</v>
      </c>
      <c r="C5088" s="50" t="s">
        <v>990</v>
      </c>
      <c r="D5088" s="50" t="s">
        <v>174</v>
      </c>
    </row>
    <row r="5089" spans="1:4">
      <c r="A5089" s="50" t="s">
        <v>989</v>
      </c>
      <c r="B5089" s="50">
        <v>542806</v>
      </c>
      <c r="C5089" s="50" t="s">
        <v>988</v>
      </c>
      <c r="D5089" s="50" t="s">
        <v>174</v>
      </c>
    </row>
    <row r="5090" spans="1:4">
      <c r="A5090" s="50" t="s">
        <v>987</v>
      </c>
      <c r="B5090" s="50">
        <v>542807</v>
      </c>
      <c r="C5090" s="50" t="s">
        <v>986</v>
      </c>
      <c r="D5090" s="50" t="s">
        <v>174</v>
      </c>
    </row>
    <row r="5091" spans="1:4">
      <c r="A5091" s="50" t="s">
        <v>985</v>
      </c>
      <c r="B5091" s="50">
        <v>542808</v>
      </c>
      <c r="C5091" s="50" t="s">
        <v>984</v>
      </c>
      <c r="D5091" s="50" t="s">
        <v>174</v>
      </c>
    </row>
    <row r="5092" spans="1:4">
      <c r="A5092" s="50" t="s">
        <v>983</v>
      </c>
      <c r="B5092" s="50">
        <v>542809</v>
      </c>
      <c r="C5092" s="50" t="s">
        <v>982</v>
      </c>
      <c r="D5092" s="50" t="s">
        <v>174</v>
      </c>
    </row>
    <row r="5093" spans="1:4">
      <c r="A5093" s="50" t="s">
        <v>981</v>
      </c>
      <c r="B5093" s="50">
        <v>542810</v>
      </c>
      <c r="C5093" s="50" t="s">
        <v>980</v>
      </c>
      <c r="D5093" s="50" t="s">
        <v>174</v>
      </c>
    </row>
    <row r="5094" spans="1:4">
      <c r="A5094" s="50" t="s">
        <v>979</v>
      </c>
      <c r="B5094" s="50">
        <v>542811</v>
      </c>
      <c r="C5094" s="50" t="s">
        <v>978</v>
      </c>
      <c r="D5094" s="50" t="s">
        <v>174</v>
      </c>
    </row>
    <row r="5095" spans="1:4">
      <c r="A5095" s="50" t="s">
        <v>977</v>
      </c>
      <c r="B5095" s="50">
        <v>542812</v>
      </c>
      <c r="C5095" s="50" t="s">
        <v>976</v>
      </c>
      <c r="D5095" s="50" t="s">
        <v>187</v>
      </c>
    </row>
    <row r="5096" spans="1:4">
      <c r="A5096" s="50" t="s">
        <v>975</v>
      </c>
      <c r="B5096" s="50">
        <v>542813</v>
      </c>
      <c r="C5096" s="50" t="s">
        <v>974</v>
      </c>
      <c r="D5096" s="50" t="s">
        <v>174</v>
      </c>
    </row>
    <row r="5097" spans="1:4">
      <c r="A5097" s="50" t="s">
        <v>973</v>
      </c>
      <c r="B5097" s="50">
        <v>542814</v>
      </c>
      <c r="C5097" s="50" t="s">
        <v>972</v>
      </c>
      <c r="D5097" s="50" t="s">
        <v>174</v>
      </c>
    </row>
    <row r="5098" spans="1:4">
      <c r="A5098" s="50" t="s">
        <v>971</v>
      </c>
      <c r="B5098" s="50">
        <v>542815</v>
      </c>
      <c r="C5098" s="50" t="s">
        <v>970</v>
      </c>
      <c r="D5098" s="50" t="s">
        <v>174</v>
      </c>
    </row>
    <row r="5099" spans="1:4">
      <c r="A5099" s="50" t="s">
        <v>969</v>
      </c>
      <c r="B5099" s="50">
        <v>542816</v>
      </c>
      <c r="C5099" s="50" t="s">
        <v>968</v>
      </c>
      <c r="D5099" s="50" t="s">
        <v>174</v>
      </c>
    </row>
    <row r="5100" spans="1:4">
      <c r="A5100" s="50" t="s">
        <v>967</v>
      </c>
      <c r="B5100" s="50">
        <v>542817</v>
      </c>
      <c r="C5100" s="50" t="s">
        <v>966</v>
      </c>
      <c r="D5100" s="50" t="s">
        <v>174</v>
      </c>
    </row>
    <row r="5101" spans="1:4">
      <c r="A5101" s="50" t="s">
        <v>965</v>
      </c>
      <c r="B5101" s="50">
        <v>542818</v>
      </c>
      <c r="C5101" s="50" t="s">
        <v>964</v>
      </c>
      <c r="D5101" s="50" t="s">
        <v>174</v>
      </c>
    </row>
    <row r="5102" spans="1:4">
      <c r="A5102" s="50" t="s">
        <v>963</v>
      </c>
      <c r="B5102" s="50">
        <v>542819</v>
      </c>
      <c r="C5102" s="50" t="s">
        <v>962</v>
      </c>
      <c r="D5102" s="50" t="s">
        <v>174</v>
      </c>
    </row>
    <row r="5103" spans="1:4">
      <c r="A5103" s="50" t="s">
        <v>961</v>
      </c>
      <c r="B5103" s="50">
        <v>542820</v>
      </c>
      <c r="C5103" s="50" t="s">
        <v>960</v>
      </c>
      <c r="D5103" s="50" t="s">
        <v>174</v>
      </c>
    </row>
    <row r="5104" spans="1:4">
      <c r="A5104" s="50" t="s">
        <v>959</v>
      </c>
      <c r="B5104" s="50">
        <v>542830</v>
      </c>
      <c r="C5104" s="50" t="s">
        <v>958</v>
      </c>
      <c r="D5104" s="50" t="s">
        <v>957</v>
      </c>
    </row>
    <row r="5105" spans="1:4">
      <c r="A5105" s="50" t="s">
        <v>956</v>
      </c>
      <c r="B5105" s="50">
        <v>542836</v>
      </c>
      <c r="C5105" s="50" t="s">
        <v>955</v>
      </c>
      <c r="D5105" s="50" t="s">
        <v>174</v>
      </c>
    </row>
    <row r="5106" spans="1:4">
      <c r="A5106" s="50" t="s">
        <v>954</v>
      </c>
      <c r="B5106" s="50">
        <v>542837</v>
      </c>
      <c r="C5106" s="50" t="s">
        <v>953</v>
      </c>
      <c r="D5106" s="50" t="s">
        <v>174</v>
      </c>
    </row>
    <row r="5107" spans="1:4">
      <c r="A5107" s="50" t="s">
        <v>952</v>
      </c>
      <c r="B5107" s="50">
        <v>542838</v>
      </c>
      <c r="C5107" s="50" t="s">
        <v>951</v>
      </c>
      <c r="D5107" s="50" t="s">
        <v>174</v>
      </c>
    </row>
    <row r="5108" spans="1:4">
      <c r="A5108" s="50" t="s">
        <v>950</v>
      </c>
      <c r="B5108" s="50">
        <v>542839</v>
      </c>
      <c r="C5108" s="50" t="s">
        <v>949</v>
      </c>
      <c r="D5108" s="50" t="s">
        <v>174</v>
      </c>
    </row>
    <row r="5109" spans="1:4">
      <c r="A5109" s="50" t="s">
        <v>948</v>
      </c>
      <c r="B5109" s="50">
        <v>542840</v>
      </c>
      <c r="C5109" s="50" t="s">
        <v>947</v>
      </c>
      <c r="D5109" s="50" t="s">
        <v>174</v>
      </c>
    </row>
    <row r="5110" spans="1:4">
      <c r="A5110" s="50" t="s">
        <v>946</v>
      </c>
      <c r="B5110" s="50">
        <v>542841</v>
      </c>
      <c r="C5110" s="50" t="s">
        <v>945</v>
      </c>
      <c r="D5110" s="50" t="s">
        <v>174</v>
      </c>
    </row>
    <row r="5111" spans="1:4">
      <c r="A5111" s="50" t="s">
        <v>944</v>
      </c>
      <c r="B5111" s="50">
        <v>542842</v>
      </c>
      <c r="C5111" s="50" t="s">
        <v>943</v>
      </c>
      <c r="D5111" s="50" t="s">
        <v>174</v>
      </c>
    </row>
    <row r="5112" spans="1:4">
      <c r="A5112" s="50" t="s">
        <v>942</v>
      </c>
      <c r="B5112" s="50">
        <v>542843</v>
      </c>
      <c r="C5112" s="50" t="s">
        <v>941</v>
      </c>
      <c r="D5112" s="50" t="s">
        <v>174</v>
      </c>
    </row>
    <row r="5113" spans="1:4">
      <c r="A5113" s="50" t="s">
        <v>940</v>
      </c>
      <c r="B5113" s="50">
        <v>542844</v>
      </c>
      <c r="C5113" s="50" t="s">
        <v>939</v>
      </c>
      <c r="D5113" s="50" t="s">
        <v>174</v>
      </c>
    </row>
    <row r="5114" spans="1:4">
      <c r="A5114" s="50" t="s">
        <v>938</v>
      </c>
      <c r="B5114" s="50">
        <v>542845</v>
      </c>
      <c r="C5114" s="50" t="s">
        <v>937</v>
      </c>
      <c r="D5114" s="50" t="s">
        <v>174</v>
      </c>
    </row>
    <row r="5115" spans="1:4">
      <c r="A5115" s="50" t="s">
        <v>936</v>
      </c>
      <c r="B5115" s="50">
        <v>542846</v>
      </c>
      <c r="C5115" s="50" t="s">
        <v>935</v>
      </c>
      <c r="D5115" s="50" t="s">
        <v>174</v>
      </c>
    </row>
    <row r="5116" spans="1:4">
      <c r="A5116" s="50" t="s">
        <v>934</v>
      </c>
      <c r="B5116" s="50">
        <v>542847</v>
      </c>
      <c r="C5116" s="50" t="s">
        <v>933</v>
      </c>
      <c r="D5116" s="50" t="s">
        <v>174</v>
      </c>
    </row>
    <row r="5117" spans="1:4">
      <c r="A5117" s="50" t="s">
        <v>932</v>
      </c>
      <c r="B5117" s="50">
        <v>542848</v>
      </c>
      <c r="C5117" s="50" t="s">
        <v>931</v>
      </c>
      <c r="D5117" s="50" t="s">
        <v>174</v>
      </c>
    </row>
    <row r="5118" spans="1:4">
      <c r="A5118" s="50" t="s">
        <v>930</v>
      </c>
      <c r="B5118" s="50">
        <v>542849</v>
      </c>
      <c r="C5118" s="50" t="s">
        <v>929</v>
      </c>
      <c r="D5118" s="50" t="s">
        <v>174</v>
      </c>
    </row>
    <row r="5119" spans="1:4">
      <c r="A5119" s="50" t="s">
        <v>928</v>
      </c>
      <c r="B5119" s="50">
        <v>542850</v>
      </c>
      <c r="C5119" s="50" t="s">
        <v>927</v>
      </c>
      <c r="D5119" s="50" t="s">
        <v>829</v>
      </c>
    </row>
    <row r="5120" spans="1:4">
      <c r="A5120" s="50" t="s">
        <v>926</v>
      </c>
      <c r="B5120" s="50">
        <v>542851</v>
      </c>
      <c r="C5120" s="50" t="s">
        <v>925</v>
      </c>
      <c r="D5120" s="50" t="s">
        <v>376</v>
      </c>
    </row>
    <row r="5121" spans="1:4">
      <c r="A5121" s="50" t="s">
        <v>924</v>
      </c>
      <c r="B5121" s="50">
        <v>542852</v>
      </c>
      <c r="C5121" s="50" t="s">
        <v>923</v>
      </c>
      <c r="D5121" s="50" t="s">
        <v>589</v>
      </c>
    </row>
    <row r="5122" spans="1:4">
      <c r="A5122" s="50" t="s">
        <v>922</v>
      </c>
      <c r="B5122" s="50">
        <v>542857</v>
      </c>
      <c r="C5122" s="50" t="s">
        <v>921</v>
      </c>
      <c r="D5122" s="50" t="s">
        <v>737</v>
      </c>
    </row>
    <row r="5123" spans="1:4">
      <c r="A5123" s="50" t="s">
        <v>920</v>
      </c>
      <c r="B5123" s="50">
        <v>542862</v>
      </c>
      <c r="C5123" s="50" t="s">
        <v>919</v>
      </c>
      <c r="D5123" s="50" t="s">
        <v>702</v>
      </c>
    </row>
    <row r="5124" spans="1:4">
      <c r="A5124" s="50" t="s">
        <v>918</v>
      </c>
      <c r="B5124" s="50">
        <v>542863</v>
      </c>
      <c r="C5124" s="50" t="s">
        <v>917</v>
      </c>
      <c r="D5124" s="50" t="s">
        <v>174</v>
      </c>
    </row>
    <row r="5125" spans="1:4">
      <c r="A5125" s="50" t="s">
        <v>916</v>
      </c>
      <c r="B5125" s="50">
        <v>542864</v>
      </c>
      <c r="C5125" s="50" t="s">
        <v>915</v>
      </c>
      <c r="D5125" s="50" t="s">
        <v>708</v>
      </c>
    </row>
    <row r="5126" spans="1:4">
      <c r="A5126" s="50" t="s">
        <v>914</v>
      </c>
      <c r="B5126" s="50">
        <v>542865</v>
      </c>
      <c r="C5126" s="50" t="s">
        <v>913</v>
      </c>
      <c r="D5126" s="50" t="s">
        <v>912</v>
      </c>
    </row>
    <row r="5127" spans="1:4">
      <c r="A5127" s="50" t="s">
        <v>911</v>
      </c>
      <c r="B5127" s="50">
        <v>542866</v>
      </c>
      <c r="C5127" s="50" t="s">
        <v>910</v>
      </c>
      <c r="D5127" s="50" t="s">
        <v>727</v>
      </c>
    </row>
    <row r="5128" spans="1:4">
      <c r="A5128" s="50" t="s">
        <v>909</v>
      </c>
      <c r="B5128" s="50">
        <v>542867</v>
      </c>
      <c r="C5128" s="50" t="s">
        <v>908</v>
      </c>
      <c r="D5128" s="50" t="s">
        <v>705</v>
      </c>
    </row>
    <row r="5129" spans="1:4">
      <c r="A5129" s="50" t="s">
        <v>907</v>
      </c>
      <c r="B5129" s="50">
        <v>542904</v>
      </c>
      <c r="C5129" s="50" t="s">
        <v>906</v>
      </c>
      <c r="D5129" s="50" t="s">
        <v>705</v>
      </c>
    </row>
    <row r="5130" spans="1:4">
      <c r="A5130" s="50" t="s">
        <v>905</v>
      </c>
      <c r="B5130" s="50">
        <v>542905</v>
      </c>
      <c r="C5130" s="50" t="s">
        <v>904</v>
      </c>
      <c r="D5130" s="50" t="s">
        <v>740</v>
      </c>
    </row>
    <row r="5131" spans="1:4">
      <c r="A5131" s="50" t="s">
        <v>903</v>
      </c>
      <c r="B5131" s="50">
        <v>542906</v>
      </c>
      <c r="C5131" s="50" t="s">
        <v>902</v>
      </c>
      <c r="D5131" s="50" t="s">
        <v>786</v>
      </c>
    </row>
    <row r="5132" spans="1:4">
      <c r="A5132" s="50" t="s">
        <v>901</v>
      </c>
      <c r="B5132" s="50">
        <v>542907</v>
      </c>
      <c r="C5132" s="50" t="s">
        <v>900</v>
      </c>
      <c r="D5132" s="50" t="s">
        <v>716</v>
      </c>
    </row>
    <row r="5133" spans="1:4">
      <c r="A5133" s="50" t="s">
        <v>899</v>
      </c>
      <c r="B5133" s="50">
        <v>542910</v>
      </c>
      <c r="C5133" s="50" t="s">
        <v>898</v>
      </c>
      <c r="D5133" s="50" t="s">
        <v>897</v>
      </c>
    </row>
    <row r="5134" spans="1:4">
      <c r="A5134" s="50" t="s">
        <v>896</v>
      </c>
      <c r="B5134" s="50">
        <v>542911</v>
      </c>
      <c r="C5134" s="50" t="s">
        <v>895</v>
      </c>
      <c r="D5134" s="50" t="s">
        <v>786</v>
      </c>
    </row>
    <row r="5135" spans="1:4">
      <c r="A5135" s="50" t="s">
        <v>894</v>
      </c>
      <c r="B5135" s="50">
        <v>542918</v>
      </c>
      <c r="C5135" s="50" t="s">
        <v>893</v>
      </c>
      <c r="D5135" s="50" t="s">
        <v>890</v>
      </c>
    </row>
    <row r="5136" spans="1:4">
      <c r="A5136" s="50" t="s">
        <v>892</v>
      </c>
      <c r="B5136" s="50">
        <v>542919</v>
      </c>
      <c r="C5136" s="50" t="s">
        <v>891</v>
      </c>
      <c r="D5136" s="50" t="s">
        <v>890</v>
      </c>
    </row>
    <row r="5137" spans="1:4">
      <c r="A5137" s="50" t="s">
        <v>889</v>
      </c>
      <c r="B5137" s="50">
        <v>542920</v>
      </c>
      <c r="C5137" s="50" t="s">
        <v>888</v>
      </c>
      <c r="D5137" s="50" t="s">
        <v>789</v>
      </c>
    </row>
    <row r="5138" spans="1:4">
      <c r="A5138" s="50" t="s">
        <v>887</v>
      </c>
      <c r="B5138" s="50">
        <v>542921</v>
      </c>
      <c r="C5138" s="50" t="s">
        <v>886</v>
      </c>
      <c r="D5138" s="50" t="s">
        <v>174</v>
      </c>
    </row>
    <row r="5139" spans="1:4">
      <c r="A5139" s="50" t="s">
        <v>885</v>
      </c>
      <c r="B5139" s="50">
        <v>542922</v>
      </c>
      <c r="C5139" s="50" t="s">
        <v>884</v>
      </c>
      <c r="D5139" s="50" t="s">
        <v>174</v>
      </c>
    </row>
    <row r="5140" spans="1:4">
      <c r="A5140" s="50" t="s">
        <v>883</v>
      </c>
      <c r="B5140" s="50">
        <v>542923</v>
      </c>
      <c r="C5140" s="50" t="s">
        <v>882</v>
      </c>
      <c r="D5140" s="50" t="s">
        <v>730</v>
      </c>
    </row>
    <row r="5141" spans="1:4">
      <c r="A5141" s="50" t="s">
        <v>881</v>
      </c>
      <c r="B5141" s="50">
        <v>542924</v>
      </c>
      <c r="C5141" s="50" t="s">
        <v>880</v>
      </c>
      <c r="D5141" s="50" t="s">
        <v>783</v>
      </c>
    </row>
    <row r="5142" spans="1:4">
      <c r="A5142" s="50" t="s">
        <v>879</v>
      </c>
      <c r="B5142" s="50">
        <v>542931</v>
      </c>
      <c r="C5142" s="50" t="s">
        <v>878</v>
      </c>
      <c r="D5142" s="50" t="s">
        <v>786</v>
      </c>
    </row>
    <row r="5143" spans="1:4">
      <c r="A5143" s="50" t="s">
        <v>877</v>
      </c>
      <c r="B5143" s="50">
        <v>542932</v>
      </c>
      <c r="C5143" s="50" t="s">
        <v>876</v>
      </c>
      <c r="D5143" s="50" t="s">
        <v>875</v>
      </c>
    </row>
    <row r="5144" spans="1:4">
      <c r="A5144" s="50" t="s">
        <v>874</v>
      </c>
      <c r="B5144" s="50">
        <v>542933</v>
      </c>
      <c r="C5144" s="50" t="s">
        <v>873</v>
      </c>
      <c r="D5144" s="50" t="s">
        <v>872</v>
      </c>
    </row>
    <row r="5145" spans="1:4">
      <c r="A5145" s="50" t="s">
        <v>871</v>
      </c>
      <c r="B5145" s="50">
        <v>542934</v>
      </c>
      <c r="C5145" s="50" t="s">
        <v>870</v>
      </c>
      <c r="D5145" s="50" t="s">
        <v>254</v>
      </c>
    </row>
    <row r="5146" spans="1:4">
      <c r="A5146" s="50" t="s">
        <v>869</v>
      </c>
      <c r="B5146" s="50">
        <v>542935</v>
      </c>
      <c r="C5146" s="50" t="s">
        <v>868</v>
      </c>
      <c r="D5146" s="50" t="s">
        <v>626</v>
      </c>
    </row>
    <row r="5147" spans="1:4">
      <c r="A5147" s="50" t="s">
        <v>867</v>
      </c>
      <c r="B5147" s="50">
        <v>542938</v>
      </c>
      <c r="C5147" s="50" t="s">
        <v>866</v>
      </c>
      <c r="D5147" s="50" t="s">
        <v>865</v>
      </c>
    </row>
    <row r="5148" spans="1:4">
      <c r="A5148" s="50" t="s">
        <v>864</v>
      </c>
      <c r="B5148" s="50">
        <v>543064</v>
      </c>
      <c r="C5148" s="50" t="s">
        <v>863</v>
      </c>
      <c r="D5148" s="50" t="s">
        <v>254</v>
      </c>
    </row>
    <row r="5149" spans="1:4">
      <c r="A5149" s="50" t="s">
        <v>862</v>
      </c>
      <c r="B5149" s="50">
        <v>543065</v>
      </c>
      <c r="C5149" s="50" t="s">
        <v>861</v>
      </c>
      <c r="D5149" s="50" t="s">
        <v>860</v>
      </c>
    </row>
    <row r="5150" spans="1:4">
      <c r="A5150" s="50" t="s">
        <v>859</v>
      </c>
      <c r="B5150" s="50">
        <v>543066</v>
      </c>
      <c r="C5150" s="50" t="s">
        <v>858</v>
      </c>
      <c r="D5150" s="50" t="s">
        <v>786</v>
      </c>
    </row>
    <row r="5151" spans="1:4">
      <c r="A5151" s="50" t="s">
        <v>855</v>
      </c>
      <c r="B5151" s="50">
        <v>543144</v>
      </c>
      <c r="C5151" s="50" t="s">
        <v>857</v>
      </c>
      <c r="D5151" s="50" t="s">
        <v>174</v>
      </c>
    </row>
    <row r="5152" spans="1:4">
      <c r="A5152" s="50" t="s">
        <v>833</v>
      </c>
      <c r="B5152" s="50">
        <v>543145</v>
      </c>
      <c r="C5152" s="50" t="s">
        <v>856</v>
      </c>
      <c r="D5152" s="50" t="s">
        <v>174</v>
      </c>
    </row>
    <row r="5153" spans="1:4">
      <c r="A5153" s="50" t="s">
        <v>855</v>
      </c>
      <c r="B5153" s="50">
        <v>543146</v>
      </c>
      <c r="C5153" s="50" t="s">
        <v>854</v>
      </c>
      <c r="D5153" s="50" t="s">
        <v>174</v>
      </c>
    </row>
    <row r="5154" spans="1:4">
      <c r="A5154" s="50" t="s">
        <v>852</v>
      </c>
      <c r="B5154" s="50">
        <v>543147</v>
      </c>
      <c r="C5154" s="50" t="s">
        <v>853</v>
      </c>
      <c r="D5154" s="50" t="s">
        <v>174</v>
      </c>
    </row>
    <row r="5155" spans="1:4">
      <c r="A5155" s="50" t="s">
        <v>852</v>
      </c>
      <c r="B5155" s="50">
        <v>543148</v>
      </c>
      <c r="C5155" s="50" t="s">
        <v>851</v>
      </c>
      <c r="D5155" s="50" t="s">
        <v>174</v>
      </c>
    </row>
    <row r="5156" spans="1:4">
      <c r="A5156" s="50" t="s">
        <v>850</v>
      </c>
      <c r="B5156" s="50">
        <v>543149</v>
      </c>
      <c r="C5156" s="50" t="s">
        <v>849</v>
      </c>
      <c r="D5156" s="50" t="s">
        <v>174</v>
      </c>
    </row>
    <row r="5157" spans="1:4">
      <c r="A5157" s="50" t="s">
        <v>848</v>
      </c>
      <c r="B5157" s="50">
        <v>543150</v>
      </c>
      <c r="C5157" s="50" t="s">
        <v>847</v>
      </c>
      <c r="D5157" s="50" t="s">
        <v>174</v>
      </c>
    </row>
    <row r="5158" spans="1:4">
      <c r="A5158" s="50" t="s">
        <v>846</v>
      </c>
      <c r="B5158" s="50">
        <v>543151</v>
      </c>
      <c r="C5158" s="50" t="s">
        <v>845</v>
      </c>
      <c r="D5158" s="50" t="s">
        <v>174</v>
      </c>
    </row>
    <row r="5159" spans="1:4">
      <c r="A5159" s="50" t="s">
        <v>841</v>
      </c>
      <c r="B5159" s="50">
        <v>543152</v>
      </c>
      <c r="C5159" s="50" t="s">
        <v>844</v>
      </c>
      <c r="D5159" s="50" t="s">
        <v>174</v>
      </c>
    </row>
    <row r="5160" spans="1:4">
      <c r="A5160" s="50" t="s">
        <v>843</v>
      </c>
      <c r="B5160" s="50">
        <v>543153</v>
      </c>
      <c r="C5160" s="50" t="s">
        <v>842</v>
      </c>
      <c r="D5160" s="50" t="s">
        <v>174</v>
      </c>
    </row>
    <row r="5161" spans="1:4">
      <c r="A5161" s="50" t="s">
        <v>841</v>
      </c>
      <c r="B5161" s="50">
        <v>543154</v>
      </c>
      <c r="C5161" s="50" t="s">
        <v>840</v>
      </c>
      <c r="D5161" s="50" t="s">
        <v>174</v>
      </c>
    </row>
    <row r="5162" spans="1:4">
      <c r="A5162" s="50" t="s">
        <v>837</v>
      </c>
      <c r="B5162" s="50">
        <v>543155</v>
      </c>
      <c r="C5162" s="50" t="s">
        <v>839</v>
      </c>
      <c r="D5162" s="50" t="s">
        <v>174</v>
      </c>
    </row>
    <row r="5163" spans="1:4">
      <c r="A5163" s="50" t="s">
        <v>835</v>
      </c>
      <c r="B5163" s="50">
        <v>543156</v>
      </c>
      <c r="C5163" s="50" t="s">
        <v>838</v>
      </c>
      <c r="D5163" s="50" t="s">
        <v>174</v>
      </c>
    </row>
    <row r="5164" spans="1:4">
      <c r="A5164" s="50" t="s">
        <v>837</v>
      </c>
      <c r="B5164" s="50">
        <v>543168</v>
      </c>
      <c r="C5164" s="50" t="s">
        <v>836</v>
      </c>
      <c r="D5164" s="50" t="s">
        <v>174</v>
      </c>
    </row>
    <row r="5165" spans="1:4">
      <c r="A5165" s="50" t="s">
        <v>835</v>
      </c>
      <c r="B5165" s="50">
        <v>543169</v>
      </c>
      <c r="C5165" s="50" t="s">
        <v>834</v>
      </c>
      <c r="D5165" s="50" t="s">
        <v>174</v>
      </c>
    </row>
    <row r="5166" spans="1:4">
      <c r="A5166" s="50" t="s">
        <v>833</v>
      </c>
      <c r="B5166" s="50">
        <v>543170</v>
      </c>
      <c r="C5166" s="50" t="s">
        <v>832</v>
      </c>
      <c r="D5166" s="50" t="s">
        <v>174</v>
      </c>
    </row>
    <row r="5167" spans="1:4">
      <c r="A5167" s="50" t="s">
        <v>831</v>
      </c>
      <c r="B5167" s="50">
        <v>543171</v>
      </c>
      <c r="C5167" s="50" t="s">
        <v>830</v>
      </c>
      <c r="D5167" s="50" t="s">
        <v>829</v>
      </c>
    </row>
    <row r="5168" spans="1:4">
      <c r="A5168" s="50" t="s">
        <v>828</v>
      </c>
      <c r="B5168" s="50">
        <v>543172</v>
      </c>
      <c r="C5168" s="50" t="s">
        <v>827</v>
      </c>
      <c r="D5168" s="50" t="s">
        <v>297</v>
      </c>
    </row>
    <row r="5169" spans="1:4">
      <c r="A5169" s="50" t="s">
        <v>826</v>
      </c>
      <c r="B5169" s="50">
        <v>543173</v>
      </c>
      <c r="C5169" s="50" t="s">
        <v>825</v>
      </c>
      <c r="D5169" s="50" t="s">
        <v>174</v>
      </c>
    </row>
    <row r="5170" spans="1:4">
      <c r="A5170" s="50" t="s">
        <v>824</v>
      </c>
      <c r="B5170" s="50">
        <v>543174</v>
      </c>
      <c r="C5170" s="50" t="s">
        <v>823</v>
      </c>
      <c r="D5170" s="50" t="s">
        <v>174</v>
      </c>
    </row>
    <row r="5171" spans="1:4">
      <c r="A5171" s="50" t="s">
        <v>822</v>
      </c>
      <c r="B5171" s="50">
        <v>543175</v>
      </c>
      <c r="C5171" s="50" t="s">
        <v>821</v>
      </c>
      <c r="D5171" s="50" t="s">
        <v>174</v>
      </c>
    </row>
    <row r="5172" spans="1:4">
      <c r="A5172" s="50" t="s">
        <v>820</v>
      </c>
      <c r="B5172" s="50">
        <v>543176</v>
      </c>
      <c r="C5172" s="50" t="s">
        <v>819</v>
      </c>
      <c r="D5172" s="50" t="s">
        <v>174</v>
      </c>
    </row>
    <row r="5173" spans="1:4">
      <c r="A5173" s="50" t="s">
        <v>818</v>
      </c>
      <c r="B5173" s="50">
        <v>543177</v>
      </c>
      <c r="C5173" s="50" t="s">
        <v>817</v>
      </c>
      <c r="D5173" s="50" t="s">
        <v>174</v>
      </c>
    </row>
    <row r="5174" spans="1:4">
      <c r="A5174" s="50" t="s">
        <v>816</v>
      </c>
      <c r="B5174" s="50">
        <v>543178</v>
      </c>
      <c r="C5174" s="50" t="s">
        <v>815</v>
      </c>
      <c r="D5174" s="50" t="s">
        <v>174</v>
      </c>
    </row>
    <row r="5175" spans="1:4">
      <c r="A5175" s="50" t="s">
        <v>814</v>
      </c>
      <c r="B5175" s="50">
        <v>543179</v>
      </c>
      <c r="C5175" s="50" t="s">
        <v>813</v>
      </c>
      <c r="D5175" s="50" t="s">
        <v>174</v>
      </c>
    </row>
    <row r="5176" spans="1:4">
      <c r="A5176" s="50" t="s">
        <v>812</v>
      </c>
      <c r="B5176" s="50">
        <v>543180</v>
      </c>
      <c r="C5176" s="50" t="s">
        <v>811</v>
      </c>
      <c r="D5176" s="50" t="s">
        <v>174</v>
      </c>
    </row>
    <row r="5177" spans="1:4">
      <c r="A5177" s="50" t="s">
        <v>810</v>
      </c>
      <c r="B5177" s="50">
        <v>543181</v>
      </c>
      <c r="C5177" s="50" t="s">
        <v>809</v>
      </c>
      <c r="D5177" s="50" t="s">
        <v>174</v>
      </c>
    </row>
    <row r="5178" spans="1:4">
      <c r="A5178" s="50" t="s">
        <v>808</v>
      </c>
      <c r="B5178" s="50">
        <v>543182</v>
      </c>
      <c r="C5178" s="50" t="s">
        <v>807</v>
      </c>
      <c r="D5178" s="50" t="s">
        <v>174</v>
      </c>
    </row>
    <row r="5179" spans="1:4">
      <c r="A5179" s="50" t="s">
        <v>806</v>
      </c>
      <c r="B5179" s="50">
        <v>543183</v>
      </c>
      <c r="C5179" s="50" t="s">
        <v>805</v>
      </c>
      <c r="D5179" s="50" t="s">
        <v>174</v>
      </c>
    </row>
    <row r="5180" spans="1:4">
      <c r="A5180" s="50" t="s">
        <v>804</v>
      </c>
      <c r="B5180" s="50">
        <v>543184</v>
      </c>
      <c r="C5180" s="50" t="s">
        <v>803</v>
      </c>
      <c r="D5180" s="50" t="s">
        <v>174</v>
      </c>
    </row>
    <row r="5181" spans="1:4">
      <c r="A5181" s="50" t="s">
        <v>802</v>
      </c>
      <c r="B5181" s="50">
        <v>543185</v>
      </c>
      <c r="C5181" s="50" t="s">
        <v>801</v>
      </c>
      <c r="D5181" s="50" t="s">
        <v>174</v>
      </c>
    </row>
    <row r="5182" spans="1:4">
      <c r="A5182" s="50" t="s">
        <v>800</v>
      </c>
      <c r="B5182" s="50">
        <v>543186</v>
      </c>
      <c r="C5182" s="50" t="s">
        <v>799</v>
      </c>
      <c r="D5182" s="50" t="s">
        <v>174</v>
      </c>
    </row>
    <row r="5183" spans="1:4">
      <c r="A5183" s="50" t="s">
        <v>798</v>
      </c>
      <c r="B5183" s="50">
        <v>543187</v>
      </c>
      <c r="C5183" s="50" t="s">
        <v>797</v>
      </c>
      <c r="D5183" s="50" t="s">
        <v>531</v>
      </c>
    </row>
    <row r="5184" spans="1:4">
      <c r="A5184" s="50" t="s">
        <v>796</v>
      </c>
      <c r="B5184" s="50">
        <v>543193</v>
      </c>
      <c r="C5184" s="50" t="s">
        <v>795</v>
      </c>
      <c r="D5184" s="50" t="s">
        <v>794</v>
      </c>
    </row>
    <row r="5185" spans="1:4">
      <c r="A5185" s="50" t="s">
        <v>793</v>
      </c>
      <c r="B5185" s="50">
        <v>543194</v>
      </c>
      <c r="C5185" s="50" t="s">
        <v>792</v>
      </c>
      <c r="D5185" s="50" t="s">
        <v>310</v>
      </c>
    </row>
    <row r="5186" spans="1:4">
      <c r="A5186" s="50" t="s">
        <v>791</v>
      </c>
      <c r="B5186" s="50">
        <v>543207</v>
      </c>
      <c r="C5186" s="50" t="s">
        <v>790</v>
      </c>
      <c r="D5186" s="50" t="s">
        <v>789</v>
      </c>
    </row>
    <row r="5187" spans="1:4">
      <c r="A5187" s="50" t="s">
        <v>788</v>
      </c>
      <c r="B5187" s="50">
        <v>543208</v>
      </c>
      <c r="C5187" s="50" t="s">
        <v>787</v>
      </c>
      <c r="D5187" s="50" t="s">
        <v>786</v>
      </c>
    </row>
    <row r="5188" spans="1:4">
      <c r="A5188" s="50" t="s">
        <v>785</v>
      </c>
      <c r="B5188" s="50">
        <v>543209</v>
      </c>
      <c r="C5188" s="50" t="s">
        <v>784</v>
      </c>
      <c r="D5188" s="50" t="s">
        <v>783</v>
      </c>
    </row>
    <row r="5189" spans="1:4">
      <c r="A5189" s="50" t="s">
        <v>782</v>
      </c>
      <c r="B5189" s="50">
        <v>543210</v>
      </c>
      <c r="C5189" s="50" t="s">
        <v>781</v>
      </c>
      <c r="D5189" s="50" t="s">
        <v>187</v>
      </c>
    </row>
    <row r="5190" spans="1:4">
      <c r="A5190" s="50" t="s">
        <v>780</v>
      </c>
      <c r="B5190" s="50">
        <v>543211</v>
      </c>
      <c r="C5190" s="50" t="s">
        <v>779</v>
      </c>
      <c r="D5190" s="50" t="s">
        <v>778</v>
      </c>
    </row>
    <row r="5191" spans="1:4">
      <c r="A5191" s="50" t="s">
        <v>777</v>
      </c>
      <c r="B5191" s="50">
        <v>543212</v>
      </c>
      <c r="C5191" s="50" t="s">
        <v>776</v>
      </c>
      <c r="D5191" s="50" t="s">
        <v>287</v>
      </c>
    </row>
    <row r="5192" spans="1:4">
      <c r="A5192" s="50" t="s">
        <v>775</v>
      </c>
      <c r="B5192" s="50">
        <v>543213</v>
      </c>
      <c r="C5192" s="50" t="s">
        <v>774</v>
      </c>
      <c r="D5192" s="50" t="s">
        <v>187</v>
      </c>
    </row>
    <row r="5193" spans="1:4">
      <c r="A5193" s="50" t="s">
        <v>773</v>
      </c>
      <c r="B5193" s="50">
        <v>543214</v>
      </c>
      <c r="C5193" s="50" t="s">
        <v>772</v>
      </c>
      <c r="D5193" s="50" t="s">
        <v>771</v>
      </c>
    </row>
    <row r="5194" spans="1:4">
      <c r="A5194" s="50" t="s">
        <v>770</v>
      </c>
      <c r="B5194" s="50">
        <v>543217</v>
      </c>
      <c r="C5194" s="50" t="s">
        <v>769</v>
      </c>
      <c r="D5194" s="50" t="s">
        <v>174</v>
      </c>
    </row>
    <row r="5195" spans="1:4">
      <c r="A5195" s="50" t="s">
        <v>768</v>
      </c>
      <c r="B5195" s="50">
        <v>543218</v>
      </c>
      <c r="C5195" s="50" t="s">
        <v>767</v>
      </c>
      <c r="D5195" s="50" t="s">
        <v>708</v>
      </c>
    </row>
    <row r="5196" spans="1:4">
      <c r="A5196" s="50" t="s">
        <v>766</v>
      </c>
      <c r="B5196" s="50">
        <v>543219</v>
      </c>
      <c r="C5196" s="50" t="s">
        <v>765</v>
      </c>
      <c r="D5196" s="50" t="s">
        <v>174</v>
      </c>
    </row>
    <row r="5197" spans="1:4">
      <c r="A5197" s="50" t="s">
        <v>764</v>
      </c>
      <c r="B5197" s="50">
        <v>543220</v>
      </c>
      <c r="C5197" s="50" t="s">
        <v>763</v>
      </c>
      <c r="D5197" s="50" t="s">
        <v>762</v>
      </c>
    </row>
    <row r="5198" spans="1:4">
      <c r="A5198" s="50" t="s">
        <v>761</v>
      </c>
      <c r="B5198" s="50">
        <v>543221</v>
      </c>
      <c r="C5198" s="50" t="s">
        <v>760</v>
      </c>
      <c r="D5198" s="50" t="s">
        <v>174</v>
      </c>
    </row>
    <row r="5199" spans="1:4">
      <c r="A5199" s="50" t="s">
        <v>759</v>
      </c>
      <c r="B5199" s="50">
        <v>543222</v>
      </c>
      <c r="C5199" s="50" t="s">
        <v>758</v>
      </c>
      <c r="D5199" s="50" t="s">
        <v>757</v>
      </c>
    </row>
    <row r="5200" spans="1:4">
      <c r="A5200" s="50" t="s">
        <v>756</v>
      </c>
      <c r="B5200" s="50">
        <v>543223</v>
      </c>
      <c r="C5200" s="50" t="s">
        <v>755</v>
      </c>
      <c r="D5200" s="50" t="s">
        <v>754</v>
      </c>
    </row>
    <row r="5201" spans="1:4">
      <c r="A5201" s="50" t="s">
        <v>753</v>
      </c>
      <c r="B5201" s="50">
        <v>543224</v>
      </c>
      <c r="C5201" s="50" t="s">
        <v>752</v>
      </c>
      <c r="D5201" s="50" t="s">
        <v>174</v>
      </c>
    </row>
    <row r="5202" spans="1:4">
      <c r="A5202" s="50" t="s">
        <v>751</v>
      </c>
      <c r="B5202" s="50">
        <v>543225</v>
      </c>
      <c r="C5202" s="50" t="s">
        <v>750</v>
      </c>
      <c r="D5202" s="50" t="s">
        <v>174</v>
      </c>
    </row>
    <row r="5203" spans="1:4">
      <c r="A5203" s="50" t="s">
        <v>749</v>
      </c>
      <c r="B5203" s="50">
        <v>543226</v>
      </c>
      <c r="C5203" s="50" t="s">
        <v>748</v>
      </c>
      <c r="D5203" s="50" t="s">
        <v>174</v>
      </c>
    </row>
    <row r="5204" spans="1:4">
      <c r="A5204" s="50" t="s">
        <v>747</v>
      </c>
      <c r="B5204" s="50">
        <v>543227</v>
      </c>
      <c r="C5204" s="50" t="s">
        <v>746</v>
      </c>
      <c r="D5204" s="50" t="s">
        <v>730</v>
      </c>
    </row>
    <row r="5205" spans="1:4">
      <c r="A5205" s="50" t="s">
        <v>745</v>
      </c>
      <c r="B5205" s="50">
        <v>543228</v>
      </c>
      <c r="C5205" s="50" t="s">
        <v>744</v>
      </c>
      <c r="D5205" s="50" t="s">
        <v>743</v>
      </c>
    </row>
    <row r="5206" spans="1:4">
      <c r="A5206" s="50" t="s">
        <v>742</v>
      </c>
      <c r="B5206" s="50">
        <v>543230</v>
      </c>
      <c r="C5206" s="50" t="s">
        <v>741</v>
      </c>
      <c r="D5206" s="50" t="s">
        <v>740</v>
      </c>
    </row>
    <row r="5207" spans="1:4">
      <c r="A5207" s="50" t="s">
        <v>739</v>
      </c>
      <c r="B5207" s="50">
        <v>543231</v>
      </c>
      <c r="C5207" s="50" t="s">
        <v>738</v>
      </c>
      <c r="D5207" s="50" t="s">
        <v>737</v>
      </c>
    </row>
    <row r="5208" spans="1:4">
      <c r="A5208" s="50" t="s">
        <v>736</v>
      </c>
      <c r="B5208" s="50">
        <v>543232</v>
      </c>
      <c r="C5208" s="50" t="s">
        <v>735</v>
      </c>
      <c r="D5208" s="50" t="s">
        <v>727</v>
      </c>
    </row>
    <row r="5209" spans="1:4">
      <c r="A5209" s="50" t="s">
        <v>734</v>
      </c>
      <c r="B5209" s="50">
        <v>543233</v>
      </c>
      <c r="C5209" s="50" t="s">
        <v>733</v>
      </c>
      <c r="D5209" s="50" t="s">
        <v>187</v>
      </c>
    </row>
    <row r="5210" spans="1:4">
      <c r="A5210" s="50" t="s">
        <v>732</v>
      </c>
      <c r="B5210" s="50">
        <v>543234</v>
      </c>
      <c r="C5210" s="50" t="s">
        <v>731</v>
      </c>
      <c r="D5210" s="50" t="s">
        <v>730</v>
      </c>
    </row>
    <row r="5211" spans="1:4">
      <c r="A5211" s="50" t="s">
        <v>729</v>
      </c>
      <c r="B5211" s="50">
        <v>543235</v>
      </c>
      <c r="C5211" s="50" t="s">
        <v>728</v>
      </c>
      <c r="D5211" s="50" t="s">
        <v>727</v>
      </c>
    </row>
    <row r="5212" spans="1:4">
      <c r="A5212" s="50" t="s">
        <v>726</v>
      </c>
      <c r="B5212" s="50">
        <v>543236</v>
      </c>
      <c r="C5212" s="50" t="s">
        <v>725</v>
      </c>
      <c r="D5212" s="50" t="s">
        <v>297</v>
      </c>
    </row>
    <row r="5213" spans="1:4">
      <c r="A5213" s="50" t="s">
        <v>724</v>
      </c>
      <c r="B5213" s="50">
        <v>543237</v>
      </c>
      <c r="C5213" s="50" t="s">
        <v>723</v>
      </c>
      <c r="D5213" s="50" t="s">
        <v>722</v>
      </c>
    </row>
    <row r="5214" spans="1:4">
      <c r="A5214" s="50" t="s">
        <v>721</v>
      </c>
      <c r="B5214" s="50">
        <v>543238</v>
      </c>
      <c r="C5214" s="50" t="s">
        <v>720</v>
      </c>
      <c r="D5214" s="50" t="s">
        <v>719</v>
      </c>
    </row>
    <row r="5215" spans="1:4">
      <c r="A5215" s="50" t="s">
        <v>718</v>
      </c>
      <c r="B5215" s="50">
        <v>543239</v>
      </c>
      <c r="C5215" s="50" t="s">
        <v>717</v>
      </c>
      <c r="D5215" s="50" t="s">
        <v>716</v>
      </c>
    </row>
    <row r="5216" spans="1:4">
      <c r="A5216" s="50" t="s">
        <v>715</v>
      </c>
      <c r="B5216" s="50">
        <v>543240</v>
      </c>
      <c r="C5216" s="50" t="s">
        <v>714</v>
      </c>
      <c r="D5216" s="50" t="s">
        <v>713</v>
      </c>
    </row>
    <row r="5217" spans="1:4">
      <c r="A5217" s="50" t="s">
        <v>712</v>
      </c>
      <c r="B5217" s="50">
        <v>543241</v>
      </c>
      <c r="C5217" s="50" t="s">
        <v>711</v>
      </c>
      <c r="D5217" s="50" t="s">
        <v>708</v>
      </c>
    </row>
    <row r="5218" spans="1:4">
      <c r="A5218" s="50" t="s">
        <v>710</v>
      </c>
      <c r="B5218" s="50">
        <v>543242</v>
      </c>
      <c r="C5218" s="50" t="s">
        <v>709</v>
      </c>
      <c r="D5218" s="50" t="s">
        <v>708</v>
      </c>
    </row>
    <row r="5219" spans="1:4">
      <c r="A5219" s="50" t="s">
        <v>707</v>
      </c>
      <c r="B5219" s="50">
        <v>543243</v>
      </c>
      <c r="C5219" s="50" t="s">
        <v>706</v>
      </c>
      <c r="D5219" s="50" t="s">
        <v>705</v>
      </c>
    </row>
    <row r="5220" spans="1:4">
      <c r="A5220" s="50" t="s">
        <v>704</v>
      </c>
      <c r="B5220" s="50">
        <v>543244</v>
      </c>
      <c r="C5220" s="50" t="s">
        <v>703</v>
      </c>
      <c r="D5220" s="50" t="s">
        <v>702</v>
      </c>
    </row>
    <row r="5221" spans="1:4">
      <c r="A5221" s="50" t="s">
        <v>701</v>
      </c>
      <c r="B5221" s="50">
        <v>500270</v>
      </c>
      <c r="C5221" s="50" t="s">
        <v>700</v>
      </c>
      <c r="D5221" s="50" t="s">
        <v>574</v>
      </c>
    </row>
    <row r="5222" spans="1:4">
      <c r="A5222" s="50" t="s">
        <v>699</v>
      </c>
      <c r="B5222" s="50">
        <v>503685</v>
      </c>
      <c r="C5222" s="50" t="s">
        <v>698</v>
      </c>
      <c r="D5222" s="50" t="s">
        <v>637</v>
      </c>
    </row>
    <row r="5223" spans="1:4">
      <c r="A5223" s="50" t="s">
        <v>697</v>
      </c>
      <c r="B5223" s="50">
        <v>505100</v>
      </c>
      <c r="C5223" s="50" t="s">
        <v>696</v>
      </c>
      <c r="D5223" s="50" t="s">
        <v>257</v>
      </c>
    </row>
    <row r="5224" spans="1:4">
      <c r="A5224" s="50" t="s">
        <v>695</v>
      </c>
      <c r="B5224" s="50">
        <v>506580</v>
      </c>
      <c r="C5224" s="50" t="s">
        <v>694</v>
      </c>
      <c r="D5224" s="50" t="s">
        <v>476</v>
      </c>
    </row>
    <row r="5225" spans="1:4">
      <c r="A5225" s="50" t="s">
        <v>693</v>
      </c>
      <c r="B5225" s="50">
        <v>509069</v>
      </c>
      <c r="C5225" s="50" t="s">
        <v>692</v>
      </c>
      <c r="D5225" s="50" t="s">
        <v>691</v>
      </c>
    </row>
    <row r="5226" spans="1:4">
      <c r="A5226" s="50" t="s">
        <v>690</v>
      </c>
      <c r="B5226" s="50">
        <v>509960</v>
      </c>
      <c r="C5226" s="50" t="s">
        <v>689</v>
      </c>
      <c r="D5226" s="50" t="s">
        <v>181</v>
      </c>
    </row>
    <row r="5227" spans="1:4">
      <c r="A5227" s="50" t="s">
        <v>688</v>
      </c>
      <c r="B5227" s="50">
        <v>511016</v>
      </c>
      <c r="C5227" s="50" t="s">
        <v>687</v>
      </c>
      <c r="D5227" s="50" t="s">
        <v>654</v>
      </c>
    </row>
    <row r="5228" spans="1:4">
      <c r="A5228" s="50" t="s">
        <v>686</v>
      </c>
      <c r="B5228" s="50">
        <v>511194</v>
      </c>
      <c r="C5228" s="50" t="s">
        <v>685</v>
      </c>
      <c r="D5228" s="50" t="s">
        <v>310</v>
      </c>
    </row>
    <row r="5229" spans="1:4">
      <c r="A5229" s="50" t="s">
        <v>684</v>
      </c>
      <c r="B5229" s="50">
        <v>512097</v>
      </c>
      <c r="C5229" s="50" t="s">
        <v>683</v>
      </c>
      <c r="D5229" s="50" t="s">
        <v>237</v>
      </c>
    </row>
    <row r="5230" spans="1:4">
      <c r="A5230" s="50" t="s">
        <v>682</v>
      </c>
      <c r="B5230" s="50">
        <v>512115</v>
      </c>
      <c r="C5230" s="50" t="s">
        <v>681</v>
      </c>
      <c r="D5230" s="50" t="s">
        <v>237</v>
      </c>
    </row>
    <row r="5231" spans="1:4">
      <c r="A5231" s="50" t="s">
        <v>680</v>
      </c>
      <c r="B5231" s="50">
        <v>514260</v>
      </c>
      <c r="C5231" s="50" t="s">
        <v>679</v>
      </c>
      <c r="D5231" s="50" t="s">
        <v>574</v>
      </c>
    </row>
    <row r="5232" spans="1:4">
      <c r="A5232" s="50" t="s">
        <v>678</v>
      </c>
      <c r="B5232" s="50">
        <v>523309</v>
      </c>
      <c r="C5232" s="50" t="s">
        <v>677</v>
      </c>
      <c r="D5232" s="50" t="s">
        <v>300</v>
      </c>
    </row>
    <row r="5233" spans="1:4">
      <c r="A5233" s="50" t="s">
        <v>676</v>
      </c>
      <c r="B5233" s="50">
        <v>523868</v>
      </c>
      <c r="C5233" s="50" t="s">
        <v>675</v>
      </c>
      <c r="D5233" s="50" t="s">
        <v>297</v>
      </c>
    </row>
    <row r="5234" spans="1:4">
      <c r="A5234" s="50" t="s">
        <v>674</v>
      </c>
      <c r="B5234" s="50">
        <v>524046</v>
      </c>
      <c r="C5234" s="50" t="s">
        <v>673</v>
      </c>
      <c r="D5234" s="50" t="s">
        <v>672</v>
      </c>
    </row>
    <row r="5235" spans="1:4">
      <c r="A5235" s="50" t="s">
        <v>671</v>
      </c>
      <c r="B5235" s="50">
        <v>526345</v>
      </c>
      <c r="C5235" s="50" t="s">
        <v>670</v>
      </c>
      <c r="D5235" s="50" t="s">
        <v>626</v>
      </c>
    </row>
    <row r="5236" spans="1:4">
      <c r="A5236" s="50" t="s">
        <v>669</v>
      </c>
      <c r="B5236" s="50">
        <v>526468</v>
      </c>
      <c r="C5236" s="50" t="s">
        <v>668</v>
      </c>
      <c r="D5236" s="50" t="s">
        <v>193</v>
      </c>
    </row>
    <row r="5237" spans="1:4">
      <c r="A5237" s="50" t="s">
        <v>667</v>
      </c>
      <c r="B5237" s="50">
        <v>526677</v>
      </c>
      <c r="C5237" s="50" t="s">
        <v>666</v>
      </c>
      <c r="D5237" s="50" t="s">
        <v>319</v>
      </c>
    </row>
    <row r="5238" spans="1:4">
      <c r="A5238" s="50" t="s">
        <v>665</v>
      </c>
      <c r="B5238" s="50">
        <v>526877</v>
      </c>
      <c r="C5238" s="50" t="s">
        <v>664</v>
      </c>
      <c r="D5238" s="50" t="s">
        <v>237</v>
      </c>
    </row>
    <row r="5239" spans="1:4">
      <c r="A5239" s="50" t="s">
        <v>663</v>
      </c>
      <c r="B5239" s="50">
        <v>530027</v>
      </c>
      <c r="C5239" s="50" t="s">
        <v>662</v>
      </c>
      <c r="D5239" s="50" t="s">
        <v>661</v>
      </c>
    </row>
    <row r="5240" spans="1:4">
      <c r="A5240" s="50" t="s">
        <v>660</v>
      </c>
      <c r="B5240" s="50">
        <v>531240</v>
      </c>
      <c r="C5240" s="50" t="s">
        <v>659</v>
      </c>
      <c r="D5240" s="50" t="s">
        <v>237</v>
      </c>
    </row>
    <row r="5241" spans="1:4">
      <c r="A5241" s="50" t="s">
        <v>658</v>
      </c>
      <c r="B5241" s="50">
        <v>531399</v>
      </c>
      <c r="C5241" s="50" t="s">
        <v>657</v>
      </c>
      <c r="D5241" s="50" t="s">
        <v>257</v>
      </c>
    </row>
    <row r="5242" spans="1:4">
      <c r="A5242" s="50" t="s">
        <v>656</v>
      </c>
      <c r="B5242" s="50">
        <v>531812</v>
      </c>
      <c r="C5242" s="50" t="s">
        <v>655</v>
      </c>
      <c r="D5242" s="50" t="s">
        <v>654</v>
      </c>
    </row>
    <row r="5243" spans="1:4">
      <c r="A5243" s="50" t="s">
        <v>653</v>
      </c>
      <c r="B5243" s="50">
        <v>532019</v>
      </c>
      <c r="C5243" s="50" t="s">
        <v>652</v>
      </c>
      <c r="D5243" s="50" t="s">
        <v>242</v>
      </c>
    </row>
    <row r="5244" spans="1:4">
      <c r="A5244" s="50" t="s">
        <v>651</v>
      </c>
      <c r="B5244" s="50">
        <v>532335</v>
      </c>
      <c r="C5244" s="50" t="s">
        <v>650</v>
      </c>
      <c r="D5244" s="50" t="s">
        <v>649</v>
      </c>
    </row>
    <row r="5245" spans="1:4">
      <c r="A5245" s="50" t="s">
        <v>648</v>
      </c>
      <c r="B5245" s="50">
        <v>537709</v>
      </c>
      <c r="C5245" s="50" t="s">
        <v>647</v>
      </c>
      <c r="D5245" s="50" t="s">
        <v>589</v>
      </c>
    </row>
    <row r="5246" spans="1:4">
      <c r="A5246" s="50" t="s">
        <v>646</v>
      </c>
      <c r="B5246" s="50">
        <v>543229</v>
      </c>
      <c r="C5246" s="50" t="s">
        <v>645</v>
      </c>
      <c r="D5246" s="50" t="s">
        <v>644</v>
      </c>
    </row>
    <row r="5247" spans="1:4">
      <c r="A5247" s="50" t="s">
        <v>643</v>
      </c>
      <c r="B5247" s="50">
        <v>543245</v>
      </c>
      <c r="C5247" s="50" t="s">
        <v>642</v>
      </c>
      <c r="D5247" s="50" t="s">
        <v>254</v>
      </c>
    </row>
    <row r="5248" spans="1:4">
      <c r="A5248" s="50" t="s">
        <v>641</v>
      </c>
      <c r="B5248" s="50">
        <v>543246</v>
      </c>
      <c r="C5248" s="50" t="s">
        <v>640</v>
      </c>
      <c r="D5248" s="50" t="s">
        <v>174</v>
      </c>
    </row>
    <row r="5249" spans="1:4">
      <c r="A5249" s="50" t="s">
        <v>639</v>
      </c>
      <c r="B5249" s="50">
        <v>543247</v>
      </c>
      <c r="C5249" s="50" t="s">
        <v>638</v>
      </c>
      <c r="D5249" s="50" t="s">
        <v>637</v>
      </c>
    </row>
    <row r="5250" spans="1:4">
      <c r="A5250" s="50" t="s">
        <v>636</v>
      </c>
      <c r="B5250" s="50">
        <v>543248</v>
      </c>
      <c r="C5250" s="50" t="s">
        <v>635</v>
      </c>
      <c r="D5250" s="50" t="s">
        <v>389</v>
      </c>
    </row>
    <row r="5251" spans="1:4">
      <c r="A5251" s="50" t="s">
        <v>634</v>
      </c>
      <c r="B5251" s="50">
        <v>543249</v>
      </c>
      <c r="C5251" s="50" t="s">
        <v>633</v>
      </c>
      <c r="D5251" s="50" t="s">
        <v>357</v>
      </c>
    </row>
    <row r="5252" spans="1:4">
      <c r="A5252" s="50" t="s">
        <v>632</v>
      </c>
      <c r="B5252" s="50">
        <v>543251</v>
      </c>
      <c r="C5252" s="50" t="s">
        <v>631</v>
      </c>
      <c r="D5252" s="50" t="s">
        <v>357</v>
      </c>
    </row>
    <row r="5253" spans="1:4">
      <c r="A5253" s="50" t="s">
        <v>630</v>
      </c>
      <c r="B5253" s="50">
        <v>543252</v>
      </c>
      <c r="C5253" s="50" t="s">
        <v>629</v>
      </c>
      <c r="D5253" s="50" t="s">
        <v>187</v>
      </c>
    </row>
    <row r="5254" spans="1:4">
      <c r="A5254" s="50" t="s">
        <v>628</v>
      </c>
      <c r="B5254" s="50">
        <v>543253</v>
      </c>
      <c r="C5254" s="50" t="s">
        <v>627</v>
      </c>
      <c r="D5254" s="50" t="s">
        <v>626</v>
      </c>
    </row>
    <row r="5255" spans="1:4">
      <c r="A5255" s="50" t="s">
        <v>625</v>
      </c>
      <c r="B5255" s="50">
        <v>543254</v>
      </c>
      <c r="C5255" s="50" t="s">
        <v>624</v>
      </c>
      <c r="D5255" s="50" t="s">
        <v>623</v>
      </c>
    </row>
    <row r="5256" spans="1:4">
      <c r="A5256" s="50" t="s">
        <v>622</v>
      </c>
      <c r="B5256" s="50">
        <v>543255</v>
      </c>
      <c r="C5256" s="50" t="s">
        <v>621</v>
      </c>
      <c r="D5256" s="50" t="s">
        <v>174</v>
      </c>
    </row>
    <row r="5257" spans="1:4">
      <c r="A5257" s="50" t="s">
        <v>620</v>
      </c>
      <c r="B5257" s="50">
        <v>543256</v>
      </c>
      <c r="C5257" s="50" t="s">
        <v>619</v>
      </c>
      <c r="D5257" s="50" t="s">
        <v>618</v>
      </c>
    </row>
    <row r="5258" spans="1:4">
      <c r="A5258" s="50" t="s">
        <v>617</v>
      </c>
      <c r="B5258" s="50">
        <v>543257</v>
      </c>
      <c r="C5258" s="50" t="s">
        <v>616</v>
      </c>
      <c r="D5258" s="50" t="s">
        <v>615</v>
      </c>
    </row>
    <row r="5259" spans="1:4">
      <c r="A5259" s="50" t="s">
        <v>614</v>
      </c>
      <c r="B5259" s="50">
        <v>543258</v>
      </c>
      <c r="C5259" s="50" t="s">
        <v>613</v>
      </c>
      <c r="D5259" s="50" t="s">
        <v>612</v>
      </c>
    </row>
    <row r="5260" spans="1:4">
      <c r="A5260" s="50" t="s">
        <v>611</v>
      </c>
      <c r="B5260" s="50">
        <v>543259</v>
      </c>
      <c r="C5260" s="50" t="s">
        <v>610</v>
      </c>
      <c r="D5260" s="50" t="s">
        <v>466</v>
      </c>
    </row>
    <row r="5261" spans="1:4">
      <c r="A5261" s="50" t="s">
        <v>609</v>
      </c>
      <c r="B5261" s="50">
        <v>543260</v>
      </c>
      <c r="C5261" s="50" t="s">
        <v>608</v>
      </c>
      <c r="D5261" s="50" t="s">
        <v>267</v>
      </c>
    </row>
    <row r="5262" spans="1:4">
      <c r="A5262" s="50" t="s">
        <v>607</v>
      </c>
      <c r="B5262" s="50">
        <v>543261</v>
      </c>
      <c r="C5262" s="50" t="s">
        <v>606</v>
      </c>
      <c r="D5262" s="50" t="s">
        <v>605</v>
      </c>
    </row>
    <row r="5263" spans="1:4">
      <c r="A5263" s="50" t="s">
        <v>604</v>
      </c>
      <c r="B5263" s="50">
        <v>543262</v>
      </c>
      <c r="C5263" s="50" t="s">
        <v>603</v>
      </c>
      <c r="D5263" s="50" t="s">
        <v>602</v>
      </c>
    </row>
    <row r="5264" spans="1:4">
      <c r="A5264" s="50" t="s">
        <v>601</v>
      </c>
      <c r="B5264" s="50">
        <v>543263</v>
      </c>
      <c r="C5264" s="50" t="s">
        <v>600</v>
      </c>
      <c r="D5264" s="50" t="s">
        <v>599</v>
      </c>
    </row>
    <row r="5265" spans="1:4">
      <c r="A5265" s="50" t="s">
        <v>598</v>
      </c>
      <c r="B5265" s="50">
        <v>543264</v>
      </c>
      <c r="C5265" s="50" t="s">
        <v>597</v>
      </c>
      <c r="D5265" s="50" t="s">
        <v>384</v>
      </c>
    </row>
    <row r="5266" spans="1:4">
      <c r="A5266" s="50" t="s">
        <v>596</v>
      </c>
      <c r="B5266" s="50">
        <v>543265</v>
      </c>
      <c r="C5266" s="50" t="s">
        <v>595</v>
      </c>
      <c r="D5266" s="50" t="s">
        <v>594</v>
      </c>
    </row>
    <row r="5267" spans="1:4">
      <c r="A5267" s="50" t="s">
        <v>593</v>
      </c>
      <c r="B5267" s="50">
        <v>543266</v>
      </c>
      <c r="C5267" s="50" t="s">
        <v>592</v>
      </c>
      <c r="D5267" s="50" t="s">
        <v>476</v>
      </c>
    </row>
    <row r="5268" spans="1:4">
      <c r="A5268" s="50" t="s">
        <v>591</v>
      </c>
      <c r="B5268" s="50">
        <v>543267</v>
      </c>
      <c r="C5268" s="50" t="s">
        <v>590</v>
      </c>
      <c r="D5268" s="50" t="s">
        <v>589</v>
      </c>
    </row>
    <row r="5269" spans="1:4">
      <c r="A5269" s="50" t="s">
        <v>588</v>
      </c>
      <c r="B5269" s="50">
        <v>543269</v>
      </c>
      <c r="C5269" s="50" t="s">
        <v>587</v>
      </c>
      <c r="D5269" s="50" t="s">
        <v>282</v>
      </c>
    </row>
    <row r="5270" spans="1:4">
      <c r="A5270" s="50" t="s">
        <v>586</v>
      </c>
      <c r="B5270" s="50">
        <v>543270</v>
      </c>
      <c r="C5270" s="50" t="s">
        <v>585</v>
      </c>
      <c r="D5270" s="50" t="s">
        <v>344</v>
      </c>
    </row>
    <row r="5271" spans="1:4">
      <c r="A5271" s="50" t="s">
        <v>584</v>
      </c>
      <c r="B5271" s="50">
        <v>543271</v>
      </c>
      <c r="C5271" s="50" t="s">
        <v>583</v>
      </c>
      <c r="D5271" s="50" t="s">
        <v>187</v>
      </c>
    </row>
    <row r="5272" spans="1:4">
      <c r="A5272" s="50" t="s">
        <v>582</v>
      </c>
      <c r="B5272" s="50">
        <v>543272</v>
      </c>
      <c r="C5272" s="50" t="s">
        <v>581</v>
      </c>
      <c r="D5272" s="50" t="s">
        <v>580</v>
      </c>
    </row>
    <row r="5273" spans="1:4">
      <c r="A5273" s="50" t="s">
        <v>579</v>
      </c>
      <c r="B5273" s="50">
        <v>543273</v>
      </c>
      <c r="C5273" s="50" t="s">
        <v>578</v>
      </c>
      <c r="D5273" s="50" t="s">
        <v>577</v>
      </c>
    </row>
    <row r="5274" spans="1:4">
      <c r="A5274" s="50" t="s">
        <v>576</v>
      </c>
      <c r="B5274" s="50">
        <v>543274</v>
      </c>
      <c r="C5274" s="50" t="s">
        <v>575</v>
      </c>
      <c r="D5274" s="50" t="s">
        <v>574</v>
      </c>
    </row>
    <row r="5275" spans="1:4">
      <c r="A5275" s="50" t="s">
        <v>573</v>
      </c>
      <c r="B5275" s="50">
        <v>543275</v>
      </c>
      <c r="C5275" s="50" t="s">
        <v>572</v>
      </c>
      <c r="D5275" s="50" t="s">
        <v>187</v>
      </c>
    </row>
    <row r="5276" spans="1:4">
      <c r="A5276" s="50" t="s">
        <v>571</v>
      </c>
      <c r="B5276" s="50">
        <v>543276</v>
      </c>
      <c r="C5276" s="50" t="s">
        <v>570</v>
      </c>
      <c r="D5276" s="50" t="s">
        <v>257</v>
      </c>
    </row>
    <row r="5277" spans="1:4">
      <c r="A5277" s="50" t="s">
        <v>569</v>
      </c>
      <c r="B5277" s="50">
        <v>543277</v>
      </c>
      <c r="C5277" s="50" t="s">
        <v>568</v>
      </c>
      <c r="D5277" s="50" t="s">
        <v>187</v>
      </c>
    </row>
    <row r="5278" spans="1:4">
      <c r="A5278" s="50" t="s">
        <v>567</v>
      </c>
      <c r="B5278" s="50">
        <v>543278</v>
      </c>
      <c r="C5278" s="50" t="s">
        <v>566</v>
      </c>
      <c r="D5278" s="50" t="s">
        <v>193</v>
      </c>
    </row>
    <row r="5279" spans="1:4">
      <c r="A5279" s="50" t="s">
        <v>565</v>
      </c>
      <c r="B5279" s="50">
        <v>543279</v>
      </c>
      <c r="C5279" s="50" t="s">
        <v>564</v>
      </c>
      <c r="D5279" s="50" t="s">
        <v>406</v>
      </c>
    </row>
    <row r="5280" spans="1:4">
      <c r="A5280" s="50" t="s">
        <v>563</v>
      </c>
      <c r="B5280" s="50">
        <v>543280</v>
      </c>
      <c r="C5280" s="50" t="s">
        <v>562</v>
      </c>
      <c r="D5280" s="50" t="s">
        <v>561</v>
      </c>
    </row>
    <row r="5281" spans="1:4">
      <c r="A5281" s="50" t="s">
        <v>560</v>
      </c>
      <c r="B5281" s="50">
        <v>543281</v>
      </c>
      <c r="C5281" s="50" t="s">
        <v>559</v>
      </c>
      <c r="D5281" s="50" t="s">
        <v>392</v>
      </c>
    </row>
    <row r="5282" spans="1:4">
      <c r="A5282" s="50" t="s">
        <v>558</v>
      </c>
      <c r="B5282" s="50">
        <v>543282</v>
      </c>
      <c r="C5282" s="50" t="s">
        <v>557</v>
      </c>
      <c r="D5282" s="50" t="s">
        <v>282</v>
      </c>
    </row>
    <row r="5283" spans="1:4">
      <c r="A5283" s="50" t="s">
        <v>556</v>
      </c>
      <c r="B5283" s="50">
        <v>543283</v>
      </c>
      <c r="C5283" s="50" t="s">
        <v>555</v>
      </c>
      <c r="D5283" s="50" t="s">
        <v>389</v>
      </c>
    </row>
    <row r="5284" spans="1:4">
      <c r="A5284" s="50" t="s">
        <v>554</v>
      </c>
      <c r="B5284" s="50">
        <v>543284</v>
      </c>
      <c r="C5284" s="50" t="s">
        <v>553</v>
      </c>
      <c r="D5284" s="50" t="s">
        <v>376</v>
      </c>
    </row>
    <row r="5285" spans="1:4">
      <c r="A5285" s="50" t="s">
        <v>552</v>
      </c>
      <c r="B5285" s="50">
        <v>543285</v>
      </c>
      <c r="C5285" s="50" t="s">
        <v>551</v>
      </c>
      <c r="D5285" s="50" t="s">
        <v>337</v>
      </c>
    </row>
    <row r="5286" spans="1:4">
      <c r="A5286" s="50" t="s">
        <v>550</v>
      </c>
      <c r="B5286" s="50">
        <v>543286</v>
      </c>
      <c r="C5286" s="50" t="s">
        <v>549</v>
      </c>
      <c r="D5286" s="50" t="s">
        <v>548</v>
      </c>
    </row>
    <row r="5287" spans="1:4">
      <c r="A5287" s="50" t="s">
        <v>547</v>
      </c>
      <c r="B5287" s="50">
        <v>543287</v>
      </c>
      <c r="C5287" s="50" t="s">
        <v>546</v>
      </c>
      <c r="D5287" s="50" t="s">
        <v>357</v>
      </c>
    </row>
    <row r="5288" spans="1:4">
      <c r="A5288" s="50" t="s">
        <v>545</v>
      </c>
      <c r="B5288" s="50">
        <v>543288</v>
      </c>
      <c r="C5288" s="50" t="s">
        <v>544</v>
      </c>
      <c r="D5288" s="50" t="s">
        <v>543</v>
      </c>
    </row>
    <row r="5289" spans="1:4">
      <c r="A5289" s="50" t="s">
        <v>542</v>
      </c>
      <c r="B5289" s="50">
        <v>543289</v>
      </c>
      <c r="C5289" s="50" t="s">
        <v>541</v>
      </c>
      <c r="D5289" s="50" t="s">
        <v>319</v>
      </c>
    </row>
    <row r="5290" spans="1:4">
      <c r="A5290" s="50" t="s">
        <v>540</v>
      </c>
      <c r="B5290" s="50">
        <v>543290</v>
      </c>
      <c r="C5290" s="50" t="s">
        <v>539</v>
      </c>
      <c r="D5290" s="50" t="s">
        <v>538</v>
      </c>
    </row>
    <row r="5291" spans="1:4">
      <c r="A5291" s="50" t="s">
        <v>537</v>
      </c>
      <c r="B5291" s="50">
        <v>543291</v>
      </c>
      <c r="C5291" s="50" t="s">
        <v>536</v>
      </c>
      <c r="D5291" s="50" t="s">
        <v>174</v>
      </c>
    </row>
    <row r="5292" spans="1:4">
      <c r="A5292" s="50" t="s">
        <v>535</v>
      </c>
      <c r="B5292" s="50">
        <v>543292</v>
      </c>
      <c r="C5292" s="50" t="s">
        <v>534</v>
      </c>
      <c r="D5292" s="50" t="s">
        <v>174</v>
      </c>
    </row>
    <row r="5293" spans="1:4">
      <c r="A5293" s="50" t="s">
        <v>533</v>
      </c>
      <c r="B5293" s="50">
        <v>543297</v>
      </c>
      <c r="C5293" s="50" t="s">
        <v>532</v>
      </c>
      <c r="D5293" s="50" t="s">
        <v>531</v>
      </c>
    </row>
    <row r="5294" spans="1:4">
      <c r="A5294" s="50" t="s">
        <v>530</v>
      </c>
      <c r="B5294" s="50">
        <v>543298</v>
      </c>
      <c r="C5294" s="50" t="s">
        <v>529</v>
      </c>
      <c r="D5294" s="50" t="s">
        <v>254</v>
      </c>
    </row>
    <row r="5295" spans="1:4">
      <c r="A5295" s="50" t="s">
        <v>528</v>
      </c>
      <c r="B5295" s="50">
        <v>543299</v>
      </c>
      <c r="C5295" s="50" t="s">
        <v>527</v>
      </c>
      <c r="D5295" s="50" t="s">
        <v>526</v>
      </c>
    </row>
    <row r="5296" spans="1:4">
      <c r="A5296" s="50" t="s">
        <v>525</v>
      </c>
      <c r="B5296" s="50">
        <v>543300</v>
      </c>
      <c r="C5296" s="50" t="s">
        <v>524</v>
      </c>
      <c r="D5296" s="50" t="s">
        <v>257</v>
      </c>
    </row>
    <row r="5297" spans="1:4">
      <c r="A5297" s="50" t="s">
        <v>523</v>
      </c>
      <c r="B5297" s="50">
        <v>543305</v>
      </c>
      <c r="C5297" s="50" t="s">
        <v>522</v>
      </c>
      <c r="D5297" s="50" t="s">
        <v>376</v>
      </c>
    </row>
    <row r="5298" spans="1:4">
      <c r="A5298" s="50" t="s">
        <v>521</v>
      </c>
      <c r="B5298" s="50">
        <v>543306</v>
      </c>
      <c r="C5298" s="50" t="s">
        <v>520</v>
      </c>
      <c r="D5298" s="50" t="s">
        <v>519</v>
      </c>
    </row>
    <row r="5299" spans="1:4">
      <c r="A5299" s="50" t="s">
        <v>518</v>
      </c>
      <c r="B5299" s="50">
        <v>543308</v>
      </c>
      <c r="C5299" s="50" t="s">
        <v>517</v>
      </c>
      <c r="D5299" s="50" t="s">
        <v>216</v>
      </c>
    </row>
    <row r="5300" spans="1:4">
      <c r="A5300" s="50" t="s">
        <v>516</v>
      </c>
      <c r="B5300" s="50">
        <v>543309</v>
      </c>
      <c r="C5300" s="50" t="s">
        <v>515</v>
      </c>
      <c r="D5300" s="50" t="s">
        <v>514</v>
      </c>
    </row>
    <row r="5301" spans="1:4">
      <c r="A5301" s="50" t="s">
        <v>513</v>
      </c>
      <c r="B5301" s="50">
        <v>543310</v>
      </c>
      <c r="C5301" s="50" t="s">
        <v>512</v>
      </c>
      <c r="D5301" s="50" t="s">
        <v>196</v>
      </c>
    </row>
    <row r="5302" spans="1:4">
      <c r="A5302" s="50" t="s">
        <v>511</v>
      </c>
      <c r="B5302" s="50">
        <v>543311</v>
      </c>
      <c r="C5302" s="50" t="s">
        <v>510</v>
      </c>
      <c r="D5302" s="50" t="s">
        <v>476</v>
      </c>
    </row>
    <row r="5303" spans="1:4">
      <c r="A5303" s="50" t="s">
        <v>509</v>
      </c>
      <c r="B5303" s="50">
        <v>543312</v>
      </c>
      <c r="C5303" s="50" t="s">
        <v>508</v>
      </c>
      <c r="D5303" s="50" t="s">
        <v>282</v>
      </c>
    </row>
    <row r="5304" spans="1:4">
      <c r="A5304" s="50" t="s">
        <v>507</v>
      </c>
      <c r="B5304" s="50">
        <v>543317</v>
      </c>
      <c r="C5304" s="50" t="s">
        <v>506</v>
      </c>
      <c r="D5304" s="50" t="s">
        <v>395</v>
      </c>
    </row>
    <row r="5305" spans="1:4">
      <c r="A5305" s="50" t="s">
        <v>505</v>
      </c>
      <c r="B5305" s="50">
        <v>543318</v>
      </c>
      <c r="C5305" s="50" t="s">
        <v>504</v>
      </c>
      <c r="D5305" s="50" t="s">
        <v>463</v>
      </c>
    </row>
    <row r="5306" spans="1:4">
      <c r="A5306" s="50" t="s">
        <v>503</v>
      </c>
      <c r="B5306" s="50">
        <v>543319</v>
      </c>
      <c r="C5306" s="50" t="s">
        <v>502</v>
      </c>
      <c r="D5306" s="50" t="s">
        <v>237</v>
      </c>
    </row>
    <row r="5307" spans="1:4">
      <c r="A5307" s="50" t="s">
        <v>501</v>
      </c>
      <c r="B5307" s="50">
        <v>543320</v>
      </c>
      <c r="C5307" s="50" t="s">
        <v>500</v>
      </c>
      <c r="D5307" s="50" t="s">
        <v>225</v>
      </c>
    </row>
    <row r="5308" spans="1:4">
      <c r="A5308" s="50" t="s">
        <v>499</v>
      </c>
      <c r="B5308" s="50">
        <v>543321</v>
      </c>
      <c r="C5308" s="50" t="s">
        <v>498</v>
      </c>
      <c r="D5308" s="50" t="s">
        <v>187</v>
      </c>
    </row>
    <row r="5309" spans="1:4">
      <c r="A5309" s="50" t="s">
        <v>497</v>
      </c>
      <c r="B5309" s="50">
        <v>543322</v>
      </c>
      <c r="C5309" s="50" t="s">
        <v>496</v>
      </c>
      <c r="D5309" s="50" t="s">
        <v>254</v>
      </c>
    </row>
    <row r="5310" spans="1:4">
      <c r="A5310" s="50" t="s">
        <v>495</v>
      </c>
      <c r="B5310" s="50">
        <v>543323</v>
      </c>
      <c r="C5310" s="50" t="s">
        <v>494</v>
      </c>
      <c r="D5310" s="50" t="s">
        <v>174</v>
      </c>
    </row>
    <row r="5311" spans="1:4">
      <c r="A5311" s="50" t="s">
        <v>493</v>
      </c>
      <c r="B5311" s="50">
        <v>543324</v>
      </c>
      <c r="C5311" s="50" t="s">
        <v>492</v>
      </c>
      <c r="D5311" s="50" t="s">
        <v>491</v>
      </c>
    </row>
    <row r="5312" spans="1:4">
      <c r="A5312" s="50" t="s">
        <v>490</v>
      </c>
      <c r="B5312" s="50">
        <v>543325</v>
      </c>
      <c r="C5312" s="50" t="s">
        <v>489</v>
      </c>
      <c r="D5312" s="50" t="s">
        <v>257</v>
      </c>
    </row>
    <row r="5313" spans="1:4">
      <c r="A5313" s="50" t="s">
        <v>488</v>
      </c>
      <c r="B5313" s="50">
        <v>543326</v>
      </c>
      <c r="C5313" s="50" t="s">
        <v>487</v>
      </c>
      <c r="D5313" s="50" t="s">
        <v>174</v>
      </c>
    </row>
    <row r="5314" spans="1:4">
      <c r="A5314" s="50" t="s">
        <v>486</v>
      </c>
      <c r="B5314" s="50">
        <v>543327</v>
      </c>
      <c r="C5314" s="50" t="s">
        <v>485</v>
      </c>
      <c r="D5314" s="50" t="s">
        <v>230</v>
      </c>
    </row>
    <row r="5315" spans="1:4">
      <c r="A5315" s="50" t="s">
        <v>484</v>
      </c>
      <c r="B5315" s="50">
        <v>543328</v>
      </c>
      <c r="C5315" s="50" t="s">
        <v>483</v>
      </c>
      <c r="D5315" s="50" t="s">
        <v>450</v>
      </c>
    </row>
    <row r="5316" spans="1:4">
      <c r="A5316" s="50" t="s">
        <v>482</v>
      </c>
      <c r="B5316" s="50">
        <v>543329</v>
      </c>
      <c r="C5316" s="50" t="s">
        <v>481</v>
      </c>
      <c r="D5316" s="50" t="s">
        <v>254</v>
      </c>
    </row>
    <row r="5317" spans="1:4">
      <c r="A5317" s="50" t="s">
        <v>480</v>
      </c>
      <c r="B5317" s="50">
        <v>543330</v>
      </c>
      <c r="C5317" s="50" t="s">
        <v>479</v>
      </c>
      <c r="D5317" s="50" t="s">
        <v>389</v>
      </c>
    </row>
    <row r="5318" spans="1:4">
      <c r="A5318" s="50" t="s">
        <v>478</v>
      </c>
      <c r="B5318" s="50">
        <v>543331</v>
      </c>
      <c r="C5318" s="50" t="s">
        <v>477</v>
      </c>
      <c r="D5318" s="50" t="s">
        <v>476</v>
      </c>
    </row>
    <row r="5319" spans="1:4">
      <c r="A5319" s="50" t="s">
        <v>475</v>
      </c>
      <c r="B5319" s="50">
        <v>543332</v>
      </c>
      <c r="C5319" s="50" t="s">
        <v>474</v>
      </c>
      <c r="D5319" s="50" t="s">
        <v>187</v>
      </c>
    </row>
    <row r="5320" spans="1:4">
      <c r="A5320" s="50" t="s">
        <v>473</v>
      </c>
      <c r="B5320" s="50">
        <v>543333</v>
      </c>
      <c r="C5320" s="50" t="s">
        <v>472</v>
      </c>
      <c r="D5320" s="50" t="s">
        <v>225</v>
      </c>
    </row>
    <row r="5321" spans="1:4">
      <c r="A5321" s="50" t="s">
        <v>471</v>
      </c>
      <c r="B5321" s="50">
        <v>543334</v>
      </c>
      <c r="C5321" s="50" t="s">
        <v>470</v>
      </c>
      <c r="D5321" s="50" t="s">
        <v>469</v>
      </c>
    </row>
    <row r="5322" spans="1:4">
      <c r="A5322" s="50" t="s">
        <v>468</v>
      </c>
      <c r="B5322" s="50">
        <v>543335</v>
      </c>
      <c r="C5322" s="50" t="s">
        <v>467</v>
      </c>
      <c r="D5322" s="50" t="s">
        <v>466</v>
      </c>
    </row>
    <row r="5323" spans="1:4">
      <c r="A5323" s="50" t="s">
        <v>465</v>
      </c>
      <c r="B5323" s="50">
        <v>543336</v>
      </c>
      <c r="C5323" s="50" t="s">
        <v>464</v>
      </c>
      <c r="D5323" s="50" t="s">
        <v>463</v>
      </c>
    </row>
    <row r="5324" spans="1:4">
      <c r="A5324" s="50" t="s">
        <v>462</v>
      </c>
      <c r="B5324" s="50">
        <v>543341</v>
      </c>
      <c r="C5324" s="50" t="s">
        <v>461</v>
      </c>
      <c r="D5324" s="50" t="s">
        <v>328</v>
      </c>
    </row>
    <row r="5325" spans="1:4">
      <c r="A5325" s="50" t="s">
        <v>460</v>
      </c>
      <c r="B5325" s="50">
        <v>543346</v>
      </c>
      <c r="C5325" s="50" t="s">
        <v>459</v>
      </c>
      <c r="D5325" s="50" t="s">
        <v>216</v>
      </c>
    </row>
    <row r="5326" spans="1:4">
      <c r="A5326" s="50" t="s">
        <v>458</v>
      </c>
      <c r="B5326" s="50">
        <v>543347</v>
      </c>
      <c r="C5326" s="50" t="s">
        <v>457</v>
      </c>
      <c r="D5326" s="50" t="s">
        <v>174</v>
      </c>
    </row>
    <row r="5327" spans="1:4">
      <c r="A5327" s="50" t="s">
        <v>456</v>
      </c>
      <c r="B5327" s="50">
        <v>543348</v>
      </c>
      <c r="C5327" s="50" t="s">
        <v>455</v>
      </c>
      <c r="D5327" s="50" t="s">
        <v>174</v>
      </c>
    </row>
    <row r="5328" spans="1:4">
      <c r="A5328" s="50" t="s">
        <v>454</v>
      </c>
      <c r="B5328" s="50">
        <v>543349</v>
      </c>
      <c r="C5328" s="50" t="s">
        <v>453</v>
      </c>
      <c r="D5328" s="50" t="s">
        <v>254</v>
      </c>
    </row>
    <row r="5329" spans="1:4">
      <c r="A5329" s="50" t="s">
        <v>452</v>
      </c>
      <c r="B5329" s="50">
        <v>543350</v>
      </c>
      <c r="C5329" s="50" t="s">
        <v>451</v>
      </c>
      <c r="D5329" s="50" t="s">
        <v>450</v>
      </c>
    </row>
    <row r="5330" spans="1:4">
      <c r="A5330" s="50" t="s">
        <v>449</v>
      </c>
      <c r="B5330" s="50">
        <v>543351</v>
      </c>
      <c r="C5330" s="50" t="s">
        <v>448</v>
      </c>
      <c r="D5330" s="50" t="s">
        <v>282</v>
      </c>
    </row>
    <row r="5331" spans="1:4">
      <c r="A5331" s="50" t="s">
        <v>447</v>
      </c>
      <c r="B5331" s="50">
        <v>543352</v>
      </c>
      <c r="C5331" s="50" t="s">
        <v>446</v>
      </c>
      <c r="D5331" s="50" t="s">
        <v>184</v>
      </c>
    </row>
    <row r="5332" spans="1:4">
      <c r="A5332" s="50" t="s">
        <v>445</v>
      </c>
      <c r="B5332" s="50">
        <v>543357</v>
      </c>
      <c r="C5332" s="50" t="s">
        <v>444</v>
      </c>
      <c r="D5332" s="50" t="s">
        <v>174</v>
      </c>
    </row>
    <row r="5333" spans="1:4">
      <c r="A5333" s="50" t="s">
        <v>443</v>
      </c>
      <c r="B5333" s="50">
        <v>543358</v>
      </c>
      <c r="C5333" s="50" t="s">
        <v>442</v>
      </c>
      <c r="D5333" s="50" t="s">
        <v>257</v>
      </c>
    </row>
    <row r="5334" spans="1:4">
      <c r="A5334" s="50" t="s">
        <v>441</v>
      </c>
      <c r="B5334" s="50">
        <v>543363</v>
      </c>
      <c r="C5334" s="50" t="s">
        <v>440</v>
      </c>
      <c r="D5334" s="50" t="s">
        <v>384</v>
      </c>
    </row>
    <row r="5335" spans="1:4">
      <c r="A5335" s="50" t="s">
        <v>439</v>
      </c>
      <c r="B5335" s="50">
        <v>543364</v>
      </c>
      <c r="C5335" s="50" t="s">
        <v>438</v>
      </c>
      <c r="D5335" s="50" t="s">
        <v>395</v>
      </c>
    </row>
    <row r="5336" spans="1:4">
      <c r="A5336" s="50" t="s">
        <v>437</v>
      </c>
      <c r="B5336" s="50">
        <v>543365</v>
      </c>
      <c r="C5336" s="50" t="s">
        <v>436</v>
      </c>
      <c r="D5336" s="50" t="s">
        <v>174</v>
      </c>
    </row>
    <row r="5337" spans="1:4">
      <c r="A5337" s="50" t="s">
        <v>435</v>
      </c>
      <c r="B5337" s="50">
        <v>543366</v>
      </c>
      <c r="C5337" s="50" t="s">
        <v>434</v>
      </c>
      <c r="D5337" s="50" t="s">
        <v>357</v>
      </c>
    </row>
    <row r="5338" spans="1:4">
      <c r="A5338" s="50" t="s">
        <v>433</v>
      </c>
      <c r="B5338" s="50">
        <v>543367</v>
      </c>
      <c r="C5338" s="50" t="s">
        <v>432</v>
      </c>
      <c r="D5338" s="50" t="s">
        <v>344</v>
      </c>
    </row>
    <row r="5339" spans="1:4">
      <c r="A5339" s="50" t="s">
        <v>431</v>
      </c>
      <c r="B5339" s="50">
        <v>543372</v>
      </c>
      <c r="C5339" s="50" t="s">
        <v>430</v>
      </c>
      <c r="D5339" s="50" t="s">
        <v>429</v>
      </c>
    </row>
    <row r="5340" spans="1:4">
      <c r="A5340" s="50" t="s">
        <v>428</v>
      </c>
      <c r="B5340" s="50">
        <v>543373</v>
      </c>
      <c r="C5340" s="50" t="s">
        <v>427</v>
      </c>
      <c r="D5340" s="50" t="s">
        <v>300</v>
      </c>
    </row>
    <row r="5341" spans="1:4">
      <c r="A5341" s="50" t="s">
        <v>426</v>
      </c>
      <c r="B5341" s="50">
        <v>543374</v>
      </c>
      <c r="C5341" s="50" t="s">
        <v>425</v>
      </c>
      <c r="D5341" s="50" t="s">
        <v>424</v>
      </c>
    </row>
    <row r="5342" spans="1:4">
      <c r="A5342" s="50" t="s">
        <v>423</v>
      </c>
      <c r="B5342" s="50">
        <v>543375</v>
      </c>
      <c r="C5342" s="50" t="s">
        <v>422</v>
      </c>
      <c r="D5342" s="50" t="s">
        <v>262</v>
      </c>
    </row>
    <row r="5343" spans="1:4">
      <c r="A5343" s="50" t="s">
        <v>421</v>
      </c>
      <c r="B5343" s="50">
        <v>543376</v>
      </c>
      <c r="C5343" s="50" t="s">
        <v>420</v>
      </c>
      <c r="D5343" s="50" t="s">
        <v>357</v>
      </c>
    </row>
    <row r="5344" spans="1:4">
      <c r="A5344" s="50" t="s">
        <v>419</v>
      </c>
      <c r="B5344" s="50">
        <v>543377</v>
      </c>
      <c r="C5344" s="50" t="s">
        <v>418</v>
      </c>
      <c r="D5344" s="50" t="s">
        <v>205</v>
      </c>
    </row>
    <row r="5345" spans="1:4">
      <c r="A5345" s="50" t="s">
        <v>417</v>
      </c>
      <c r="B5345" s="50">
        <v>543378</v>
      </c>
      <c r="C5345" s="50" t="s">
        <v>416</v>
      </c>
      <c r="D5345" s="50" t="s">
        <v>415</v>
      </c>
    </row>
    <row r="5346" spans="1:4">
      <c r="A5346" s="50" t="s">
        <v>414</v>
      </c>
      <c r="B5346" s="50">
        <v>543383</v>
      </c>
      <c r="C5346" s="50" t="s">
        <v>413</v>
      </c>
      <c r="D5346" s="50" t="s">
        <v>174</v>
      </c>
    </row>
    <row r="5347" spans="1:4">
      <c r="A5347" s="50" t="s">
        <v>412</v>
      </c>
      <c r="B5347" s="50">
        <v>543384</v>
      </c>
      <c r="C5347" s="50" t="s">
        <v>411</v>
      </c>
      <c r="D5347" s="50" t="s">
        <v>225</v>
      </c>
    </row>
    <row r="5348" spans="1:4">
      <c r="A5348" s="50" t="s">
        <v>410</v>
      </c>
      <c r="B5348" s="50">
        <v>543385</v>
      </c>
      <c r="C5348" s="50" t="s">
        <v>409</v>
      </c>
      <c r="D5348" s="50" t="s">
        <v>395</v>
      </c>
    </row>
    <row r="5349" spans="1:4">
      <c r="A5349" s="50" t="s">
        <v>408</v>
      </c>
      <c r="B5349" s="50">
        <v>543386</v>
      </c>
      <c r="C5349" s="50" t="s">
        <v>407</v>
      </c>
      <c r="D5349" s="50" t="s">
        <v>406</v>
      </c>
    </row>
    <row r="5350" spans="1:4">
      <c r="A5350" s="50" t="s">
        <v>405</v>
      </c>
      <c r="B5350" s="50">
        <v>543387</v>
      </c>
      <c r="C5350" s="50" t="s">
        <v>404</v>
      </c>
      <c r="D5350" s="50" t="s">
        <v>257</v>
      </c>
    </row>
    <row r="5351" spans="1:4">
      <c r="A5351" s="50" t="s">
        <v>403</v>
      </c>
      <c r="B5351" s="50">
        <v>543388</v>
      </c>
      <c r="C5351" s="50" t="s">
        <v>402</v>
      </c>
      <c r="D5351" s="50" t="s">
        <v>174</v>
      </c>
    </row>
    <row r="5352" spans="1:4">
      <c r="A5352" s="50" t="s">
        <v>401</v>
      </c>
      <c r="B5352" s="50">
        <v>543389</v>
      </c>
      <c r="C5352" s="50" t="s">
        <v>400</v>
      </c>
      <c r="D5352" s="50" t="s">
        <v>254</v>
      </c>
    </row>
    <row r="5353" spans="1:4">
      <c r="A5353" s="50" t="s">
        <v>399</v>
      </c>
      <c r="B5353" s="50">
        <v>543390</v>
      </c>
      <c r="C5353" s="50" t="s">
        <v>398</v>
      </c>
      <c r="D5353" s="50" t="s">
        <v>392</v>
      </c>
    </row>
    <row r="5354" spans="1:4">
      <c r="A5354" s="50" t="s">
        <v>397</v>
      </c>
      <c r="B5354" s="50">
        <v>543391</v>
      </c>
      <c r="C5354" s="50" t="s">
        <v>396</v>
      </c>
      <c r="D5354" s="50" t="s">
        <v>395</v>
      </c>
    </row>
    <row r="5355" spans="1:4">
      <c r="A5355" s="50" t="s">
        <v>394</v>
      </c>
      <c r="B5355" s="50">
        <v>543396</v>
      </c>
      <c r="C5355" s="50" t="s">
        <v>393</v>
      </c>
      <c r="D5355" s="50" t="s">
        <v>392</v>
      </c>
    </row>
    <row r="5356" spans="1:4">
      <c r="A5356" s="50" t="s">
        <v>391</v>
      </c>
      <c r="B5356" s="50">
        <v>543397</v>
      </c>
      <c r="C5356" s="50" t="s">
        <v>390</v>
      </c>
      <c r="D5356" s="50" t="s">
        <v>389</v>
      </c>
    </row>
    <row r="5357" spans="1:4">
      <c r="A5357" s="50" t="s">
        <v>388</v>
      </c>
      <c r="B5357" s="50">
        <v>543398</v>
      </c>
      <c r="C5357" s="50" t="s">
        <v>387</v>
      </c>
      <c r="D5357" s="50" t="s">
        <v>282</v>
      </c>
    </row>
    <row r="5358" spans="1:4">
      <c r="A5358" s="50" t="s">
        <v>386</v>
      </c>
      <c r="B5358" s="50">
        <v>543399</v>
      </c>
      <c r="C5358" s="50" t="s">
        <v>385</v>
      </c>
      <c r="D5358" s="50" t="s">
        <v>384</v>
      </c>
    </row>
    <row r="5359" spans="1:4">
      <c r="A5359" s="50" t="s">
        <v>383</v>
      </c>
      <c r="B5359" s="50">
        <v>543400</v>
      </c>
      <c r="C5359" s="50" t="s">
        <v>382</v>
      </c>
      <c r="D5359" s="50" t="s">
        <v>381</v>
      </c>
    </row>
    <row r="5360" spans="1:4">
      <c r="A5360" s="50" t="s">
        <v>380</v>
      </c>
      <c r="B5360" s="50">
        <v>543401</v>
      </c>
      <c r="C5360" s="50" t="s">
        <v>379</v>
      </c>
      <c r="D5360" s="50" t="s">
        <v>290</v>
      </c>
    </row>
    <row r="5361" spans="1:4">
      <c r="A5361" s="50" t="s">
        <v>378</v>
      </c>
      <c r="B5361" s="50">
        <v>543410</v>
      </c>
      <c r="C5361" s="50" t="s">
        <v>377</v>
      </c>
      <c r="D5361" s="50" t="s">
        <v>376</v>
      </c>
    </row>
    <row r="5362" spans="1:4">
      <c r="A5362" s="50" t="s">
        <v>375</v>
      </c>
      <c r="B5362" s="50">
        <v>543411</v>
      </c>
      <c r="C5362" s="50" t="s">
        <v>374</v>
      </c>
      <c r="D5362" s="50" t="s">
        <v>205</v>
      </c>
    </row>
    <row r="5363" spans="1:4">
      <c r="A5363" s="50" t="s">
        <v>373</v>
      </c>
      <c r="B5363" s="50">
        <v>543412</v>
      </c>
      <c r="C5363" s="50" t="s">
        <v>372</v>
      </c>
      <c r="D5363" s="50" t="s">
        <v>371</v>
      </c>
    </row>
    <row r="5364" spans="1:4">
      <c r="A5364" s="50" t="s">
        <v>370</v>
      </c>
      <c r="B5364" s="50">
        <v>543413</v>
      </c>
      <c r="C5364" s="50" t="s">
        <v>369</v>
      </c>
      <c r="D5364" s="50" t="s">
        <v>368</v>
      </c>
    </row>
    <row r="5365" spans="1:4">
      <c r="A5365" s="50" t="s">
        <v>367</v>
      </c>
      <c r="B5365" s="50">
        <v>543414</v>
      </c>
      <c r="C5365" s="50" t="s">
        <v>366</v>
      </c>
      <c r="D5365" s="50" t="s">
        <v>174</v>
      </c>
    </row>
    <row r="5366" spans="1:4">
      <c r="A5366" s="50" t="s">
        <v>365</v>
      </c>
      <c r="B5366" s="50">
        <v>543415</v>
      </c>
      <c r="C5366" s="50" t="s">
        <v>364</v>
      </c>
      <c r="D5366" s="50" t="s">
        <v>208</v>
      </c>
    </row>
    <row r="5367" spans="1:4">
      <c r="A5367" s="50" t="s">
        <v>363</v>
      </c>
      <c r="B5367" s="50">
        <v>543416</v>
      </c>
      <c r="C5367" s="50" t="s">
        <v>362</v>
      </c>
      <c r="D5367" s="50" t="s">
        <v>262</v>
      </c>
    </row>
    <row r="5368" spans="1:4">
      <c r="A5368" s="50" t="s">
        <v>361</v>
      </c>
      <c r="B5368" s="50">
        <v>543417</v>
      </c>
      <c r="C5368" s="50" t="s">
        <v>360</v>
      </c>
      <c r="D5368" s="50" t="s">
        <v>282</v>
      </c>
    </row>
    <row r="5369" spans="1:4">
      <c r="A5369" s="50" t="s">
        <v>359</v>
      </c>
      <c r="B5369" s="50">
        <v>543419</v>
      </c>
      <c r="C5369" s="50" t="s">
        <v>358</v>
      </c>
      <c r="D5369" s="50" t="s">
        <v>357</v>
      </c>
    </row>
    <row r="5370" spans="1:4">
      <c r="A5370" s="50" t="s">
        <v>356</v>
      </c>
      <c r="B5370" s="50">
        <v>543420</v>
      </c>
      <c r="C5370" s="50" t="s">
        <v>355</v>
      </c>
      <c r="D5370" s="50" t="s">
        <v>202</v>
      </c>
    </row>
    <row r="5371" spans="1:4">
      <c r="A5371" s="50" t="s">
        <v>354</v>
      </c>
      <c r="B5371" s="50">
        <v>543425</v>
      </c>
      <c r="C5371" s="50" t="s">
        <v>353</v>
      </c>
      <c r="D5371" s="50" t="s">
        <v>352</v>
      </c>
    </row>
    <row r="5372" spans="1:4">
      <c r="A5372" s="50" t="s">
        <v>351</v>
      </c>
      <c r="B5372" s="50">
        <v>543426</v>
      </c>
      <c r="C5372" s="50" t="s">
        <v>350</v>
      </c>
      <c r="D5372" s="50" t="s">
        <v>219</v>
      </c>
    </row>
    <row r="5373" spans="1:4">
      <c r="A5373" s="50" t="s">
        <v>349</v>
      </c>
      <c r="B5373" s="50">
        <v>543427</v>
      </c>
      <c r="C5373" s="50" t="s">
        <v>348</v>
      </c>
      <c r="D5373" s="50" t="s">
        <v>347</v>
      </c>
    </row>
    <row r="5374" spans="1:4">
      <c r="A5374" s="50" t="s">
        <v>346</v>
      </c>
      <c r="B5374" s="50">
        <v>543428</v>
      </c>
      <c r="C5374" s="50" t="s">
        <v>345</v>
      </c>
      <c r="D5374" s="50" t="s">
        <v>344</v>
      </c>
    </row>
    <row r="5375" spans="1:4">
      <c r="A5375" s="50" t="s">
        <v>343</v>
      </c>
      <c r="B5375" s="50">
        <v>543433</v>
      </c>
      <c r="C5375" s="50" t="s">
        <v>342</v>
      </c>
      <c r="D5375" s="50" t="s">
        <v>187</v>
      </c>
    </row>
    <row r="5376" spans="1:4">
      <c r="A5376" s="50" t="s">
        <v>341</v>
      </c>
      <c r="B5376" s="50">
        <v>543434</v>
      </c>
      <c r="C5376" s="50" t="s">
        <v>340</v>
      </c>
      <c r="D5376" s="50" t="s">
        <v>254</v>
      </c>
    </row>
    <row r="5377" spans="1:4">
      <c r="A5377" s="50" t="s">
        <v>339</v>
      </c>
      <c r="B5377" s="50">
        <v>543435</v>
      </c>
      <c r="C5377" s="50" t="s">
        <v>338</v>
      </c>
      <c r="D5377" s="50" t="s">
        <v>337</v>
      </c>
    </row>
    <row r="5378" spans="1:4">
      <c r="A5378" s="50" t="s">
        <v>336</v>
      </c>
      <c r="B5378" s="50">
        <v>543436</v>
      </c>
      <c r="C5378" s="50" t="s">
        <v>335</v>
      </c>
      <c r="D5378" s="50" t="s">
        <v>282</v>
      </c>
    </row>
    <row r="5379" spans="1:4">
      <c r="A5379" s="50" t="s">
        <v>334</v>
      </c>
      <c r="B5379" s="50">
        <v>543437</v>
      </c>
      <c r="C5379" s="50" t="s">
        <v>333</v>
      </c>
      <c r="D5379" s="50" t="s">
        <v>174</v>
      </c>
    </row>
    <row r="5380" spans="1:4">
      <c r="A5380" s="50" t="s">
        <v>332</v>
      </c>
      <c r="B5380" s="50">
        <v>543438</v>
      </c>
      <c r="C5380" s="50" t="s">
        <v>331</v>
      </c>
      <c r="D5380" s="50" t="s">
        <v>174</v>
      </c>
    </row>
    <row r="5381" spans="1:4">
      <c r="A5381" s="50" t="s">
        <v>330</v>
      </c>
      <c r="B5381" s="50">
        <v>543439</v>
      </c>
      <c r="C5381" s="50" t="s">
        <v>329</v>
      </c>
      <c r="D5381" s="50" t="s">
        <v>328</v>
      </c>
    </row>
    <row r="5382" spans="1:4">
      <c r="A5382" s="50" t="s">
        <v>327</v>
      </c>
      <c r="B5382" s="50">
        <v>543440</v>
      </c>
      <c r="C5382" s="50" t="s">
        <v>326</v>
      </c>
      <c r="D5382" s="50" t="s">
        <v>174</v>
      </c>
    </row>
    <row r="5383" spans="1:4">
      <c r="A5383" s="50" t="s">
        <v>325</v>
      </c>
      <c r="B5383" s="50">
        <v>543441</v>
      </c>
      <c r="C5383" s="50" t="s">
        <v>324</v>
      </c>
      <c r="D5383" s="50" t="s">
        <v>310</v>
      </c>
    </row>
    <row r="5384" spans="1:4">
      <c r="A5384" s="50" t="s">
        <v>323</v>
      </c>
      <c r="B5384" s="50">
        <v>543442</v>
      </c>
      <c r="C5384" s="50" t="s">
        <v>322</v>
      </c>
      <c r="D5384" s="50" t="s">
        <v>290</v>
      </c>
    </row>
    <row r="5385" spans="1:4">
      <c r="A5385" s="50" t="s">
        <v>321</v>
      </c>
      <c r="B5385" s="50">
        <v>543443</v>
      </c>
      <c r="C5385" s="50" t="s">
        <v>320</v>
      </c>
      <c r="D5385" s="50" t="s">
        <v>319</v>
      </c>
    </row>
    <row r="5386" spans="1:4">
      <c r="A5386" s="50" t="s">
        <v>318</v>
      </c>
      <c r="B5386" s="50">
        <v>543444</v>
      </c>
      <c r="C5386" s="50" t="s">
        <v>317</v>
      </c>
      <c r="D5386" s="50" t="s">
        <v>254</v>
      </c>
    </row>
    <row r="5387" spans="1:4">
      <c r="A5387" s="50" t="s">
        <v>316</v>
      </c>
      <c r="B5387" s="50">
        <v>543449</v>
      </c>
      <c r="C5387" s="50" t="s">
        <v>315</v>
      </c>
      <c r="D5387" s="50" t="s">
        <v>267</v>
      </c>
    </row>
    <row r="5388" spans="1:4">
      <c r="A5388" s="50" t="s">
        <v>314</v>
      </c>
      <c r="B5388" s="50">
        <v>543450</v>
      </c>
      <c r="C5388" s="50" t="s">
        <v>313</v>
      </c>
      <c r="D5388" s="50" t="s">
        <v>174</v>
      </c>
    </row>
    <row r="5389" spans="1:4">
      <c r="A5389" s="50" t="s">
        <v>312</v>
      </c>
      <c r="B5389" s="50">
        <v>543451</v>
      </c>
      <c r="C5389" s="50" t="s">
        <v>311</v>
      </c>
      <c r="D5389" s="50" t="s">
        <v>310</v>
      </c>
    </row>
    <row r="5390" spans="1:4">
      <c r="A5390" s="50" t="s">
        <v>309</v>
      </c>
      <c r="B5390" s="50">
        <v>543452</v>
      </c>
      <c r="C5390" s="50" t="s">
        <v>308</v>
      </c>
      <c r="D5390" s="50" t="s">
        <v>174</v>
      </c>
    </row>
    <row r="5391" spans="1:4">
      <c r="A5391" s="50" t="s">
        <v>307</v>
      </c>
      <c r="B5391" s="50">
        <v>543453</v>
      </c>
      <c r="C5391" s="50" t="s">
        <v>306</v>
      </c>
      <c r="D5391" s="50" t="s">
        <v>305</v>
      </c>
    </row>
    <row r="5392" spans="1:4">
      <c r="A5392" s="50" t="s">
        <v>304</v>
      </c>
      <c r="B5392" s="50">
        <v>543454</v>
      </c>
      <c r="C5392" s="50" t="s">
        <v>303</v>
      </c>
      <c r="D5392" s="50" t="s">
        <v>174</v>
      </c>
    </row>
    <row r="5393" spans="1:4">
      <c r="A5393" s="50" t="s">
        <v>302</v>
      </c>
      <c r="B5393" s="50">
        <v>543458</v>
      </c>
      <c r="C5393" s="50" t="s">
        <v>301</v>
      </c>
      <c r="D5393" s="50" t="s">
        <v>300</v>
      </c>
    </row>
    <row r="5394" spans="1:4">
      <c r="A5394" s="50" t="s">
        <v>299</v>
      </c>
      <c r="B5394" s="50">
        <v>543460</v>
      </c>
      <c r="C5394" s="50" t="s">
        <v>298</v>
      </c>
      <c r="D5394" s="50" t="s">
        <v>297</v>
      </c>
    </row>
    <row r="5395" spans="1:4">
      <c r="A5395" s="50" t="s">
        <v>296</v>
      </c>
      <c r="B5395" s="50">
        <v>543461</v>
      </c>
      <c r="C5395" s="50" t="s">
        <v>295</v>
      </c>
      <c r="D5395" s="50" t="s">
        <v>237</v>
      </c>
    </row>
    <row r="5396" spans="1:4">
      <c r="A5396" s="50" t="s">
        <v>294</v>
      </c>
      <c r="B5396" s="50">
        <v>543462</v>
      </c>
      <c r="C5396" s="50" t="s">
        <v>293</v>
      </c>
      <c r="D5396" s="50" t="s">
        <v>190</v>
      </c>
    </row>
    <row r="5397" spans="1:4">
      <c r="A5397" s="50" t="s">
        <v>292</v>
      </c>
      <c r="B5397" s="50">
        <v>543463</v>
      </c>
      <c r="C5397" s="50" t="s">
        <v>291</v>
      </c>
      <c r="D5397" s="50" t="s">
        <v>290</v>
      </c>
    </row>
    <row r="5398" spans="1:4">
      <c r="A5398" s="50" t="s">
        <v>289</v>
      </c>
      <c r="B5398" s="50">
        <v>543464</v>
      </c>
      <c r="C5398" s="50" t="s">
        <v>288</v>
      </c>
      <c r="D5398" s="50" t="s">
        <v>287</v>
      </c>
    </row>
    <row r="5399" spans="1:4">
      <c r="A5399" s="50" t="s">
        <v>286</v>
      </c>
      <c r="B5399" s="50">
        <v>543465</v>
      </c>
      <c r="C5399" s="50" t="s">
        <v>285</v>
      </c>
      <c r="D5399" s="50" t="s">
        <v>174</v>
      </c>
    </row>
    <row r="5400" spans="1:4">
      <c r="A5400" s="50" t="s">
        <v>284</v>
      </c>
      <c r="B5400" s="50">
        <v>543470</v>
      </c>
      <c r="C5400" s="50" t="s">
        <v>283</v>
      </c>
      <c r="D5400" s="50" t="s">
        <v>282</v>
      </c>
    </row>
    <row r="5401" spans="1:4">
      <c r="A5401" s="50" t="s">
        <v>281</v>
      </c>
      <c r="B5401" s="50">
        <v>543471</v>
      </c>
      <c r="C5401" s="50" t="s">
        <v>280</v>
      </c>
      <c r="D5401" s="50" t="s">
        <v>174</v>
      </c>
    </row>
    <row r="5402" spans="1:4">
      <c r="A5402" s="50" t="s">
        <v>279</v>
      </c>
      <c r="B5402" s="50">
        <v>543472</v>
      </c>
      <c r="C5402" s="50" t="s">
        <v>278</v>
      </c>
      <c r="D5402" s="50" t="s">
        <v>174</v>
      </c>
    </row>
    <row r="5403" spans="1:4">
      <c r="A5403" s="50" t="s">
        <v>277</v>
      </c>
      <c r="B5403" s="50">
        <v>543473</v>
      </c>
      <c r="C5403" s="50" t="s">
        <v>276</v>
      </c>
      <c r="D5403" s="50" t="s">
        <v>174</v>
      </c>
    </row>
    <row r="5404" spans="1:4">
      <c r="A5404" s="50" t="s">
        <v>275</v>
      </c>
      <c r="B5404" s="50">
        <v>543474</v>
      </c>
      <c r="C5404" s="50" t="s">
        <v>274</v>
      </c>
      <c r="D5404" s="50" t="s">
        <v>174</v>
      </c>
    </row>
    <row r="5405" spans="1:4">
      <c r="A5405" s="50" t="s">
        <v>273</v>
      </c>
      <c r="B5405" s="50">
        <v>543475</v>
      </c>
      <c r="C5405" s="50" t="s">
        <v>272</v>
      </c>
      <c r="D5405" s="50" t="s">
        <v>190</v>
      </c>
    </row>
    <row r="5406" spans="1:4">
      <c r="A5406" s="50" t="s">
        <v>271</v>
      </c>
      <c r="B5406" s="50">
        <v>543481</v>
      </c>
      <c r="C5406" s="50" t="s">
        <v>270</v>
      </c>
      <c r="D5406" s="50" t="s">
        <v>174</v>
      </c>
    </row>
    <row r="5407" spans="1:4">
      <c r="A5407" s="50" t="s">
        <v>269</v>
      </c>
      <c r="B5407" s="50">
        <v>543482</v>
      </c>
      <c r="C5407" s="50" t="s">
        <v>268</v>
      </c>
      <c r="D5407" s="50" t="s">
        <v>267</v>
      </c>
    </row>
    <row r="5408" spans="1:4">
      <c r="A5408" s="50" t="s">
        <v>266</v>
      </c>
      <c r="B5408" s="50">
        <v>543489</v>
      </c>
      <c r="C5408" s="50" t="s">
        <v>265</v>
      </c>
      <c r="D5408" s="50" t="s">
        <v>202</v>
      </c>
    </row>
    <row r="5409" spans="1:4">
      <c r="A5409" s="50" t="s">
        <v>264</v>
      </c>
      <c r="B5409" s="50">
        <v>543490</v>
      </c>
      <c r="C5409" s="50" t="s">
        <v>263</v>
      </c>
      <c r="D5409" s="50" t="s">
        <v>262</v>
      </c>
    </row>
    <row r="5410" spans="1:4">
      <c r="A5410" s="50" t="s">
        <v>261</v>
      </c>
      <c r="B5410" s="50">
        <v>543497</v>
      </c>
      <c r="C5410" s="50" t="s">
        <v>260</v>
      </c>
      <c r="D5410" s="50" t="s">
        <v>187</v>
      </c>
    </row>
    <row r="5411" spans="1:4">
      <c r="A5411" s="50" t="s">
        <v>259</v>
      </c>
      <c r="B5411" s="50">
        <v>543498</v>
      </c>
      <c r="C5411" s="50" t="s">
        <v>258</v>
      </c>
      <c r="D5411" s="50" t="s">
        <v>257</v>
      </c>
    </row>
    <row r="5412" spans="1:4">
      <c r="A5412" s="50" t="s">
        <v>256</v>
      </c>
      <c r="B5412" s="50">
        <v>543499</v>
      </c>
      <c r="C5412" s="50" t="s">
        <v>255</v>
      </c>
      <c r="D5412" s="50" t="s">
        <v>254</v>
      </c>
    </row>
    <row r="5413" spans="1:4">
      <c r="A5413" s="50" t="s">
        <v>253</v>
      </c>
      <c r="B5413" s="50">
        <v>543500</v>
      </c>
      <c r="C5413" s="50" t="s">
        <v>252</v>
      </c>
      <c r="D5413" s="50" t="s">
        <v>237</v>
      </c>
    </row>
    <row r="5414" spans="1:4">
      <c r="A5414" s="50" t="s">
        <v>251</v>
      </c>
      <c r="B5414" s="50">
        <v>543501</v>
      </c>
      <c r="C5414" s="50" t="s">
        <v>250</v>
      </c>
      <c r="D5414" s="50" t="s">
        <v>174</v>
      </c>
    </row>
    <row r="5415" spans="1:4">
      <c r="A5415" s="50" t="s">
        <v>249</v>
      </c>
      <c r="B5415" s="50">
        <v>543512</v>
      </c>
      <c r="C5415" s="50" t="s">
        <v>248</v>
      </c>
      <c r="D5415" s="50" t="s">
        <v>247</v>
      </c>
    </row>
    <row r="5416" spans="1:4">
      <c r="A5416" s="50" t="s">
        <v>246</v>
      </c>
      <c r="B5416" s="50">
        <v>543513</v>
      </c>
      <c r="C5416" s="50" t="s">
        <v>245</v>
      </c>
      <c r="D5416" s="50" t="s">
        <v>237</v>
      </c>
    </row>
    <row r="5417" spans="1:4">
      <c r="A5417" s="50" t="s">
        <v>244</v>
      </c>
      <c r="B5417" s="50">
        <v>543514</v>
      </c>
      <c r="C5417" s="50" t="s">
        <v>243</v>
      </c>
      <c r="D5417" s="50" t="s">
        <v>242</v>
      </c>
    </row>
    <row r="5418" spans="1:4">
      <c r="A5418" s="50" t="s">
        <v>241</v>
      </c>
      <c r="B5418" s="50">
        <v>543515</v>
      </c>
      <c r="C5418" s="50" t="s">
        <v>240</v>
      </c>
      <c r="D5418" s="50" t="s">
        <v>237</v>
      </c>
    </row>
    <row r="5419" spans="1:4">
      <c r="A5419" s="50" t="s">
        <v>239</v>
      </c>
      <c r="B5419" s="50">
        <v>543516</v>
      </c>
      <c r="C5419" s="50" t="s">
        <v>238</v>
      </c>
      <c r="D5419" s="50" t="s">
        <v>237</v>
      </c>
    </row>
    <row r="5420" spans="1:4">
      <c r="A5420" s="50" t="s">
        <v>236</v>
      </c>
      <c r="B5420" s="50">
        <v>543517</v>
      </c>
      <c r="C5420" s="50" t="s">
        <v>235</v>
      </c>
      <c r="D5420" s="50" t="s">
        <v>205</v>
      </c>
    </row>
    <row r="5421" spans="1:4">
      <c r="A5421" s="50" t="s">
        <v>234</v>
      </c>
      <c r="B5421" s="50">
        <v>543518</v>
      </c>
      <c r="C5421" s="50" t="s">
        <v>233</v>
      </c>
      <c r="D5421" s="50" t="s">
        <v>193</v>
      </c>
    </row>
    <row r="5422" spans="1:4">
      <c r="A5422" s="50" t="s">
        <v>232</v>
      </c>
      <c r="B5422" s="50">
        <v>543519</v>
      </c>
      <c r="C5422" s="50" t="s">
        <v>231</v>
      </c>
      <c r="D5422" s="50" t="s">
        <v>230</v>
      </c>
    </row>
    <row r="5423" spans="1:4">
      <c r="A5423" s="50" t="s">
        <v>229</v>
      </c>
      <c r="B5423" s="50">
        <v>543520</v>
      </c>
      <c r="C5423" s="50" t="s">
        <v>228</v>
      </c>
      <c r="D5423" s="50" t="s">
        <v>216</v>
      </c>
    </row>
    <row r="5424" spans="1:4">
      <c r="A5424" s="50" t="s">
        <v>227</v>
      </c>
      <c r="B5424" s="50">
        <v>543521</v>
      </c>
      <c r="C5424" s="50" t="s">
        <v>226</v>
      </c>
      <c r="D5424" s="50" t="s">
        <v>225</v>
      </c>
    </row>
    <row r="5425" spans="1:4">
      <c r="A5425" s="50" t="s">
        <v>224</v>
      </c>
      <c r="B5425" s="50">
        <v>543522</v>
      </c>
      <c r="C5425" s="50" t="s">
        <v>223</v>
      </c>
      <c r="D5425" s="50" t="s">
        <v>222</v>
      </c>
    </row>
    <row r="5426" spans="1:4">
      <c r="A5426" s="50" t="s">
        <v>221</v>
      </c>
      <c r="B5426" s="50">
        <v>543523</v>
      </c>
      <c r="C5426" s="50" t="s">
        <v>220</v>
      </c>
      <c r="D5426" s="50" t="s">
        <v>219</v>
      </c>
    </row>
    <row r="5427" spans="1:4">
      <c r="A5427" s="50" t="s">
        <v>218</v>
      </c>
      <c r="B5427" s="50">
        <v>543524</v>
      </c>
      <c r="C5427" s="50" t="s">
        <v>217</v>
      </c>
      <c r="D5427" s="50" t="s">
        <v>216</v>
      </c>
    </row>
    <row r="5428" spans="1:4">
      <c r="A5428" s="50" t="s">
        <v>215</v>
      </c>
      <c r="B5428" s="50">
        <v>543525</v>
      </c>
      <c r="C5428" s="50" t="s">
        <v>214</v>
      </c>
      <c r="D5428" s="50" t="s">
        <v>190</v>
      </c>
    </row>
    <row r="5429" spans="1:4">
      <c r="A5429" s="50" t="s">
        <v>213</v>
      </c>
      <c r="B5429" s="50">
        <v>543526</v>
      </c>
      <c r="C5429" s="50" t="s">
        <v>212</v>
      </c>
      <c r="D5429" s="50" t="s">
        <v>211</v>
      </c>
    </row>
    <row r="5430" spans="1:4">
      <c r="A5430" s="50" t="s">
        <v>210</v>
      </c>
      <c r="B5430" s="50">
        <v>543527</v>
      </c>
      <c r="C5430" s="50" t="s">
        <v>209</v>
      </c>
      <c r="D5430" s="50" t="s">
        <v>208</v>
      </c>
    </row>
    <row r="5431" spans="1:4">
      <c r="A5431" s="50" t="s">
        <v>207</v>
      </c>
      <c r="B5431" s="50">
        <v>543528</v>
      </c>
      <c r="C5431" s="50" t="s">
        <v>206</v>
      </c>
      <c r="D5431" s="50" t="s">
        <v>205</v>
      </c>
    </row>
    <row r="5432" spans="1:4">
      <c r="A5432" s="50" t="s">
        <v>204</v>
      </c>
      <c r="B5432" s="50">
        <v>543529</v>
      </c>
      <c r="C5432" s="50" t="s">
        <v>203</v>
      </c>
      <c r="D5432" s="50" t="s">
        <v>202</v>
      </c>
    </row>
    <row r="5433" spans="1:4">
      <c r="A5433" s="50" t="s">
        <v>201</v>
      </c>
      <c r="B5433" s="50">
        <v>543530</v>
      </c>
      <c r="C5433" s="50" t="s">
        <v>200</v>
      </c>
      <c r="D5433" s="50" t="s">
        <v>199</v>
      </c>
    </row>
    <row r="5434" spans="1:4">
      <c r="A5434" s="50" t="s">
        <v>198</v>
      </c>
      <c r="B5434" s="50">
        <v>543531</v>
      </c>
      <c r="C5434" s="50" t="s">
        <v>197</v>
      </c>
      <c r="D5434" s="50" t="s">
        <v>196</v>
      </c>
    </row>
    <row r="5435" spans="1:4">
      <c r="A5435" s="50" t="s">
        <v>195</v>
      </c>
      <c r="B5435" s="50">
        <v>543532</v>
      </c>
      <c r="C5435" s="50" t="s">
        <v>194</v>
      </c>
      <c r="D5435" s="50" t="s">
        <v>193</v>
      </c>
    </row>
    <row r="5436" spans="1:4">
      <c r="A5436" s="50" t="s">
        <v>192</v>
      </c>
      <c r="B5436" s="50">
        <v>543533</v>
      </c>
      <c r="C5436" s="50" t="s">
        <v>191</v>
      </c>
      <c r="D5436" s="50" t="s">
        <v>190</v>
      </c>
    </row>
    <row r="5437" spans="1:4">
      <c r="A5437" s="50" t="s">
        <v>189</v>
      </c>
      <c r="B5437" s="50">
        <v>543534</v>
      </c>
      <c r="C5437" s="50" t="s">
        <v>188</v>
      </c>
      <c r="D5437" s="50" t="s">
        <v>187</v>
      </c>
    </row>
    <row r="5438" spans="1:4">
      <c r="A5438" s="50" t="s">
        <v>186</v>
      </c>
      <c r="B5438" s="50">
        <v>543535</v>
      </c>
      <c r="C5438" s="50" t="s">
        <v>185</v>
      </c>
      <c r="D5438" s="50" t="s">
        <v>184</v>
      </c>
    </row>
    <row r="5439" spans="1:4">
      <c r="A5439" s="50" t="s">
        <v>183</v>
      </c>
      <c r="B5439" s="50">
        <v>543536</v>
      </c>
      <c r="C5439" s="50" t="s">
        <v>182</v>
      </c>
      <c r="D5439" s="50" t="s">
        <v>181</v>
      </c>
    </row>
    <row r="5440" spans="1:4">
      <c r="A5440" s="50" t="s">
        <v>180</v>
      </c>
      <c r="B5440" s="50">
        <v>590136</v>
      </c>
      <c r="C5440" s="50" t="s">
        <v>179</v>
      </c>
      <c r="D5440" s="50" t="s">
        <v>174</v>
      </c>
    </row>
    <row r="5441" spans="1:4">
      <c r="A5441" s="50" t="s">
        <v>178</v>
      </c>
      <c r="B5441" s="50">
        <v>590137</v>
      </c>
      <c r="C5441" s="50" t="s">
        <v>177</v>
      </c>
      <c r="D5441" s="50" t="s">
        <v>174</v>
      </c>
    </row>
    <row r="5442" spans="1:4">
      <c r="A5442" s="50" t="s">
        <v>176</v>
      </c>
      <c r="B5442" s="50">
        <v>590138</v>
      </c>
      <c r="C5442" s="50" t="s">
        <v>175</v>
      </c>
      <c r="D5442" s="50" t="s">
        <v>174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0BE36-FC90-40EC-A081-5846C5084D17}">
  <dimension ref="B1:M99"/>
  <sheetViews>
    <sheetView showGridLines="0" topLeftCell="D89" zoomScale="98" workbookViewId="0">
      <selection activeCell="P95" sqref="P95"/>
    </sheetView>
  </sheetViews>
  <sheetFormatPr defaultRowHeight="14.5"/>
  <cols>
    <col min="1" max="1" width="1.81640625" style="92" customWidth="1"/>
    <col min="2" max="2" width="38.7265625" style="92" bestFit="1" customWidth="1"/>
    <col min="3" max="3" width="11.7265625" style="92" customWidth="1"/>
    <col min="4" max="4" width="17" style="92" customWidth="1"/>
    <col min="5" max="5" width="15" style="92" customWidth="1"/>
    <col min="6" max="6" width="17.54296875" style="92" customWidth="1"/>
    <col min="7" max="7" width="13.453125" style="92" customWidth="1"/>
    <col min="8" max="8" width="13.26953125" style="92" customWidth="1"/>
    <col min="9" max="9" width="14.7265625" style="92" customWidth="1"/>
    <col min="10" max="10" width="15.453125" style="92" customWidth="1"/>
    <col min="11" max="11" width="11.7265625" style="92" customWidth="1"/>
    <col min="12" max="12" width="16" style="92" customWidth="1"/>
    <col min="13" max="13" width="9.453125" style="92" customWidth="1"/>
    <col min="14" max="16384" width="8.7265625" style="92"/>
  </cols>
  <sheetData>
    <row r="1" spans="2:13" ht="14" customHeight="1">
      <c r="B1" s="91" t="s">
        <v>8452</v>
      </c>
    </row>
    <row r="2" spans="2:13">
      <c r="B2" s="92" t="s">
        <v>8453</v>
      </c>
    </row>
    <row r="3" spans="2:13" ht="42.5">
      <c r="B3" s="211" t="s">
        <v>8454</v>
      </c>
      <c r="C3" s="211" t="s">
        <v>8455</v>
      </c>
      <c r="D3" s="211" t="s">
        <v>8456</v>
      </c>
      <c r="E3" s="211" t="s">
        <v>8457</v>
      </c>
      <c r="F3" s="211" t="s">
        <v>8458</v>
      </c>
      <c r="G3" s="211" t="s">
        <v>8459</v>
      </c>
      <c r="H3" s="211" t="s">
        <v>8460</v>
      </c>
      <c r="I3" s="211" t="s">
        <v>8461</v>
      </c>
      <c r="J3" s="211" t="s">
        <v>8462</v>
      </c>
      <c r="K3" s="211" t="s">
        <v>8463</v>
      </c>
      <c r="L3" s="212" t="s">
        <v>8464</v>
      </c>
      <c r="M3" s="211" t="s">
        <v>8465</v>
      </c>
    </row>
    <row r="4" spans="2:13">
      <c r="B4" s="93" t="s">
        <v>8466</v>
      </c>
      <c r="C4" s="94">
        <v>13</v>
      </c>
      <c r="D4" s="95">
        <v>12.254999999999999</v>
      </c>
      <c r="E4" s="95">
        <v>6.1719999999999988</v>
      </c>
      <c r="F4" s="96">
        <v>1.9855800388852887</v>
      </c>
      <c r="G4" s="95">
        <v>15.7</v>
      </c>
      <c r="H4" s="95">
        <v>1.9499999999999993</v>
      </c>
      <c r="I4" s="96">
        <v>0.11509866777887166</v>
      </c>
      <c r="J4" s="96">
        <v>0.92871967524177057</v>
      </c>
      <c r="K4" s="97">
        <v>4.3520758141792797</v>
      </c>
      <c r="L4" s="98">
        <f>1/K4</f>
        <v>0.22977540895357343</v>
      </c>
      <c r="M4" s="384">
        <v>0.5859619601682664</v>
      </c>
    </row>
    <row r="5" spans="2:13">
      <c r="B5" s="93" t="s">
        <v>8467</v>
      </c>
      <c r="C5" s="94">
        <v>13</v>
      </c>
      <c r="D5" s="95">
        <v>179.85599999999999</v>
      </c>
      <c r="E5" s="95">
        <v>230.04299999999998</v>
      </c>
      <c r="F5" s="96">
        <v>0.78183643927439661</v>
      </c>
      <c r="G5" s="95">
        <v>0</v>
      </c>
      <c r="H5" s="95">
        <v>130.91380000000004</v>
      </c>
      <c r="I5" s="96">
        <v>1.1286262733025205E-2</v>
      </c>
      <c r="J5" s="96">
        <v>8.590057130269689E-2</v>
      </c>
      <c r="K5" s="97">
        <v>2.3987361826292801</v>
      </c>
      <c r="L5" s="98">
        <f t="shared" ref="L5:L68" si="0">1/K5</f>
        <v>0.41688619500619256</v>
      </c>
      <c r="M5" s="384">
        <v>3.398413975620472E-2</v>
      </c>
    </row>
    <row r="6" spans="2:13">
      <c r="B6" s="93" t="s">
        <v>8468</v>
      </c>
      <c r="C6" s="94">
        <v>6</v>
      </c>
      <c r="D6" s="95">
        <v>522.1389999999999</v>
      </c>
      <c r="E6" s="95">
        <v>907.27300000000002</v>
      </c>
      <c r="F6" s="96">
        <v>0.57550373481851647</v>
      </c>
      <c r="G6" s="95">
        <v>0</v>
      </c>
      <c r="H6" s="95">
        <v>0</v>
      </c>
      <c r="I6" s="96">
        <v>-5.2425788869725737E-2</v>
      </c>
      <c r="J6" s="96">
        <v>-30.163963317758547</v>
      </c>
      <c r="K6" s="97">
        <v>0.99250581619997469</v>
      </c>
      <c r="L6" s="98">
        <f t="shared" si="0"/>
        <v>1.0075507706632072</v>
      </c>
      <c r="M6" s="384">
        <v>-0.59810780376869188</v>
      </c>
    </row>
    <row r="7" spans="2:13">
      <c r="B7" s="93" t="s">
        <v>8469</v>
      </c>
      <c r="C7" s="94">
        <v>323</v>
      </c>
      <c r="D7" s="95">
        <v>1319.1549999999995</v>
      </c>
      <c r="E7" s="95">
        <v>1037.4009999999992</v>
      </c>
      <c r="F7" s="96">
        <v>1.2715960366338577</v>
      </c>
      <c r="G7" s="95">
        <v>18.023</v>
      </c>
      <c r="H7" s="95">
        <v>19.954000000001088</v>
      </c>
      <c r="I7" s="96">
        <v>4.4862222418410296E-3</v>
      </c>
      <c r="J7" s="96">
        <v>0.1324811729154258</v>
      </c>
      <c r="K7" s="97">
        <v>2.8247623583292145</v>
      </c>
      <c r="L7" s="98">
        <f t="shared" si="0"/>
        <v>0.35401208071587242</v>
      </c>
      <c r="M7" s="384">
        <v>9.5153899651068408E-2</v>
      </c>
    </row>
    <row r="8" spans="2:13">
      <c r="B8" s="93" t="s">
        <v>8470</v>
      </c>
      <c r="C8" s="94">
        <v>12</v>
      </c>
      <c r="D8" s="95">
        <v>2055.7350000000001</v>
      </c>
      <c r="E8" s="95">
        <v>4078.6380000000004</v>
      </c>
      <c r="F8" s="96">
        <v>0.50402487300907806</v>
      </c>
      <c r="G8" s="95">
        <v>103.39999999999999</v>
      </c>
      <c r="H8" s="95">
        <v>106.72619999999915</v>
      </c>
      <c r="I8" s="96">
        <v>-2.3678847600735676E-2</v>
      </c>
      <c r="J8" s="96">
        <v>-0.48880651837000005</v>
      </c>
      <c r="K8" s="97">
        <v>1.1695525313659343</v>
      </c>
      <c r="L8" s="98">
        <f t="shared" si="0"/>
        <v>0.85502786166610933</v>
      </c>
      <c r="M8" s="384">
        <v>-3.5019143033347938E-2</v>
      </c>
    </row>
    <row r="9" spans="2:13">
      <c r="B9" s="93" t="s">
        <v>8471</v>
      </c>
      <c r="C9" s="94">
        <v>107</v>
      </c>
      <c r="D9" s="95">
        <v>1610.9509999999998</v>
      </c>
      <c r="E9" s="95">
        <v>1354.4360000000001</v>
      </c>
      <c r="F9" s="96">
        <v>1.1893887935642582</v>
      </c>
      <c r="G9" s="95">
        <v>188.833</v>
      </c>
      <c r="H9" s="95">
        <v>14.640199999999822</v>
      </c>
      <c r="I9" s="96">
        <v>1.2636963472964002E-2</v>
      </c>
      <c r="J9" s="96">
        <v>0.25411285871330636</v>
      </c>
      <c r="K9" s="97">
        <v>1.9351196747785298</v>
      </c>
      <c r="L9" s="98">
        <f t="shared" si="0"/>
        <v>0.51676390511323178</v>
      </c>
      <c r="M9" s="384">
        <v>5.9256669670706655E-2</v>
      </c>
    </row>
    <row r="10" spans="2:13">
      <c r="B10" s="93" t="s">
        <v>8472</v>
      </c>
      <c r="C10" s="94">
        <v>32</v>
      </c>
      <c r="D10" s="95">
        <v>2515.3199999999997</v>
      </c>
      <c r="E10" s="95">
        <v>9.25</v>
      </c>
      <c r="F10" s="96" t="s">
        <v>8473</v>
      </c>
      <c r="G10" s="95">
        <v>283.76100000000002</v>
      </c>
      <c r="H10" s="95">
        <v>0</v>
      </c>
      <c r="I10" s="96">
        <v>2.8561625183255935E-2</v>
      </c>
      <c r="J10" s="96">
        <v>95.33594666973957</v>
      </c>
      <c r="K10" s="97">
        <v>0.4374686930360836</v>
      </c>
      <c r="L10" s="98">
        <f t="shared" si="0"/>
        <v>2.2858778603330072</v>
      </c>
      <c r="M10" s="384">
        <v>1.176175134580692E-2</v>
      </c>
    </row>
    <row r="11" spans="2:13">
      <c r="B11" s="93" t="s">
        <v>8474</v>
      </c>
      <c r="C11" s="94">
        <v>5</v>
      </c>
      <c r="D11" s="95">
        <v>90.31</v>
      </c>
      <c r="E11" s="95">
        <v>0</v>
      </c>
      <c r="F11" s="96" t="s">
        <v>8473</v>
      </c>
      <c r="G11" s="95">
        <v>0</v>
      </c>
      <c r="H11" s="95">
        <v>0</v>
      </c>
      <c r="I11" s="96">
        <v>4.0481420054686447E-2</v>
      </c>
      <c r="J11" s="96">
        <v>14.611621092579158</v>
      </c>
      <c r="K11" s="97">
        <v>0.52508707334008453</v>
      </c>
      <c r="L11" s="98">
        <f t="shared" si="0"/>
        <v>1.9044460448035585</v>
      </c>
      <c r="M11" s="384">
        <v>2.1963454228465167E-2</v>
      </c>
    </row>
    <row r="12" spans="2:13">
      <c r="B12" s="93" t="s">
        <v>8475</v>
      </c>
      <c r="C12" s="94">
        <v>19</v>
      </c>
      <c r="D12" s="95">
        <v>132.85499999999999</v>
      </c>
      <c r="E12" s="95">
        <v>94.073999999999998</v>
      </c>
      <c r="F12" s="96">
        <v>1.4122393009758274</v>
      </c>
      <c r="G12" s="95">
        <v>31.029999999999998</v>
      </c>
      <c r="H12" s="95">
        <v>1.3230000000000359</v>
      </c>
      <c r="I12" s="96">
        <v>1.9774489535232507E-2</v>
      </c>
      <c r="J12" s="96">
        <v>0.23780071124215976</v>
      </c>
      <c r="K12" s="97">
        <v>1.8773559185600828</v>
      </c>
      <c r="L12" s="98">
        <f t="shared" si="0"/>
        <v>0.5326640463397011</v>
      </c>
      <c r="M12" s="384">
        <v>4.3070540726236804E-2</v>
      </c>
    </row>
    <row r="13" spans="2:13">
      <c r="B13" s="93" t="s">
        <v>8476</v>
      </c>
      <c r="C13" s="94">
        <v>5</v>
      </c>
      <c r="D13" s="95">
        <v>1.59</v>
      </c>
      <c r="E13" s="95">
        <v>70.091000000000008</v>
      </c>
      <c r="F13" s="96">
        <v>2.2684795480161501E-2</v>
      </c>
      <c r="G13" s="95">
        <v>0</v>
      </c>
      <c r="H13" s="95">
        <v>0</v>
      </c>
      <c r="I13" s="96">
        <v>-4.3484802124820511E-2</v>
      </c>
      <c r="J13" s="96">
        <v>-0.34007573967155907</v>
      </c>
      <c r="K13" s="97">
        <v>2.0035510469356326</v>
      </c>
      <c r="L13" s="98">
        <f t="shared" si="0"/>
        <v>0.49911381171419023</v>
      </c>
      <c r="M13" s="384">
        <v>-0.10415246868424263</v>
      </c>
    </row>
    <row r="14" spans="2:13">
      <c r="B14" s="93" t="s">
        <v>8477</v>
      </c>
      <c r="C14" s="94">
        <v>17</v>
      </c>
      <c r="D14" s="95">
        <v>182.505</v>
      </c>
      <c r="E14" s="95">
        <v>165.614</v>
      </c>
      <c r="F14" s="96">
        <v>1.1019901699131716</v>
      </c>
      <c r="G14" s="95">
        <v>4.95</v>
      </c>
      <c r="H14" s="95">
        <v>4.0799999999990177E-2</v>
      </c>
      <c r="I14" s="96">
        <v>6.484380093286779E-3</v>
      </c>
      <c r="J14" s="96">
        <v>4.8500550382375579E-2</v>
      </c>
      <c r="K14" s="97">
        <v>1.0879530894503171</v>
      </c>
      <c r="L14" s="98">
        <f t="shared" si="0"/>
        <v>0.91915727773266864</v>
      </c>
      <c r="M14" s="384">
        <v>0.17417747786795842</v>
      </c>
    </row>
    <row r="15" spans="2:13">
      <c r="B15" s="93" t="s">
        <v>8478</v>
      </c>
      <c r="C15" s="94">
        <v>174</v>
      </c>
      <c r="D15" s="95">
        <v>98.346000000000089</v>
      </c>
      <c r="E15" s="95">
        <v>60.774000000000022</v>
      </c>
      <c r="F15" s="96">
        <v>1.6182248988054111</v>
      </c>
      <c r="G15" s="95">
        <v>1.6089999999999998</v>
      </c>
      <c r="H15" s="95">
        <v>0.97879999999999967</v>
      </c>
      <c r="I15" s="96">
        <v>5.718692742478557E-3</v>
      </c>
      <c r="J15" s="96">
        <v>2.6058980419272868</v>
      </c>
      <c r="K15" s="97">
        <v>0.7957445803487172</v>
      </c>
      <c r="L15" s="98">
        <f t="shared" si="0"/>
        <v>1.2566846506975549</v>
      </c>
      <c r="M15" s="384">
        <v>1.1229890259896977E-2</v>
      </c>
    </row>
    <row r="16" spans="2:13">
      <c r="B16" s="93" t="s">
        <v>8479</v>
      </c>
      <c r="C16" s="94">
        <v>48</v>
      </c>
      <c r="D16" s="95">
        <v>294.06299999999999</v>
      </c>
      <c r="E16" s="95">
        <v>132.08999999999997</v>
      </c>
      <c r="F16" s="96">
        <v>2.2262321144674089</v>
      </c>
      <c r="G16" s="95">
        <v>-2.7E-2</v>
      </c>
      <c r="H16" s="95">
        <v>0.48220000000009122</v>
      </c>
      <c r="I16" s="96">
        <v>3.0565548896952174E-2</v>
      </c>
      <c r="J16" s="96">
        <v>0.5501661862388435</v>
      </c>
      <c r="K16" s="97">
        <v>2.0105271975176731</v>
      </c>
      <c r="L16" s="98">
        <f t="shared" si="0"/>
        <v>0.497381980823072</v>
      </c>
      <c r="M16" s="384">
        <v>0.1715718544183254</v>
      </c>
    </row>
    <row r="17" spans="2:13">
      <c r="B17" s="93" t="s">
        <v>8480</v>
      </c>
      <c r="C17" s="94">
        <v>58</v>
      </c>
      <c r="D17" s="95">
        <v>141.79699999999997</v>
      </c>
      <c r="E17" s="95">
        <v>125.52300000000002</v>
      </c>
      <c r="F17" s="96">
        <v>1.1296495462982874</v>
      </c>
      <c r="G17" s="95">
        <v>-26.311</v>
      </c>
      <c r="H17" s="95">
        <v>7.9599999999913962E-2</v>
      </c>
      <c r="I17" s="96">
        <v>-1.5559103624124143E-3</v>
      </c>
      <c r="J17" s="96">
        <v>-2.2128621978277325E-2</v>
      </c>
      <c r="K17" s="97">
        <v>4.0759056231095938</v>
      </c>
      <c r="L17" s="98">
        <f t="shared" si="0"/>
        <v>0.24534424799489812</v>
      </c>
      <c r="M17" s="384">
        <v>0.13481714734660222</v>
      </c>
    </row>
    <row r="18" spans="2:13">
      <c r="B18" s="93" t="s">
        <v>8481</v>
      </c>
      <c r="C18" s="94">
        <v>8</v>
      </c>
      <c r="D18" s="95">
        <v>207.31</v>
      </c>
      <c r="E18" s="95">
        <v>272.43100000000004</v>
      </c>
      <c r="F18" s="96">
        <v>0.76096332649368081</v>
      </c>
      <c r="G18" s="95">
        <v>-0.42799999999999999</v>
      </c>
      <c r="H18" s="95">
        <v>0</v>
      </c>
      <c r="I18" s="96">
        <v>-5.0339982459454806E-2</v>
      </c>
      <c r="J18" s="96">
        <v>-0.91369890717302304</v>
      </c>
      <c r="K18" s="97">
        <v>0.98018147410448508</v>
      </c>
      <c r="L18" s="98">
        <f t="shared" si="0"/>
        <v>1.0202192414558964</v>
      </c>
      <c r="M18" s="384">
        <v>-3.5265425948056281E-3</v>
      </c>
    </row>
    <row r="19" spans="2:13">
      <c r="B19" s="93" t="s">
        <v>8482</v>
      </c>
      <c r="C19" s="94">
        <v>128</v>
      </c>
      <c r="D19" s="95">
        <v>1638.4330000000004</v>
      </c>
      <c r="E19" s="95">
        <v>741.08699999999999</v>
      </c>
      <c r="F19" s="96">
        <v>2.2108510876590746</v>
      </c>
      <c r="G19" s="95">
        <v>29.027999999999999</v>
      </c>
      <c r="H19" s="95">
        <v>4.4913999999994303</v>
      </c>
      <c r="I19" s="96">
        <v>3.651505614599599E-2</v>
      </c>
      <c r="J19" s="96">
        <v>0.36157794125719617</v>
      </c>
      <c r="K19" s="97">
        <v>1.4829760826656215</v>
      </c>
      <c r="L19" s="98">
        <f t="shared" si="0"/>
        <v>0.67431970865134849</v>
      </c>
      <c r="M19" s="384">
        <v>0.11908758671978847</v>
      </c>
    </row>
    <row r="20" spans="2:13">
      <c r="B20" s="93" t="s">
        <v>8483</v>
      </c>
      <c r="C20" s="94">
        <v>10</v>
      </c>
      <c r="D20" s="95">
        <v>678.43</v>
      </c>
      <c r="E20" s="95">
        <v>188.09999999999994</v>
      </c>
      <c r="F20" s="96">
        <v>3.6067517278043604</v>
      </c>
      <c r="G20" s="95">
        <v>33.42</v>
      </c>
      <c r="H20" s="95">
        <v>1.6743999999996504</v>
      </c>
      <c r="I20" s="96">
        <v>6.8788133485199535E-2</v>
      </c>
      <c r="J20" s="96">
        <v>0.69803448886853148</v>
      </c>
      <c r="K20" s="97">
        <v>1.9394418222297922</v>
      </c>
      <c r="L20" s="98">
        <f t="shared" si="0"/>
        <v>0.51561226974588581</v>
      </c>
      <c r="M20" s="384">
        <v>0.221375215652759</v>
      </c>
    </row>
    <row r="21" spans="2:13">
      <c r="B21" s="93" t="s">
        <v>8484</v>
      </c>
      <c r="C21" s="94">
        <v>167</v>
      </c>
      <c r="D21" s="95">
        <v>2136.2280000000005</v>
      </c>
      <c r="E21" s="95">
        <v>1159.7210000000005</v>
      </c>
      <c r="F21" s="96">
        <v>1.8420188993732109</v>
      </c>
      <c r="G21" s="95">
        <v>149.75400000000002</v>
      </c>
      <c r="H21" s="95">
        <v>-8.0283999999992375</v>
      </c>
      <c r="I21" s="96">
        <v>2.2489217526960082E-2</v>
      </c>
      <c r="J21" s="96">
        <v>0.23451832048916638</v>
      </c>
      <c r="K21" s="97">
        <v>2.0349819285044326</v>
      </c>
      <c r="L21" s="98">
        <f t="shared" si="0"/>
        <v>0.49140485524356919</v>
      </c>
      <c r="M21" s="384">
        <v>0.20753919314975397</v>
      </c>
    </row>
    <row r="22" spans="2:13">
      <c r="B22" s="93" t="s">
        <v>8485</v>
      </c>
      <c r="C22" s="94">
        <v>2</v>
      </c>
      <c r="D22" s="95">
        <v>1808.8</v>
      </c>
      <c r="E22" s="95">
        <v>550.29999999999995</v>
      </c>
      <c r="F22" s="96">
        <v>3.2869343994184992</v>
      </c>
      <c r="G22" s="95">
        <v>0</v>
      </c>
      <c r="H22" s="95">
        <v>0.78600000000005821</v>
      </c>
      <c r="I22" s="96">
        <v>8.2890844583698109E-2</v>
      </c>
      <c r="J22" s="96">
        <v>0.43299617791782347</v>
      </c>
      <c r="K22" s="97">
        <v>4.0386197113756372</v>
      </c>
      <c r="L22" s="98">
        <f t="shared" si="0"/>
        <v>0.24760934959617165</v>
      </c>
      <c r="M22" s="384">
        <v>0.29707528166542035</v>
      </c>
    </row>
    <row r="23" spans="2:13">
      <c r="B23" s="93" t="s">
        <v>8486</v>
      </c>
      <c r="C23" s="94">
        <v>132</v>
      </c>
      <c r="D23" s="95">
        <v>1553.5179999999993</v>
      </c>
      <c r="E23" s="95">
        <v>2311.905999999999</v>
      </c>
      <c r="F23" s="96">
        <v>0.67196417155368771</v>
      </c>
      <c r="G23" s="95">
        <v>1856.9579999999999</v>
      </c>
      <c r="H23" s="95">
        <v>-15.583800000000338</v>
      </c>
      <c r="I23" s="96">
        <v>1.1830690502188625E-2</v>
      </c>
      <c r="J23" s="96">
        <v>8.9775143517130118E-2</v>
      </c>
      <c r="K23" s="97">
        <v>2.3636028584024564</v>
      </c>
      <c r="L23" s="98">
        <f t="shared" si="0"/>
        <v>0.42308292040055046</v>
      </c>
      <c r="M23" s="384">
        <v>0.13864803973032297</v>
      </c>
    </row>
    <row r="24" spans="2:13">
      <c r="B24" s="93" t="s">
        <v>8487</v>
      </c>
      <c r="C24" s="94">
        <v>6</v>
      </c>
      <c r="D24" s="95">
        <v>1.4159999999999999</v>
      </c>
      <c r="E24" s="95">
        <v>1.145</v>
      </c>
      <c r="F24" s="96">
        <v>1.2366812227074235</v>
      </c>
      <c r="G24" s="95">
        <v>0</v>
      </c>
      <c r="H24" s="95">
        <v>0</v>
      </c>
      <c r="I24" s="96">
        <v>4.5590659802833E-3</v>
      </c>
      <c r="J24" s="96">
        <v>0.1367178137238407</v>
      </c>
      <c r="K24" s="97">
        <v>1.8150229007633587</v>
      </c>
      <c r="L24" s="98">
        <f t="shared" si="0"/>
        <v>0.55095723562464249</v>
      </c>
      <c r="M24" s="384">
        <v>8.0008171038542325E-2</v>
      </c>
    </row>
    <row r="25" spans="2:13">
      <c r="B25" s="93" t="s">
        <v>8488</v>
      </c>
      <c r="C25" s="94">
        <v>92</v>
      </c>
      <c r="D25" s="95">
        <v>4110.0010000000002</v>
      </c>
      <c r="E25" s="95">
        <v>2184.752</v>
      </c>
      <c r="F25" s="96">
        <v>1.8812208433726119</v>
      </c>
      <c r="G25" s="95">
        <v>89.38900000000001</v>
      </c>
      <c r="H25" s="95">
        <v>18.402200000002267</v>
      </c>
      <c r="I25" s="96">
        <v>4.1099200956765662E-2</v>
      </c>
      <c r="J25" s="96">
        <v>0.48172167480265604</v>
      </c>
      <c r="K25" s="97">
        <v>0.95495638161746377</v>
      </c>
      <c r="L25" s="98">
        <f t="shared" si="0"/>
        <v>1.0471682468954691</v>
      </c>
      <c r="M25" s="384">
        <v>5.3265356814775004E-2</v>
      </c>
    </row>
    <row r="26" spans="2:13">
      <c r="B26" s="93" t="s">
        <v>783</v>
      </c>
      <c r="C26" s="94">
        <v>13</v>
      </c>
      <c r="D26" s="95">
        <v>164.44300000000001</v>
      </c>
      <c r="E26" s="95">
        <v>222.017</v>
      </c>
      <c r="F26" s="96">
        <v>0.74067751568573581</v>
      </c>
      <c r="G26" s="95">
        <v>9.2309999999999999</v>
      </c>
      <c r="H26" s="95">
        <v>-2.2498000000001639</v>
      </c>
      <c r="I26" s="96">
        <v>-6.2112043729173278E-3</v>
      </c>
      <c r="J26" s="96">
        <v>-8.6913482771074024E-2</v>
      </c>
      <c r="K26" s="97">
        <v>0.60656203573712342</v>
      </c>
      <c r="L26" s="98">
        <f t="shared" si="0"/>
        <v>1.6486359862347002</v>
      </c>
      <c r="M26" s="384">
        <v>2.1566234409499157E-2</v>
      </c>
    </row>
    <row r="27" spans="2:13">
      <c r="B27" s="93" t="s">
        <v>8489</v>
      </c>
      <c r="C27" s="94">
        <v>8</v>
      </c>
      <c r="D27" s="95">
        <v>228.45800000000003</v>
      </c>
      <c r="E27" s="95">
        <v>115.92200000000001</v>
      </c>
      <c r="F27" s="96">
        <v>1.9707907040941324</v>
      </c>
      <c r="G27" s="95">
        <v>1.2E-2</v>
      </c>
      <c r="H27" s="95">
        <v>-106.18860000000001</v>
      </c>
      <c r="I27" s="96">
        <v>5.2157139025832567E-3</v>
      </c>
      <c r="J27" s="96">
        <v>6.7797118914613846E-2</v>
      </c>
      <c r="K27" s="97">
        <v>0.8111705878752562</v>
      </c>
      <c r="L27" s="98">
        <f t="shared" si="0"/>
        <v>1.2327863151687428</v>
      </c>
      <c r="M27" s="384">
        <v>5.5785785478105164E-3</v>
      </c>
    </row>
    <row r="28" spans="2:13">
      <c r="B28" s="93" t="s">
        <v>8490</v>
      </c>
      <c r="C28" s="94">
        <v>156</v>
      </c>
      <c r="D28" s="95">
        <v>2186.7790000000009</v>
      </c>
      <c r="E28" s="95">
        <v>1565.3380000000004</v>
      </c>
      <c r="F28" s="96">
        <v>1.3970011588551485</v>
      </c>
      <c r="G28" s="95">
        <v>407.00899999999996</v>
      </c>
      <c r="H28" s="95">
        <v>93.16939999999704</v>
      </c>
      <c r="I28" s="96">
        <v>3.1780616216509919E-2</v>
      </c>
      <c r="J28" s="96">
        <v>0.29197518924808835</v>
      </c>
      <c r="K28" s="97">
        <v>0.92891089839558916</v>
      </c>
      <c r="L28" s="98">
        <f t="shared" si="0"/>
        <v>1.0765295161540205</v>
      </c>
      <c r="M28" s="384">
        <v>5.4942200303473188E-2</v>
      </c>
    </row>
    <row r="29" spans="2:13">
      <c r="B29" s="93" t="s">
        <v>319</v>
      </c>
      <c r="C29" s="94">
        <v>26</v>
      </c>
      <c r="D29" s="95">
        <v>9.1889999999999983</v>
      </c>
      <c r="E29" s="95">
        <v>17.787000000000006</v>
      </c>
      <c r="F29" s="96">
        <v>0.51661325687299686</v>
      </c>
      <c r="G29" s="95">
        <v>4.2090000000000005</v>
      </c>
      <c r="H29" s="95">
        <v>0.30079999999999896</v>
      </c>
      <c r="I29" s="96">
        <v>-2.5667072665402673E-2</v>
      </c>
      <c r="J29" s="96" t="s">
        <v>8473</v>
      </c>
      <c r="K29" s="97">
        <v>0.46552026137843255</v>
      </c>
      <c r="L29" s="98">
        <f t="shared" si="0"/>
        <v>2.1481342123303975</v>
      </c>
      <c r="M29" s="384" t="s">
        <v>8473</v>
      </c>
    </row>
    <row r="30" spans="2:13">
      <c r="B30" s="93" t="s">
        <v>8491</v>
      </c>
      <c r="C30" s="94">
        <v>102</v>
      </c>
      <c r="D30" s="95">
        <v>563.66300000000012</v>
      </c>
      <c r="E30" s="95">
        <v>356.55100000000033</v>
      </c>
      <c r="F30" s="96">
        <v>1.5808762280851816</v>
      </c>
      <c r="G30" s="95">
        <v>1.613</v>
      </c>
      <c r="H30" s="95">
        <v>32.251199999999926</v>
      </c>
      <c r="I30" s="96">
        <v>1.3219963238289219E-2</v>
      </c>
      <c r="J30" s="96">
        <v>0.28987966912953128</v>
      </c>
      <c r="K30" s="97">
        <v>1.5318773983427414</v>
      </c>
      <c r="L30" s="98">
        <f t="shared" si="0"/>
        <v>0.65279375561115272</v>
      </c>
      <c r="M30" s="384">
        <v>5.4779301194835844E-2</v>
      </c>
    </row>
    <row r="31" spans="2:13">
      <c r="B31" s="93" t="s">
        <v>8492</v>
      </c>
      <c r="C31" s="94">
        <v>8</v>
      </c>
      <c r="D31" s="95">
        <v>57.395999999999994</v>
      </c>
      <c r="E31" s="95">
        <v>14.183000000000003</v>
      </c>
      <c r="F31" s="96">
        <v>4.046816611436225</v>
      </c>
      <c r="G31" s="95">
        <v>0</v>
      </c>
      <c r="H31" s="95">
        <v>0.41819999999999879</v>
      </c>
      <c r="I31" s="96">
        <v>2.4886209893978418E-2</v>
      </c>
      <c r="J31" s="96">
        <v>1.2335301560243535</v>
      </c>
      <c r="K31" s="97">
        <v>8.0284903363834275</v>
      </c>
      <c r="L31" s="98">
        <f t="shared" si="0"/>
        <v>0.12455641821828078</v>
      </c>
      <c r="M31" s="384">
        <v>0.32618520356113251</v>
      </c>
    </row>
    <row r="32" spans="2:13">
      <c r="B32" s="93" t="s">
        <v>8493</v>
      </c>
      <c r="C32" s="94">
        <v>27</v>
      </c>
      <c r="D32" s="95">
        <v>56.801000000000009</v>
      </c>
      <c r="E32" s="95">
        <v>29.396999999999991</v>
      </c>
      <c r="F32" s="96">
        <v>1.9322039663911292</v>
      </c>
      <c r="G32" s="95">
        <v>38.200000000000003</v>
      </c>
      <c r="H32" s="95">
        <v>1.4602000000000146</v>
      </c>
      <c r="I32" s="96">
        <v>4.8774070052516501E-2</v>
      </c>
      <c r="J32" s="96">
        <v>0.76100466033512837</v>
      </c>
      <c r="K32" s="97">
        <v>2.4268056179172435</v>
      </c>
      <c r="L32" s="98">
        <f t="shared" si="0"/>
        <v>0.41206431723123738</v>
      </c>
      <c r="M32" s="384">
        <v>0.27119359131932486</v>
      </c>
    </row>
    <row r="33" spans="2:13">
      <c r="B33" s="93" t="s">
        <v>8494</v>
      </c>
      <c r="C33" s="94">
        <v>144</v>
      </c>
      <c r="D33" s="95">
        <v>1658.8349999999991</v>
      </c>
      <c r="E33" s="95">
        <v>1125.7489999999993</v>
      </c>
      <c r="F33" s="96">
        <v>1.4735389505120591</v>
      </c>
      <c r="G33" s="95">
        <v>31.045000000000005</v>
      </c>
      <c r="H33" s="95">
        <v>41.382199999999102</v>
      </c>
      <c r="I33" s="96">
        <v>1.2229110161280348E-2</v>
      </c>
      <c r="J33" s="96">
        <v>0.18999347335267988</v>
      </c>
      <c r="K33" s="97">
        <v>0.97947460971731182</v>
      </c>
      <c r="L33" s="98">
        <f t="shared" si="0"/>
        <v>1.0209555103103816</v>
      </c>
      <c r="M33" s="384">
        <v>4.8665675034765175E-2</v>
      </c>
    </row>
    <row r="34" spans="2:13">
      <c r="B34" s="93" t="s">
        <v>8495</v>
      </c>
      <c r="C34" s="94">
        <v>60</v>
      </c>
      <c r="D34" s="95">
        <v>108.20100000000001</v>
      </c>
      <c r="E34" s="95">
        <v>238.99400000000006</v>
      </c>
      <c r="F34" s="96">
        <v>0.4527352151100027</v>
      </c>
      <c r="G34" s="95">
        <v>14.456000000000001</v>
      </c>
      <c r="H34" s="95">
        <v>0.22699999999997544</v>
      </c>
      <c r="I34" s="96">
        <v>-6.3295762547399617E-2</v>
      </c>
      <c r="J34" s="96">
        <v>-0.90136253583662951</v>
      </c>
      <c r="K34" s="97">
        <v>0.67995090932629787</v>
      </c>
      <c r="L34" s="98">
        <f t="shared" si="0"/>
        <v>1.4706944079107269</v>
      </c>
      <c r="M34" s="384">
        <v>6.6039226657281618E-3</v>
      </c>
    </row>
    <row r="35" spans="2:13">
      <c r="B35" s="93" t="s">
        <v>8496</v>
      </c>
      <c r="C35" s="94">
        <v>10</v>
      </c>
      <c r="D35" s="95">
        <v>37.591000000000001</v>
      </c>
      <c r="E35" s="95">
        <v>8.3019999999999996</v>
      </c>
      <c r="F35" s="96">
        <v>4.5279450734762712</v>
      </c>
      <c r="G35" s="95">
        <v>0</v>
      </c>
      <c r="H35" s="95">
        <v>0.12040000000000362</v>
      </c>
      <c r="I35" s="96">
        <v>4.7153118486451824E-2</v>
      </c>
      <c r="J35" s="96">
        <v>0.31870481467573086</v>
      </c>
      <c r="K35" s="97">
        <v>5.2712447135424583</v>
      </c>
      <c r="L35" s="98">
        <f t="shared" si="0"/>
        <v>0.18970851370851374</v>
      </c>
      <c r="M35" s="384">
        <v>0.84345976944175927</v>
      </c>
    </row>
    <row r="36" spans="2:13">
      <c r="B36" s="93" t="s">
        <v>8497</v>
      </c>
      <c r="C36" s="94">
        <v>57</v>
      </c>
      <c r="D36" s="95">
        <v>161.96200000000005</v>
      </c>
      <c r="E36" s="95">
        <v>119.33699999999997</v>
      </c>
      <c r="F36" s="96">
        <v>1.3571817625715417</v>
      </c>
      <c r="G36" s="95">
        <v>-3.7859999999999996</v>
      </c>
      <c r="H36" s="95">
        <v>2.4352000000000658</v>
      </c>
      <c r="I36" s="96">
        <v>7.7462767885144116E-3</v>
      </c>
      <c r="J36" s="96">
        <v>0.13946671212312556</v>
      </c>
      <c r="K36" s="97">
        <v>1.499299489143417</v>
      </c>
      <c r="L36" s="98">
        <f t="shared" si="0"/>
        <v>0.66697815029025465</v>
      </c>
      <c r="M36" s="384">
        <v>4.1177374405029624E-2</v>
      </c>
    </row>
    <row r="37" spans="2:13">
      <c r="B37" s="93" t="s">
        <v>8498</v>
      </c>
      <c r="C37" s="94">
        <v>254</v>
      </c>
      <c r="D37" s="95">
        <v>906.47899999999925</v>
      </c>
      <c r="E37" s="95">
        <v>620.97899999999879</v>
      </c>
      <c r="F37" s="96">
        <v>1.4597578984152459</v>
      </c>
      <c r="G37" s="95">
        <v>287.91599999999994</v>
      </c>
      <c r="H37" s="95">
        <v>0.36240000000043437</v>
      </c>
      <c r="I37" s="96">
        <v>1.1353578117487301E-2</v>
      </c>
      <c r="J37" s="96">
        <v>0.19426990353303017</v>
      </c>
      <c r="K37" s="97">
        <v>0.10361553672669978</v>
      </c>
      <c r="L37" s="98">
        <f t="shared" si="0"/>
        <v>9.6510622980956757</v>
      </c>
      <c r="M37" s="384">
        <v>1.6319973349452094E-3</v>
      </c>
    </row>
    <row r="38" spans="2:13">
      <c r="B38" s="93" t="s">
        <v>8499</v>
      </c>
      <c r="C38" s="94">
        <v>185</v>
      </c>
      <c r="D38" s="95">
        <v>1139.2389999999998</v>
      </c>
      <c r="E38" s="95">
        <v>609.47200000000021</v>
      </c>
      <c r="F38" s="96">
        <v>1.8692228683188061</v>
      </c>
      <c r="G38" s="95">
        <v>99.592999999999989</v>
      </c>
      <c r="H38" s="95">
        <v>3.0955999999996493</v>
      </c>
      <c r="I38" s="96">
        <v>1.654482844947593E-2</v>
      </c>
      <c r="J38" s="96">
        <v>0.34667722096273373</v>
      </c>
      <c r="K38" s="97">
        <v>2.3987393584917776</v>
      </c>
      <c r="L38" s="98">
        <f t="shared" si="0"/>
        <v>0.41688564306076015</v>
      </c>
      <c r="M38" s="384">
        <v>5.4777162946450651E-2</v>
      </c>
    </row>
    <row r="39" spans="2:13">
      <c r="B39" s="93" t="s">
        <v>8500</v>
      </c>
      <c r="C39" s="94">
        <v>32</v>
      </c>
      <c r="D39" s="95">
        <v>6.987000000000001</v>
      </c>
      <c r="E39" s="95">
        <v>5.0289999999999973</v>
      </c>
      <c r="F39" s="96">
        <v>1.3893418174587402</v>
      </c>
      <c r="G39" s="95">
        <v>0</v>
      </c>
      <c r="H39" s="95">
        <v>1.440000000000019E-2</v>
      </c>
      <c r="I39" s="96">
        <v>1.9393915557216219E-3</v>
      </c>
      <c r="J39" s="96">
        <v>0.2785279810024085</v>
      </c>
      <c r="K39" s="97">
        <v>6.2547509341966405</v>
      </c>
      <c r="L39" s="98">
        <f t="shared" si="0"/>
        <v>0.15987846846669682</v>
      </c>
      <c r="M39" s="384">
        <v>-0.12880591650667342</v>
      </c>
    </row>
    <row r="40" spans="2:13">
      <c r="B40" s="93" t="s">
        <v>8501</v>
      </c>
      <c r="C40" s="94">
        <v>38</v>
      </c>
      <c r="D40" s="95">
        <v>205.1639999999999</v>
      </c>
      <c r="E40" s="95">
        <v>125.40899999999999</v>
      </c>
      <c r="F40" s="96">
        <v>1.635959141688395</v>
      </c>
      <c r="G40" s="95">
        <v>258.56399999999996</v>
      </c>
      <c r="H40" s="95">
        <v>0.71700000000015507</v>
      </c>
      <c r="I40" s="96">
        <v>5.678549822224991E-2</v>
      </c>
      <c r="J40" s="96">
        <v>1.2293976587488495</v>
      </c>
      <c r="K40" s="97">
        <v>2.8429462461480384</v>
      </c>
      <c r="L40" s="98">
        <f t="shared" si="0"/>
        <v>0.35174776918660311</v>
      </c>
      <c r="M40" s="384">
        <v>0.16055101798163096</v>
      </c>
    </row>
    <row r="41" spans="2:13">
      <c r="B41" s="93" t="s">
        <v>8502</v>
      </c>
      <c r="C41" s="94">
        <v>18</v>
      </c>
      <c r="D41" s="95">
        <v>2209.9460000000008</v>
      </c>
      <c r="E41" s="95">
        <v>407.41700000000003</v>
      </c>
      <c r="F41" s="96">
        <v>5.4242851918304851</v>
      </c>
      <c r="G41" s="95">
        <v>155.48400000000001</v>
      </c>
      <c r="H41" s="95">
        <v>1.8600000000105865E-2</v>
      </c>
      <c r="I41" s="96">
        <v>0.62222232108695863</v>
      </c>
      <c r="J41" s="96">
        <v>1.7375867271130236</v>
      </c>
      <c r="K41" s="97">
        <v>0.17791576151384964</v>
      </c>
      <c r="L41" s="98">
        <f t="shared" si="0"/>
        <v>5.620637494346763</v>
      </c>
      <c r="M41" s="384">
        <v>0.12033880405733269</v>
      </c>
    </row>
    <row r="42" spans="2:13">
      <c r="B42" s="93" t="s">
        <v>8503</v>
      </c>
      <c r="C42" s="94">
        <v>13</v>
      </c>
      <c r="D42" s="95">
        <v>28.855000000000004</v>
      </c>
      <c r="E42" s="95">
        <v>8.5590000000000011</v>
      </c>
      <c r="F42" s="96">
        <v>3.37130505900222</v>
      </c>
      <c r="G42" s="95">
        <v>0</v>
      </c>
      <c r="H42" s="95">
        <v>-6.1599999999998545E-2</v>
      </c>
      <c r="I42" s="96">
        <v>9.3935229889326344E-2</v>
      </c>
      <c r="J42" s="96">
        <v>1.078518650966914</v>
      </c>
      <c r="K42" s="97">
        <v>1.0103972299070223</v>
      </c>
      <c r="L42" s="98">
        <f t="shared" si="0"/>
        <v>0.98970976008319123</v>
      </c>
      <c r="M42" s="384">
        <v>0.13112550858463776</v>
      </c>
    </row>
    <row r="43" spans="2:13">
      <c r="B43" s="93" t="s">
        <v>8504</v>
      </c>
      <c r="C43" s="94">
        <v>30</v>
      </c>
      <c r="D43" s="95">
        <v>58.57</v>
      </c>
      <c r="E43" s="95">
        <v>48.622000000000007</v>
      </c>
      <c r="F43" s="96">
        <v>1.2045987413105177</v>
      </c>
      <c r="G43" s="95">
        <v>139.298</v>
      </c>
      <c r="H43" s="95">
        <v>0.11639999999999873</v>
      </c>
      <c r="I43" s="96">
        <v>0.21153810202272269</v>
      </c>
      <c r="J43" s="96">
        <v>1.598799920268565</v>
      </c>
      <c r="K43" s="97">
        <v>2.2587325328416026</v>
      </c>
      <c r="L43" s="98">
        <f t="shared" si="0"/>
        <v>0.44272616853043162</v>
      </c>
      <c r="M43" s="384">
        <v>0.5607973554348672</v>
      </c>
    </row>
    <row r="44" spans="2:13">
      <c r="B44" s="93" t="s">
        <v>8505</v>
      </c>
      <c r="C44" s="94">
        <v>14</v>
      </c>
      <c r="D44" s="95">
        <v>245.56200000000001</v>
      </c>
      <c r="E44" s="95">
        <v>130.38100000000003</v>
      </c>
      <c r="F44" s="96">
        <v>1.8834185962678609</v>
      </c>
      <c r="G44" s="95">
        <v>0</v>
      </c>
      <c r="H44" s="95">
        <v>-5.9585999999999331</v>
      </c>
      <c r="I44" s="96">
        <v>5.2776095978677454E-2</v>
      </c>
      <c r="J44" s="96">
        <v>0.27452649041740573</v>
      </c>
      <c r="K44" s="97">
        <v>0.8419131155581171</v>
      </c>
      <c r="L44" s="98">
        <f t="shared" si="0"/>
        <v>1.187771019978807</v>
      </c>
      <c r="M44" s="384">
        <v>6.8925325537212895E-2</v>
      </c>
    </row>
    <row r="45" spans="2:13">
      <c r="B45" s="93" t="s">
        <v>8506</v>
      </c>
      <c r="C45" s="94">
        <v>1</v>
      </c>
      <c r="D45" s="95">
        <v>0</v>
      </c>
      <c r="E45" s="95">
        <v>0</v>
      </c>
      <c r="F45" s="96" t="s">
        <v>8473</v>
      </c>
      <c r="G45" s="95">
        <v>0</v>
      </c>
      <c r="H45" s="95">
        <v>0</v>
      </c>
      <c r="I45" s="96">
        <v>0</v>
      </c>
      <c r="J45" s="96">
        <v>0</v>
      </c>
      <c r="K45" s="97">
        <v>0.39187227866473157</v>
      </c>
      <c r="L45" s="98">
        <f t="shared" si="0"/>
        <v>2.5518518518518514</v>
      </c>
      <c r="M45" s="384">
        <v>-8.7953555878084178E-2</v>
      </c>
    </row>
    <row r="46" spans="2:13">
      <c r="B46" s="93" t="s">
        <v>8507</v>
      </c>
      <c r="C46" s="94">
        <v>24</v>
      </c>
      <c r="D46" s="95">
        <v>359.25599999999991</v>
      </c>
      <c r="E46" s="95">
        <v>253.76999999999998</v>
      </c>
      <c r="F46" s="96">
        <v>1.4156756117744411</v>
      </c>
      <c r="G46" s="95">
        <v>37.39</v>
      </c>
      <c r="H46" s="95">
        <v>-0.227800000000002</v>
      </c>
      <c r="I46" s="96">
        <v>2.8952690929321033E-2</v>
      </c>
      <c r="J46" s="96">
        <v>0.27604457399917059</v>
      </c>
      <c r="K46" s="97">
        <v>1.5637777259650962</v>
      </c>
      <c r="L46" s="98">
        <f t="shared" si="0"/>
        <v>0.6394770710670169</v>
      </c>
      <c r="M46" s="384">
        <v>6.18346216636518E-2</v>
      </c>
    </row>
    <row r="47" spans="2:13">
      <c r="B47" s="93" t="s">
        <v>8508</v>
      </c>
      <c r="C47" s="94">
        <v>57</v>
      </c>
      <c r="D47" s="95">
        <v>148.63600000000005</v>
      </c>
      <c r="E47" s="95">
        <v>218.17899999999997</v>
      </c>
      <c r="F47" s="96">
        <v>0.68125713290463363</v>
      </c>
      <c r="G47" s="95">
        <v>2.8319999999999999</v>
      </c>
      <c r="H47" s="95">
        <v>-0.28880000000003747</v>
      </c>
      <c r="I47" s="96">
        <v>-2.4199394941083311E-2</v>
      </c>
      <c r="J47" s="96">
        <v>-0.28817138514468504</v>
      </c>
      <c r="K47" s="97">
        <v>0.54590969046030613</v>
      </c>
      <c r="L47" s="98">
        <f t="shared" si="0"/>
        <v>1.8318048158419922</v>
      </c>
      <c r="M47" s="384">
        <v>-1.6908550269373573E-2</v>
      </c>
    </row>
    <row r="48" spans="2:13">
      <c r="B48" s="93" t="s">
        <v>649</v>
      </c>
      <c r="C48" s="94">
        <v>36</v>
      </c>
      <c r="D48" s="95">
        <v>349.27199999999999</v>
      </c>
      <c r="E48" s="95">
        <v>289.44400000000013</v>
      </c>
      <c r="F48" s="96">
        <v>1.206699741573499</v>
      </c>
      <c r="G48" s="95">
        <v>7.234</v>
      </c>
      <c r="H48" s="95">
        <v>0.22779999999966094</v>
      </c>
      <c r="I48" s="96">
        <v>5.3128495228211186E-3</v>
      </c>
      <c r="J48" s="96">
        <v>3.4634031632731738E-2</v>
      </c>
      <c r="K48" s="97">
        <v>1.8467133773836284</v>
      </c>
      <c r="L48" s="98">
        <f t="shared" si="0"/>
        <v>0.54150254839046652</v>
      </c>
      <c r="M48" s="384">
        <v>4.9129456316730782E-2</v>
      </c>
    </row>
    <row r="49" spans="2:13">
      <c r="B49" s="93" t="s">
        <v>8509</v>
      </c>
      <c r="C49" s="94">
        <v>24</v>
      </c>
      <c r="D49" s="95">
        <v>242.60499999999999</v>
      </c>
      <c r="E49" s="95">
        <v>190.98800000000006</v>
      </c>
      <c r="F49" s="96">
        <v>1.2702630531761154</v>
      </c>
      <c r="G49" s="95">
        <v>152.81300000000002</v>
      </c>
      <c r="H49" s="95">
        <v>0.80420000000000158</v>
      </c>
      <c r="I49" s="96">
        <v>5.4409208363942217E-2</v>
      </c>
      <c r="J49" s="96" t="s">
        <v>8473</v>
      </c>
      <c r="K49" s="97">
        <v>2.016158684729112</v>
      </c>
      <c r="L49" s="98">
        <f t="shared" si="0"/>
        <v>0.49599270512497307</v>
      </c>
      <c r="M49" s="384" t="s">
        <v>8473</v>
      </c>
    </row>
    <row r="50" spans="2:13">
      <c r="B50" s="93" t="s">
        <v>8510</v>
      </c>
      <c r="C50" s="94">
        <v>2</v>
      </c>
      <c r="D50" s="95">
        <v>22.009999999999998</v>
      </c>
      <c r="E50" s="95">
        <v>20.84</v>
      </c>
      <c r="F50" s="96">
        <v>1.0561420345489443</v>
      </c>
      <c r="G50" s="95">
        <v>0</v>
      </c>
      <c r="H50" s="95">
        <v>0</v>
      </c>
      <c r="I50" s="96">
        <v>5.9022347777833736E-4</v>
      </c>
      <c r="J50" s="96" t="s">
        <v>8473</v>
      </c>
      <c r="K50" s="97">
        <v>2.0227551020408163</v>
      </c>
      <c r="L50" s="98">
        <f t="shared" si="0"/>
        <v>0.49437522070322354</v>
      </c>
      <c r="M50" s="384" t="s">
        <v>8473</v>
      </c>
    </row>
    <row r="51" spans="2:13">
      <c r="B51" s="93" t="s">
        <v>8511</v>
      </c>
      <c r="C51" s="94">
        <v>7</v>
      </c>
      <c r="D51" s="95">
        <v>159.36000000000001</v>
      </c>
      <c r="E51" s="95">
        <v>-1789.213</v>
      </c>
      <c r="F51" s="96" t="s">
        <v>8473</v>
      </c>
      <c r="G51" s="95">
        <v>0</v>
      </c>
      <c r="H51" s="95">
        <v>0</v>
      </c>
      <c r="I51" s="96">
        <v>1.5894366174205841E-2</v>
      </c>
      <c r="J51" s="96">
        <v>1.0830438797279165</v>
      </c>
      <c r="K51" s="97">
        <v>27.659866021622332</v>
      </c>
      <c r="L51" s="98">
        <f t="shared" si="0"/>
        <v>3.6153465068062073E-2</v>
      </c>
      <c r="M51" s="384">
        <v>0.52271365920868906</v>
      </c>
    </row>
    <row r="52" spans="2:13">
      <c r="B52" s="93" t="s">
        <v>8512</v>
      </c>
      <c r="C52" s="94">
        <v>2</v>
      </c>
      <c r="D52" s="95">
        <v>20.020000000000003</v>
      </c>
      <c r="E52" s="95">
        <v>7.7999999999999545</v>
      </c>
      <c r="F52" s="96">
        <v>2.566666666666682</v>
      </c>
      <c r="G52" s="95">
        <v>0</v>
      </c>
      <c r="H52" s="95">
        <v>0</v>
      </c>
      <c r="I52" s="96">
        <v>1.7839155632764555E-3</v>
      </c>
      <c r="J52" s="96">
        <v>2.3687101478835789E-2</v>
      </c>
      <c r="K52" s="97">
        <v>1.1971135683141541</v>
      </c>
      <c r="L52" s="98">
        <f t="shared" si="0"/>
        <v>0.83534263287004507</v>
      </c>
      <c r="M52" s="384">
        <v>2.1071216029695549E-3</v>
      </c>
    </row>
    <row r="53" spans="2:13">
      <c r="B53" s="93" t="s">
        <v>8513</v>
      </c>
      <c r="C53" s="94">
        <v>96</v>
      </c>
      <c r="D53" s="95">
        <v>123.97400000000006</v>
      </c>
      <c r="E53" s="95">
        <v>152.52400000000011</v>
      </c>
      <c r="F53" s="96">
        <v>0.81281634365739142</v>
      </c>
      <c r="G53" s="95">
        <v>1.4E-2</v>
      </c>
      <c r="H53" s="95">
        <v>0.79800000000000182</v>
      </c>
      <c r="I53" s="96">
        <v>-6.2420506007113043E-3</v>
      </c>
      <c r="J53" s="96">
        <v>-3.2318517770407194E-2</v>
      </c>
      <c r="K53" s="97">
        <v>0.23998447600853637</v>
      </c>
      <c r="L53" s="98">
        <f t="shared" si="0"/>
        <v>4.1669361978415198</v>
      </c>
      <c r="M53" s="384">
        <v>-9.1890334416287415E-3</v>
      </c>
    </row>
    <row r="54" spans="2:13">
      <c r="B54" s="93" t="s">
        <v>8514</v>
      </c>
      <c r="C54" s="94">
        <v>149</v>
      </c>
      <c r="D54" s="95">
        <v>364.84599999999972</v>
      </c>
      <c r="E54" s="95">
        <v>282.70999999999981</v>
      </c>
      <c r="F54" s="96">
        <v>1.2905309327579497</v>
      </c>
      <c r="G54" s="95">
        <v>47.929000000000009</v>
      </c>
      <c r="H54" s="95">
        <v>-203.96879999999976</v>
      </c>
      <c r="I54" s="96">
        <v>-6.5319394531836742E-3</v>
      </c>
      <c r="J54" s="96">
        <v>-8.107268208736218E-2</v>
      </c>
      <c r="K54" s="97">
        <v>1.749101753442039</v>
      </c>
      <c r="L54" s="98">
        <f t="shared" si="0"/>
        <v>0.57172202705309194</v>
      </c>
      <c r="M54" s="384">
        <v>5.711745461804045E-2</v>
      </c>
    </row>
    <row r="55" spans="2:13">
      <c r="B55" s="93" t="s">
        <v>8515</v>
      </c>
      <c r="C55" s="94">
        <v>39</v>
      </c>
      <c r="D55" s="95">
        <v>3290.7089999999994</v>
      </c>
      <c r="E55" s="95">
        <v>2544.5460000000012</v>
      </c>
      <c r="F55" s="96">
        <v>1.2932401300664236</v>
      </c>
      <c r="G55" s="95">
        <v>50.6</v>
      </c>
      <c r="H55" s="95">
        <v>2.4316000000017084</v>
      </c>
      <c r="I55" s="96">
        <v>1.5023865210204128E-2</v>
      </c>
      <c r="J55" s="96">
        <v>0.12188782901690641</v>
      </c>
      <c r="K55" s="97">
        <v>1.5089391479616288</v>
      </c>
      <c r="L55" s="98">
        <f t="shared" si="0"/>
        <v>0.66271724830710621</v>
      </c>
      <c r="M55" s="384">
        <v>4.7486807148475557E-2</v>
      </c>
    </row>
    <row r="56" spans="2:13">
      <c r="B56" s="93" t="s">
        <v>8516</v>
      </c>
      <c r="C56" s="94">
        <v>13</v>
      </c>
      <c r="D56" s="95">
        <v>11.138000000000002</v>
      </c>
      <c r="E56" s="95">
        <v>8.6159999999999997</v>
      </c>
      <c r="F56" s="96">
        <v>1.2927112349117922</v>
      </c>
      <c r="G56" s="95">
        <v>0</v>
      </c>
      <c r="H56" s="95">
        <v>4.3399999999998329E-2</v>
      </c>
      <c r="I56" s="96">
        <v>1.0388842543472452E-2</v>
      </c>
      <c r="J56" s="96">
        <v>0.16317856165464587</v>
      </c>
      <c r="K56" s="97">
        <v>1.9836940038374806</v>
      </c>
      <c r="L56" s="98">
        <f t="shared" si="0"/>
        <v>0.5041100079273757</v>
      </c>
      <c r="M56" s="384">
        <v>9.4608582412233591E-2</v>
      </c>
    </row>
    <row r="57" spans="2:13">
      <c r="B57" s="93" t="s">
        <v>8517</v>
      </c>
      <c r="C57" s="94">
        <v>1</v>
      </c>
      <c r="D57" s="95">
        <v>5441.3</v>
      </c>
      <c r="E57" s="95">
        <v>3108.8</v>
      </c>
      <c r="F57" s="96">
        <v>1.7502895007720021</v>
      </c>
      <c r="G57" s="95">
        <v>0</v>
      </c>
      <c r="H57" s="95">
        <v>6.7600000000002183</v>
      </c>
      <c r="I57" s="96">
        <v>3.1070945187593728E-2</v>
      </c>
      <c r="J57" s="96">
        <v>0.44887612996332521</v>
      </c>
      <c r="K57" s="97">
        <v>1.5854294393906911</v>
      </c>
      <c r="L57" s="98">
        <f t="shared" si="0"/>
        <v>0.63074393293990927</v>
      </c>
      <c r="M57" s="384">
        <v>3.9412351988456329E-2</v>
      </c>
    </row>
    <row r="58" spans="2:13">
      <c r="B58" s="93" t="s">
        <v>8518</v>
      </c>
      <c r="C58" s="94">
        <v>6</v>
      </c>
      <c r="D58" s="95">
        <v>984.04099999999994</v>
      </c>
      <c r="E58" s="95">
        <v>356.79100000000005</v>
      </c>
      <c r="F58" s="96">
        <v>2.7580320131393443</v>
      </c>
      <c r="G58" s="95">
        <v>0</v>
      </c>
      <c r="H58" s="95">
        <v>3.3999999999998636</v>
      </c>
      <c r="I58" s="96">
        <v>0.12979088160659558</v>
      </c>
      <c r="J58" s="96">
        <v>0.55508674543788539</v>
      </c>
      <c r="K58" s="97">
        <v>0.76607135875001109</v>
      </c>
      <c r="L58" s="98">
        <f t="shared" si="0"/>
        <v>1.3053614243347869</v>
      </c>
      <c r="M58" s="384">
        <v>0.1360487245614464</v>
      </c>
    </row>
    <row r="59" spans="2:13">
      <c r="B59" s="93" t="s">
        <v>8519</v>
      </c>
      <c r="C59" s="94">
        <v>11</v>
      </c>
      <c r="D59" s="95">
        <v>175.249</v>
      </c>
      <c r="E59" s="95">
        <v>307.99700000000001</v>
      </c>
      <c r="F59" s="96">
        <v>0.56899580190716137</v>
      </c>
      <c r="G59" s="95">
        <v>24.6</v>
      </c>
      <c r="H59" s="95">
        <v>0</v>
      </c>
      <c r="I59" s="96">
        <v>-1.2710918169556327E-2</v>
      </c>
      <c r="J59" s="96">
        <v>-0.13728573957960782</v>
      </c>
      <c r="K59" s="97">
        <v>2.4712319074834248</v>
      </c>
      <c r="L59" s="98">
        <f t="shared" si="0"/>
        <v>0.40465647799859805</v>
      </c>
      <c r="M59" s="384">
        <v>5.1078271283413475E-2</v>
      </c>
    </row>
    <row r="60" spans="2:13">
      <c r="B60" s="93" t="s">
        <v>8520</v>
      </c>
      <c r="C60" s="94">
        <v>22</v>
      </c>
      <c r="D60" s="95">
        <v>20972.774000000001</v>
      </c>
      <c r="E60" s="95">
        <v>7314.3220000000019</v>
      </c>
      <c r="F60" s="96">
        <v>2.8673572205325382</v>
      </c>
      <c r="G60" s="95">
        <v>303.3</v>
      </c>
      <c r="H60" s="95">
        <v>20.54859999999826</v>
      </c>
      <c r="I60" s="96">
        <v>4.307572207484802E-2</v>
      </c>
      <c r="J60" s="96">
        <v>1.2697498286588713</v>
      </c>
      <c r="K60" s="97">
        <v>1.7169471150374962</v>
      </c>
      <c r="L60" s="98">
        <f t="shared" si="0"/>
        <v>0.58242912157382387</v>
      </c>
      <c r="M60" s="384">
        <v>0.14364011191390805</v>
      </c>
    </row>
    <row r="61" spans="2:13">
      <c r="B61" s="93" t="s">
        <v>8521</v>
      </c>
      <c r="C61" s="94">
        <v>79</v>
      </c>
      <c r="D61" s="95">
        <v>496.73400000000004</v>
      </c>
      <c r="E61" s="95">
        <v>241.19500000000011</v>
      </c>
      <c r="F61" s="96">
        <v>2.0594705528721566</v>
      </c>
      <c r="G61" s="95">
        <v>-2.1000000000000001E-2</v>
      </c>
      <c r="H61" s="95">
        <v>0.70659999999998035</v>
      </c>
      <c r="I61" s="96">
        <v>3.951158378589182E-2</v>
      </c>
      <c r="J61" s="96">
        <v>0.69052921631519515</v>
      </c>
      <c r="K61" s="97">
        <v>1.478543060181414</v>
      </c>
      <c r="L61" s="98">
        <f t="shared" si="0"/>
        <v>0.67634147894029018</v>
      </c>
      <c r="M61" s="384">
        <v>0.12924755000991897</v>
      </c>
    </row>
    <row r="62" spans="2:13">
      <c r="B62" s="93" t="s">
        <v>8522</v>
      </c>
      <c r="C62" s="94">
        <v>50</v>
      </c>
      <c r="D62" s="95">
        <v>383.40699999999975</v>
      </c>
      <c r="E62" s="95">
        <v>200.15199999999996</v>
      </c>
      <c r="F62" s="96">
        <v>1.9155791598385219</v>
      </c>
      <c r="G62" s="95">
        <v>6.6289999999999996</v>
      </c>
      <c r="H62" s="95">
        <v>0.80820000000016989</v>
      </c>
      <c r="I62" s="96">
        <v>3.5064032631662356E-2</v>
      </c>
      <c r="J62" s="96">
        <v>0.36737281198455657</v>
      </c>
      <c r="K62" s="97">
        <v>1.2129510738707308</v>
      </c>
      <c r="L62" s="98">
        <f t="shared" si="0"/>
        <v>0.82443556178142607</v>
      </c>
      <c r="M62" s="384">
        <v>5.7808054027391566E-2</v>
      </c>
    </row>
    <row r="63" spans="2:13">
      <c r="B63" s="93" t="s">
        <v>8523</v>
      </c>
      <c r="C63" s="94">
        <v>30</v>
      </c>
      <c r="D63" s="95">
        <v>9577.5750000000044</v>
      </c>
      <c r="E63" s="95">
        <v>6046.0380000000014</v>
      </c>
      <c r="F63" s="96">
        <v>1.5841076420624551</v>
      </c>
      <c r="G63" s="95">
        <v>136.30000000000001</v>
      </c>
      <c r="H63" s="95">
        <v>11.251600000001417</v>
      </c>
      <c r="I63" s="96">
        <v>4.9610993909065593E-2</v>
      </c>
      <c r="J63" s="96">
        <v>0.33518376876360284</v>
      </c>
      <c r="K63" s="97">
        <v>0.54234523967187198</v>
      </c>
      <c r="L63" s="98">
        <f t="shared" si="0"/>
        <v>1.8438439703186422</v>
      </c>
      <c r="M63" s="384">
        <v>5.2286628677512687E-2</v>
      </c>
    </row>
    <row r="64" spans="2:13">
      <c r="B64" s="93" t="s">
        <v>222</v>
      </c>
      <c r="C64" s="94">
        <v>1</v>
      </c>
      <c r="D64" s="95">
        <v>3.7999999999999999E-2</v>
      </c>
      <c r="E64" s="95">
        <v>3.0000000000000001E-3</v>
      </c>
      <c r="F64" s="96">
        <v>12.666666666666666</v>
      </c>
      <c r="G64" s="95">
        <v>0</v>
      </c>
      <c r="H64" s="95">
        <v>0</v>
      </c>
      <c r="I64" s="96">
        <v>8.7499999999999982</v>
      </c>
      <c r="J64" s="96" t="s">
        <v>8473</v>
      </c>
      <c r="K64" s="97">
        <v>6.8622405215302803E-4</v>
      </c>
      <c r="L64" s="98">
        <f t="shared" si="0"/>
        <v>1457.2499999999998</v>
      </c>
      <c r="M64" s="384" t="s">
        <v>8473</v>
      </c>
    </row>
    <row r="65" spans="2:13">
      <c r="B65" s="93" t="s">
        <v>8524</v>
      </c>
      <c r="C65" s="94">
        <v>25</v>
      </c>
      <c r="D65" s="95">
        <v>22.612000000000002</v>
      </c>
      <c r="E65" s="95">
        <v>66.911999999999992</v>
      </c>
      <c r="F65" s="96">
        <v>0.33793639406982312</v>
      </c>
      <c r="G65" s="95">
        <v>4.9950000000000001</v>
      </c>
      <c r="H65" s="95">
        <v>0.10119999999997731</v>
      </c>
      <c r="I65" s="96">
        <v>-3.1455569703840829E-2</v>
      </c>
      <c r="J65" s="96">
        <v>-0.47283571497967053</v>
      </c>
      <c r="K65" s="97">
        <v>0.79541061078468267</v>
      </c>
      <c r="L65" s="98">
        <f t="shared" si="0"/>
        <v>1.2572122956889993</v>
      </c>
      <c r="M65" s="384">
        <v>-2.0872202952572742E-3</v>
      </c>
    </row>
    <row r="66" spans="2:13">
      <c r="B66" s="93" t="s">
        <v>8525</v>
      </c>
      <c r="C66" s="94">
        <v>4</v>
      </c>
      <c r="D66" s="95">
        <v>0.47899999999999998</v>
      </c>
      <c r="E66" s="95">
        <v>221.09999999999997</v>
      </c>
      <c r="F66" s="96">
        <v>2.1664405246494801E-3</v>
      </c>
      <c r="G66" s="95">
        <v>167.4</v>
      </c>
      <c r="H66" s="95">
        <v>0</v>
      </c>
      <c r="I66" s="96">
        <v>-5.5450093769535268E-2</v>
      </c>
      <c r="J66" s="96">
        <v>-0.1196015143947952</v>
      </c>
      <c r="K66" s="97">
        <v>0.10401742654947817</v>
      </c>
      <c r="L66" s="98">
        <f t="shared" si="0"/>
        <v>9.613773702854763</v>
      </c>
      <c r="M66" s="384">
        <v>-5.255710794257038E-3</v>
      </c>
    </row>
    <row r="67" spans="2:13">
      <c r="B67" s="93" t="s">
        <v>8526</v>
      </c>
      <c r="C67" s="94">
        <v>137</v>
      </c>
      <c r="D67" s="95">
        <v>458.39599999999967</v>
      </c>
      <c r="E67" s="95">
        <v>132.47399999999999</v>
      </c>
      <c r="F67" s="96">
        <v>3.4602714494919735</v>
      </c>
      <c r="G67" s="95">
        <v>-1.0689999999999991</v>
      </c>
      <c r="H67" s="95">
        <v>0.21940000000006421</v>
      </c>
      <c r="I67" s="96">
        <v>6.5727372224622632E-2</v>
      </c>
      <c r="J67" s="96">
        <v>0.46036074137383692</v>
      </c>
      <c r="K67" s="97">
        <v>0.3554555570308639</v>
      </c>
      <c r="L67" s="98">
        <f t="shared" si="0"/>
        <v>2.813291226484246</v>
      </c>
      <c r="M67" s="384">
        <v>4.6094470092084644E-2</v>
      </c>
    </row>
    <row r="68" spans="2:13">
      <c r="B68" s="93" t="s">
        <v>8527</v>
      </c>
      <c r="C68" s="94">
        <v>15</v>
      </c>
      <c r="D68" s="95">
        <v>43.756</v>
      </c>
      <c r="E68" s="95">
        <v>91.657000000000025</v>
      </c>
      <c r="F68" s="96">
        <v>0.47738852460804942</v>
      </c>
      <c r="G68" s="95">
        <v>114.001</v>
      </c>
      <c r="H68" s="95">
        <v>6.779999999997699E-2</v>
      </c>
      <c r="I68" s="96">
        <v>3.7157452992883269E-2</v>
      </c>
      <c r="J68" s="96">
        <v>0.1909782731680417</v>
      </c>
      <c r="K68" s="97">
        <v>0.18337935269557221</v>
      </c>
      <c r="L68" s="98">
        <f t="shared" si="0"/>
        <v>5.4531766270333524</v>
      </c>
      <c r="M68" s="384">
        <v>-5.5160550821569329E-3</v>
      </c>
    </row>
    <row r="69" spans="2:13">
      <c r="B69" s="93" t="s">
        <v>8528</v>
      </c>
      <c r="C69" s="94">
        <v>30</v>
      </c>
      <c r="D69" s="95">
        <v>2.4489999999999994</v>
      </c>
      <c r="E69" s="95">
        <v>24.219999999999995</v>
      </c>
      <c r="F69" s="96">
        <v>0.10111478117258464</v>
      </c>
      <c r="G69" s="95">
        <v>0</v>
      </c>
      <c r="H69" s="95">
        <v>2.0600000000001728E-2</v>
      </c>
      <c r="I69" s="96">
        <v>-0.12135806946575531</v>
      </c>
      <c r="J69" s="96">
        <v>-0.35085282609750534</v>
      </c>
      <c r="K69" s="97">
        <v>0.2223747310359025</v>
      </c>
      <c r="L69" s="98">
        <f t="shared" ref="L69:L99" si="1">1/K69</f>
        <v>4.4969138145401493</v>
      </c>
      <c r="M69" s="384">
        <v>-3.2764428544759978E-2</v>
      </c>
    </row>
    <row r="70" spans="2:13">
      <c r="B70" s="93" t="s">
        <v>8529</v>
      </c>
      <c r="C70" s="94">
        <v>11</v>
      </c>
      <c r="D70" s="95">
        <v>3.5510000000000002</v>
      </c>
      <c r="E70" s="95">
        <v>18.690000000000005</v>
      </c>
      <c r="F70" s="96">
        <v>0.18999464954521131</v>
      </c>
      <c r="G70" s="95">
        <v>0</v>
      </c>
      <c r="H70" s="95">
        <v>-3.5999999999987153E-3</v>
      </c>
      <c r="I70" s="96">
        <v>-0.13896245721260175</v>
      </c>
      <c r="J70" s="96">
        <v>-0.87944317733493726</v>
      </c>
      <c r="K70" s="97">
        <v>0.39546291225931024</v>
      </c>
      <c r="L70" s="98">
        <f t="shared" si="1"/>
        <v>2.5286821317501622</v>
      </c>
      <c r="M70" s="384">
        <v>-4.8298479733488581E-2</v>
      </c>
    </row>
    <row r="71" spans="2:13">
      <c r="B71" s="93" t="s">
        <v>8530</v>
      </c>
      <c r="C71" s="94">
        <v>1</v>
      </c>
      <c r="D71" s="95">
        <v>2.48</v>
      </c>
      <c r="E71" s="95">
        <v>0.79999999999995453</v>
      </c>
      <c r="F71" s="96">
        <v>3.1000000000001764</v>
      </c>
      <c r="G71" s="95">
        <v>0</v>
      </c>
      <c r="H71" s="95">
        <v>0</v>
      </c>
      <c r="I71" s="96">
        <v>2.8865483410938736E-4</v>
      </c>
      <c r="J71" s="96">
        <v>3.4129116353550874E-3</v>
      </c>
      <c r="K71" s="97">
        <v>1.0845425526562449</v>
      </c>
      <c r="L71" s="98">
        <f t="shared" si="1"/>
        <v>0.92204773113864036</v>
      </c>
      <c r="M71" s="384">
        <v>3.1305845062155988E-4</v>
      </c>
    </row>
    <row r="72" spans="2:13">
      <c r="B72" s="93" t="s">
        <v>8531</v>
      </c>
      <c r="C72" s="94">
        <v>13</v>
      </c>
      <c r="D72" s="95">
        <v>238.21899999999997</v>
      </c>
      <c r="E72" s="95">
        <v>197.71199999999996</v>
      </c>
      <c r="F72" s="96">
        <v>1.2048788136279034</v>
      </c>
      <c r="G72" s="95">
        <v>96.355000000000004</v>
      </c>
      <c r="H72" s="95">
        <v>0</v>
      </c>
      <c r="I72" s="96">
        <v>6.9807000694183399E-2</v>
      </c>
      <c r="J72" s="96">
        <v>0.88382400419783902</v>
      </c>
      <c r="K72" s="97">
        <v>1.1162340170939109</v>
      </c>
      <c r="L72" s="98">
        <f t="shared" si="1"/>
        <v>0.89586949034529206</v>
      </c>
      <c r="M72" s="384">
        <v>8.9699132232692561E-2</v>
      </c>
    </row>
    <row r="73" spans="2:13">
      <c r="B73" s="93" t="s">
        <v>8532</v>
      </c>
      <c r="C73" s="94">
        <v>4</v>
      </c>
      <c r="D73" s="95">
        <v>2.09</v>
      </c>
      <c r="E73" s="95">
        <v>2.9610000000000003</v>
      </c>
      <c r="F73" s="96">
        <v>0.7058426207362376</v>
      </c>
      <c r="G73" s="95">
        <v>0</v>
      </c>
      <c r="H73" s="95">
        <v>0</v>
      </c>
      <c r="I73" s="96">
        <v>-4.0863816990152355E-3</v>
      </c>
      <c r="J73" s="96">
        <v>-0.29761597466706147</v>
      </c>
      <c r="K73" s="97">
        <v>3.913251817580965</v>
      </c>
      <c r="L73" s="98">
        <f t="shared" si="1"/>
        <v>0.25554194992188489</v>
      </c>
      <c r="M73" s="384">
        <v>0.11542089413722149</v>
      </c>
    </row>
    <row r="74" spans="2:13">
      <c r="B74" s="93" t="s">
        <v>8533</v>
      </c>
      <c r="C74" s="94">
        <v>2</v>
      </c>
      <c r="D74" s="95">
        <v>5.16</v>
      </c>
      <c r="E74" s="95">
        <v>6.35</v>
      </c>
      <c r="F74" s="96">
        <v>0.81259842519685044</v>
      </c>
      <c r="G74" s="95">
        <v>0</v>
      </c>
      <c r="H74" s="95">
        <v>0</v>
      </c>
      <c r="I74" s="96">
        <v>-2.7262313860251992E-3</v>
      </c>
      <c r="J74" s="96">
        <v>-0.47387853055196599</v>
      </c>
      <c r="K74" s="97">
        <v>3.9317240136912268</v>
      </c>
      <c r="L74" s="98">
        <f t="shared" si="1"/>
        <v>0.2543413516609393</v>
      </c>
      <c r="M74" s="384">
        <v>-7.0849812703902906E-2</v>
      </c>
    </row>
    <row r="75" spans="2:13">
      <c r="B75" s="93" t="s">
        <v>8534</v>
      </c>
      <c r="C75" s="94">
        <v>239</v>
      </c>
      <c r="D75" s="95">
        <v>1877.3529999999996</v>
      </c>
      <c r="E75" s="95">
        <v>270.19499999999977</v>
      </c>
      <c r="F75" s="96">
        <v>6.9481411573123157</v>
      </c>
      <c r="G75" s="95">
        <v>66.355000000000004</v>
      </c>
      <c r="H75" s="95">
        <v>3.0000000000086402E-2</v>
      </c>
      <c r="I75" s="96">
        <v>8.6444957619814869E-2</v>
      </c>
      <c r="J75" s="96">
        <v>3.0138247652546903</v>
      </c>
      <c r="K75" s="97">
        <v>1.8495472161548048</v>
      </c>
      <c r="L75" s="98">
        <f t="shared" si="1"/>
        <v>0.54067286915712953</v>
      </c>
      <c r="M75" s="384">
        <v>0.13155020801505649</v>
      </c>
    </row>
    <row r="76" spans="2:13">
      <c r="B76" s="93" t="s">
        <v>8535</v>
      </c>
      <c r="C76" s="94">
        <v>5</v>
      </c>
      <c r="D76" s="95">
        <v>37.169999999999995</v>
      </c>
      <c r="E76" s="95">
        <v>304.18</v>
      </c>
      <c r="F76" s="96">
        <v>0.12219738312841079</v>
      </c>
      <c r="G76" s="95">
        <v>0</v>
      </c>
      <c r="H76" s="95">
        <v>0</v>
      </c>
      <c r="I76" s="96">
        <v>-0.11824019130280755</v>
      </c>
      <c r="J76" s="96" t="s">
        <v>8473</v>
      </c>
      <c r="K76" s="97">
        <v>0.78189759225955302</v>
      </c>
      <c r="L76" s="98">
        <f t="shared" si="1"/>
        <v>1.2789398636081837</v>
      </c>
      <c r="M76" s="384" t="s">
        <v>8473</v>
      </c>
    </row>
    <row r="77" spans="2:13">
      <c r="B77" s="93" t="s">
        <v>8536</v>
      </c>
      <c r="C77" s="94">
        <v>5</v>
      </c>
      <c r="D77" s="95">
        <v>290.51799999999997</v>
      </c>
      <c r="E77" s="95">
        <v>72.546000000000006</v>
      </c>
      <c r="F77" s="96">
        <v>4.0046039754087053</v>
      </c>
      <c r="G77" s="95">
        <v>0</v>
      </c>
      <c r="H77" s="95">
        <v>0</v>
      </c>
      <c r="I77" s="96">
        <v>4.4944867420352821E-2</v>
      </c>
      <c r="J77" s="96">
        <v>0.77377882336589843</v>
      </c>
      <c r="K77" s="97">
        <v>2.8303328399949574</v>
      </c>
      <c r="L77" s="98">
        <f t="shared" si="1"/>
        <v>0.35331533658132647</v>
      </c>
      <c r="M77" s="384">
        <v>0.21158284062596186</v>
      </c>
    </row>
    <row r="78" spans="2:13">
      <c r="B78" s="93" t="s">
        <v>8537</v>
      </c>
      <c r="C78" s="94">
        <v>13</v>
      </c>
      <c r="D78" s="95">
        <v>35.311</v>
      </c>
      <c r="E78" s="95">
        <v>47.831000000000003</v>
      </c>
      <c r="F78" s="96">
        <v>0.73824507118814153</v>
      </c>
      <c r="G78" s="95">
        <v>26.27</v>
      </c>
      <c r="H78" s="95">
        <v>0.42920000000003711</v>
      </c>
      <c r="I78" s="96">
        <v>8.3257489192944192E-3</v>
      </c>
      <c r="J78" s="96" t="s">
        <v>8473</v>
      </c>
      <c r="K78" s="97">
        <v>0.90286408066942947</v>
      </c>
      <c r="L78" s="98">
        <f t="shared" si="1"/>
        <v>1.1075864256982613</v>
      </c>
      <c r="M78" s="384" t="s">
        <v>8473</v>
      </c>
    </row>
    <row r="79" spans="2:13">
      <c r="B79" s="93" t="s">
        <v>8538</v>
      </c>
      <c r="C79" s="94">
        <v>28</v>
      </c>
      <c r="D79" s="95">
        <v>130.67999999999998</v>
      </c>
      <c r="E79" s="95">
        <v>208.64199999999997</v>
      </c>
      <c r="F79" s="96">
        <v>0.62633602055195026</v>
      </c>
      <c r="G79" s="95">
        <v>-0.12</v>
      </c>
      <c r="H79" s="95">
        <v>0.13580000000001746</v>
      </c>
      <c r="I79" s="96">
        <v>-1.6713976996844022E-2</v>
      </c>
      <c r="J79" s="96">
        <v>-0.7382619924875593</v>
      </c>
      <c r="K79" s="97">
        <v>1.5681994972937092</v>
      </c>
      <c r="L79" s="98">
        <f t="shared" si="1"/>
        <v>0.6376739705156973</v>
      </c>
      <c r="M79" s="384">
        <v>6.9002525312139878E-2</v>
      </c>
    </row>
    <row r="80" spans="2:13">
      <c r="B80" s="93" t="s">
        <v>8539</v>
      </c>
      <c r="C80" s="94">
        <v>16</v>
      </c>
      <c r="D80" s="95">
        <v>867.07800000000009</v>
      </c>
      <c r="E80" s="95">
        <v>510.80799999999994</v>
      </c>
      <c r="F80" s="96">
        <v>1.697463626254875</v>
      </c>
      <c r="G80" s="95">
        <v>0</v>
      </c>
      <c r="H80" s="95">
        <v>2.4633999999999787</v>
      </c>
      <c r="I80" s="96">
        <v>3.4196272715001814E-2</v>
      </c>
      <c r="J80" s="96">
        <v>0.8589267525665949</v>
      </c>
      <c r="K80" s="97">
        <v>1.3204628527400293</v>
      </c>
      <c r="L80" s="98">
        <f t="shared" si="1"/>
        <v>0.75731020976845187</v>
      </c>
      <c r="M80" s="384">
        <v>0.10110433623143425</v>
      </c>
    </row>
    <row r="81" spans="2:13">
      <c r="B81" s="93" t="s">
        <v>8540</v>
      </c>
      <c r="C81" s="94">
        <v>8</v>
      </c>
      <c r="D81" s="95">
        <v>11.166</v>
      </c>
      <c r="E81" s="95">
        <v>3.5999999999999996</v>
      </c>
      <c r="F81" s="96">
        <v>3.101666666666667</v>
      </c>
      <c r="G81" s="95">
        <v>0</v>
      </c>
      <c r="H81" s="95">
        <v>5.119999999999969E-2</v>
      </c>
      <c r="I81" s="96">
        <v>9.8898987276032205E-2</v>
      </c>
      <c r="J81" s="96">
        <v>6.4894376296640539</v>
      </c>
      <c r="K81" s="97">
        <v>0.90744999717231878</v>
      </c>
      <c r="L81" s="98">
        <f t="shared" si="1"/>
        <v>1.1019890937418853</v>
      </c>
      <c r="M81" s="384">
        <v>0.15848687566684819</v>
      </c>
    </row>
    <row r="82" spans="2:13">
      <c r="B82" s="93" t="s">
        <v>8541</v>
      </c>
      <c r="C82" s="94">
        <v>1</v>
      </c>
      <c r="D82" s="95">
        <v>59.9</v>
      </c>
      <c r="E82" s="95">
        <v>5.22</v>
      </c>
      <c r="F82" s="96">
        <v>11.475095785440613</v>
      </c>
      <c r="G82" s="95">
        <v>0</v>
      </c>
      <c r="H82" s="95">
        <v>0</v>
      </c>
      <c r="I82" s="96">
        <v>0.64481132075471703</v>
      </c>
      <c r="J82" s="96">
        <v>3.1907520266412459</v>
      </c>
      <c r="K82" s="97">
        <v>0.84453739667363803</v>
      </c>
      <c r="L82" s="98">
        <f t="shared" si="1"/>
        <v>1.1840801886792454</v>
      </c>
      <c r="M82" s="384">
        <v>0.63668957275171789</v>
      </c>
    </row>
    <row r="83" spans="2:13">
      <c r="B83" s="93" t="s">
        <v>8542</v>
      </c>
      <c r="C83" s="94">
        <v>20</v>
      </c>
      <c r="D83" s="95">
        <v>931.37200000000007</v>
      </c>
      <c r="E83" s="95">
        <v>501.19700000000017</v>
      </c>
      <c r="F83" s="96">
        <v>1.8582952411925844</v>
      </c>
      <c r="G83" s="95">
        <v>186.8</v>
      </c>
      <c r="H83" s="95">
        <v>0</v>
      </c>
      <c r="I83" s="96">
        <v>0.16691158846212736</v>
      </c>
      <c r="J83" s="96">
        <v>0.53795637574683053</v>
      </c>
      <c r="K83" s="97">
        <v>0.33701841721371267</v>
      </c>
      <c r="L83" s="98">
        <f t="shared" si="1"/>
        <v>2.9671968916935256</v>
      </c>
      <c r="M83" s="384">
        <v>5.3748694638332047E-2</v>
      </c>
    </row>
    <row r="84" spans="2:13">
      <c r="B84" s="93" t="s">
        <v>8543</v>
      </c>
      <c r="C84" s="94">
        <v>12</v>
      </c>
      <c r="D84" s="95">
        <v>59.263999999999989</v>
      </c>
      <c r="E84" s="95">
        <v>69.007000000000005</v>
      </c>
      <c r="F84" s="96">
        <v>0.85881142492790563</v>
      </c>
      <c r="G84" s="95">
        <v>-1E-3</v>
      </c>
      <c r="H84" s="95">
        <v>0.39379999999999882</v>
      </c>
      <c r="I84" s="96">
        <v>-7.1880933894018367E-3</v>
      </c>
      <c r="J84" s="96">
        <v>-8.5463059597548505E-2</v>
      </c>
      <c r="K84" s="97">
        <v>1.6084227196896292</v>
      </c>
      <c r="L84" s="98">
        <f t="shared" si="1"/>
        <v>0.62172710429815736</v>
      </c>
      <c r="M84" s="384">
        <v>0.11401249404090913</v>
      </c>
    </row>
    <row r="85" spans="2:13">
      <c r="B85" s="93" t="s">
        <v>8544</v>
      </c>
      <c r="C85" s="94">
        <v>7</v>
      </c>
      <c r="D85" s="95">
        <v>10.950000000000001</v>
      </c>
      <c r="E85" s="95">
        <v>48.873999999999988</v>
      </c>
      <c r="F85" s="96">
        <v>0.22404550476736104</v>
      </c>
      <c r="G85" s="95">
        <v>12.31</v>
      </c>
      <c r="H85" s="95">
        <v>1.2372000000000298</v>
      </c>
      <c r="I85" s="96">
        <v>-1.9746166083978358E-2</v>
      </c>
      <c r="J85" s="96">
        <v>-0.12663169957560894</v>
      </c>
      <c r="K85" s="97">
        <v>0.34598690857922021</v>
      </c>
      <c r="L85" s="98">
        <f t="shared" si="1"/>
        <v>2.8902827685199286</v>
      </c>
      <c r="M85" s="384">
        <v>2.4117780387075665E-2</v>
      </c>
    </row>
    <row r="86" spans="2:13">
      <c r="B86" s="93" t="s">
        <v>8545</v>
      </c>
      <c r="C86" s="94">
        <v>7</v>
      </c>
      <c r="D86" s="95">
        <v>2.84</v>
      </c>
      <c r="E86" s="95">
        <v>2.6119999999999997</v>
      </c>
      <c r="F86" s="96">
        <v>1.0872894333843799</v>
      </c>
      <c r="G86" s="95">
        <v>0</v>
      </c>
      <c r="H86" s="95">
        <v>0</v>
      </c>
      <c r="I86" s="96">
        <v>7.0634158431178238E-3</v>
      </c>
      <c r="J86" s="96">
        <v>4.4442976080348924E-2</v>
      </c>
      <c r="K86" s="97">
        <v>2.8522576654590441</v>
      </c>
      <c r="L86" s="98">
        <f t="shared" si="1"/>
        <v>0.35059946094984351</v>
      </c>
      <c r="M86" s="384">
        <v>-3.6861833522354379E-2</v>
      </c>
    </row>
    <row r="87" spans="2:13">
      <c r="B87" s="93" t="s">
        <v>8546</v>
      </c>
      <c r="C87" s="94">
        <v>74</v>
      </c>
      <c r="D87" s="95">
        <v>144.428</v>
      </c>
      <c r="E87" s="95">
        <v>159.71399999999994</v>
      </c>
      <c r="F87" s="96">
        <v>0.90429142091488568</v>
      </c>
      <c r="G87" s="95">
        <v>196.19200000000001</v>
      </c>
      <c r="H87" s="95">
        <v>32.915199999999686</v>
      </c>
      <c r="I87" s="96">
        <v>4.4408638596875938E-2</v>
      </c>
      <c r="J87" s="96">
        <v>0.35783811019503092</v>
      </c>
      <c r="K87" s="97">
        <v>1.7224831308002928</v>
      </c>
      <c r="L87" s="98">
        <f t="shared" si="1"/>
        <v>0.58055720959971568</v>
      </c>
      <c r="M87" s="384">
        <v>0.16585903789882139</v>
      </c>
    </row>
    <row r="88" spans="2:13">
      <c r="B88" s="93" t="s">
        <v>8547</v>
      </c>
      <c r="C88" s="94">
        <v>157</v>
      </c>
      <c r="D88" s="95">
        <v>6002.2589999999982</v>
      </c>
      <c r="E88" s="95">
        <v>3615.0210000000015</v>
      </c>
      <c r="F88" s="96">
        <v>1.6603662883286143</v>
      </c>
      <c r="G88" s="95">
        <v>1294.383</v>
      </c>
      <c r="H88" s="95">
        <v>53.603199999999561</v>
      </c>
      <c r="I88" s="96">
        <v>3.5892631528412898E-2</v>
      </c>
      <c r="J88" s="96">
        <v>0.38824087955432512</v>
      </c>
      <c r="K88" s="97">
        <v>1.4225481431856728</v>
      </c>
      <c r="L88" s="98">
        <f t="shared" si="1"/>
        <v>0.70296390655755736</v>
      </c>
      <c r="M88" s="384">
        <v>0.10464826489767565</v>
      </c>
    </row>
    <row r="89" spans="2:13">
      <c r="B89" s="93" t="s">
        <v>8548</v>
      </c>
      <c r="C89" s="94">
        <v>3</v>
      </c>
      <c r="D89" s="95">
        <v>3793.3300000000004</v>
      </c>
      <c r="E89" s="95">
        <v>7141.7999999999993</v>
      </c>
      <c r="F89" s="96">
        <v>0.53114480943179598</v>
      </c>
      <c r="G89" s="95">
        <v>0</v>
      </c>
      <c r="H89" s="95">
        <v>0</v>
      </c>
      <c r="I89" s="96">
        <v>-0.15952387758213274</v>
      </c>
      <c r="J89" s="96">
        <v>-1.8400342115345576</v>
      </c>
      <c r="K89" s="97">
        <v>0.40842598465950875</v>
      </c>
      <c r="L89" s="98">
        <f t="shared" si="1"/>
        <v>2.4484240414665757</v>
      </c>
      <c r="M89" s="384">
        <v>-0.12187764883110659</v>
      </c>
    </row>
    <row r="90" spans="2:13">
      <c r="B90" s="93" t="s">
        <v>8549</v>
      </c>
      <c r="C90" s="94">
        <v>20</v>
      </c>
      <c r="D90" s="95">
        <v>99.47499999999998</v>
      </c>
      <c r="E90" s="95">
        <v>74.324999999999989</v>
      </c>
      <c r="F90" s="96">
        <v>1.3383787420114361</v>
      </c>
      <c r="G90" s="95">
        <v>29.494</v>
      </c>
      <c r="H90" s="95">
        <v>12.539400000000001</v>
      </c>
      <c r="I90" s="96">
        <v>4.2849452832908363E-2</v>
      </c>
      <c r="J90" s="96">
        <v>8.5530831082903198</v>
      </c>
      <c r="K90" s="97">
        <v>0.72113930050829955</v>
      </c>
      <c r="L90" s="98">
        <f t="shared" si="1"/>
        <v>1.386694636244542</v>
      </c>
      <c r="M90" s="384">
        <v>0.41266932855821736</v>
      </c>
    </row>
    <row r="91" spans="2:13">
      <c r="B91" s="93" t="s">
        <v>8550</v>
      </c>
      <c r="C91" s="94">
        <v>13</v>
      </c>
      <c r="D91" s="95">
        <v>631.6880000000001</v>
      </c>
      <c r="E91" s="95">
        <v>1110.921</v>
      </c>
      <c r="F91" s="96">
        <v>0.5686164902814872</v>
      </c>
      <c r="G91" s="95">
        <v>2.1800000000000002</v>
      </c>
      <c r="H91" s="95">
        <v>1.5380000000000109</v>
      </c>
      <c r="I91" s="96">
        <v>-6.8482063377970318E-2</v>
      </c>
      <c r="J91" s="96">
        <v>-0.51772315476876751</v>
      </c>
      <c r="K91" s="97">
        <v>1.9842149074666495</v>
      </c>
      <c r="L91" s="98">
        <f t="shared" si="1"/>
        <v>0.50397766705459945</v>
      </c>
      <c r="M91" s="384">
        <v>2.2028553515396176E-2</v>
      </c>
    </row>
    <row r="92" spans="2:13">
      <c r="B92" s="93" t="s">
        <v>8551</v>
      </c>
      <c r="C92" s="94">
        <v>5</v>
      </c>
      <c r="D92" s="95">
        <v>394.26600000000002</v>
      </c>
      <c r="E92" s="95">
        <v>243.61600000000001</v>
      </c>
      <c r="F92" s="96">
        <v>1.6183912386706949</v>
      </c>
      <c r="G92" s="95">
        <v>8.76</v>
      </c>
      <c r="H92" s="95">
        <v>-2.0200000000386353E-2</v>
      </c>
      <c r="I92" s="96">
        <v>1.7551893721658003E-2</v>
      </c>
      <c r="J92" s="96">
        <v>7.6115496138828051E-2</v>
      </c>
      <c r="K92" s="97">
        <v>1.0789829296784386</v>
      </c>
      <c r="L92" s="98">
        <f t="shared" si="1"/>
        <v>0.92679872173512767</v>
      </c>
      <c r="M92" s="384">
        <v>3.4434114836931928E-2</v>
      </c>
    </row>
    <row r="93" spans="2:13">
      <c r="B93" s="93" t="s">
        <v>8552</v>
      </c>
      <c r="C93" s="94">
        <v>38</v>
      </c>
      <c r="D93" s="95">
        <v>412.60900000000004</v>
      </c>
      <c r="E93" s="95">
        <v>335.01199999999989</v>
      </c>
      <c r="F93" s="96">
        <v>1.2316245388224905</v>
      </c>
      <c r="G93" s="95">
        <v>4.7799999999999994</v>
      </c>
      <c r="H93" s="95">
        <v>-5.0200000000074851E-2</v>
      </c>
      <c r="I93" s="96">
        <v>1.1583083397924708E-2</v>
      </c>
      <c r="J93" s="96">
        <v>0.30380125344752773</v>
      </c>
      <c r="K93" s="97">
        <v>1.5809663907316838</v>
      </c>
      <c r="L93" s="98">
        <f t="shared" si="1"/>
        <v>0.63252451529800835</v>
      </c>
      <c r="M93" s="384">
        <v>2.4630860304572632E-2</v>
      </c>
    </row>
    <row r="94" spans="2:13">
      <c r="B94" s="93" t="s">
        <v>8553</v>
      </c>
      <c r="C94" s="94">
        <v>1</v>
      </c>
      <c r="D94" s="95">
        <v>69.8</v>
      </c>
      <c r="E94" s="95">
        <v>68.2</v>
      </c>
      <c r="F94" s="96">
        <v>1.0234604105571847</v>
      </c>
      <c r="G94" s="95">
        <v>0</v>
      </c>
      <c r="H94" s="95">
        <v>0</v>
      </c>
      <c r="I94" s="96">
        <v>1.6323199347071968E-3</v>
      </c>
      <c r="J94" s="96">
        <v>1.3160349118764644E-2</v>
      </c>
      <c r="K94" s="97">
        <v>0.85427924002091704</v>
      </c>
      <c r="L94" s="98">
        <f t="shared" si="1"/>
        <v>1.1705774331769023</v>
      </c>
      <c r="M94" s="384">
        <v>5.1507756667247204E-4</v>
      </c>
    </row>
    <row r="95" spans="2:13">
      <c r="B95" s="93" t="s">
        <v>8554</v>
      </c>
      <c r="C95" s="94">
        <v>12</v>
      </c>
      <c r="D95" s="95">
        <v>39.138999999999996</v>
      </c>
      <c r="E95" s="95">
        <v>24.734999999999996</v>
      </c>
      <c r="F95" s="96">
        <v>1.5823327269051952</v>
      </c>
      <c r="G95" s="95">
        <v>0</v>
      </c>
      <c r="H95" s="95">
        <v>0</v>
      </c>
      <c r="I95" s="96">
        <v>2.3913404389547425E-2</v>
      </c>
      <c r="J95" s="96">
        <v>0.39030082429653307</v>
      </c>
      <c r="K95" s="97">
        <v>2.4414306327923612</v>
      </c>
      <c r="L95" s="98">
        <f t="shared" si="1"/>
        <v>0.40959590928711348</v>
      </c>
      <c r="M95" s="384">
        <v>9.9366887233555121E-2</v>
      </c>
    </row>
    <row r="96" spans="2:13">
      <c r="B96" s="93" t="s">
        <v>8555</v>
      </c>
      <c r="C96" s="94">
        <v>0</v>
      </c>
      <c r="D96" s="95">
        <v>0</v>
      </c>
      <c r="E96" s="95">
        <v>0</v>
      </c>
      <c r="F96" s="96" t="s">
        <v>8473</v>
      </c>
      <c r="G96" s="95">
        <v>0</v>
      </c>
      <c r="H96" s="95">
        <v>0</v>
      </c>
      <c r="I96" s="96" t="s">
        <v>8473</v>
      </c>
      <c r="J96" s="96" t="s">
        <v>8473</v>
      </c>
      <c r="K96" s="97" t="s">
        <v>8473</v>
      </c>
      <c r="L96" s="97" t="s">
        <v>8473</v>
      </c>
      <c r="M96" s="384" t="s">
        <v>8473</v>
      </c>
    </row>
    <row r="97" spans="2:13" ht="15" thickBot="1">
      <c r="B97" s="99" t="s">
        <v>8556</v>
      </c>
      <c r="C97" s="100">
        <v>1</v>
      </c>
      <c r="D97" s="101">
        <v>0.33100000000000002</v>
      </c>
      <c r="E97" s="101">
        <v>1.1499999999999999</v>
      </c>
      <c r="F97" s="102">
        <v>0.28782608695652179</v>
      </c>
      <c r="G97" s="101">
        <v>0</v>
      </c>
      <c r="H97" s="101">
        <v>1.2620000000000005</v>
      </c>
      <c r="I97" s="102">
        <v>1.1937483158178401E-3</v>
      </c>
      <c r="J97" s="102">
        <v>2.1168747151279928E-2</v>
      </c>
      <c r="K97" s="103">
        <v>1.5152257527131978</v>
      </c>
      <c r="L97" s="104">
        <f t="shared" si="1"/>
        <v>0.65996766370250581</v>
      </c>
      <c r="M97" s="384">
        <v>0.15376352282718506</v>
      </c>
    </row>
    <row r="98" spans="2:13">
      <c r="B98" s="105" t="s">
        <v>8557</v>
      </c>
      <c r="C98" s="106">
        <v>4149</v>
      </c>
      <c r="D98" s="107">
        <v>91128.195999999996</v>
      </c>
      <c r="E98" s="107">
        <v>56787.84999999978</v>
      </c>
      <c r="F98" s="108">
        <v>1.6047129095396349</v>
      </c>
      <c r="G98" s="107">
        <v>7200.6379999999963</v>
      </c>
      <c r="H98" s="107">
        <v>290.68879999994533</v>
      </c>
      <c r="I98" s="108">
        <v>2.4042222648084761E-2</v>
      </c>
      <c r="J98" s="108">
        <v>0.35915811387293384</v>
      </c>
      <c r="K98" s="109">
        <v>0.92986384073918371</v>
      </c>
      <c r="L98" s="110">
        <f t="shared" si="1"/>
        <v>1.0754262680061442</v>
      </c>
      <c r="M98" s="110">
        <v>4.5696556435610526E-2</v>
      </c>
    </row>
    <row r="99" spans="2:13" ht="15" thickBot="1">
      <c r="B99" s="111" t="s">
        <v>8558</v>
      </c>
      <c r="C99" s="112">
        <v>3577</v>
      </c>
      <c r="D99" s="113">
        <v>87192.377000000008</v>
      </c>
      <c r="E99" s="113">
        <v>57704.895999999782</v>
      </c>
      <c r="F99" s="114">
        <v>1.5110048374404892</v>
      </c>
      <c r="G99" s="113">
        <v>6627.3379999999952</v>
      </c>
      <c r="H99" s="113">
        <v>288.54959999994026</v>
      </c>
      <c r="I99" s="114">
        <v>2.5165026512248102E-2</v>
      </c>
      <c r="J99" s="114">
        <v>0.32789454018099928</v>
      </c>
      <c r="K99" s="115">
        <v>1.2945771705117866</v>
      </c>
      <c r="L99" s="116">
        <f t="shared" si="1"/>
        <v>0.77245298525129169</v>
      </c>
      <c r="M99" s="116">
        <v>7.0760858358327683E-2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7031D-C556-448D-851C-239A38C73BEC}">
  <dimension ref="B2:R1244"/>
  <sheetViews>
    <sheetView zoomScale="69" workbookViewId="0">
      <selection activeCell="G16" sqref="G16:P17"/>
    </sheetView>
  </sheetViews>
  <sheetFormatPr defaultRowHeight="14.5"/>
  <cols>
    <col min="1" max="1" width="1.81640625" customWidth="1"/>
    <col min="2" max="2" width="10.453125" bestFit="1" customWidth="1"/>
    <col min="6" max="6" width="13.7265625" customWidth="1"/>
    <col min="7" max="7" width="15.36328125" bestFit="1" customWidth="1"/>
    <col min="8" max="8" width="15" bestFit="1" customWidth="1"/>
    <col min="9" max="9" width="13.54296875" bestFit="1" customWidth="1"/>
    <col min="10" max="10" width="16.81640625" bestFit="1" customWidth="1"/>
    <col min="11" max="11" width="51.6328125" bestFit="1" customWidth="1"/>
    <col min="12" max="12" width="13.81640625" bestFit="1" customWidth="1"/>
  </cols>
  <sheetData>
    <row r="2" spans="2:18">
      <c r="B2" t="s">
        <v>8722</v>
      </c>
      <c r="C2" t="s">
        <v>49</v>
      </c>
      <c r="D2" t="s">
        <v>8788</v>
      </c>
    </row>
    <row r="3" spans="2:18">
      <c r="B3" s="299">
        <v>45800</v>
      </c>
      <c r="C3">
        <v>12453</v>
      </c>
      <c r="D3">
        <v>169470</v>
      </c>
      <c r="E3">
        <v>1000000</v>
      </c>
    </row>
    <row r="4" spans="2:18">
      <c r="B4" s="299">
        <v>45799</v>
      </c>
      <c r="C4">
        <v>12445</v>
      </c>
      <c r="D4">
        <v>434850</v>
      </c>
      <c r="G4" s="2" t="s">
        <v>8585</v>
      </c>
      <c r="H4" s="2" t="s">
        <v>8412</v>
      </c>
      <c r="I4" s="2" t="s">
        <v>8586</v>
      </c>
      <c r="J4" s="2" t="s">
        <v>8696</v>
      </c>
      <c r="K4" s="2" t="s">
        <v>8587</v>
      </c>
      <c r="L4" s="2" t="s">
        <v>8697</v>
      </c>
      <c r="M4" s="2" t="s">
        <v>8682</v>
      </c>
      <c r="N4" s="2" t="s">
        <v>8707</v>
      </c>
      <c r="O4" s="2" t="s">
        <v>8698</v>
      </c>
      <c r="P4" s="2" t="s">
        <v>8699</v>
      </c>
      <c r="Q4" s="2" t="s">
        <v>8700</v>
      </c>
      <c r="R4" s="2" t="s">
        <v>8706</v>
      </c>
    </row>
    <row r="5" spans="2:18">
      <c r="B5" s="299">
        <v>45798</v>
      </c>
      <c r="C5">
        <v>12615</v>
      </c>
      <c r="D5">
        <v>209100</v>
      </c>
      <c r="G5">
        <v>1</v>
      </c>
      <c r="H5" t="s">
        <v>8446</v>
      </c>
      <c r="I5" s="195">
        <v>12453</v>
      </c>
      <c r="J5" s="195">
        <v>31.44</v>
      </c>
      <c r="K5" s="195">
        <v>87</v>
      </c>
      <c r="L5" s="195">
        <v>552.9</v>
      </c>
      <c r="M5" s="195">
        <f t="shared" ref="M5:M14" si="0">K5-L5</f>
        <v>-465.9</v>
      </c>
      <c r="N5" s="195">
        <f t="shared" ref="N5:N14" si="1">R5+K5-L5</f>
        <v>391056.42</v>
      </c>
      <c r="O5" s="195">
        <v>152913</v>
      </c>
      <c r="P5" s="195">
        <v>25422.400000000001</v>
      </c>
      <c r="Q5" s="195">
        <v>14500.2</v>
      </c>
      <c r="R5">
        <f t="shared" ref="R5:R14" si="2">J5*I5</f>
        <v>391522.32</v>
      </c>
    </row>
    <row r="6" spans="2:18">
      <c r="B6" s="299">
        <v>45797</v>
      </c>
      <c r="C6">
        <v>12638</v>
      </c>
      <c r="D6">
        <v>361110</v>
      </c>
      <c r="G6">
        <v>2</v>
      </c>
      <c r="H6" t="s">
        <v>8447</v>
      </c>
      <c r="I6" s="195">
        <v>3012.7</v>
      </c>
      <c r="J6" s="195">
        <v>124.35</v>
      </c>
      <c r="K6" s="195">
        <v>124949.31</v>
      </c>
      <c r="L6" s="195">
        <v>20614.84</v>
      </c>
      <c r="M6" s="195">
        <f t="shared" si="0"/>
        <v>104334.47</v>
      </c>
      <c r="N6" s="195">
        <f t="shared" si="1"/>
        <v>478963.71499999991</v>
      </c>
      <c r="O6" s="195">
        <v>159210.82</v>
      </c>
      <c r="P6" s="195">
        <v>34236.660000000003</v>
      </c>
      <c r="Q6" s="195">
        <v>14073.17</v>
      </c>
      <c r="R6">
        <f t="shared" si="2"/>
        <v>374629.24499999994</v>
      </c>
    </row>
    <row r="7" spans="2:18">
      <c r="B7" s="299">
        <v>45796</v>
      </c>
      <c r="C7">
        <v>12989</v>
      </c>
      <c r="D7">
        <v>244280</v>
      </c>
      <c r="G7">
        <v>3</v>
      </c>
      <c r="H7" t="s">
        <v>8448</v>
      </c>
      <c r="I7" s="195">
        <v>718.25</v>
      </c>
      <c r="J7" s="195">
        <v>368.13</v>
      </c>
      <c r="K7" s="195">
        <v>71540</v>
      </c>
      <c r="L7" s="195">
        <v>40834</v>
      </c>
      <c r="M7" s="195">
        <f t="shared" si="0"/>
        <v>30706</v>
      </c>
      <c r="N7" s="195">
        <f t="shared" si="1"/>
        <v>295115.3725</v>
      </c>
      <c r="O7" s="195">
        <v>439695</v>
      </c>
      <c r="P7" s="195">
        <v>62669</v>
      </c>
      <c r="Q7" s="195">
        <v>28149</v>
      </c>
      <c r="R7">
        <f t="shared" si="2"/>
        <v>264409.3725</v>
      </c>
    </row>
    <row r="8" spans="2:18">
      <c r="B8" s="299">
        <v>45793</v>
      </c>
      <c r="C8">
        <v>12995</v>
      </c>
      <c r="D8">
        <v>425280</v>
      </c>
      <c r="G8">
        <v>4</v>
      </c>
      <c r="H8" t="s">
        <v>8449</v>
      </c>
      <c r="I8" s="195">
        <v>8741</v>
      </c>
      <c r="J8" s="195">
        <v>27.93</v>
      </c>
      <c r="K8" s="195">
        <v>5245.29</v>
      </c>
      <c r="L8" s="195">
        <v>955.32</v>
      </c>
      <c r="M8" s="195">
        <f t="shared" si="0"/>
        <v>4289.97</v>
      </c>
      <c r="N8" s="195">
        <f t="shared" si="1"/>
        <v>248426.1</v>
      </c>
      <c r="O8" s="195">
        <v>49903.18</v>
      </c>
      <c r="P8" s="195">
        <v>11004.87</v>
      </c>
      <c r="Q8" s="195">
        <v>7534.31</v>
      </c>
      <c r="R8">
        <f t="shared" si="2"/>
        <v>244136.13</v>
      </c>
    </row>
    <row r="9" spans="2:18">
      <c r="B9" s="299">
        <v>45792</v>
      </c>
      <c r="C9">
        <v>12952</v>
      </c>
      <c r="D9">
        <v>561500</v>
      </c>
      <c r="G9">
        <v>5</v>
      </c>
      <c r="H9" t="s">
        <v>8701</v>
      </c>
      <c r="I9" s="195">
        <v>1882.1</v>
      </c>
      <c r="J9" s="195">
        <v>81.25</v>
      </c>
      <c r="K9" s="195">
        <v>847.29</v>
      </c>
      <c r="L9" s="195">
        <v>8135.35</v>
      </c>
      <c r="M9" s="195">
        <f t="shared" si="0"/>
        <v>-7288.06</v>
      </c>
      <c r="N9" s="195">
        <f t="shared" si="1"/>
        <v>145632.565</v>
      </c>
      <c r="O9" s="195">
        <v>67653.81</v>
      </c>
      <c r="P9" s="195">
        <v>9592.89</v>
      </c>
      <c r="Q9" s="195">
        <v>5492.25</v>
      </c>
      <c r="R9">
        <f t="shared" si="2"/>
        <v>152920.625</v>
      </c>
    </row>
    <row r="10" spans="2:18">
      <c r="B10" s="299">
        <v>45791</v>
      </c>
      <c r="C10">
        <v>12670</v>
      </c>
      <c r="D10">
        <v>306050</v>
      </c>
      <c r="G10">
        <v>6</v>
      </c>
      <c r="H10" t="s">
        <v>8450</v>
      </c>
      <c r="I10" s="195">
        <v>5400</v>
      </c>
      <c r="J10" s="195">
        <v>27.43</v>
      </c>
      <c r="K10" s="195">
        <v>458.13</v>
      </c>
      <c r="L10" s="195">
        <v>263.01</v>
      </c>
      <c r="M10" s="195">
        <f t="shared" si="0"/>
        <v>195.12</v>
      </c>
      <c r="N10" s="195">
        <f t="shared" si="1"/>
        <v>148317.12</v>
      </c>
      <c r="O10" s="195">
        <v>18870.349999999999</v>
      </c>
      <c r="P10" s="195">
        <v>6716.74</v>
      </c>
      <c r="Q10" s="195">
        <v>4734.4399999999996</v>
      </c>
      <c r="R10">
        <f t="shared" si="2"/>
        <v>148122</v>
      </c>
    </row>
    <row r="11" spans="2:18">
      <c r="B11" s="299">
        <v>45790</v>
      </c>
      <c r="C11">
        <v>12482</v>
      </c>
      <c r="D11">
        <v>378270</v>
      </c>
      <c r="G11">
        <v>7</v>
      </c>
      <c r="H11" t="s">
        <v>8702</v>
      </c>
      <c r="I11" s="195">
        <v>2780.6</v>
      </c>
      <c r="J11" s="195">
        <v>47.51</v>
      </c>
      <c r="K11" s="195">
        <v>14676.03</v>
      </c>
      <c r="L11" s="195">
        <v>4386.24</v>
      </c>
      <c r="M11" s="195">
        <f t="shared" si="0"/>
        <v>10289.790000000001</v>
      </c>
      <c r="N11" s="195">
        <f t="shared" si="1"/>
        <v>142396.09599999999</v>
      </c>
      <c r="O11" s="195">
        <v>44089.01</v>
      </c>
      <c r="P11" s="195">
        <v>6644.16</v>
      </c>
      <c r="Q11" s="195">
        <v>2379.81</v>
      </c>
      <c r="R11">
        <f t="shared" si="2"/>
        <v>132106.30599999998</v>
      </c>
    </row>
    <row r="12" spans="2:18">
      <c r="B12" s="299">
        <v>45789</v>
      </c>
      <c r="C12">
        <v>12616</v>
      </c>
      <c r="D12">
        <v>185170</v>
      </c>
      <c r="G12">
        <v>11</v>
      </c>
      <c r="H12" t="s">
        <v>8703</v>
      </c>
      <c r="I12" s="195">
        <v>52.91</v>
      </c>
      <c r="J12" s="195">
        <v>441.08</v>
      </c>
      <c r="K12" s="195">
        <v>3355</v>
      </c>
      <c r="L12" s="195">
        <v>1663.09</v>
      </c>
      <c r="M12" s="195">
        <f t="shared" si="0"/>
        <v>1691.91</v>
      </c>
      <c r="N12" s="195">
        <f t="shared" si="1"/>
        <v>25029.452799999999</v>
      </c>
      <c r="O12" s="195">
        <v>5501</v>
      </c>
      <c r="P12" s="195">
        <v>-982</v>
      </c>
      <c r="Q12" s="195">
        <v>-1822</v>
      </c>
      <c r="R12">
        <f t="shared" si="2"/>
        <v>23337.542799999999</v>
      </c>
    </row>
    <row r="13" spans="2:18">
      <c r="B13" s="299">
        <v>45786</v>
      </c>
      <c r="C13">
        <v>12250</v>
      </c>
      <c r="D13">
        <v>278110</v>
      </c>
      <c r="G13">
        <v>18</v>
      </c>
      <c r="H13" t="s">
        <v>8704</v>
      </c>
      <c r="I13" s="195">
        <v>63.85</v>
      </c>
      <c r="J13" s="195">
        <v>19</v>
      </c>
      <c r="K13" s="195">
        <v>5.52</v>
      </c>
      <c r="L13" s="195">
        <v>55.71</v>
      </c>
      <c r="M13" s="195">
        <f t="shared" si="0"/>
        <v>-50.19</v>
      </c>
      <c r="N13" s="195">
        <f t="shared" si="1"/>
        <v>1162.96</v>
      </c>
      <c r="O13" s="195">
        <v>89.64</v>
      </c>
      <c r="P13" s="195">
        <v>11.57</v>
      </c>
      <c r="Q13" s="195">
        <v>7.91</v>
      </c>
      <c r="R13">
        <f t="shared" si="2"/>
        <v>1213.1500000000001</v>
      </c>
    </row>
    <row r="14" spans="2:18">
      <c r="B14" s="299">
        <v>45785</v>
      </c>
      <c r="C14">
        <v>12392</v>
      </c>
      <c r="D14">
        <v>485330</v>
      </c>
      <c r="G14">
        <v>21</v>
      </c>
      <c r="H14" t="s">
        <v>8705</v>
      </c>
      <c r="I14" s="195">
        <v>26.51</v>
      </c>
      <c r="J14" s="195">
        <v>20.87</v>
      </c>
      <c r="K14" s="195">
        <v>0</v>
      </c>
      <c r="L14" s="195">
        <v>17.399999999999999</v>
      </c>
      <c r="M14" s="195">
        <f t="shared" si="0"/>
        <v>-17.399999999999999</v>
      </c>
      <c r="N14" s="195">
        <f t="shared" si="1"/>
        <v>535.86370000000011</v>
      </c>
      <c r="O14" s="195">
        <v>2.25</v>
      </c>
      <c r="P14" s="195">
        <v>19</v>
      </c>
      <c r="Q14" s="195">
        <v>15.57</v>
      </c>
      <c r="R14">
        <f t="shared" si="2"/>
        <v>553.26370000000009</v>
      </c>
    </row>
    <row r="15" spans="2:18">
      <c r="B15" s="299">
        <v>45784</v>
      </c>
      <c r="C15">
        <v>12633</v>
      </c>
      <c r="D15">
        <v>303620</v>
      </c>
    </row>
    <row r="16" spans="2:18">
      <c r="B16" s="299">
        <v>45783</v>
      </c>
      <c r="C16">
        <v>12581</v>
      </c>
      <c r="D16">
        <v>414920</v>
      </c>
    </row>
    <row r="17" spans="2:13">
      <c r="B17" s="299">
        <v>45782</v>
      </c>
      <c r="C17">
        <v>12458</v>
      </c>
      <c r="D17">
        <v>270010</v>
      </c>
    </row>
    <row r="18" spans="2:13">
      <c r="B18" s="299">
        <v>45779</v>
      </c>
      <c r="C18">
        <v>12406</v>
      </c>
      <c r="D18">
        <v>786090</v>
      </c>
    </row>
    <row r="19" spans="2:13">
      <c r="B19" s="299">
        <v>45777</v>
      </c>
      <c r="C19">
        <v>12257</v>
      </c>
      <c r="D19">
        <v>967250</v>
      </c>
    </row>
    <row r="20" spans="2:13">
      <c r="B20" s="299">
        <v>45776</v>
      </c>
      <c r="C20">
        <v>11841</v>
      </c>
      <c r="D20">
        <v>455600</v>
      </c>
      <c r="H20">
        <v>10000000</v>
      </c>
    </row>
    <row r="21" spans="2:13">
      <c r="B21" s="299">
        <v>45775</v>
      </c>
      <c r="C21">
        <v>11846</v>
      </c>
      <c r="D21">
        <v>457300</v>
      </c>
    </row>
    <row r="22" spans="2:13">
      <c r="B22" s="299">
        <v>45772</v>
      </c>
      <c r="C22">
        <v>11698</v>
      </c>
      <c r="D22">
        <v>906270</v>
      </c>
      <c r="F22" t="s">
        <v>8789</v>
      </c>
    </row>
    <row r="23" spans="2:13">
      <c r="B23" s="299">
        <v>45771</v>
      </c>
      <c r="C23">
        <v>11894</v>
      </c>
      <c r="D23">
        <v>387860</v>
      </c>
      <c r="F23" t="s">
        <v>8790</v>
      </c>
      <c r="G23" t="s">
        <v>8791</v>
      </c>
      <c r="H23" t="s">
        <v>8792</v>
      </c>
      <c r="I23" t="s">
        <v>8804</v>
      </c>
      <c r="L23" t="s">
        <v>8805</v>
      </c>
      <c r="M23" s="5">
        <v>0.58279999999999998</v>
      </c>
    </row>
    <row r="24" spans="2:13">
      <c r="B24" s="299">
        <v>45770</v>
      </c>
      <c r="C24">
        <v>11907</v>
      </c>
      <c r="D24">
        <v>493840</v>
      </c>
      <c r="F24" t="s">
        <v>8793</v>
      </c>
      <c r="G24" s="300">
        <v>18.324647599999999</v>
      </c>
      <c r="H24">
        <v>58.28</v>
      </c>
      <c r="I24" s="195">
        <f>G24*'Data Sheet'!$B$8</f>
        <v>231126.03148166</v>
      </c>
      <c r="L24" t="s">
        <v>8807</v>
      </c>
      <c r="M24" s="5">
        <v>0.2356</v>
      </c>
    </row>
    <row r="25" spans="2:13">
      <c r="B25" s="299">
        <v>45769</v>
      </c>
      <c r="C25">
        <v>11734</v>
      </c>
      <c r="D25">
        <v>516750.00000000006</v>
      </c>
      <c r="F25" t="s">
        <v>8794</v>
      </c>
      <c r="G25" s="300">
        <v>1.5162165999999999</v>
      </c>
      <c r="H25">
        <v>4.82</v>
      </c>
      <c r="I25" s="195">
        <f>G25*'Data Sheet'!$B$8</f>
        <v>19123.812543309999</v>
      </c>
      <c r="L25" t="s">
        <v>8806</v>
      </c>
      <c r="M25" s="5">
        <v>0.14960000000000001</v>
      </c>
    </row>
    <row r="26" spans="2:13" ht="29">
      <c r="B26" s="299">
        <v>45768</v>
      </c>
      <c r="C26">
        <v>11745</v>
      </c>
      <c r="D26">
        <v>318490</v>
      </c>
      <c r="F26" t="s">
        <v>8795</v>
      </c>
      <c r="G26" s="300">
        <v>1.4937895999999999</v>
      </c>
      <c r="H26">
        <v>4.75</v>
      </c>
      <c r="I26" s="195">
        <f>G26*'Data Sheet'!$B$8</f>
        <v>18840.944156360001</v>
      </c>
      <c r="L26" s="286" t="s">
        <v>8808</v>
      </c>
      <c r="M26" s="5">
        <v>3.2000000000000001E-2</v>
      </c>
    </row>
    <row r="27" spans="2:13">
      <c r="B27" s="299">
        <v>45764</v>
      </c>
      <c r="C27">
        <v>11695</v>
      </c>
      <c r="D27">
        <v>302150</v>
      </c>
      <c r="F27" t="s">
        <v>8796</v>
      </c>
      <c r="G27" s="300">
        <v>0.7238696</v>
      </c>
      <c r="H27">
        <v>2.2999999999999998</v>
      </c>
      <c r="I27" s="195">
        <f>G27*'Data Sheet'!$B$8</f>
        <v>9130.0586843599995</v>
      </c>
      <c r="M27" s="5"/>
    </row>
    <row r="28" spans="2:13">
      <c r="B28" s="299">
        <v>45763</v>
      </c>
      <c r="C28">
        <v>11664</v>
      </c>
      <c r="D28">
        <v>470490</v>
      </c>
      <c r="F28" t="s">
        <v>8797</v>
      </c>
      <c r="G28" s="300">
        <v>0.66596420000000001</v>
      </c>
      <c r="H28">
        <v>2.12</v>
      </c>
      <c r="I28" s="195">
        <f>G28*'Data Sheet'!$B$8</f>
        <v>8399.7065599699999</v>
      </c>
    </row>
    <row r="29" spans="2:13">
      <c r="B29" s="299">
        <v>45762</v>
      </c>
      <c r="C29">
        <v>11855</v>
      </c>
      <c r="D29">
        <v>458590</v>
      </c>
      <c r="F29" t="s">
        <v>8798</v>
      </c>
      <c r="G29" s="300">
        <v>0.37207810000000002</v>
      </c>
      <c r="H29">
        <v>1.18</v>
      </c>
      <c r="I29" s="195">
        <f>G29*'Data Sheet'!$B$8</f>
        <v>4692.9652635850007</v>
      </c>
    </row>
    <row r="30" spans="2:13">
      <c r="B30" s="299">
        <v>45758</v>
      </c>
      <c r="C30">
        <v>11599.05</v>
      </c>
      <c r="D30">
        <v>231420</v>
      </c>
      <c r="F30" t="s">
        <v>8799</v>
      </c>
      <c r="G30" s="300">
        <v>0.35586390000000001</v>
      </c>
      <c r="H30">
        <v>1.1299999999999999</v>
      </c>
      <c r="I30" s="195">
        <f>G30*'Data Sheet'!$B$8</f>
        <v>4488.4579911150004</v>
      </c>
    </row>
    <row r="31" spans="2:13">
      <c r="B31" s="299">
        <v>45756</v>
      </c>
      <c r="C31">
        <v>11457.4</v>
      </c>
      <c r="D31">
        <v>255110</v>
      </c>
      <c r="F31" t="s">
        <v>8800</v>
      </c>
      <c r="G31" s="300">
        <v>0.31775229999999999</v>
      </c>
      <c r="H31">
        <v>1.01</v>
      </c>
      <c r="I31" s="195">
        <f>G31*'Data Sheet'!$B$8</f>
        <v>4007.7620970550001</v>
      </c>
    </row>
    <row r="32" spans="2:13">
      <c r="B32" s="299">
        <v>45755</v>
      </c>
      <c r="C32">
        <v>11458.9</v>
      </c>
      <c r="D32">
        <v>629970</v>
      </c>
      <c r="F32" t="s">
        <v>8801</v>
      </c>
      <c r="G32" s="300">
        <v>3.0620999999999999E-3</v>
      </c>
      <c r="H32">
        <v>0.01</v>
      </c>
      <c r="I32" s="195">
        <f>G32*'Data Sheet'!$B$8</f>
        <v>38.621807984999997</v>
      </c>
    </row>
    <row r="33" spans="2:6">
      <c r="B33" s="299">
        <v>45754</v>
      </c>
      <c r="C33">
        <v>11329.75</v>
      </c>
      <c r="D33">
        <v>602350</v>
      </c>
    </row>
    <row r="34" spans="2:6">
      <c r="B34" s="299">
        <v>45751</v>
      </c>
      <c r="C34">
        <v>11482</v>
      </c>
      <c r="D34">
        <v>355790</v>
      </c>
    </row>
    <row r="35" spans="2:6">
      <c r="B35" s="299">
        <v>45750</v>
      </c>
      <c r="C35">
        <v>11688.1</v>
      </c>
      <c r="D35">
        <v>326620</v>
      </c>
      <c r="F35" t="s">
        <v>8815</v>
      </c>
    </row>
    <row r="36" spans="2:6">
      <c r="B36" s="299">
        <v>45749</v>
      </c>
      <c r="C36">
        <v>11716.1</v>
      </c>
      <c r="D36">
        <v>452990</v>
      </c>
      <c r="F36" t="s">
        <v>8816</v>
      </c>
    </row>
    <row r="37" spans="2:6">
      <c r="B37" s="299">
        <v>45748</v>
      </c>
      <c r="C37">
        <v>11481.1</v>
      </c>
      <c r="D37">
        <v>498240</v>
      </c>
      <c r="F37" t="s">
        <v>8817</v>
      </c>
    </row>
    <row r="38" spans="2:6">
      <c r="B38" s="299">
        <v>45744</v>
      </c>
      <c r="C38">
        <v>11522.15</v>
      </c>
      <c r="D38">
        <v>541800</v>
      </c>
      <c r="F38" t="s">
        <v>8818</v>
      </c>
    </row>
    <row r="39" spans="2:6">
      <c r="B39" s="299">
        <v>45743</v>
      </c>
      <c r="C39">
        <v>11721.95</v>
      </c>
      <c r="D39">
        <v>645790</v>
      </c>
      <c r="F39" t="s">
        <v>8819</v>
      </c>
    </row>
    <row r="40" spans="2:6">
      <c r="B40" s="299">
        <v>45742</v>
      </c>
      <c r="C40">
        <v>11734.3</v>
      </c>
      <c r="D40">
        <v>478520</v>
      </c>
      <c r="F40" t="s">
        <v>8820</v>
      </c>
    </row>
    <row r="41" spans="2:6">
      <c r="B41" s="299">
        <v>45741</v>
      </c>
      <c r="C41">
        <v>11868.9</v>
      </c>
      <c r="D41">
        <v>514279.99999999994</v>
      </c>
      <c r="F41" t="s">
        <v>8821</v>
      </c>
    </row>
    <row r="42" spans="2:6">
      <c r="B42" s="299">
        <v>45740</v>
      </c>
      <c r="C42">
        <v>11922.25</v>
      </c>
      <c r="D42">
        <v>359030</v>
      </c>
      <c r="F42" t="s">
        <v>8822</v>
      </c>
    </row>
    <row r="43" spans="2:6">
      <c r="B43" s="299">
        <v>45737</v>
      </c>
      <c r="C43">
        <v>11732.8</v>
      </c>
      <c r="D43">
        <v>560570</v>
      </c>
      <c r="F43" t="s">
        <v>8820</v>
      </c>
    </row>
    <row r="44" spans="2:6">
      <c r="B44" s="299">
        <v>45736</v>
      </c>
      <c r="C44">
        <v>11730.2</v>
      </c>
      <c r="D44">
        <v>379420</v>
      </c>
      <c r="F44" t="s">
        <v>8823</v>
      </c>
    </row>
    <row r="45" spans="2:6">
      <c r="B45" s="299">
        <v>45735</v>
      </c>
      <c r="C45">
        <v>11615.55</v>
      </c>
      <c r="D45">
        <v>476560</v>
      </c>
      <c r="F45" t="s">
        <v>8820</v>
      </c>
    </row>
    <row r="46" spans="2:6">
      <c r="B46" s="299">
        <v>45734</v>
      </c>
      <c r="C46">
        <v>11714.55</v>
      </c>
      <c r="D46">
        <v>373220</v>
      </c>
      <c r="F46" t="s">
        <v>8824</v>
      </c>
    </row>
    <row r="47" spans="2:6">
      <c r="B47" s="299">
        <v>45733</v>
      </c>
      <c r="C47">
        <v>11553.7</v>
      </c>
      <c r="D47">
        <v>275580</v>
      </c>
      <c r="F47" t="s">
        <v>8820</v>
      </c>
    </row>
    <row r="48" spans="2:6">
      <c r="B48" s="299">
        <v>45729</v>
      </c>
      <c r="C48">
        <v>11513.8</v>
      </c>
      <c r="D48">
        <v>260740.00000000003</v>
      </c>
      <c r="F48" t="s">
        <v>26</v>
      </c>
    </row>
    <row r="49" spans="2:11">
      <c r="B49" s="299">
        <v>45728</v>
      </c>
      <c r="C49">
        <v>11640.1</v>
      </c>
      <c r="D49">
        <v>249360</v>
      </c>
      <c r="F49" t="s">
        <v>8820</v>
      </c>
    </row>
    <row r="50" spans="2:11">
      <c r="B50" s="299">
        <v>45727</v>
      </c>
      <c r="C50">
        <v>11646.95</v>
      </c>
      <c r="D50">
        <v>245820</v>
      </c>
      <c r="F50" t="s">
        <v>8825</v>
      </c>
      <c r="K50" t="s">
        <v>8839</v>
      </c>
    </row>
    <row r="51" spans="2:11">
      <c r="B51" s="299">
        <v>45726</v>
      </c>
      <c r="C51">
        <v>11586.05</v>
      </c>
      <c r="D51">
        <v>153890</v>
      </c>
      <c r="F51" t="s">
        <v>8826</v>
      </c>
      <c r="K51" t="s">
        <v>8840</v>
      </c>
    </row>
    <row r="52" spans="2:11">
      <c r="B52" s="299">
        <v>45723</v>
      </c>
      <c r="C52">
        <v>11664.15</v>
      </c>
      <c r="D52">
        <v>259060</v>
      </c>
      <c r="F52" t="s">
        <v>8827</v>
      </c>
      <c r="K52" t="s">
        <v>8841</v>
      </c>
    </row>
    <row r="53" spans="2:11">
      <c r="B53" s="299">
        <v>45722</v>
      </c>
      <c r="C53">
        <v>11666.4</v>
      </c>
      <c r="D53">
        <v>315310</v>
      </c>
      <c r="F53" t="s">
        <v>8828</v>
      </c>
      <c r="K53" t="s">
        <v>8842</v>
      </c>
    </row>
    <row r="54" spans="2:11">
      <c r="B54" s="299">
        <v>45721</v>
      </c>
      <c r="C54">
        <v>11617.35</v>
      </c>
      <c r="D54">
        <v>349730</v>
      </c>
      <c r="F54" t="s">
        <v>8829</v>
      </c>
      <c r="K54" t="s">
        <v>8843</v>
      </c>
    </row>
    <row r="55" spans="2:11">
      <c r="B55" s="299">
        <v>45720</v>
      </c>
      <c r="C55">
        <v>11616.25</v>
      </c>
      <c r="D55">
        <v>255730</v>
      </c>
      <c r="F55" t="s">
        <v>8830</v>
      </c>
      <c r="K55" t="s">
        <v>8844</v>
      </c>
    </row>
    <row r="56" spans="2:11">
      <c r="B56" s="299">
        <v>45719</v>
      </c>
      <c r="C56">
        <v>11775.6</v>
      </c>
      <c r="D56">
        <v>186880</v>
      </c>
      <c r="F56" t="s">
        <v>8831</v>
      </c>
      <c r="K56" t="s">
        <v>8845</v>
      </c>
    </row>
    <row r="57" spans="2:11">
      <c r="B57" s="299">
        <v>45716</v>
      </c>
      <c r="C57">
        <v>11945.85</v>
      </c>
      <c r="D57">
        <v>605150</v>
      </c>
      <c r="F57" t="s">
        <v>8832</v>
      </c>
      <c r="K57" t="s">
        <v>8846</v>
      </c>
    </row>
    <row r="58" spans="2:11">
      <c r="B58" s="299">
        <v>45715</v>
      </c>
      <c r="C58">
        <v>12380.6</v>
      </c>
      <c r="D58">
        <v>236810</v>
      </c>
      <c r="F58" t="s">
        <v>8833</v>
      </c>
      <c r="K58" t="s">
        <v>8847</v>
      </c>
    </row>
    <row r="59" spans="2:11">
      <c r="B59" s="299">
        <v>45713</v>
      </c>
      <c r="C59">
        <v>12476.35</v>
      </c>
      <c r="D59">
        <v>363360</v>
      </c>
      <c r="F59" t="s">
        <v>8834</v>
      </c>
      <c r="K59" t="s">
        <v>8848</v>
      </c>
    </row>
    <row r="60" spans="2:11">
      <c r="B60" s="299">
        <v>45712</v>
      </c>
      <c r="C60">
        <v>12345.2</v>
      </c>
      <c r="D60">
        <v>399570</v>
      </c>
      <c r="F60" t="s">
        <v>8835</v>
      </c>
      <c r="K60" t="s">
        <v>8849</v>
      </c>
    </row>
    <row r="61" spans="2:11">
      <c r="B61" s="299">
        <v>45709</v>
      </c>
      <c r="C61">
        <v>12323.45</v>
      </c>
      <c r="D61">
        <v>477010</v>
      </c>
      <c r="F61" t="s">
        <v>8836</v>
      </c>
      <c r="K61" t="s">
        <v>8850</v>
      </c>
    </row>
    <row r="62" spans="2:11">
      <c r="B62" s="299">
        <v>45708</v>
      </c>
      <c r="C62">
        <v>12440.65</v>
      </c>
      <c r="D62">
        <v>423740</v>
      </c>
      <c r="F62" t="s">
        <v>8837</v>
      </c>
      <c r="K62" t="s">
        <v>8851</v>
      </c>
    </row>
    <row r="63" spans="2:11">
      <c r="B63" s="299">
        <v>45707</v>
      </c>
      <c r="C63">
        <v>12686.15</v>
      </c>
      <c r="D63">
        <v>288690</v>
      </c>
      <c r="F63" t="s">
        <v>8838</v>
      </c>
      <c r="K63" t="s">
        <v>8852</v>
      </c>
    </row>
    <row r="64" spans="2:11">
      <c r="B64" s="299">
        <v>45706</v>
      </c>
      <c r="C64">
        <v>12786.2</v>
      </c>
      <c r="D64">
        <v>267940</v>
      </c>
      <c r="K64" t="s">
        <v>8853</v>
      </c>
    </row>
    <row r="65" spans="2:11">
      <c r="B65" s="299">
        <v>45705</v>
      </c>
      <c r="C65">
        <v>12762.9</v>
      </c>
      <c r="D65">
        <v>192210</v>
      </c>
      <c r="K65" t="s">
        <v>8851</v>
      </c>
    </row>
    <row r="66" spans="2:11">
      <c r="B66" s="299">
        <v>45702</v>
      </c>
      <c r="C66">
        <v>12680.25</v>
      </c>
      <c r="D66">
        <v>233450</v>
      </c>
    </row>
    <row r="67" spans="2:11">
      <c r="B67" s="299">
        <v>45701</v>
      </c>
      <c r="C67">
        <v>12671.3</v>
      </c>
      <c r="D67">
        <v>186740</v>
      </c>
    </row>
    <row r="68" spans="2:11">
      <c r="B68" s="299">
        <v>45700</v>
      </c>
      <c r="C68">
        <v>12655.55</v>
      </c>
      <c r="D68">
        <v>425740</v>
      </c>
    </row>
    <row r="69" spans="2:11">
      <c r="B69" s="299">
        <v>45699</v>
      </c>
      <c r="C69">
        <v>12724.35</v>
      </c>
      <c r="D69">
        <v>354200</v>
      </c>
    </row>
    <row r="70" spans="2:11">
      <c r="B70" s="299">
        <v>45698</v>
      </c>
      <c r="C70">
        <v>12900.75</v>
      </c>
      <c r="D70">
        <v>294140</v>
      </c>
    </row>
    <row r="71" spans="2:11">
      <c r="B71" s="299">
        <v>45695</v>
      </c>
      <c r="C71">
        <v>13049.5</v>
      </c>
      <c r="D71">
        <v>355220</v>
      </c>
    </row>
    <row r="72" spans="2:11">
      <c r="B72" s="299">
        <v>45694</v>
      </c>
      <c r="C72">
        <v>13074</v>
      </c>
      <c r="D72">
        <v>414130</v>
      </c>
    </row>
    <row r="73" spans="2:11">
      <c r="B73" s="299">
        <v>45693</v>
      </c>
      <c r="C73">
        <v>13086.8</v>
      </c>
      <c r="D73">
        <v>271630</v>
      </c>
    </row>
    <row r="74" spans="2:11">
      <c r="B74" s="299">
        <v>45692</v>
      </c>
      <c r="C74">
        <v>13109.95</v>
      </c>
      <c r="D74">
        <v>530750</v>
      </c>
    </row>
    <row r="75" spans="2:11">
      <c r="B75" s="299">
        <v>45691</v>
      </c>
      <c r="C75">
        <v>13139.95</v>
      </c>
      <c r="D75">
        <v>926130</v>
      </c>
    </row>
    <row r="76" spans="2:11">
      <c r="B76" s="299">
        <v>45689</v>
      </c>
      <c r="C76">
        <v>12916.5</v>
      </c>
      <c r="D76">
        <v>1100000</v>
      </c>
    </row>
    <row r="77" spans="2:11">
      <c r="B77" s="299">
        <v>45688</v>
      </c>
      <c r="C77">
        <v>12310.65</v>
      </c>
      <c r="D77">
        <v>709010</v>
      </c>
    </row>
    <row r="78" spans="2:11">
      <c r="B78" s="299">
        <v>45687</v>
      </c>
      <c r="C78">
        <v>12000</v>
      </c>
      <c r="D78">
        <v>418440</v>
      </c>
    </row>
    <row r="79" spans="2:11">
      <c r="B79" s="299">
        <v>45686</v>
      </c>
      <c r="C79">
        <v>11977.9</v>
      </c>
      <c r="D79">
        <v>817550</v>
      </c>
    </row>
    <row r="80" spans="2:11">
      <c r="B80" s="299">
        <v>45685</v>
      </c>
      <c r="C80">
        <v>12123.75</v>
      </c>
      <c r="D80">
        <v>533450</v>
      </c>
    </row>
    <row r="81" spans="2:4">
      <c r="B81" s="299">
        <v>45684</v>
      </c>
      <c r="C81">
        <v>11993.85</v>
      </c>
      <c r="D81">
        <v>251780</v>
      </c>
    </row>
    <row r="82" spans="2:4">
      <c r="B82" s="299">
        <v>45681</v>
      </c>
      <c r="C82">
        <v>11967.9</v>
      </c>
      <c r="D82">
        <v>310340</v>
      </c>
    </row>
    <row r="83" spans="2:4">
      <c r="B83" s="299">
        <v>45680</v>
      </c>
      <c r="C83">
        <v>12045.75</v>
      </c>
      <c r="D83">
        <v>480880</v>
      </c>
    </row>
    <row r="84" spans="2:4">
      <c r="B84" s="299">
        <v>45679</v>
      </c>
      <c r="C84">
        <v>12020.35</v>
      </c>
      <c r="D84">
        <v>396590</v>
      </c>
    </row>
    <row r="85" spans="2:4">
      <c r="B85" s="299">
        <v>45678</v>
      </c>
      <c r="C85">
        <v>11883.7</v>
      </c>
      <c r="D85">
        <v>300040</v>
      </c>
    </row>
    <row r="86" spans="2:4">
      <c r="B86" s="299">
        <v>45677</v>
      </c>
      <c r="C86">
        <v>12020.05</v>
      </c>
      <c r="D86">
        <v>251730</v>
      </c>
    </row>
    <row r="87" spans="2:4">
      <c r="B87" s="299">
        <v>45674</v>
      </c>
      <c r="C87">
        <v>12136.35</v>
      </c>
      <c r="D87">
        <v>285370</v>
      </c>
    </row>
    <row r="88" spans="2:4">
      <c r="B88" s="299">
        <v>45673</v>
      </c>
      <c r="C88">
        <v>12092.3</v>
      </c>
      <c r="D88">
        <v>551210</v>
      </c>
    </row>
    <row r="89" spans="2:4">
      <c r="B89" s="299">
        <v>45672</v>
      </c>
      <c r="C89">
        <v>11947.4</v>
      </c>
      <c r="D89">
        <v>692820</v>
      </c>
    </row>
    <row r="90" spans="2:4">
      <c r="B90" s="299">
        <v>45671</v>
      </c>
      <c r="C90">
        <v>11741.15</v>
      </c>
      <c r="D90">
        <v>627460</v>
      </c>
    </row>
    <row r="91" spans="2:4">
      <c r="B91" s="299">
        <v>45670</v>
      </c>
      <c r="C91">
        <v>11497.7</v>
      </c>
      <c r="D91">
        <v>253520.00000000003</v>
      </c>
    </row>
    <row r="92" spans="2:4">
      <c r="B92" s="299">
        <v>45667</v>
      </c>
      <c r="C92">
        <v>11631.1</v>
      </c>
      <c r="D92">
        <v>218250</v>
      </c>
    </row>
    <row r="93" spans="2:4">
      <c r="B93" s="299">
        <v>45666</v>
      </c>
      <c r="C93">
        <v>11740.55</v>
      </c>
      <c r="D93">
        <v>266410</v>
      </c>
    </row>
    <row r="94" spans="2:4">
      <c r="B94" s="299">
        <v>45665</v>
      </c>
      <c r="C94">
        <v>11822</v>
      </c>
      <c r="D94">
        <v>303100</v>
      </c>
    </row>
    <row r="95" spans="2:4">
      <c r="B95" s="299">
        <v>45664</v>
      </c>
      <c r="C95">
        <v>11721.3</v>
      </c>
      <c r="D95">
        <v>308100</v>
      </c>
    </row>
    <row r="96" spans="2:4">
      <c r="B96" s="299">
        <v>45663</v>
      </c>
      <c r="C96">
        <v>11755.65</v>
      </c>
      <c r="D96">
        <v>383270</v>
      </c>
    </row>
    <row r="97" spans="2:4">
      <c r="B97" s="299">
        <v>45660</v>
      </c>
      <c r="C97">
        <v>11934.25</v>
      </c>
      <c r="D97">
        <v>701320</v>
      </c>
    </row>
    <row r="98" spans="2:4">
      <c r="B98" s="299">
        <v>45659</v>
      </c>
      <c r="C98">
        <v>11841.3</v>
      </c>
      <c r="D98">
        <v>1420000</v>
      </c>
    </row>
    <row r="99" spans="2:4">
      <c r="B99" s="299">
        <v>45658</v>
      </c>
      <c r="C99">
        <v>11208.3</v>
      </c>
      <c r="D99">
        <v>383200</v>
      </c>
    </row>
    <row r="100" spans="2:4">
      <c r="B100" s="299">
        <v>45657</v>
      </c>
      <c r="C100">
        <v>10858.4</v>
      </c>
      <c r="D100">
        <v>199000</v>
      </c>
    </row>
    <row r="101" spans="2:4">
      <c r="B101" s="299">
        <v>45656</v>
      </c>
      <c r="C101">
        <v>10798.95</v>
      </c>
      <c r="D101">
        <v>335480</v>
      </c>
    </row>
    <row r="102" spans="2:4">
      <c r="B102" s="299">
        <v>45653</v>
      </c>
      <c r="C102">
        <v>10941.05</v>
      </c>
      <c r="D102">
        <v>257970.00000000003</v>
      </c>
    </row>
    <row r="103" spans="2:4">
      <c r="B103" s="299">
        <v>45652</v>
      </c>
      <c r="C103">
        <v>10896</v>
      </c>
      <c r="D103">
        <v>349810</v>
      </c>
    </row>
    <row r="104" spans="2:4">
      <c r="B104" s="299">
        <v>45650</v>
      </c>
      <c r="C104">
        <v>10736.6</v>
      </c>
      <c r="D104">
        <v>151150</v>
      </c>
    </row>
    <row r="105" spans="2:4">
      <c r="B105" s="299">
        <v>45649</v>
      </c>
      <c r="C105">
        <v>10822</v>
      </c>
      <c r="D105">
        <v>237170</v>
      </c>
    </row>
    <row r="106" spans="2:4">
      <c r="B106" s="299">
        <v>45646</v>
      </c>
      <c r="C106">
        <v>10901.05</v>
      </c>
      <c r="D106">
        <v>404610</v>
      </c>
    </row>
    <row r="107" spans="2:4">
      <c r="B107" s="299">
        <v>45645</v>
      </c>
      <c r="C107">
        <v>10955.35</v>
      </c>
      <c r="D107">
        <v>435360</v>
      </c>
    </row>
    <row r="108" spans="2:4">
      <c r="B108" s="299">
        <v>45644</v>
      </c>
      <c r="C108">
        <v>11002.45</v>
      </c>
      <c r="D108">
        <v>497100</v>
      </c>
    </row>
    <row r="109" spans="2:4">
      <c r="B109" s="299">
        <v>45643</v>
      </c>
      <c r="C109">
        <v>11108.55</v>
      </c>
      <c r="D109">
        <v>295450</v>
      </c>
    </row>
    <row r="110" spans="2:4">
      <c r="B110" s="299">
        <v>45642</v>
      </c>
      <c r="C110">
        <v>11277</v>
      </c>
      <c r="D110">
        <v>223390</v>
      </c>
    </row>
    <row r="111" spans="2:4">
      <c r="B111" s="299">
        <v>45639</v>
      </c>
      <c r="C111">
        <v>11272.55</v>
      </c>
      <c r="D111">
        <v>263580</v>
      </c>
    </row>
    <row r="112" spans="2:4">
      <c r="B112" s="299">
        <v>45638</v>
      </c>
      <c r="C112">
        <v>11167.4</v>
      </c>
      <c r="D112">
        <v>396560</v>
      </c>
    </row>
    <row r="113" spans="2:4">
      <c r="B113" s="299">
        <v>45637</v>
      </c>
      <c r="C113">
        <v>11277.75</v>
      </c>
      <c r="D113">
        <v>226580</v>
      </c>
    </row>
    <row r="114" spans="2:4">
      <c r="B114" s="299">
        <v>45636</v>
      </c>
      <c r="C114">
        <v>11198.2</v>
      </c>
      <c r="D114">
        <v>410570</v>
      </c>
    </row>
    <row r="115" spans="2:4">
      <c r="B115" s="299">
        <v>45635</v>
      </c>
      <c r="C115">
        <v>11279.8</v>
      </c>
      <c r="D115">
        <v>254490</v>
      </c>
    </row>
    <row r="116" spans="2:4">
      <c r="B116" s="299">
        <v>45632</v>
      </c>
      <c r="C116">
        <v>11317.95</v>
      </c>
      <c r="D116">
        <v>417210</v>
      </c>
    </row>
    <row r="117" spans="2:4">
      <c r="B117" s="299">
        <v>45631</v>
      </c>
      <c r="C117">
        <v>11182.25</v>
      </c>
      <c r="D117">
        <v>545500</v>
      </c>
    </row>
    <row r="118" spans="2:4">
      <c r="B118" s="299">
        <v>45630</v>
      </c>
      <c r="C118">
        <v>11129.85</v>
      </c>
      <c r="D118">
        <v>554670</v>
      </c>
    </row>
    <row r="119" spans="2:4">
      <c r="B119" s="299">
        <v>45629</v>
      </c>
      <c r="C119">
        <v>11279.25</v>
      </c>
      <c r="D119">
        <v>258639.99999999997</v>
      </c>
    </row>
    <row r="120" spans="2:4">
      <c r="B120" s="299">
        <v>45628</v>
      </c>
      <c r="C120">
        <v>11239.3</v>
      </c>
      <c r="D120">
        <v>446880</v>
      </c>
    </row>
    <row r="121" spans="2:4">
      <c r="B121" s="299">
        <v>45625</v>
      </c>
      <c r="C121">
        <v>11074.2</v>
      </c>
      <c r="D121">
        <v>338210</v>
      </c>
    </row>
    <row r="122" spans="2:4">
      <c r="B122" s="299">
        <v>45624</v>
      </c>
      <c r="C122">
        <v>10949.85</v>
      </c>
      <c r="D122">
        <v>607670</v>
      </c>
    </row>
    <row r="123" spans="2:4">
      <c r="B123" s="299">
        <v>45623</v>
      </c>
      <c r="C123">
        <v>11058.35</v>
      </c>
      <c r="D123">
        <v>343330</v>
      </c>
    </row>
    <row r="124" spans="2:4">
      <c r="B124" s="299">
        <v>45622</v>
      </c>
      <c r="C124">
        <v>10943.95</v>
      </c>
      <c r="D124">
        <v>406590</v>
      </c>
    </row>
    <row r="125" spans="2:4">
      <c r="B125" s="299">
        <v>45621</v>
      </c>
      <c r="C125">
        <v>11025.15</v>
      </c>
      <c r="D125">
        <v>635730</v>
      </c>
    </row>
    <row r="126" spans="2:4">
      <c r="B126" s="299">
        <v>45618</v>
      </c>
      <c r="C126">
        <v>11063.6</v>
      </c>
      <c r="D126">
        <v>493680</v>
      </c>
    </row>
    <row r="127" spans="2:4">
      <c r="B127" s="299">
        <v>45617</v>
      </c>
      <c r="C127">
        <v>10861.45</v>
      </c>
      <c r="D127">
        <v>540200</v>
      </c>
    </row>
    <row r="128" spans="2:4">
      <c r="B128" s="299">
        <v>45615</v>
      </c>
      <c r="C128">
        <v>10959.3</v>
      </c>
      <c r="D128">
        <v>864070</v>
      </c>
    </row>
    <row r="129" spans="2:4">
      <c r="B129" s="299">
        <v>45614</v>
      </c>
      <c r="C129">
        <v>11093.95</v>
      </c>
      <c r="D129">
        <v>333440</v>
      </c>
    </row>
    <row r="130" spans="2:4">
      <c r="B130" s="299">
        <v>45610</v>
      </c>
      <c r="C130">
        <v>11006.05</v>
      </c>
      <c r="D130">
        <v>431350</v>
      </c>
    </row>
    <row r="131" spans="2:4">
      <c r="B131" s="299">
        <v>45609</v>
      </c>
      <c r="C131">
        <v>11049.6</v>
      </c>
      <c r="D131">
        <v>507710</v>
      </c>
    </row>
    <row r="132" spans="2:4">
      <c r="B132" s="299">
        <v>45608</v>
      </c>
      <c r="C132">
        <v>11143.1</v>
      </c>
      <c r="D132">
        <v>549750</v>
      </c>
    </row>
    <row r="133" spans="2:4">
      <c r="B133" s="299">
        <v>45607</v>
      </c>
      <c r="C133">
        <v>11399.7</v>
      </c>
      <c r="D133">
        <v>450680</v>
      </c>
    </row>
    <row r="134" spans="2:4">
      <c r="B134" s="299">
        <v>45604</v>
      </c>
      <c r="C134">
        <v>11303</v>
      </c>
      <c r="D134">
        <v>269990</v>
      </c>
    </row>
    <row r="135" spans="2:4">
      <c r="B135" s="299">
        <v>45603</v>
      </c>
      <c r="C135">
        <v>11300.15</v>
      </c>
      <c r="D135">
        <v>530190</v>
      </c>
    </row>
    <row r="136" spans="2:4">
      <c r="B136" s="299">
        <v>45602</v>
      </c>
      <c r="C136">
        <v>11354.25</v>
      </c>
      <c r="D136">
        <v>416030</v>
      </c>
    </row>
    <row r="137" spans="2:4">
      <c r="B137" s="299">
        <v>45601</v>
      </c>
      <c r="C137">
        <v>11170.1</v>
      </c>
      <c r="D137">
        <v>321160</v>
      </c>
    </row>
    <row r="138" spans="2:4">
      <c r="B138" s="299">
        <v>45600</v>
      </c>
      <c r="C138">
        <v>11052.45</v>
      </c>
      <c r="D138">
        <v>444460</v>
      </c>
    </row>
    <row r="139" spans="2:4">
      <c r="B139" s="299">
        <v>45597</v>
      </c>
      <c r="C139">
        <v>11110</v>
      </c>
      <c r="D139">
        <v>65670</v>
      </c>
    </row>
    <row r="140" spans="2:4">
      <c r="B140" s="299">
        <v>45596</v>
      </c>
      <c r="C140">
        <v>11076.45</v>
      </c>
      <c r="D140">
        <v>838210</v>
      </c>
    </row>
    <row r="141" spans="2:4">
      <c r="B141" s="299">
        <v>45595</v>
      </c>
      <c r="C141">
        <v>11256.45</v>
      </c>
      <c r="D141">
        <v>1670000</v>
      </c>
    </row>
    <row r="142" spans="2:4">
      <c r="B142" s="299">
        <v>45594</v>
      </c>
      <c r="C142">
        <v>11046</v>
      </c>
      <c r="D142">
        <v>2270000</v>
      </c>
    </row>
    <row r="143" spans="2:4">
      <c r="B143" s="299">
        <v>45593</v>
      </c>
      <c r="C143">
        <v>11483.25</v>
      </c>
      <c r="D143">
        <v>613830</v>
      </c>
    </row>
    <row r="144" spans="2:4">
      <c r="B144" s="299">
        <v>45590</v>
      </c>
      <c r="C144">
        <v>11502.85</v>
      </c>
      <c r="D144">
        <v>624580</v>
      </c>
    </row>
    <row r="145" spans="2:4">
      <c r="B145" s="299">
        <v>45589</v>
      </c>
      <c r="C145">
        <v>11763.7</v>
      </c>
      <c r="D145">
        <v>552500</v>
      </c>
    </row>
    <row r="146" spans="2:4">
      <c r="B146" s="299">
        <v>45588</v>
      </c>
      <c r="C146">
        <v>11956.2</v>
      </c>
      <c r="D146">
        <v>412640</v>
      </c>
    </row>
    <row r="147" spans="2:4">
      <c r="B147" s="299">
        <v>45587</v>
      </c>
      <c r="C147">
        <v>11923.3</v>
      </c>
      <c r="D147">
        <v>904900</v>
      </c>
    </row>
    <row r="148" spans="2:4">
      <c r="B148" s="299">
        <v>45586</v>
      </c>
      <c r="C148">
        <v>12175.9</v>
      </c>
      <c r="D148">
        <v>375280</v>
      </c>
    </row>
    <row r="149" spans="2:4">
      <c r="B149" s="299">
        <v>45583</v>
      </c>
      <c r="C149">
        <v>12105.1</v>
      </c>
      <c r="D149">
        <v>506870.00000000006</v>
      </c>
    </row>
    <row r="150" spans="2:4">
      <c r="B150" s="299">
        <v>45582</v>
      </c>
      <c r="C150">
        <v>12143.75</v>
      </c>
      <c r="D150">
        <v>875940</v>
      </c>
    </row>
    <row r="151" spans="2:4">
      <c r="B151" s="299">
        <v>45581</v>
      </c>
      <c r="C151">
        <v>12383.9</v>
      </c>
      <c r="D151">
        <v>418140</v>
      </c>
    </row>
    <row r="152" spans="2:4">
      <c r="B152" s="299">
        <v>45580</v>
      </c>
      <c r="C152">
        <v>12446.75</v>
      </c>
      <c r="D152">
        <v>532140</v>
      </c>
    </row>
    <row r="153" spans="2:4">
      <c r="B153" s="299">
        <v>45579</v>
      </c>
      <c r="C153">
        <v>12537.85</v>
      </c>
      <c r="D153">
        <v>488070</v>
      </c>
    </row>
    <row r="154" spans="2:4">
      <c r="B154" s="299">
        <v>45576</v>
      </c>
      <c r="C154">
        <v>12776.65</v>
      </c>
      <c r="D154">
        <v>274240</v>
      </c>
    </row>
    <row r="155" spans="2:4">
      <c r="B155" s="299">
        <v>45575</v>
      </c>
      <c r="C155">
        <v>12944.1</v>
      </c>
      <c r="D155">
        <v>492700</v>
      </c>
    </row>
    <row r="156" spans="2:4">
      <c r="B156" s="299">
        <v>45574</v>
      </c>
      <c r="C156">
        <v>12760.7</v>
      </c>
      <c r="D156">
        <v>465230</v>
      </c>
    </row>
    <row r="157" spans="2:4">
      <c r="B157" s="299">
        <v>45573</v>
      </c>
      <c r="C157">
        <v>12531.95</v>
      </c>
      <c r="D157">
        <v>387060</v>
      </c>
    </row>
    <row r="158" spans="2:4">
      <c r="B158" s="299">
        <v>45572</v>
      </c>
      <c r="C158">
        <v>12527.5</v>
      </c>
      <c r="D158">
        <v>465500</v>
      </c>
    </row>
    <row r="159" spans="2:4">
      <c r="B159" s="299">
        <v>45569</v>
      </c>
      <c r="C159">
        <v>12605.75</v>
      </c>
      <c r="D159">
        <v>679360</v>
      </c>
    </row>
    <row r="160" spans="2:4">
      <c r="B160" s="299">
        <v>45568</v>
      </c>
      <c r="C160">
        <v>12647.35</v>
      </c>
      <c r="D160">
        <v>863520</v>
      </c>
    </row>
    <row r="161" spans="2:4">
      <c r="B161" s="299">
        <v>45566</v>
      </c>
      <c r="C161">
        <v>13166</v>
      </c>
      <c r="D161">
        <v>388890</v>
      </c>
    </row>
    <row r="162" spans="2:4">
      <c r="B162" s="299">
        <v>45565</v>
      </c>
      <c r="C162">
        <v>13238</v>
      </c>
      <c r="D162">
        <v>415740</v>
      </c>
    </row>
    <row r="163" spans="2:4">
      <c r="B163" s="299">
        <v>45562</v>
      </c>
      <c r="C163">
        <v>13495.6</v>
      </c>
      <c r="D163">
        <v>865700</v>
      </c>
    </row>
    <row r="164" spans="2:4">
      <c r="B164" s="299">
        <v>45561</v>
      </c>
      <c r="C164">
        <v>13383.8</v>
      </c>
      <c r="D164">
        <v>1470000</v>
      </c>
    </row>
    <row r="165" spans="2:4">
      <c r="B165" s="299">
        <v>45560</v>
      </c>
      <c r="C165">
        <v>12785.3</v>
      </c>
      <c r="D165">
        <v>341170</v>
      </c>
    </row>
    <row r="166" spans="2:4">
      <c r="B166" s="299">
        <v>45559</v>
      </c>
      <c r="C166">
        <v>12738.6</v>
      </c>
      <c r="D166">
        <v>425920</v>
      </c>
    </row>
    <row r="167" spans="2:4">
      <c r="B167" s="299">
        <v>45558</v>
      </c>
      <c r="C167">
        <v>12683.1</v>
      </c>
      <c r="D167">
        <v>235590</v>
      </c>
    </row>
    <row r="168" spans="2:4">
      <c r="B168" s="299">
        <v>45555</v>
      </c>
      <c r="C168">
        <v>12614.5</v>
      </c>
      <c r="D168">
        <v>875650</v>
      </c>
    </row>
    <row r="169" spans="2:4">
      <c r="B169" s="299">
        <v>45554</v>
      </c>
      <c r="C169">
        <v>12351.5</v>
      </c>
      <c r="D169">
        <v>465610</v>
      </c>
    </row>
    <row r="170" spans="2:4">
      <c r="B170" s="299">
        <v>45553</v>
      </c>
      <c r="C170">
        <v>12204.1</v>
      </c>
      <c r="D170">
        <v>182280</v>
      </c>
    </row>
    <row r="171" spans="2:4">
      <c r="B171" s="299">
        <v>45552</v>
      </c>
      <c r="C171">
        <v>12245.75</v>
      </c>
      <c r="D171">
        <v>568160</v>
      </c>
    </row>
    <row r="172" spans="2:4">
      <c r="B172" s="299">
        <v>45551</v>
      </c>
      <c r="C172">
        <v>12289</v>
      </c>
      <c r="D172">
        <v>170110</v>
      </c>
    </row>
    <row r="173" spans="2:4">
      <c r="B173" s="299">
        <v>45548</v>
      </c>
      <c r="C173">
        <v>12316.05</v>
      </c>
      <c r="D173">
        <v>361090</v>
      </c>
    </row>
    <row r="174" spans="2:4">
      <c r="B174" s="299">
        <v>45547</v>
      </c>
      <c r="C174">
        <v>12400.85</v>
      </c>
      <c r="D174">
        <v>547830</v>
      </c>
    </row>
    <row r="175" spans="2:4">
      <c r="B175" s="299">
        <v>45546</v>
      </c>
      <c r="C175">
        <v>12242.6</v>
      </c>
      <c r="D175">
        <v>349800</v>
      </c>
    </row>
    <row r="176" spans="2:4">
      <c r="B176" s="299">
        <v>45545</v>
      </c>
      <c r="C176">
        <v>12263.4</v>
      </c>
      <c r="D176">
        <v>285120</v>
      </c>
    </row>
    <row r="177" spans="2:4">
      <c r="B177" s="299">
        <v>45544</v>
      </c>
      <c r="C177">
        <v>12145.75</v>
      </c>
      <c r="D177">
        <v>415790</v>
      </c>
    </row>
    <row r="178" spans="2:4">
      <c r="B178" s="299">
        <v>45541</v>
      </c>
      <c r="C178">
        <v>12186.15</v>
      </c>
      <c r="D178">
        <v>733350</v>
      </c>
    </row>
    <row r="179" spans="2:4">
      <c r="B179" s="299">
        <v>45540</v>
      </c>
      <c r="C179">
        <v>12298.6</v>
      </c>
      <c r="D179">
        <v>595870</v>
      </c>
    </row>
    <row r="180" spans="2:4">
      <c r="B180" s="299">
        <v>45539</v>
      </c>
      <c r="C180">
        <v>12336.25</v>
      </c>
      <c r="D180">
        <v>735080</v>
      </c>
    </row>
    <row r="181" spans="2:4">
      <c r="B181" s="299">
        <v>45538</v>
      </c>
      <c r="C181">
        <v>12397.1</v>
      </c>
      <c r="D181">
        <v>445510</v>
      </c>
    </row>
    <row r="182" spans="2:4">
      <c r="B182" s="299">
        <v>45537</v>
      </c>
      <c r="C182">
        <v>12427.4</v>
      </c>
      <c r="D182">
        <v>331510</v>
      </c>
    </row>
    <row r="183" spans="2:4">
      <c r="B183" s="299">
        <v>45534</v>
      </c>
      <c r="C183">
        <v>12403</v>
      </c>
      <c r="D183">
        <v>2270000</v>
      </c>
    </row>
    <row r="184" spans="2:4">
      <c r="B184" s="299">
        <v>45533</v>
      </c>
      <c r="C184">
        <v>12453.8</v>
      </c>
      <c r="D184">
        <v>608600</v>
      </c>
    </row>
    <row r="185" spans="2:4">
      <c r="B185" s="299">
        <v>45532</v>
      </c>
      <c r="C185">
        <v>12357.5</v>
      </c>
      <c r="D185">
        <v>313230</v>
      </c>
    </row>
    <row r="186" spans="2:4">
      <c r="B186" s="299">
        <v>45531</v>
      </c>
      <c r="C186">
        <v>12496.9</v>
      </c>
      <c r="D186">
        <v>477610</v>
      </c>
    </row>
    <row r="187" spans="2:4">
      <c r="B187" s="299">
        <v>45530</v>
      </c>
      <c r="C187">
        <v>12243.8</v>
      </c>
      <c r="D187">
        <v>232810</v>
      </c>
    </row>
    <row r="188" spans="2:4">
      <c r="B188" s="299">
        <v>45527</v>
      </c>
      <c r="C188">
        <v>12302.3</v>
      </c>
      <c r="D188">
        <v>440810</v>
      </c>
    </row>
    <row r="189" spans="2:4">
      <c r="B189" s="299">
        <v>45526</v>
      </c>
      <c r="C189">
        <v>12276.35</v>
      </c>
      <c r="D189">
        <v>501320</v>
      </c>
    </row>
    <row r="190" spans="2:4">
      <c r="B190" s="299">
        <v>45525</v>
      </c>
      <c r="C190">
        <v>12220.95</v>
      </c>
      <c r="D190">
        <v>295980</v>
      </c>
    </row>
    <row r="191" spans="2:4">
      <c r="B191" s="299">
        <v>45524</v>
      </c>
      <c r="C191">
        <v>12214.95</v>
      </c>
      <c r="D191">
        <v>471930</v>
      </c>
    </row>
    <row r="192" spans="2:4">
      <c r="B192" s="299">
        <v>45523</v>
      </c>
      <c r="C192">
        <v>12149.8</v>
      </c>
      <c r="D192">
        <v>277320</v>
      </c>
    </row>
    <row r="193" spans="2:4">
      <c r="B193" s="299">
        <v>45520</v>
      </c>
      <c r="C193">
        <v>12213.3</v>
      </c>
      <c r="D193">
        <v>552730</v>
      </c>
    </row>
    <row r="194" spans="2:4">
      <c r="B194" s="299">
        <v>45518</v>
      </c>
      <c r="C194">
        <v>12205.65</v>
      </c>
      <c r="D194">
        <v>449830</v>
      </c>
    </row>
    <row r="195" spans="2:4">
      <c r="B195" s="299">
        <v>45517</v>
      </c>
      <c r="C195">
        <v>12176.25</v>
      </c>
      <c r="D195">
        <v>464480</v>
      </c>
    </row>
    <row r="196" spans="2:4">
      <c r="B196" s="299">
        <v>45516</v>
      </c>
      <c r="C196">
        <v>12273.25</v>
      </c>
      <c r="D196">
        <v>291210</v>
      </c>
    </row>
    <row r="197" spans="2:4">
      <c r="B197" s="299">
        <v>45513</v>
      </c>
      <c r="C197">
        <v>12224.2</v>
      </c>
      <c r="D197">
        <v>320210</v>
      </c>
    </row>
    <row r="198" spans="2:4">
      <c r="B198" s="299">
        <v>45512</v>
      </c>
      <c r="C198">
        <v>12218.85</v>
      </c>
      <c r="D198">
        <v>358580</v>
      </c>
    </row>
    <row r="199" spans="2:4">
      <c r="B199" s="299">
        <v>45511</v>
      </c>
      <c r="C199">
        <v>12371.5</v>
      </c>
      <c r="D199">
        <v>433510</v>
      </c>
    </row>
    <row r="200" spans="2:4">
      <c r="B200" s="299">
        <v>45510</v>
      </c>
      <c r="C200">
        <v>12131.1</v>
      </c>
      <c r="D200">
        <v>623570</v>
      </c>
    </row>
    <row r="201" spans="2:4">
      <c r="B201" s="299">
        <v>45509</v>
      </c>
      <c r="C201">
        <v>12200.85</v>
      </c>
      <c r="D201">
        <v>1130000</v>
      </c>
    </row>
    <row r="202" spans="2:4">
      <c r="B202" s="299">
        <v>45506</v>
      </c>
      <c r="C202">
        <v>12726.4</v>
      </c>
      <c r="D202">
        <v>1330000</v>
      </c>
    </row>
    <row r="203" spans="2:4">
      <c r="B203" s="299">
        <v>45505</v>
      </c>
      <c r="C203">
        <v>13359.05</v>
      </c>
      <c r="D203">
        <v>2040000</v>
      </c>
    </row>
    <row r="204" spans="2:4">
      <c r="B204" s="299">
        <v>45504</v>
      </c>
      <c r="C204">
        <v>13115.8</v>
      </c>
      <c r="D204">
        <v>836410</v>
      </c>
    </row>
    <row r="205" spans="2:4">
      <c r="B205" s="299">
        <v>45503</v>
      </c>
      <c r="C205">
        <v>12873.65</v>
      </c>
      <c r="D205">
        <v>526540</v>
      </c>
    </row>
    <row r="206" spans="2:4">
      <c r="B206" s="299">
        <v>45502</v>
      </c>
      <c r="C206">
        <v>12751.55</v>
      </c>
      <c r="D206">
        <v>388260</v>
      </c>
    </row>
    <row r="207" spans="2:4">
      <c r="B207" s="299">
        <v>45499</v>
      </c>
      <c r="C207">
        <v>12663.7</v>
      </c>
      <c r="D207">
        <v>537690</v>
      </c>
    </row>
    <row r="208" spans="2:4">
      <c r="B208" s="299">
        <v>45498</v>
      </c>
      <c r="C208">
        <v>12509.2</v>
      </c>
      <c r="D208">
        <v>396790</v>
      </c>
    </row>
    <row r="209" spans="2:4">
      <c r="B209" s="299">
        <v>45497</v>
      </c>
      <c r="C209">
        <v>12487.25</v>
      </c>
      <c r="D209">
        <v>285860</v>
      </c>
    </row>
    <row r="210" spans="2:4">
      <c r="B210" s="299">
        <v>45496</v>
      </c>
      <c r="C210">
        <v>12629.05</v>
      </c>
      <c r="D210">
        <v>332260</v>
      </c>
    </row>
    <row r="211" spans="2:4">
      <c r="B211" s="299">
        <v>45495</v>
      </c>
      <c r="C211">
        <v>12641.25</v>
      </c>
      <c r="D211">
        <v>249630</v>
      </c>
    </row>
    <row r="212" spans="2:4">
      <c r="B212" s="299">
        <v>45492</v>
      </c>
      <c r="C212">
        <v>12524.3</v>
      </c>
      <c r="D212">
        <v>351960</v>
      </c>
    </row>
    <row r="213" spans="2:4">
      <c r="B213" s="299">
        <v>45491</v>
      </c>
      <c r="C213">
        <v>12644.05</v>
      </c>
      <c r="D213">
        <v>391220</v>
      </c>
    </row>
    <row r="214" spans="2:4">
      <c r="B214" s="299">
        <v>45489</v>
      </c>
      <c r="C214">
        <v>12639.55</v>
      </c>
      <c r="D214">
        <v>347810</v>
      </c>
    </row>
    <row r="215" spans="2:4">
      <c r="B215" s="299">
        <v>45488</v>
      </c>
      <c r="C215">
        <v>12643.95</v>
      </c>
      <c r="D215">
        <v>697190</v>
      </c>
    </row>
    <row r="216" spans="2:4">
      <c r="B216" s="299">
        <v>45485</v>
      </c>
      <c r="C216">
        <v>12562.5</v>
      </c>
      <c r="D216">
        <v>674750</v>
      </c>
    </row>
    <row r="217" spans="2:4">
      <c r="B217" s="299">
        <v>45484</v>
      </c>
      <c r="C217">
        <v>12715.2</v>
      </c>
      <c r="D217">
        <v>608980</v>
      </c>
    </row>
    <row r="218" spans="2:4">
      <c r="B218" s="299">
        <v>45483</v>
      </c>
      <c r="C218">
        <v>12772.8</v>
      </c>
      <c r="D218">
        <v>2069999.9999999998</v>
      </c>
    </row>
    <row r="219" spans="2:4">
      <c r="B219" s="299">
        <v>45482</v>
      </c>
      <c r="C219">
        <v>12827.7</v>
      </c>
      <c r="D219">
        <v>2110000</v>
      </c>
    </row>
    <row r="220" spans="2:4">
      <c r="B220" s="299">
        <v>45481</v>
      </c>
      <c r="C220">
        <v>12023.6</v>
      </c>
      <c r="D220">
        <v>496930</v>
      </c>
    </row>
    <row r="221" spans="2:4">
      <c r="B221" s="299">
        <v>45478</v>
      </c>
      <c r="C221">
        <v>12104.05</v>
      </c>
      <c r="D221">
        <v>406930</v>
      </c>
    </row>
    <row r="222" spans="2:4">
      <c r="B222" s="299">
        <v>45477</v>
      </c>
      <c r="C222">
        <v>12089.6</v>
      </c>
      <c r="D222">
        <v>299680</v>
      </c>
    </row>
    <row r="223" spans="2:4">
      <c r="B223" s="299">
        <v>45476</v>
      </c>
      <c r="C223">
        <v>12123.65</v>
      </c>
      <c r="D223">
        <v>467530</v>
      </c>
    </row>
    <row r="224" spans="2:4">
      <c r="B224" s="299">
        <v>45475</v>
      </c>
      <c r="C224">
        <v>12042.6</v>
      </c>
      <c r="D224">
        <v>687180</v>
      </c>
    </row>
    <row r="225" spans="2:4">
      <c r="B225" s="299">
        <v>45474</v>
      </c>
      <c r="C225">
        <v>12108.65</v>
      </c>
      <c r="D225">
        <v>1130000</v>
      </c>
    </row>
    <row r="226" spans="2:4">
      <c r="B226" s="299">
        <v>45471</v>
      </c>
      <c r="C226">
        <v>12033.85</v>
      </c>
      <c r="D226">
        <v>1160000</v>
      </c>
    </row>
    <row r="227" spans="2:4">
      <c r="B227" s="299">
        <v>45470</v>
      </c>
      <c r="C227">
        <v>12178.75</v>
      </c>
      <c r="D227">
        <v>1230000</v>
      </c>
    </row>
    <row r="228" spans="2:4">
      <c r="B228" s="299">
        <v>45469</v>
      </c>
      <c r="C228">
        <v>12198.25</v>
      </c>
      <c r="D228">
        <v>447930</v>
      </c>
    </row>
    <row r="229" spans="2:4">
      <c r="B229" s="299">
        <v>45468</v>
      </c>
      <c r="C229">
        <v>12116.6</v>
      </c>
      <c r="D229">
        <v>594270</v>
      </c>
    </row>
    <row r="230" spans="2:4">
      <c r="B230" s="299">
        <v>45467</v>
      </c>
      <c r="C230">
        <v>12183.4</v>
      </c>
      <c r="D230">
        <v>550860</v>
      </c>
    </row>
    <row r="231" spans="2:4">
      <c r="B231" s="299">
        <v>45464</v>
      </c>
      <c r="C231">
        <v>12201.5</v>
      </c>
      <c r="D231">
        <v>947800</v>
      </c>
    </row>
    <row r="232" spans="2:4">
      <c r="B232" s="299">
        <v>45463</v>
      </c>
      <c r="C232">
        <v>12149.5</v>
      </c>
      <c r="D232">
        <v>907750</v>
      </c>
    </row>
    <row r="233" spans="2:4">
      <c r="B233" s="299">
        <v>45462</v>
      </c>
      <c r="C233">
        <v>12242.1</v>
      </c>
      <c r="D233">
        <v>694870</v>
      </c>
    </row>
    <row r="234" spans="2:4">
      <c r="B234" s="299">
        <v>45461</v>
      </c>
      <c r="C234">
        <v>12560.95</v>
      </c>
      <c r="D234">
        <v>823310</v>
      </c>
    </row>
    <row r="235" spans="2:4">
      <c r="B235" s="299">
        <v>45457</v>
      </c>
      <c r="C235">
        <v>12845.2</v>
      </c>
      <c r="D235">
        <v>216970</v>
      </c>
    </row>
    <row r="236" spans="2:4">
      <c r="B236" s="299">
        <v>45456</v>
      </c>
      <c r="C236">
        <v>12846.85</v>
      </c>
      <c r="D236">
        <v>297240</v>
      </c>
    </row>
    <row r="237" spans="2:4">
      <c r="B237" s="299">
        <v>45455</v>
      </c>
      <c r="C237">
        <v>12849.35</v>
      </c>
      <c r="D237">
        <v>302720</v>
      </c>
    </row>
    <row r="238" spans="2:4">
      <c r="B238" s="299">
        <v>45454</v>
      </c>
      <c r="C238">
        <v>12863.65</v>
      </c>
      <c r="D238">
        <v>358810</v>
      </c>
    </row>
    <row r="239" spans="2:4">
      <c r="B239" s="299">
        <v>45453</v>
      </c>
      <c r="C239">
        <v>12717.55</v>
      </c>
      <c r="D239">
        <v>293470</v>
      </c>
    </row>
    <row r="240" spans="2:4">
      <c r="B240" s="299">
        <v>45450</v>
      </c>
      <c r="C240">
        <v>12810.9</v>
      </c>
      <c r="D240">
        <v>532480</v>
      </c>
    </row>
    <row r="241" spans="2:4">
      <c r="B241" s="299">
        <v>45449</v>
      </c>
      <c r="C241">
        <v>12673.5</v>
      </c>
      <c r="D241">
        <v>447540</v>
      </c>
    </row>
    <row r="242" spans="2:4">
      <c r="B242" s="299">
        <v>45448</v>
      </c>
      <c r="C242">
        <v>12502.6</v>
      </c>
      <c r="D242">
        <v>447580</v>
      </c>
    </row>
    <row r="243" spans="2:4">
      <c r="B243" s="299">
        <v>45447</v>
      </c>
      <c r="C243">
        <v>12176.05</v>
      </c>
      <c r="D243">
        <v>825930</v>
      </c>
    </row>
    <row r="244" spans="2:4">
      <c r="B244" s="299">
        <v>45446</v>
      </c>
      <c r="C244">
        <v>12476.15</v>
      </c>
      <c r="D244">
        <v>485940</v>
      </c>
    </row>
    <row r="245" spans="2:4">
      <c r="B245" s="299">
        <v>45443</v>
      </c>
      <c r="C245">
        <v>12399.3</v>
      </c>
      <c r="D245">
        <v>908300</v>
      </c>
    </row>
    <row r="246" spans="2:4">
      <c r="B246" s="299">
        <v>45442</v>
      </c>
      <c r="C246">
        <v>12598</v>
      </c>
      <c r="D246">
        <v>524560</v>
      </c>
    </row>
    <row r="247" spans="2:4">
      <c r="B247" s="299">
        <v>45441</v>
      </c>
      <c r="C247">
        <v>12788.65</v>
      </c>
      <c r="D247">
        <v>353710</v>
      </c>
    </row>
    <row r="248" spans="2:4">
      <c r="B248" s="299">
        <v>45440</v>
      </c>
      <c r="C248">
        <v>12818.6</v>
      </c>
      <c r="D248">
        <v>333810</v>
      </c>
    </row>
    <row r="249" spans="2:4">
      <c r="B249" s="299">
        <v>45439</v>
      </c>
      <c r="C249">
        <v>12906.1</v>
      </c>
      <c r="D249">
        <v>464950</v>
      </c>
    </row>
    <row r="250" spans="2:4">
      <c r="B250" s="299">
        <v>45436</v>
      </c>
      <c r="C250">
        <v>13000.45</v>
      </c>
      <c r="D250">
        <v>624800</v>
      </c>
    </row>
    <row r="251" spans="2:4">
      <c r="B251" s="299">
        <v>45435</v>
      </c>
      <c r="C251">
        <v>12934.9</v>
      </c>
      <c r="D251">
        <v>768730</v>
      </c>
    </row>
    <row r="252" spans="2:4">
      <c r="B252" s="299">
        <v>45434</v>
      </c>
      <c r="C252">
        <v>12531.35</v>
      </c>
      <c r="D252">
        <v>280020</v>
      </c>
    </row>
    <row r="253" spans="2:4">
      <c r="B253" s="299">
        <v>45433</v>
      </c>
      <c r="C253">
        <v>12473.3</v>
      </c>
      <c r="D253">
        <v>443140</v>
      </c>
    </row>
    <row r="254" spans="2:4">
      <c r="B254" s="299">
        <v>45430</v>
      </c>
      <c r="C254">
        <v>12600.15</v>
      </c>
      <c r="D254">
        <v>17550</v>
      </c>
    </row>
    <row r="255" spans="2:4">
      <c r="B255" s="299">
        <v>45429</v>
      </c>
      <c r="C255">
        <v>12641.5</v>
      </c>
      <c r="D255">
        <v>809230</v>
      </c>
    </row>
    <row r="256" spans="2:4">
      <c r="B256" s="299">
        <v>45428</v>
      </c>
      <c r="C256">
        <v>12497.65</v>
      </c>
      <c r="D256">
        <v>914200</v>
      </c>
    </row>
    <row r="257" spans="2:4">
      <c r="B257" s="299">
        <v>45427</v>
      </c>
      <c r="C257">
        <v>12767.3</v>
      </c>
      <c r="D257">
        <v>232030</v>
      </c>
    </row>
    <row r="258" spans="2:4">
      <c r="B258" s="299">
        <v>45426</v>
      </c>
      <c r="C258">
        <v>12814.2</v>
      </c>
      <c r="D258">
        <v>331040</v>
      </c>
    </row>
    <row r="259" spans="2:4">
      <c r="B259" s="299">
        <v>45425</v>
      </c>
      <c r="C259">
        <v>12673.85</v>
      </c>
      <c r="D259">
        <v>281420</v>
      </c>
    </row>
    <row r="260" spans="2:4">
      <c r="B260" s="299">
        <v>45422</v>
      </c>
      <c r="C260">
        <v>12675.5</v>
      </c>
      <c r="D260">
        <v>328670</v>
      </c>
    </row>
    <row r="261" spans="2:4">
      <c r="B261" s="299">
        <v>45421</v>
      </c>
      <c r="C261">
        <v>12504.65</v>
      </c>
      <c r="D261">
        <v>504590</v>
      </c>
    </row>
    <row r="262" spans="2:4">
      <c r="B262" s="299">
        <v>45420</v>
      </c>
      <c r="C262">
        <v>12543.55</v>
      </c>
      <c r="D262">
        <v>399670</v>
      </c>
    </row>
    <row r="263" spans="2:4">
      <c r="B263" s="299">
        <v>45419</v>
      </c>
      <c r="C263">
        <v>12364.05</v>
      </c>
      <c r="D263">
        <v>604380</v>
      </c>
    </row>
    <row r="264" spans="2:4">
      <c r="B264" s="299">
        <v>45418</v>
      </c>
      <c r="C264">
        <v>12439.3</v>
      </c>
      <c r="D264">
        <v>342230</v>
      </c>
    </row>
    <row r="265" spans="2:4">
      <c r="B265" s="299">
        <v>45415</v>
      </c>
      <c r="C265">
        <v>12492.15</v>
      </c>
      <c r="D265">
        <v>834990</v>
      </c>
    </row>
    <row r="266" spans="2:4">
      <c r="B266" s="299">
        <v>45414</v>
      </c>
      <c r="C266">
        <v>12805.35</v>
      </c>
      <c r="D266">
        <v>814920</v>
      </c>
    </row>
    <row r="267" spans="2:4">
      <c r="B267" s="299">
        <v>45412</v>
      </c>
      <c r="C267">
        <v>12817.5</v>
      </c>
      <c r="D267">
        <v>528780</v>
      </c>
    </row>
    <row r="268" spans="2:4">
      <c r="B268" s="299">
        <v>45411</v>
      </c>
      <c r="C268">
        <v>12689.85</v>
      </c>
      <c r="D268">
        <v>613940</v>
      </c>
    </row>
    <row r="269" spans="2:4">
      <c r="B269" s="299">
        <v>45408</v>
      </c>
      <c r="C269">
        <v>12703.35</v>
      </c>
      <c r="D269">
        <v>704630</v>
      </c>
    </row>
    <row r="270" spans="2:4">
      <c r="B270" s="299">
        <v>45407</v>
      </c>
      <c r="C270">
        <v>12922.5</v>
      </c>
      <c r="D270">
        <v>640730</v>
      </c>
    </row>
    <row r="271" spans="2:4">
      <c r="B271" s="299">
        <v>45406</v>
      </c>
      <c r="C271">
        <v>12944.05</v>
      </c>
      <c r="D271">
        <v>296360</v>
      </c>
    </row>
    <row r="272" spans="2:4">
      <c r="B272" s="299">
        <v>45405</v>
      </c>
      <c r="C272">
        <v>12996.25</v>
      </c>
      <c r="D272">
        <v>397280</v>
      </c>
    </row>
    <row r="273" spans="2:4">
      <c r="B273" s="299">
        <v>45404</v>
      </c>
      <c r="C273">
        <v>12785.5</v>
      </c>
      <c r="D273">
        <v>342210</v>
      </c>
    </row>
    <row r="274" spans="2:4">
      <c r="B274" s="299">
        <v>45401</v>
      </c>
      <c r="C274">
        <v>12710.95</v>
      </c>
      <c r="D274">
        <v>635540</v>
      </c>
    </row>
    <row r="275" spans="2:4">
      <c r="B275" s="299">
        <v>45400</v>
      </c>
      <c r="C275">
        <v>12405</v>
      </c>
      <c r="D275">
        <v>679120</v>
      </c>
    </row>
    <row r="276" spans="2:4">
      <c r="B276" s="299">
        <v>45398</v>
      </c>
      <c r="C276">
        <v>12502.7</v>
      </c>
      <c r="D276">
        <v>579180</v>
      </c>
    </row>
    <row r="277" spans="2:4">
      <c r="B277" s="299">
        <v>45397</v>
      </c>
      <c r="C277">
        <v>12422.85</v>
      </c>
      <c r="D277">
        <v>831260</v>
      </c>
    </row>
    <row r="278" spans="2:4">
      <c r="B278" s="299">
        <v>45394</v>
      </c>
      <c r="C278">
        <v>12266.55</v>
      </c>
      <c r="D278">
        <v>973370</v>
      </c>
    </row>
    <row r="279" spans="2:4">
      <c r="B279" s="299">
        <v>45392</v>
      </c>
      <c r="C279">
        <v>12682.75</v>
      </c>
      <c r="D279">
        <v>464240</v>
      </c>
    </row>
    <row r="280" spans="2:4">
      <c r="B280" s="299">
        <v>45391</v>
      </c>
      <c r="C280">
        <v>12888</v>
      </c>
      <c r="D280">
        <v>314470</v>
      </c>
    </row>
    <row r="281" spans="2:4">
      <c r="B281" s="299">
        <v>45390</v>
      </c>
      <c r="C281">
        <v>12865.1</v>
      </c>
      <c r="D281">
        <v>570420</v>
      </c>
    </row>
    <row r="282" spans="2:4">
      <c r="B282" s="299">
        <v>45387</v>
      </c>
      <c r="C282">
        <v>12421.6</v>
      </c>
      <c r="D282">
        <v>231600</v>
      </c>
    </row>
    <row r="283" spans="2:4">
      <c r="B283" s="299">
        <v>45386</v>
      </c>
      <c r="C283">
        <v>12567.25</v>
      </c>
      <c r="D283">
        <v>491170</v>
      </c>
    </row>
    <row r="284" spans="2:4">
      <c r="B284" s="299">
        <v>45385</v>
      </c>
      <c r="C284">
        <v>12427.85</v>
      </c>
      <c r="D284">
        <v>271940</v>
      </c>
    </row>
    <row r="285" spans="2:4">
      <c r="B285" s="299">
        <v>45384</v>
      </c>
      <c r="C285">
        <v>12552.45</v>
      </c>
      <c r="D285">
        <v>333510</v>
      </c>
    </row>
    <row r="286" spans="2:4">
      <c r="B286" s="299">
        <v>45383</v>
      </c>
      <c r="C286">
        <v>12569.6</v>
      </c>
      <c r="D286">
        <v>314680</v>
      </c>
    </row>
    <row r="287" spans="2:4">
      <c r="B287" s="299">
        <v>45379</v>
      </c>
      <c r="C287">
        <v>12600.35</v>
      </c>
      <c r="D287">
        <v>860320</v>
      </c>
    </row>
    <row r="288" spans="2:4">
      <c r="B288" s="299">
        <v>45378</v>
      </c>
      <c r="C288">
        <v>12510.35</v>
      </c>
      <c r="D288">
        <v>878990</v>
      </c>
    </row>
    <row r="289" spans="2:4">
      <c r="B289" s="299">
        <v>45377</v>
      </c>
      <c r="C289">
        <v>12250.55</v>
      </c>
      <c r="D289">
        <v>507569.99999999994</v>
      </c>
    </row>
    <row r="290" spans="2:4">
      <c r="B290" s="299">
        <v>45373</v>
      </c>
      <c r="C290">
        <v>12337.7</v>
      </c>
      <c r="D290">
        <v>1060000</v>
      </c>
    </row>
    <row r="291" spans="2:4">
      <c r="B291" s="299">
        <v>45372</v>
      </c>
      <c r="C291">
        <v>11908.15</v>
      </c>
      <c r="D291">
        <v>544310</v>
      </c>
    </row>
    <row r="292" spans="2:4">
      <c r="B292" s="299">
        <v>45371</v>
      </c>
      <c r="C292">
        <v>11941.15</v>
      </c>
      <c r="D292">
        <v>1030000</v>
      </c>
    </row>
    <row r="293" spans="2:4">
      <c r="B293" s="299">
        <v>45370</v>
      </c>
      <c r="C293">
        <v>11597.05</v>
      </c>
      <c r="D293">
        <v>409260</v>
      </c>
    </row>
    <row r="294" spans="2:4">
      <c r="B294" s="299">
        <v>45369</v>
      </c>
      <c r="C294">
        <v>11636.3</v>
      </c>
      <c r="D294">
        <v>311050</v>
      </c>
    </row>
    <row r="295" spans="2:4">
      <c r="B295" s="299">
        <v>45366</v>
      </c>
      <c r="C295">
        <v>11476.65</v>
      </c>
      <c r="D295">
        <v>972330</v>
      </c>
    </row>
    <row r="296" spans="2:4">
      <c r="B296" s="299">
        <v>45365</v>
      </c>
      <c r="C296">
        <v>11404.6</v>
      </c>
      <c r="D296">
        <v>523059.99999999994</v>
      </c>
    </row>
    <row r="297" spans="2:4">
      <c r="B297" s="299">
        <v>45364</v>
      </c>
      <c r="C297">
        <v>11390.15</v>
      </c>
      <c r="D297">
        <v>385200</v>
      </c>
    </row>
    <row r="298" spans="2:4">
      <c r="B298" s="299">
        <v>45363</v>
      </c>
      <c r="C298">
        <v>11509.9</v>
      </c>
      <c r="D298">
        <v>283820</v>
      </c>
    </row>
    <row r="299" spans="2:4">
      <c r="B299" s="299">
        <v>45362</v>
      </c>
      <c r="C299">
        <v>11395.55</v>
      </c>
      <c r="D299">
        <v>525340</v>
      </c>
    </row>
    <row r="300" spans="2:4">
      <c r="B300" s="299">
        <v>45358</v>
      </c>
      <c r="C300">
        <v>11510.05</v>
      </c>
      <c r="D300">
        <v>255330</v>
      </c>
    </row>
    <row r="301" spans="2:4">
      <c r="B301" s="299">
        <v>45357</v>
      </c>
      <c r="C301">
        <v>11567.05</v>
      </c>
      <c r="D301">
        <v>639540</v>
      </c>
    </row>
    <row r="302" spans="2:4">
      <c r="B302" s="299">
        <v>45356</v>
      </c>
      <c r="C302">
        <v>11670.6</v>
      </c>
      <c r="D302">
        <v>320700</v>
      </c>
    </row>
    <row r="303" spans="2:4">
      <c r="B303" s="299">
        <v>45355</v>
      </c>
      <c r="C303">
        <v>11594.15</v>
      </c>
      <c r="D303">
        <v>369940</v>
      </c>
    </row>
    <row r="304" spans="2:4">
      <c r="B304" s="299">
        <v>45353</v>
      </c>
      <c r="C304">
        <v>11567.2</v>
      </c>
      <c r="D304">
        <v>16110</v>
      </c>
    </row>
    <row r="305" spans="2:4">
      <c r="B305" s="299">
        <v>45352</v>
      </c>
      <c r="C305">
        <v>11620.95</v>
      </c>
      <c r="D305">
        <v>487360</v>
      </c>
    </row>
    <row r="306" spans="2:4">
      <c r="B306" s="299">
        <v>45351</v>
      </c>
      <c r="C306">
        <v>11288.35</v>
      </c>
      <c r="D306">
        <v>943840</v>
      </c>
    </row>
    <row r="307" spans="2:4">
      <c r="B307" s="299">
        <v>45350</v>
      </c>
      <c r="C307">
        <v>11152.8</v>
      </c>
      <c r="D307">
        <v>358810</v>
      </c>
    </row>
    <row r="308" spans="2:4">
      <c r="B308" s="299">
        <v>45349</v>
      </c>
      <c r="C308">
        <v>11500.65</v>
      </c>
      <c r="D308">
        <v>307590</v>
      </c>
    </row>
    <row r="309" spans="2:4">
      <c r="B309" s="299">
        <v>45348</v>
      </c>
      <c r="C309">
        <v>11467</v>
      </c>
      <c r="D309">
        <v>277700</v>
      </c>
    </row>
    <row r="310" spans="2:4">
      <c r="B310" s="299">
        <v>45345</v>
      </c>
      <c r="C310">
        <v>11535.6</v>
      </c>
      <c r="D310">
        <v>472880</v>
      </c>
    </row>
    <row r="311" spans="2:4">
      <c r="B311" s="299">
        <v>45344</v>
      </c>
      <c r="C311">
        <v>11657.8</v>
      </c>
      <c r="D311">
        <v>584410</v>
      </c>
    </row>
    <row r="312" spans="2:4">
      <c r="B312" s="299">
        <v>45343</v>
      </c>
      <c r="C312">
        <v>11465.85</v>
      </c>
      <c r="D312">
        <v>348460</v>
      </c>
    </row>
    <row r="313" spans="2:4">
      <c r="B313" s="299">
        <v>45342</v>
      </c>
      <c r="C313">
        <v>11446.45</v>
      </c>
      <c r="D313">
        <v>355040</v>
      </c>
    </row>
    <row r="314" spans="2:4">
      <c r="B314" s="299">
        <v>45341</v>
      </c>
      <c r="C314">
        <v>11483.35</v>
      </c>
      <c r="D314">
        <v>581380</v>
      </c>
    </row>
    <row r="315" spans="2:4">
      <c r="B315" s="299">
        <v>45338</v>
      </c>
      <c r="C315">
        <v>11380.4</v>
      </c>
      <c r="D315">
        <v>716490</v>
      </c>
    </row>
    <row r="316" spans="2:4">
      <c r="B316" s="299">
        <v>45337</v>
      </c>
      <c r="C316">
        <v>11090.25</v>
      </c>
      <c r="D316">
        <v>447250</v>
      </c>
    </row>
    <row r="317" spans="2:4">
      <c r="B317" s="299">
        <v>45336</v>
      </c>
      <c r="C317">
        <v>11027.95</v>
      </c>
      <c r="D317">
        <v>354680</v>
      </c>
    </row>
    <row r="318" spans="2:4">
      <c r="B318" s="299">
        <v>45335</v>
      </c>
      <c r="C318">
        <v>10794.5</v>
      </c>
      <c r="D318">
        <v>397980</v>
      </c>
    </row>
    <row r="319" spans="2:4">
      <c r="B319" s="299">
        <v>45334</v>
      </c>
      <c r="C319">
        <v>10709.7</v>
      </c>
      <c r="D319">
        <v>190660</v>
      </c>
    </row>
    <row r="320" spans="2:4">
      <c r="B320" s="299">
        <v>45331</v>
      </c>
      <c r="C320">
        <v>10732.85</v>
      </c>
      <c r="D320">
        <v>645490</v>
      </c>
    </row>
    <row r="321" spans="2:4">
      <c r="B321" s="299">
        <v>45330</v>
      </c>
      <c r="C321">
        <v>10743.9</v>
      </c>
      <c r="D321">
        <v>557080</v>
      </c>
    </row>
    <row r="322" spans="2:4">
      <c r="B322" s="299">
        <v>45329</v>
      </c>
      <c r="C322">
        <v>10935.7</v>
      </c>
      <c r="D322">
        <v>560810</v>
      </c>
    </row>
    <row r="323" spans="2:4">
      <c r="B323" s="299">
        <v>45328</v>
      </c>
      <c r="C323">
        <v>10844.85</v>
      </c>
      <c r="D323">
        <v>829040</v>
      </c>
    </row>
    <row r="324" spans="2:4">
      <c r="B324" s="299">
        <v>45327</v>
      </c>
      <c r="C324">
        <v>10428.549999999999</v>
      </c>
      <c r="D324">
        <v>365110</v>
      </c>
    </row>
    <row r="325" spans="2:4">
      <c r="B325" s="299">
        <v>45324</v>
      </c>
      <c r="C325">
        <v>10655.45</v>
      </c>
      <c r="D325">
        <v>814940</v>
      </c>
    </row>
    <row r="326" spans="2:4">
      <c r="B326" s="299">
        <v>45323</v>
      </c>
      <c r="C326">
        <v>10637.95</v>
      </c>
      <c r="D326">
        <v>1870000</v>
      </c>
    </row>
    <row r="327" spans="2:4">
      <c r="B327" s="299">
        <v>45322</v>
      </c>
      <c r="C327">
        <v>10186.9</v>
      </c>
      <c r="D327">
        <v>997020</v>
      </c>
    </row>
    <row r="328" spans="2:4">
      <c r="B328" s="299">
        <v>45321</v>
      </c>
      <c r="C328">
        <v>9951.65</v>
      </c>
      <c r="D328">
        <v>399870</v>
      </c>
    </row>
    <row r="329" spans="2:4">
      <c r="B329" s="299">
        <v>45320</v>
      </c>
      <c r="C329">
        <v>9991.4</v>
      </c>
      <c r="D329">
        <v>446520</v>
      </c>
    </row>
    <row r="330" spans="2:4">
      <c r="B330" s="299">
        <v>45316</v>
      </c>
      <c r="C330">
        <v>9881</v>
      </c>
      <c r="D330">
        <v>718820</v>
      </c>
    </row>
    <row r="331" spans="2:4">
      <c r="B331" s="299">
        <v>45315</v>
      </c>
      <c r="C331">
        <v>9988.2000000000007</v>
      </c>
      <c r="D331">
        <v>459090</v>
      </c>
    </row>
    <row r="332" spans="2:4">
      <c r="B332" s="299">
        <v>45314</v>
      </c>
      <c r="C332">
        <v>9860.4500000000007</v>
      </c>
      <c r="D332">
        <v>956270</v>
      </c>
    </row>
    <row r="333" spans="2:4">
      <c r="B333" s="299">
        <v>45311</v>
      </c>
      <c r="C333">
        <v>9972.5499999999993</v>
      </c>
      <c r="D333">
        <v>92600</v>
      </c>
    </row>
    <row r="334" spans="2:4">
      <c r="B334" s="299">
        <v>45310</v>
      </c>
      <c r="C334">
        <v>10037.700000000001</v>
      </c>
      <c r="D334">
        <v>377020</v>
      </c>
    </row>
    <row r="335" spans="2:4">
      <c r="B335" s="299">
        <v>45309</v>
      </c>
      <c r="C335">
        <v>9924.5</v>
      </c>
      <c r="D335">
        <v>614860</v>
      </c>
    </row>
    <row r="336" spans="2:4">
      <c r="B336" s="299">
        <v>45308</v>
      </c>
      <c r="C336">
        <v>10051.700000000001</v>
      </c>
      <c r="D336">
        <v>610250</v>
      </c>
    </row>
    <row r="337" spans="2:4">
      <c r="B337" s="299">
        <v>45307</v>
      </c>
      <c r="C337">
        <v>10183.549999999999</v>
      </c>
      <c r="D337">
        <v>536820</v>
      </c>
    </row>
    <row r="338" spans="2:4">
      <c r="B338" s="299">
        <v>45306</v>
      </c>
      <c r="C338">
        <v>10086.9</v>
      </c>
      <c r="D338">
        <v>463380</v>
      </c>
    </row>
    <row r="339" spans="2:4">
      <c r="B339" s="299">
        <v>45303</v>
      </c>
      <c r="C339">
        <v>9965.65</v>
      </c>
      <c r="D339">
        <v>850190</v>
      </c>
    </row>
    <row r="340" spans="2:4">
      <c r="B340" s="299">
        <v>45302</v>
      </c>
      <c r="C340">
        <v>10011.1</v>
      </c>
      <c r="D340">
        <v>1020000</v>
      </c>
    </row>
    <row r="341" spans="2:4">
      <c r="B341" s="299">
        <v>45301</v>
      </c>
      <c r="C341">
        <v>10010.200000000001</v>
      </c>
      <c r="D341">
        <v>481700</v>
      </c>
    </row>
    <row r="342" spans="2:4">
      <c r="B342" s="299">
        <v>45300</v>
      </c>
      <c r="C342">
        <v>10024.1</v>
      </c>
      <c r="D342">
        <v>666470</v>
      </c>
    </row>
    <row r="343" spans="2:4">
      <c r="B343" s="299">
        <v>45299</v>
      </c>
      <c r="C343">
        <v>9946.7000000000007</v>
      </c>
      <c r="D343">
        <v>600150</v>
      </c>
    </row>
    <row r="344" spans="2:4">
      <c r="B344" s="299">
        <v>45296</v>
      </c>
      <c r="C344">
        <v>10017</v>
      </c>
      <c r="D344">
        <v>673130</v>
      </c>
    </row>
    <row r="345" spans="2:4">
      <c r="B345" s="299">
        <v>45295</v>
      </c>
      <c r="C345">
        <v>10015.299999999999</v>
      </c>
      <c r="D345">
        <v>711730</v>
      </c>
    </row>
    <row r="346" spans="2:4">
      <c r="B346" s="299">
        <v>45294</v>
      </c>
      <c r="C346">
        <v>10077.65</v>
      </c>
      <c r="D346">
        <v>521049.99999999988</v>
      </c>
    </row>
    <row r="347" spans="2:4">
      <c r="B347" s="299">
        <v>45293</v>
      </c>
      <c r="C347">
        <v>10197.75</v>
      </c>
      <c r="D347">
        <v>776840</v>
      </c>
    </row>
    <row r="348" spans="2:4">
      <c r="B348" s="299">
        <v>45292</v>
      </c>
      <c r="C348">
        <v>10283.299999999999</v>
      </c>
      <c r="D348">
        <v>411720</v>
      </c>
    </row>
    <row r="349" spans="2:4">
      <c r="B349" s="299">
        <v>45289</v>
      </c>
      <c r="C349">
        <v>10302.35</v>
      </c>
      <c r="D349">
        <v>705230</v>
      </c>
    </row>
    <row r="350" spans="2:4">
      <c r="B350" s="299">
        <v>45288</v>
      </c>
      <c r="C350">
        <v>10271.6</v>
      </c>
      <c r="D350">
        <v>584230</v>
      </c>
    </row>
    <row r="351" spans="2:4">
      <c r="B351" s="299">
        <v>45287</v>
      </c>
      <c r="C351">
        <v>10288.5</v>
      </c>
      <c r="D351">
        <v>397680</v>
      </c>
    </row>
    <row r="352" spans="2:4">
      <c r="B352" s="299">
        <v>45286</v>
      </c>
      <c r="C352">
        <v>10270.65</v>
      </c>
      <c r="D352">
        <v>395270</v>
      </c>
    </row>
    <row r="353" spans="2:4">
      <c r="B353" s="299">
        <v>45282</v>
      </c>
      <c r="C353">
        <v>10217.15</v>
      </c>
      <c r="D353">
        <v>652550</v>
      </c>
    </row>
    <row r="354" spans="2:4">
      <c r="B354" s="299">
        <v>45281</v>
      </c>
      <c r="C354">
        <v>10012.85</v>
      </c>
      <c r="D354">
        <v>739810</v>
      </c>
    </row>
    <row r="355" spans="2:4">
      <c r="B355" s="299">
        <v>45280</v>
      </c>
      <c r="C355">
        <v>10081.25</v>
      </c>
      <c r="D355">
        <v>964050</v>
      </c>
    </row>
    <row r="356" spans="2:4">
      <c r="B356" s="299">
        <v>45279</v>
      </c>
      <c r="C356">
        <v>10233.6</v>
      </c>
      <c r="D356">
        <v>585730</v>
      </c>
    </row>
    <row r="357" spans="2:4">
      <c r="B357" s="299">
        <v>45278</v>
      </c>
      <c r="C357">
        <v>10319.6</v>
      </c>
      <c r="D357">
        <v>652500</v>
      </c>
    </row>
    <row r="358" spans="2:4">
      <c r="B358" s="299">
        <v>45275</v>
      </c>
      <c r="C358">
        <v>10286.4</v>
      </c>
      <c r="D358">
        <v>1240000</v>
      </c>
    </row>
    <row r="359" spans="2:4">
      <c r="B359" s="299">
        <v>45274</v>
      </c>
      <c r="C359">
        <v>10353.200000000001</v>
      </c>
      <c r="D359">
        <v>635480</v>
      </c>
    </row>
    <row r="360" spans="2:4">
      <c r="B360" s="299">
        <v>45273</v>
      </c>
      <c r="C360">
        <v>10380.049999999999</v>
      </c>
      <c r="D360">
        <v>603470</v>
      </c>
    </row>
    <row r="361" spans="2:4">
      <c r="B361" s="299">
        <v>45272</v>
      </c>
      <c r="C361">
        <v>10338.4</v>
      </c>
      <c r="D361">
        <v>1090000</v>
      </c>
    </row>
    <row r="362" spans="2:4">
      <c r="B362" s="299">
        <v>45271</v>
      </c>
      <c r="C362">
        <v>10541.75</v>
      </c>
      <c r="D362">
        <v>579750</v>
      </c>
    </row>
    <row r="363" spans="2:4">
      <c r="B363" s="299">
        <v>45268</v>
      </c>
      <c r="C363">
        <v>10618.55</v>
      </c>
      <c r="D363">
        <v>548370</v>
      </c>
    </row>
    <row r="364" spans="2:4">
      <c r="B364" s="299">
        <v>45267</v>
      </c>
      <c r="C364">
        <v>10696.65</v>
      </c>
      <c r="D364">
        <v>704410</v>
      </c>
    </row>
    <row r="365" spans="2:4">
      <c r="B365" s="299">
        <v>45266</v>
      </c>
      <c r="C365">
        <v>10625.75</v>
      </c>
      <c r="D365">
        <v>464160</v>
      </c>
    </row>
    <row r="366" spans="2:4">
      <c r="B366" s="299">
        <v>45265</v>
      </c>
      <c r="C366">
        <v>10721.9</v>
      </c>
      <c r="D366">
        <v>581000</v>
      </c>
    </row>
    <row r="367" spans="2:4">
      <c r="B367" s="299">
        <v>45264</v>
      </c>
      <c r="C367">
        <v>10599.45</v>
      </c>
      <c r="D367">
        <v>625240</v>
      </c>
    </row>
    <row r="368" spans="2:4">
      <c r="B368" s="299">
        <v>45261</v>
      </c>
      <c r="C368">
        <v>10585.7</v>
      </c>
      <c r="D368">
        <v>591520</v>
      </c>
    </row>
    <row r="369" spans="2:4">
      <c r="B369" s="299">
        <v>45260</v>
      </c>
      <c r="C369">
        <v>10608.7</v>
      </c>
      <c r="D369">
        <v>665660</v>
      </c>
    </row>
    <row r="370" spans="2:4">
      <c r="B370" s="299">
        <v>45259</v>
      </c>
      <c r="C370">
        <v>10599.25</v>
      </c>
      <c r="D370">
        <v>343340</v>
      </c>
    </row>
    <row r="371" spans="2:4">
      <c r="B371" s="299">
        <v>45258</v>
      </c>
      <c r="C371">
        <v>10537.55</v>
      </c>
      <c r="D371">
        <v>268030</v>
      </c>
    </row>
    <row r="372" spans="2:4">
      <c r="B372" s="299">
        <v>45254</v>
      </c>
      <c r="C372">
        <v>10515.65</v>
      </c>
      <c r="D372">
        <v>380310</v>
      </c>
    </row>
    <row r="373" spans="2:4">
      <c r="B373" s="299">
        <v>45253</v>
      </c>
      <c r="C373">
        <v>10488.5</v>
      </c>
      <c r="D373">
        <v>453820</v>
      </c>
    </row>
    <row r="374" spans="2:4">
      <c r="B374" s="299">
        <v>45252</v>
      </c>
      <c r="C374">
        <v>10494.55</v>
      </c>
      <c r="D374">
        <v>378890</v>
      </c>
    </row>
    <row r="375" spans="2:4">
      <c r="B375" s="299">
        <v>45251</v>
      </c>
      <c r="C375">
        <v>10535.15</v>
      </c>
      <c r="D375">
        <v>312240</v>
      </c>
    </row>
    <row r="376" spans="2:4">
      <c r="B376" s="299">
        <v>45250</v>
      </c>
      <c r="C376">
        <v>10566.25</v>
      </c>
      <c r="D376">
        <v>234250</v>
      </c>
    </row>
    <row r="377" spans="2:4">
      <c r="B377" s="299">
        <v>45247</v>
      </c>
      <c r="C377">
        <v>10523.5</v>
      </c>
      <c r="D377">
        <v>403770</v>
      </c>
    </row>
    <row r="378" spans="2:4">
      <c r="B378" s="299">
        <v>45246</v>
      </c>
      <c r="C378">
        <v>10484.5</v>
      </c>
      <c r="D378">
        <v>488720</v>
      </c>
    </row>
    <row r="379" spans="2:4">
      <c r="B379" s="299">
        <v>45245</v>
      </c>
      <c r="C379">
        <v>10456.049999999999</v>
      </c>
      <c r="D379">
        <v>436540</v>
      </c>
    </row>
    <row r="380" spans="2:4">
      <c r="B380" s="299">
        <v>45243</v>
      </c>
      <c r="C380">
        <v>10398.4</v>
      </c>
      <c r="D380">
        <v>261890</v>
      </c>
    </row>
    <row r="381" spans="2:4">
      <c r="B381" s="299">
        <v>45242</v>
      </c>
      <c r="C381">
        <v>10431.4</v>
      </c>
      <c r="D381">
        <v>27250</v>
      </c>
    </row>
    <row r="382" spans="2:4">
      <c r="B382" s="299">
        <v>45240</v>
      </c>
      <c r="C382">
        <v>10388.799999999999</v>
      </c>
      <c r="D382">
        <v>206400</v>
      </c>
    </row>
    <row r="383" spans="2:4">
      <c r="B383" s="299">
        <v>45239</v>
      </c>
      <c r="C383">
        <v>10400.35</v>
      </c>
      <c r="D383">
        <v>310540</v>
      </c>
    </row>
    <row r="384" spans="2:4">
      <c r="B384" s="299">
        <v>45238</v>
      </c>
      <c r="C384">
        <v>10322.299999999999</v>
      </c>
      <c r="D384">
        <v>287010</v>
      </c>
    </row>
    <row r="385" spans="2:4">
      <c r="B385" s="299">
        <v>45237</v>
      </c>
      <c r="C385">
        <v>10253.299999999999</v>
      </c>
      <c r="D385">
        <v>264940</v>
      </c>
    </row>
    <row r="386" spans="2:4">
      <c r="B386" s="299">
        <v>45236</v>
      </c>
      <c r="C386">
        <v>10284.85</v>
      </c>
      <c r="D386">
        <v>490460</v>
      </c>
    </row>
    <row r="387" spans="2:4">
      <c r="B387" s="299">
        <v>45233</v>
      </c>
      <c r="C387">
        <v>10276.299999999999</v>
      </c>
      <c r="D387">
        <v>517580.00000000006</v>
      </c>
    </row>
    <row r="388" spans="2:4">
      <c r="B388" s="299">
        <v>45232</v>
      </c>
      <c r="C388">
        <v>10303.6</v>
      </c>
      <c r="D388">
        <v>569190</v>
      </c>
    </row>
    <row r="389" spans="2:4">
      <c r="B389" s="299">
        <v>45231</v>
      </c>
      <c r="C389">
        <v>10227.75</v>
      </c>
      <c r="D389">
        <v>699120</v>
      </c>
    </row>
    <row r="390" spans="2:4">
      <c r="B390" s="299">
        <v>45230</v>
      </c>
      <c r="C390">
        <v>10392.299999999999</v>
      </c>
      <c r="D390">
        <v>440000</v>
      </c>
    </row>
    <row r="391" spans="2:4">
      <c r="B391" s="299">
        <v>45229</v>
      </c>
      <c r="C391">
        <v>10397.700000000001</v>
      </c>
      <c r="D391">
        <v>991170</v>
      </c>
    </row>
    <row r="392" spans="2:4">
      <c r="B392" s="299">
        <v>45226</v>
      </c>
      <c r="C392">
        <v>10560.7</v>
      </c>
      <c r="D392">
        <v>1120000</v>
      </c>
    </row>
    <row r="393" spans="2:4">
      <c r="B393" s="299">
        <v>45225</v>
      </c>
      <c r="C393">
        <v>10424.15</v>
      </c>
      <c r="D393">
        <v>506129.99999999994</v>
      </c>
    </row>
    <row r="394" spans="2:4">
      <c r="B394" s="299">
        <v>45224</v>
      </c>
      <c r="C394">
        <v>10588.85</v>
      </c>
      <c r="D394">
        <v>401110</v>
      </c>
    </row>
    <row r="395" spans="2:4">
      <c r="B395" s="299">
        <v>45222</v>
      </c>
      <c r="C395">
        <v>10553.65</v>
      </c>
      <c r="D395">
        <v>227930</v>
      </c>
    </row>
    <row r="396" spans="2:4">
      <c r="B396" s="299">
        <v>45219</v>
      </c>
      <c r="C396">
        <v>10725.65</v>
      </c>
      <c r="D396">
        <v>232510</v>
      </c>
    </row>
    <row r="397" spans="2:4">
      <c r="B397" s="299">
        <v>45218</v>
      </c>
      <c r="C397">
        <v>10771.7</v>
      </c>
      <c r="D397">
        <v>286280</v>
      </c>
    </row>
    <row r="398" spans="2:4">
      <c r="B398" s="299">
        <v>45217</v>
      </c>
      <c r="C398">
        <v>10788.45</v>
      </c>
      <c r="D398">
        <v>267440</v>
      </c>
    </row>
    <row r="399" spans="2:4">
      <c r="B399" s="299">
        <v>45216</v>
      </c>
      <c r="C399">
        <v>10750.8</v>
      </c>
      <c r="D399">
        <v>474720</v>
      </c>
    </row>
    <row r="400" spans="2:4">
      <c r="B400" s="299">
        <v>45215</v>
      </c>
      <c r="C400">
        <v>10704.5</v>
      </c>
      <c r="D400">
        <v>304200</v>
      </c>
    </row>
    <row r="401" spans="2:4">
      <c r="B401" s="299">
        <v>45212</v>
      </c>
      <c r="C401">
        <v>10727.55</v>
      </c>
      <c r="D401">
        <v>625950</v>
      </c>
    </row>
    <row r="402" spans="2:4">
      <c r="B402" s="299">
        <v>45211</v>
      </c>
      <c r="C402">
        <v>10580.9</v>
      </c>
      <c r="D402">
        <v>569240</v>
      </c>
    </row>
    <row r="403" spans="2:4">
      <c r="B403" s="299">
        <v>45210</v>
      </c>
      <c r="C403">
        <v>10412.1</v>
      </c>
      <c r="D403">
        <v>193530</v>
      </c>
    </row>
    <row r="404" spans="2:4">
      <c r="B404" s="299">
        <v>45209</v>
      </c>
      <c r="C404">
        <v>10375</v>
      </c>
      <c r="D404">
        <v>348340</v>
      </c>
    </row>
    <row r="405" spans="2:4">
      <c r="B405" s="299">
        <v>45208</v>
      </c>
      <c r="C405">
        <v>10244.799999999999</v>
      </c>
      <c r="D405">
        <v>230080</v>
      </c>
    </row>
    <row r="406" spans="2:4">
      <c r="B406" s="299">
        <v>45205</v>
      </c>
      <c r="C406">
        <v>10302.049999999999</v>
      </c>
      <c r="D406">
        <v>335700</v>
      </c>
    </row>
    <row r="407" spans="2:4">
      <c r="B407" s="299">
        <v>45204</v>
      </c>
      <c r="C407">
        <v>10210.15</v>
      </c>
      <c r="D407">
        <v>377200</v>
      </c>
    </row>
    <row r="408" spans="2:4">
      <c r="B408" s="299">
        <v>45203</v>
      </c>
      <c r="C408">
        <v>10129.85</v>
      </c>
      <c r="D408">
        <v>407790</v>
      </c>
    </row>
    <row r="409" spans="2:4">
      <c r="B409" s="299">
        <v>45202</v>
      </c>
      <c r="C409">
        <v>10346.9</v>
      </c>
      <c r="D409">
        <v>623010</v>
      </c>
    </row>
    <row r="410" spans="2:4">
      <c r="B410" s="299">
        <v>45198</v>
      </c>
      <c r="C410">
        <v>10610.6</v>
      </c>
      <c r="D410">
        <v>481730</v>
      </c>
    </row>
    <row r="411" spans="2:4">
      <c r="B411" s="299">
        <v>45197</v>
      </c>
      <c r="C411">
        <v>10565.35</v>
      </c>
      <c r="D411">
        <v>598140</v>
      </c>
    </row>
    <row r="412" spans="2:4">
      <c r="B412" s="299">
        <v>45196</v>
      </c>
      <c r="C412">
        <v>10680.75</v>
      </c>
      <c r="D412">
        <v>458360</v>
      </c>
    </row>
    <row r="413" spans="2:4">
      <c r="B413" s="299">
        <v>45195</v>
      </c>
      <c r="C413">
        <v>10556.65</v>
      </c>
      <c r="D413">
        <v>452500</v>
      </c>
    </row>
    <row r="414" spans="2:4">
      <c r="B414" s="299">
        <v>45194</v>
      </c>
      <c r="C414">
        <v>10588.2</v>
      </c>
      <c r="D414">
        <v>756800</v>
      </c>
    </row>
    <row r="415" spans="2:4">
      <c r="B415" s="299">
        <v>45191</v>
      </c>
      <c r="C415">
        <v>10535.15</v>
      </c>
      <c r="D415">
        <v>986210</v>
      </c>
    </row>
    <row r="416" spans="2:4">
      <c r="B416" s="299">
        <v>45190</v>
      </c>
      <c r="C416">
        <v>10284.299999999999</v>
      </c>
      <c r="D416">
        <v>577250</v>
      </c>
    </row>
    <row r="417" spans="2:4">
      <c r="B417" s="299">
        <v>45189</v>
      </c>
      <c r="C417">
        <v>10346.75</v>
      </c>
      <c r="D417">
        <v>545110</v>
      </c>
    </row>
    <row r="418" spans="2:4">
      <c r="B418" s="299">
        <v>45187</v>
      </c>
      <c r="C418">
        <v>10522.1</v>
      </c>
      <c r="D418">
        <v>430210</v>
      </c>
    </row>
    <row r="419" spans="2:4">
      <c r="B419" s="299">
        <v>45184</v>
      </c>
      <c r="C419">
        <v>10525.25</v>
      </c>
      <c r="D419">
        <v>544620</v>
      </c>
    </row>
    <row r="420" spans="2:4">
      <c r="B420" s="299">
        <v>45183</v>
      </c>
      <c r="C420">
        <v>10488.15</v>
      </c>
      <c r="D420">
        <v>501200</v>
      </c>
    </row>
    <row r="421" spans="2:4">
      <c r="B421" s="299">
        <v>45182</v>
      </c>
      <c r="C421">
        <v>10473.4</v>
      </c>
      <c r="D421">
        <v>301710</v>
      </c>
    </row>
    <row r="422" spans="2:4">
      <c r="B422" s="299">
        <v>45181</v>
      </c>
      <c r="C422">
        <v>10503.6</v>
      </c>
      <c r="D422">
        <v>568770</v>
      </c>
    </row>
    <row r="423" spans="2:4">
      <c r="B423" s="299">
        <v>45180</v>
      </c>
      <c r="C423">
        <v>10533.85</v>
      </c>
      <c r="D423">
        <v>598050</v>
      </c>
    </row>
    <row r="424" spans="2:4">
      <c r="B424" s="299">
        <v>45177</v>
      </c>
      <c r="C424">
        <v>10332</v>
      </c>
      <c r="D424">
        <v>439720</v>
      </c>
    </row>
    <row r="425" spans="2:4">
      <c r="B425" s="299">
        <v>45176</v>
      </c>
      <c r="C425">
        <v>10280.75</v>
      </c>
      <c r="D425">
        <v>445810</v>
      </c>
    </row>
    <row r="426" spans="2:4">
      <c r="B426" s="299">
        <v>45175</v>
      </c>
      <c r="C426">
        <v>10178.85</v>
      </c>
      <c r="D426">
        <v>663760</v>
      </c>
    </row>
    <row r="427" spans="2:4">
      <c r="B427" s="299">
        <v>45174</v>
      </c>
      <c r="C427">
        <v>10262.1</v>
      </c>
      <c r="D427">
        <v>507109.99999999994</v>
      </c>
    </row>
    <row r="428" spans="2:4">
      <c r="B428" s="299">
        <v>45173</v>
      </c>
      <c r="C428">
        <v>10362.450000000001</v>
      </c>
      <c r="D428">
        <v>819550</v>
      </c>
    </row>
    <row r="429" spans="2:4">
      <c r="B429" s="299">
        <v>45170</v>
      </c>
      <c r="C429">
        <v>10331.25</v>
      </c>
      <c r="D429">
        <v>1190000</v>
      </c>
    </row>
    <row r="430" spans="2:4">
      <c r="B430" s="299">
        <v>45169</v>
      </c>
      <c r="C430">
        <v>10003.799999999999</v>
      </c>
      <c r="D430">
        <v>1580000</v>
      </c>
    </row>
    <row r="431" spans="2:4">
      <c r="B431" s="299">
        <v>45168</v>
      </c>
      <c r="C431">
        <v>9796.4</v>
      </c>
      <c r="D431">
        <v>543630</v>
      </c>
    </row>
    <row r="432" spans="2:4">
      <c r="B432" s="299">
        <v>45167</v>
      </c>
      <c r="C432">
        <v>9621.25</v>
      </c>
      <c r="D432">
        <v>317220</v>
      </c>
    </row>
    <row r="433" spans="2:4">
      <c r="B433" s="299">
        <v>45166</v>
      </c>
      <c r="C433">
        <v>9597.7000000000007</v>
      </c>
      <c r="D433">
        <v>325940</v>
      </c>
    </row>
    <row r="434" spans="2:4">
      <c r="B434" s="299">
        <v>45163</v>
      </c>
      <c r="C434">
        <v>9505.7000000000007</v>
      </c>
      <c r="D434">
        <v>346450</v>
      </c>
    </row>
    <row r="435" spans="2:4">
      <c r="B435" s="299">
        <v>45162</v>
      </c>
      <c r="C435">
        <v>9573.7000000000007</v>
      </c>
      <c r="D435">
        <v>385560</v>
      </c>
    </row>
    <row r="436" spans="2:4">
      <c r="B436" s="299">
        <v>45161</v>
      </c>
      <c r="C436">
        <v>9600.9500000000007</v>
      </c>
      <c r="D436">
        <v>546840</v>
      </c>
    </row>
    <row r="437" spans="2:4">
      <c r="B437" s="299">
        <v>45160</v>
      </c>
      <c r="C437">
        <v>9491.9</v>
      </c>
      <c r="D437">
        <v>435930</v>
      </c>
    </row>
    <row r="438" spans="2:4">
      <c r="B438" s="299">
        <v>45159</v>
      </c>
      <c r="C438">
        <v>9438.7999999999993</v>
      </c>
      <c r="D438">
        <v>375350</v>
      </c>
    </row>
    <row r="439" spans="2:4">
      <c r="B439" s="299">
        <v>45156</v>
      </c>
      <c r="C439">
        <v>9456.0499999999993</v>
      </c>
      <c r="D439">
        <v>400750</v>
      </c>
    </row>
    <row r="440" spans="2:4">
      <c r="B440" s="299">
        <v>45155</v>
      </c>
      <c r="C440">
        <v>9375.2999999999993</v>
      </c>
      <c r="D440">
        <v>402800</v>
      </c>
    </row>
    <row r="441" spans="2:4">
      <c r="B441" s="299">
        <v>45154</v>
      </c>
      <c r="C441">
        <v>9419.5499999999993</v>
      </c>
      <c r="D441">
        <v>336360</v>
      </c>
    </row>
    <row r="442" spans="2:4">
      <c r="B442" s="299">
        <v>45152</v>
      </c>
      <c r="C442">
        <v>9321.65</v>
      </c>
      <c r="D442">
        <v>336860</v>
      </c>
    </row>
    <row r="443" spans="2:4">
      <c r="B443" s="299">
        <v>45149</v>
      </c>
      <c r="C443">
        <v>9356.85</v>
      </c>
      <c r="D443">
        <v>498500</v>
      </c>
    </row>
    <row r="444" spans="2:4">
      <c r="B444" s="299">
        <v>45148</v>
      </c>
      <c r="C444">
        <v>9397.6</v>
      </c>
      <c r="D444">
        <v>523490</v>
      </c>
    </row>
    <row r="445" spans="2:4">
      <c r="B445" s="299">
        <v>45147</v>
      </c>
      <c r="C445">
        <v>9463.1</v>
      </c>
      <c r="D445">
        <v>404600</v>
      </c>
    </row>
    <row r="446" spans="2:4">
      <c r="B446" s="299">
        <v>45146</v>
      </c>
      <c r="C446">
        <v>9542.5499999999993</v>
      </c>
      <c r="D446">
        <v>430640</v>
      </c>
    </row>
    <row r="447" spans="2:4">
      <c r="B447" s="299">
        <v>45145</v>
      </c>
      <c r="C447">
        <v>9523.7999999999993</v>
      </c>
      <c r="D447">
        <v>366330</v>
      </c>
    </row>
    <row r="448" spans="2:4">
      <c r="B448" s="299">
        <v>45142</v>
      </c>
      <c r="C448">
        <v>9470.4</v>
      </c>
      <c r="D448">
        <v>540470</v>
      </c>
    </row>
    <row r="449" spans="2:4">
      <c r="B449" s="299">
        <v>45141</v>
      </c>
      <c r="C449">
        <v>9543.7000000000007</v>
      </c>
      <c r="D449">
        <v>614900</v>
      </c>
    </row>
    <row r="450" spans="2:4">
      <c r="B450" s="299">
        <v>45140</v>
      </c>
      <c r="C450">
        <v>9653.7999999999993</v>
      </c>
      <c r="D450">
        <v>672820</v>
      </c>
    </row>
    <row r="451" spans="2:4">
      <c r="B451" s="299">
        <v>45139</v>
      </c>
      <c r="C451">
        <v>9716.75</v>
      </c>
      <c r="D451">
        <v>1390000</v>
      </c>
    </row>
    <row r="452" spans="2:4">
      <c r="B452" s="299">
        <v>45138</v>
      </c>
      <c r="C452">
        <v>9820.75</v>
      </c>
      <c r="D452">
        <v>600060</v>
      </c>
    </row>
    <row r="453" spans="2:4">
      <c r="B453" s="299">
        <v>45135</v>
      </c>
      <c r="C453">
        <v>9670.2999999999993</v>
      </c>
      <c r="D453">
        <v>381150</v>
      </c>
    </row>
    <row r="454" spans="2:4">
      <c r="B454" s="299">
        <v>45134</v>
      </c>
      <c r="C454">
        <v>9753.6</v>
      </c>
      <c r="D454">
        <v>256670</v>
      </c>
    </row>
    <row r="455" spans="2:4">
      <c r="B455" s="299">
        <v>45133</v>
      </c>
      <c r="C455">
        <v>9756.35</v>
      </c>
      <c r="D455">
        <v>209860</v>
      </c>
    </row>
    <row r="456" spans="2:4">
      <c r="B456" s="299">
        <v>45132</v>
      </c>
      <c r="C456">
        <v>9758.6</v>
      </c>
      <c r="D456">
        <v>241000</v>
      </c>
    </row>
    <row r="457" spans="2:4">
      <c r="B457" s="299">
        <v>45131</v>
      </c>
      <c r="C457">
        <v>9694.7999999999993</v>
      </c>
      <c r="D457">
        <v>358510</v>
      </c>
    </row>
    <row r="458" spans="2:4">
      <c r="B458" s="299">
        <v>45128</v>
      </c>
      <c r="C458">
        <v>9770.0499999999993</v>
      </c>
      <c r="D458">
        <v>328480</v>
      </c>
    </row>
    <row r="459" spans="2:4">
      <c r="B459" s="299">
        <v>45127</v>
      </c>
      <c r="C459">
        <v>9772.5</v>
      </c>
      <c r="D459">
        <v>466810</v>
      </c>
    </row>
    <row r="460" spans="2:4">
      <c r="B460" s="299">
        <v>45126</v>
      </c>
      <c r="C460">
        <v>9607.5499999999993</v>
      </c>
      <c r="D460">
        <v>450250</v>
      </c>
    </row>
    <row r="461" spans="2:4">
      <c r="B461" s="299">
        <v>45125</v>
      </c>
      <c r="C461">
        <v>9665.65</v>
      </c>
      <c r="D461">
        <v>320990</v>
      </c>
    </row>
    <row r="462" spans="2:4">
      <c r="B462" s="299">
        <v>45124</v>
      </c>
      <c r="C462">
        <v>9689.5499999999993</v>
      </c>
      <c r="D462">
        <v>444580</v>
      </c>
    </row>
    <row r="463" spans="2:4">
      <c r="B463" s="299">
        <v>45121</v>
      </c>
      <c r="C463">
        <v>9603.65</v>
      </c>
      <c r="D463">
        <v>498440</v>
      </c>
    </row>
    <row r="464" spans="2:4">
      <c r="B464" s="299">
        <v>45120</v>
      </c>
      <c r="C464">
        <v>9647.5499999999993</v>
      </c>
      <c r="D464">
        <v>519559.99999999988</v>
      </c>
    </row>
    <row r="465" spans="2:4">
      <c r="B465" s="299">
        <v>45119</v>
      </c>
      <c r="C465">
        <v>9835.7999999999993</v>
      </c>
      <c r="D465">
        <v>552970</v>
      </c>
    </row>
    <row r="466" spans="2:4">
      <c r="B466" s="299">
        <v>45118</v>
      </c>
      <c r="C466">
        <v>9900.15</v>
      </c>
      <c r="D466">
        <v>568770</v>
      </c>
    </row>
    <row r="467" spans="2:4">
      <c r="B467" s="299">
        <v>45117</v>
      </c>
      <c r="C467">
        <v>9736.2999999999993</v>
      </c>
      <c r="D467">
        <v>272010</v>
      </c>
    </row>
    <row r="468" spans="2:4">
      <c r="B468" s="299">
        <v>45114</v>
      </c>
      <c r="C468">
        <v>9850.25</v>
      </c>
      <c r="D468">
        <v>457050</v>
      </c>
    </row>
    <row r="469" spans="2:4">
      <c r="B469" s="299">
        <v>45113</v>
      </c>
      <c r="C469">
        <v>9859.4</v>
      </c>
      <c r="D469">
        <v>652120</v>
      </c>
    </row>
    <row r="470" spans="2:4">
      <c r="B470" s="299">
        <v>45112</v>
      </c>
      <c r="C470">
        <v>9992.2999999999993</v>
      </c>
      <c r="D470">
        <v>815040</v>
      </c>
    </row>
    <row r="471" spans="2:4">
      <c r="B471" s="299">
        <v>45111</v>
      </c>
      <c r="C471">
        <v>9647.4</v>
      </c>
      <c r="D471">
        <v>247670</v>
      </c>
    </row>
    <row r="472" spans="2:4">
      <c r="B472" s="299">
        <v>45110</v>
      </c>
      <c r="C472">
        <v>9673</v>
      </c>
      <c r="D472">
        <v>398070</v>
      </c>
    </row>
    <row r="473" spans="2:4">
      <c r="B473" s="299">
        <v>45107</v>
      </c>
      <c r="C473">
        <v>9789.0499999999993</v>
      </c>
      <c r="D473">
        <v>845010</v>
      </c>
    </row>
    <row r="474" spans="2:4">
      <c r="B474" s="299">
        <v>45105</v>
      </c>
      <c r="C474">
        <v>9540.65</v>
      </c>
      <c r="D474">
        <v>482590</v>
      </c>
    </row>
    <row r="475" spans="2:4">
      <c r="B475" s="299">
        <v>45104</v>
      </c>
      <c r="C475">
        <v>9461</v>
      </c>
      <c r="D475">
        <v>339380</v>
      </c>
    </row>
    <row r="476" spans="2:4">
      <c r="B476" s="299">
        <v>45103</v>
      </c>
      <c r="C476">
        <v>9470.2000000000007</v>
      </c>
      <c r="D476">
        <v>405170</v>
      </c>
    </row>
    <row r="477" spans="2:4">
      <c r="B477" s="299">
        <v>45100</v>
      </c>
      <c r="C477">
        <v>9327.2999999999993</v>
      </c>
      <c r="D477">
        <v>309140</v>
      </c>
    </row>
    <row r="478" spans="2:4">
      <c r="B478" s="299">
        <v>45099</v>
      </c>
      <c r="C478">
        <v>9403.0499999999993</v>
      </c>
      <c r="D478">
        <v>288490</v>
      </c>
    </row>
    <row r="479" spans="2:4">
      <c r="B479" s="299">
        <v>45098</v>
      </c>
      <c r="C479">
        <v>9440.85</v>
      </c>
      <c r="D479">
        <v>356330</v>
      </c>
    </row>
    <row r="480" spans="2:4">
      <c r="B480" s="299">
        <v>45097</v>
      </c>
      <c r="C480">
        <v>9492.1</v>
      </c>
      <c r="D480">
        <v>612710</v>
      </c>
    </row>
    <row r="481" spans="2:4">
      <c r="B481" s="299">
        <v>45096</v>
      </c>
      <c r="C481">
        <v>9532</v>
      </c>
      <c r="D481">
        <v>395010</v>
      </c>
    </row>
    <row r="482" spans="2:4">
      <c r="B482" s="299">
        <v>45093</v>
      </c>
      <c r="C482">
        <v>9603.7000000000007</v>
      </c>
      <c r="D482">
        <v>682100</v>
      </c>
    </row>
    <row r="483" spans="2:4">
      <c r="B483" s="299">
        <v>45092</v>
      </c>
      <c r="C483">
        <v>9594.85</v>
      </c>
      <c r="D483">
        <v>459980</v>
      </c>
    </row>
    <row r="484" spans="2:4">
      <c r="B484" s="299">
        <v>45091</v>
      </c>
      <c r="C484">
        <v>9532.5</v>
      </c>
      <c r="D484">
        <v>328170</v>
      </c>
    </row>
    <row r="485" spans="2:4">
      <c r="B485" s="299">
        <v>45090</v>
      </c>
      <c r="C485">
        <v>9517.5</v>
      </c>
      <c r="D485">
        <v>561010</v>
      </c>
    </row>
    <row r="486" spans="2:4">
      <c r="B486" s="299">
        <v>45089</v>
      </c>
      <c r="C486">
        <v>9550.4500000000007</v>
      </c>
      <c r="D486">
        <v>316880</v>
      </c>
    </row>
    <row r="487" spans="2:4">
      <c r="B487" s="299">
        <v>45086</v>
      </c>
      <c r="C487">
        <v>9627.7999999999993</v>
      </c>
      <c r="D487">
        <v>161390</v>
      </c>
    </row>
    <row r="488" spans="2:4">
      <c r="B488" s="299">
        <v>45085</v>
      </c>
      <c r="C488">
        <v>9658.6</v>
      </c>
      <c r="D488">
        <v>273750</v>
      </c>
    </row>
    <row r="489" spans="2:4">
      <c r="B489" s="299">
        <v>45084</v>
      </c>
      <c r="C489">
        <v>9707.5</v>
      </c>
      <c r="D489">
        <v>453750</v>
      </c>
    </row>
    <row r="490" spans="2:4">
      <c r="B490" s="299">
        <v>45083</v>
      </c>
      <c r="C490">
        <v>9736.2000000000007</v>
      </c>
      <c r="D490">
        <v>542320</v>
      </c>
    </row>
    <row r="491" spans="2:4">
      <c r="B491" s="299">
        <v>45082</v>
      </c>
      <c r="C491">
        <v>9582.1</v>
      </c>
      <c r="D491">
        <v>434650</v>
      </c>
    </row>
    <row r="492" spans="2:4">
      <c r="B492" s="299">
        <v>45079</v>
      </c>
      <c r="C492">
        <v>9485.35</v>
      </c>
      <c r="D492">
        <v>445110</v>
      </c>
    </row>
    <row r="493" spans="2:4">
      <c r="B493" s="299">
        <v>45078</v>
      </c>
      <c r="C493">
        <v>9328.2999999999993</v>
      </c>
      <c r="D493">
        <v>378710</v>
      </c>
    </row>
    <row r="494" spans="2:4">
      <c r="B494" s="299">
        <v>45077</v>
      </c>
      <c r="C494">
        <v>9367.7000000000007</v>
      </c>
      <c r="D494">
        <v>1610000</v>
      </c>
    </row>
    <row r="495" spans="2:4">
      <c r="B495" s="299">
        <v>45076</v>
      </c>
      <c r="C495">
        <v>9383.35</v>
      </c>
      <c r="D495">
        <v>372000</v>
      </c>
    </row>
    <row r="496" spans="2:4">
      <c r="B496" s="299">
        <v>45075</v>
      </c>
      <c r="C496">
        <v>9333.5</v>
      </c>
      <c r="D496">
        <v>236830</v>
      </c>
    </row>
    <row r="497" spans="2:4">
      <c r="B497" s="299">
        <v>45072</v>
      </c>
      <c r="C497">
        <v>9399.9500000000007</v>
      </c>
      <c r="D497">
        <v>346760</v>
      </c>
    </row>
    <row r="498" spans="2:4">
      <c r="B498" s="299">
        <v>45071</v>
      </c>
      <c r="C498">
        <v>9281.85</v>
      </c>
      <c r="D498">
        <v>218980</v>
      </c>
    </row>
    <row r="499" spans="2:4">
      <c r="B499" s="299">
        <v>45070</v>
      </c>
      <c r="C499">
        <v>9270.75</v>
      </c>
      <c r="D499">
        <v>470370</v>
      </c>
    </row>
    <row r="500" spans="2:4">
      <c r="B500" s="299">
        <v>45069</v>
      </c>
      <c r="C500">
        <v>9200.7000000000007</v>
      </c>
      <c r="D500">
        <v>269010</v>
      </c>
    </row>
    <row r="501" spans="2:4">
      <c r="B501" s="299">
        <v>45068</v>
      </c>
      <c r="C501">
        <v>9156.65</v>
      </c>
      <c r="D501">
        <v>182120</v>
      </c>
    </row>
    <row r="502" spans="2:4">
      <c r="B502" s="299">
        <v>45065</v>
      </c>
      <c r="C502">
        <v>9105.9500000000007</v>
      </c>
      <c r="D502">
        <v>543470</v>
      </c>
    </row>
    <row r="503" spans="2:4">
      <c r="B503" s="299">
        <v>45064</v>
      </c>
      <c r="C503">
        <v>9053.2999999999993</v>
      </c>
      <c r="D503">
        <v>272500</v>
      </c>
    </row>
    <row r="504" spans="2:4">
      <c r="B504" s="299">
        <v>45063</v>
      </c>
      <c r="C504">
        <v>9119.4</v>
      </c>
      <c r="D504">
        <v>290480</v>
      </c>
    </row>
    <row r="505" spans="2:4">
      <c r="B505" s="299">
        <v>45062</v>
      </c>
      <c r="C505">
        <v>9071.35</v>
      </c>
      <c r="D505">
        <v>448980</v>
      </c>
    </row>
    <row r="506" spans="2:4">
      <c r="B506" s="299">
        <v>45061</v>
      </c>
      <c r="C506">
        <v>9207.2999999999993</v>
      </c>
      <c r="D506">
        <v>259320</v>
      </c>
    </row>
    <row r="507" spans="2:4">
      <c r="B507" s="299">
        <v>45058</v>
      </c>
      <c r="C507">
        <v>9295.4</v>
      </c>
      <c r="D507">
        <v>403030</v>
      </c>
    </row>
    <row r="508" spans="2:4">
      <c r="B508" s="299">
        <v>45057</v>
      </c>
      <c r="C508">
        <v>9260.9</v>
      </c>
      <c r="D508">
        <v>644550</v>
      </c>
    </row>
    <row r="509" spans="2:4">
      <c r="B509" s="299">
        <v>45056</v>
      </c>
      <c r="C509">
        <v>9168.15</v>
      </c>
      <c r="D509">
        <v>366830</v>
      </c>
    </row>
    <row r="510" spans="2:4">
      <c r="B510" s="299">
        <v>45055</v>
      </c>
      <c r="C510">
        <v>9111.5499999999993</v>
      </c>
      <c r="D510">
        <v>415390</v>
      </c>
    </row>
    <row r="511" spans="2:4">
      <c r="B511" s="299">
        <v>45054</v>
      </c>
      <c r="C511">
        <v>9076.25</v>
      </c>
      <c r="D511">
        <v>678780</v>
      </c>
    </row>
    <row r="512" spans="2:4">
      <c r="B512" s="299">
        <v>45051</v>
      </c>
      <c r="C512">
        <v>8948.65</v>
      </c>
      <c r="D512">
        <v>951590</v>
      </c>
    </row>
    <row r="513" spans="2:4">
      <c r="B513" s="299">
        <v>45050</v>
      </c>
      <c r="C513">
        <v>8800.6</v>
      </c>
      <c r="D513">
        <v>271930</v>
      </c>
    </row>
    <row r="514" spans="2:4">
      <c r="B514" s="299">
        <v>45049</v>
      </c>
      <c r="C514">
        <v>8797.2999999999993</v>
      </c>
      <c r="D514">
        <v>537010</v>
      </c>
    </row>
    <row r="515" spans="2:4">
      <c r="B515" s="299">
        <v>45048</v>
      </c>
      <c r="C515">
        <v>8776.85</v>
      </c>
      <c r="D515">
        <v>865560</v>
      </c>
    </row>
    <row r="516" spans="2:4">
      <c r="B516" s="299">
        <v>45044</v>
      </c>
      <c r="C516">
        <v>8589.5499999999993</v>
      </c>
      <c r="D516">
        <v>387570</v>
      </c>
    </row>
    <row r="517" spans="2:4">
      <c r="B517" s="299">
        <v>45043</v>
      </c>
      <c r="C517">
        <v>8542.9500000000007</v>
      </c>
      <c r="D517">
        <v>536520</v>
      </c>
    </row>
    <row r="518" spans="2:4">
      <c r="B518" s="299">
        <v>45042</v>
      </c>
      <c r="C518">
        <v>8506.9</v>
      </c>
      <c r="D518">
        <v>959060</v>
      </c>
    </row>
    <row r="519" spans="2:4">
      <c r="B519" s="299">
        <v>45041</v>
      </c>
      <c r="C519">
        <v>8468.9</v>
      </c>
      <c r="D519">
        <v>906410</v>
      </c>
    </row>
    <row r="520" spans="2:4">
      <c r="B520" s="299">
        <v>45040</v>
      </c>
      <c r="C520">
        <v>8466.15</v>
      </c>
      <c r="D520">
        <v>543750</v>
      </c>
    </row>
    <row r="521" spans="2:4">
      <c r="B521" s="299">
        <v>45037</v>
      </c>
      <c r="C521">
        <v>8558.4500000000007</v>
      </c>
      <c r="D521">
        <v>424160</v>
      </c>
    </row>
    <row r="522" spans="2:4">
      <c r="B522" s="299">
        <v>45036</v>
      </c>
      <c r="C522">
        <v>8714.65</v>
      </c>
      <c r="D522">
        <v>369060</v>
      </c>
    </row>
    <row r="523" spans="2:4">
      <c r="B523" s="299">
        <v>45035</v>
      </c>
      <c r="C523">
        <v>8679.9500000000007</v>
      </c>
      <c r="D523">
        <v>280820</v>
      </c>
    </row>
    <row r="524" spans="2:4">
      <c r="B524" s="299">
        <v>45034</v>
      </c>
      <c r="C524">
        <v>8732.65</v>
      </c>
      <c r="D524">
        <v>276110</v>
      </c>
    </row>
    <row r="525" spans="2:4">
      <c r="B525" s="299">
        <v>45033</v>
      </c>
      <c r="C525">
        <v>8674.65</v>
      </c>
      <c r="D525">
        <v>489360</v>
      </c>
    </row>
    <row r="526" spans="2:4">
      <c r="B526" s="299">
        <v>45029</v>
      </c>
      <c r="C526">
        <v>8670.7999999999993</v>
      </c>
      <c r="D526">
        <v>480200</v>
      </c>
    </row>
    <row r="527" spans="2:4">
      <c r="B527" s="299">
        <v>45028</v>
      </c>
      <c r="C527">
        <v>8621.0499999999993</v>
      </c>
      <c r="D527">
        <v>408460</v>
      </c>
    </row>
    <row r="528" spans="2:4">
      <c r="B528" s="299">
        <v>45027</v>
      </c>
      <c r="C528">
        <v>8659.5499999999993</v>
      </c>
      <c r="D528">
        <v>409240</v>
      </c>
    </row>
    <row r="529" spans="2:4">
      <c r="B529" s="299">
        <v>45026</v>
      </c>
      <c r="C529">
        <v>8535.15</v>
      </c>
      <c r="D529">
        <v>308280</v>
      </c>
    </row>
    <row r="530" spans="2:4">
      <c r="B530" s="299">
        <v>45022</v>
      </c>
      <c r="C530">
        <v>8516.65</v>
      </c>
      <c r="D530">
        <v>309550</v>
      </c>
    </row>
    <row r="531" spans="2:4">
      <c r="B531" s="299">
        <v>45021</v>
      </c>
      <c r="C531">
        <v>8447.0499999999993</v>
      </c>
      <c r="D531">
        <v>272890</v>
      </c>
    </row>
    <row r="532" spans="2:4">
      <c r="B532" s="299">
        <v>45019</v>
      </c>
      <c r="C532">
        <v>8503.0499999999993</v>
      </c>
      <c r="D532">
        <v>627270</v>
      </c>
    </row>
    <row r="533" spans="2:4">
      <c r="B533" s="299">
        <v>45016</v>
      </c>
      <c r="C533">
        <v>8292.15</v>
      </c>
      <c r="D533">
        <v>478760</v>
      </c>
    </row>
    <row r="534" spans="2:4">
      <c r="B534" s="299">
        <v>45014</v>
      </c>
      <c r="C534">
        <v>8295.2999999999993</v>
      </c>
      <c r="D534">
        <v>339850</v>
      </c>
    </row>
    <row r="535" spans="2:4">
      <c r="B535" s="299">
        <v>45013</v>
      </c>
      <c r="C535">
        <v>8208.7999999999993</v>
      </c>
      <c r="D535">
        <v>360350</v>
      </c>
    </row>
    <row r="536" spans="2:4">
      <c r="B536" s="299">
        <v>45012</v>
      </c>
      <c r="C536">
        <v>8278.35</v>
      </c>
      <c r="D536">
        <v>364330</v>
      </c>
    </row>
    <row r="537" spans="2:4">
      <c r="B537" s="299">
        <v>45009</v>
      </c>
      <c r="C537">
        <v>8242.9</v>
      </c>
      <c r="D537">
        <v>391840</v>
      </c>
    </row>
    <row r="538" spans="2:4">
      <c r="B538" s="299">
        <v>45008</v>
      </c>
      <c r="C538">
        <v>8353.2000000000007</v>
      </c>
      <c r="D538">
        <v>540550</v>
      </c>
    </row>
    <row r="539" spans="2:4">
      <c r="B539" s="299">
        <v>45007</v>
      </c>
      <c r="C539">
        <v>8252.4</v>
      </c>
      <c r="D539">
        <v>218120</v>
      </c>
    </row>
    <row r="540" spans="2:4">
      <c r="B540" s="299">
        <v>45006</v>
      </c>
      <c r="C540">
        <v>8228.4</v>
      </c>
      <c r="D540">
        <v>287500</v>
      </c>
    </row>
    <row r="541" spans="2:4">
      <c r="B541" s="299">
        <v>45005</v>
      </c>
      <c r="C541">
        <v>8219.6</v>
      </c>
      <c r="D541">
        <v>488200</v>
      </c>
    </row>
    <row r="542" spans="2:4">
      <c r="B542" s="299">
        <v>45002</v>
      </c>
      <c r="C542">
        <v>8316.85</v>
      </c>
      <c r="D542">
        <v>471600</v>
      </c>
    </row>
    <row r="543" spans="2:4">
      <c r="B543" s="299">
        <v>45001</v>
      </c>
      <c r="C543">
        <v>8437.4500000000007</v>
      </c>
      <c r="D543">
        <v>340260</v>
      </c>
    </row>
    <row r="544" spans="2:4">
      <c r="B544" s="299">
        <v>45000</v>
      </c>
      <c r="C544">
        <v>8474.9500000000007</v>
      </c>
      <c r="D544">
        <v>509229.99999999994</v>
      </c>
    </row>
    <row r="545" spans="2:4">
      <c r="B545" s="299">
        <v>44999</v>
      </c>
      <c r="C545">
        <v>8512.15</v>
      </c>
      <c r="D545">
        <v>349510</v>
      </c>
    </row>
    <row r="546" spans="2:4">
      <c r="B546" s="299">
        <v>44998</v>
      </c>
      <c r="C546">
        <v>8518.4</v>
      </c>
      <c r="D546">
        <v>479310</v>
      </c>
    </row>
    <row r="547" spans="2:4">
      <c r="B547" s="299">
        <v>44995</v>
      </c>
      <c r="C547">
        <v>8601.5499999999993</v>
      </c>
      <c r="D547">
        <v>516130</v>
      </c>
    </row>
    <row r="548" spans="2:4">
      <c r="B548" s="299">
        <v>44994</v>
      </c>
      <c r="C548">
        <v>8541.9500000000007</v>
      </c>
      <c r="D548">
        <v>431470</v>
      </c>
    </row>
    <row r="549" spans="2:4">
      <c r="B549" s="299">
        <v>44993</v>
      </c>
      <c r="C549">
        <v>8693.9</v>
      </c>
      <c r="D549">
        <v>348170</v>
      </c>
    </row>
    <row r="550" spans="2:4">
      <c r="B550" s="299">
        <v>44991</v>
      </c>
      <c r="C550">
        <v>8631.4500000000007</v>
      </c>
      <c r="D550">
        <v>275420</v>
      </c>
    </row>
    <row r="551" spans="2:4">
      <c r="B551" s="299">
        <v>44988</v>
      </c>
      <c r="C551">
        <v>8601.25</v>
      </c>
      <c r="D551">
        <v>437980</v>
      </c>
    </row>
    <row r="552" spans="2:4">
      <c r="B552" s="299">
        <v>44987</v>
      </c>
      <c r="C552">
        <v>8548.75</v>
      </c>
      <c r="D552">
        <v>603890</v>
      </c>
    </row>
    <row r="553" spans="2:4">
      <c r="B553" s="299">
        <v>44986</v>
      </c>
      <c r="C553">
        <v>8764.15</v>
      </c>
      <c r="D553">
        <v>333440</v>
      </c>
    </row>
    <row r="554" spans="2:4">
      <c r="B554" s="299">
        <v>44985</v>
      </c>
      <c r="C554">
        <v>8624.35</v>
      </c>
      <c r="D554">
        <v>371000</v>
      </c>
    </row>
    <row r="555" spans="2:4">
      <c r="B555" s="299">
        <v>44984</v>
      </c>
      <c r="C555">
        <v>8632.2000000000007</v>
      </c>
      <c r="D555">
        <v>220230</v>
      </c>
    </row>
    <row r="556" spans="2:4">
      <c r="B556" s="299">
        <v>44981</v>
      </c>
      <c r="C556">
        <v>8660.5</v>
      </c>
      <c r="D556">
        <v>242980</v>
      </c>
    </row>
    <row r="557" spans="2:4">
      <c r="B557" s="299">
        <v>44980</v>
      </c>
      <c r="C557">
        <v>8696.25</v>
      </c>
      <c r="D557">
        <v>317540</v>
      </c>
    </row>
    <row r="558" spans="2:4">
      <c r="B558" s="299">
        <v>44979</v>
      </c>
      <c r="C558">
        <v>8658.9500000000007</v>
      </c>
      <c r="D558">
        <v>363930</v>
      </c>
    </row>
    <row r="559" spans="2:4">
      <c r="B559" s="299">
        <v>44978</v>
      </c>
      <c r="C559">
        <v>8669.85</v>
      </c>
      <c r="D559">
        <v>323480</v>
      </c>
    </row>
    <row r="560" spans="2:4">
      <c r="B560" s="299">
        <v>44977</v>
      </c>
      <c r="C560">
        <v>8693.65</v>
      </c>
      <c r="D560">
        <v>298430</v>
      </c>
    </row>
    <row r="561" spans="2:4">
      <c r="B561" s="299">
        <v>44974</v>
      </c>
      <c r="C561">
        <v>8807.75</v>
      </c>
      <c r="D561">
        <v>214590</v>
      </c>
    </row>
    <row r="562" spans="2:4">
      <c r="B562" s="299">
        <v>44973</v>
      </c>
      <c r="C562">
        <v>8805.1</v>
      </c>
      <c r="D562">
        <v>247510</v>
      </c>
    </row>
    <row r="563" spans="2:4">
      <c r="B563" s="299">
        <v>44972</v>
      </c>
      <c r="C563">
        <v>8845.35</v>
      </c>
      <c r="D563">
        <v>452570</v>
      </c>
    </row>
    <row r="564" spans="2:4">
      <c r="B564" s="299">
        <v>44971</v>
      </c>
      <c r="C564">
        <v>8774.4500000000007</v>
      </c>
      <c r="D564">
        <v>227030</v>
      </c>
    </row>
    <row r="565" spans="2:4">
      <c r="B565" s="299">
        <v>44970</v>
      </c>
      <c r="C565">
        <v>8809.4500000000007</v>
      </c>
      <c r="D565">
        <v>253040</v>
      </c>
    </row>
    <row r="566" spans="2:4">
      <c r="B566" s="299">
        <v>44967</v>
      </c>
      <c r="C566">
        <v>8811.35</v>
      </c>
      <c r="D566">
        <v>276300</v>
      </c>
    </row>
    <row r="567" spans="2:4">
      <c r="B567" s="299">
        <v>44966</v>
      </c>
      <c r="C567">
        <v>8801.2000000000007</v>
      </c>
      <c r="D567">
        <v>392190</v>
      </c>
    </row>
    <row r="568" spans="2:4">
      <c r="B568" s="299">
        <v>44965</v>
      </c>
      <c r="C568">
        <v>8834.7000000000007</v>
      </c>
      <c r="D568">
        <v>391650</v>
      </c>
    </row>
    <row r="569" spans="2:4">
      <c r="B569" s="299">
        <v>44964</v>
      </c>
      <c r="C569">
        <v>8762.4500000000007</v>
      </c>
      <c r="D569">
        <v>318670</v>
      </c>
    </row>
    <row r="570" spans="2:4">
      <c r="B570" s="299">
        <v>44963</v>
      </c>
      <c r="C570">
        <v>8908</v>
      </c>
      <c r="D570">
        <v>205160</v>
      </c>
    </row>
    <row r="571" spans="2:4">
      <c r="B571" s="299">
        <v>44960</v>
      </c>
      <c r="C571">
        <v>8942.2999999999993</v>
      </c>
      <c r="D571">
        <v>351160</v>
      </c>
    </row>
    <row r="572" spans="2:4">
      <c r="B572" s="299">
        <v>44959</v>
      </c>
      <c r="C572">
        <v>8870.15</v>
      </c>
      <c r="D572">
        <v>457000</v>
      </c>
    </row>
    <row r="573" spans="2:4">
      <c r="B573" s="299">
        <v>44958</v>
      </c>
      <c r="C573">
        <v>8768.85</v>
      </c>
      <c r="D573">
        <v>707460</v>
      </c>
    </row>
    <row r="574" spans="2:4">
      <c r="B574" s="299">
        <v>44957</v>
      </c>
      <c r="C574">
        <v>8895.2999999999993</v>
      </c>
      <c r="D574">
        <v>643670</v>
      </c>
    </row>
    <row r="575" spans="2:4">
      <c r="B575" s="299">
        <v>44956</v>
      </c>
      <c r="C575">
        <v>8817</v>
      </c>
      <c r="D575">
        <v>1040000</v>
      </c>
    </row>
    <row r="576" spans="2:4">
      <c r="B576" s="299">
        <v>44953</v>
      </c>
      <c r="C576">
        <v>8737.5</v>
      </c>
      <c r="D576">
        <v>743550</v>
      </c>
    </row>
    <row r="577" spans="2:4">
      <c r="B577" s="299">
        <v>44951</v>
      </c>
      <c r="C577">
        <v>8784.1</v>
      </c>
      <c r="D577">
        <v>1130000</v>
      </c>
    </row>
    <row r="578" spans="2:4">
      <c r="B578" s="299">
        <v>44950</v>
      </c>
      <c r="C578">
        <v>8698.7999999999993</v>
      </c>
      <c r="D578">
        <v>1040000</v>
      </c>
    </row>
    <row r="579" spans="2:4">
      <c r="B579" s="299">
        <v>44949</v>
      </c>
      <c r="C579">
        <v>8417.1</v>
      </c>
      <c r="D579">
        <v>410830</v>
      </c>
    </row>
    <row r="580" spans="2:4">
      <c r="B580" s="299">
        <v>44946</v>
      </c>
      <c r="C580">
        <v>8439.7999999999993</v>
      </c>
      <c r="D580">
        <v>346340</v>
      </c>
    </row>
    <row r="581" spans="2:4">
      <c r="B581" s="299">
        <v>44945</v>
      </c>
      <c r="C581">
        <v>8501.65</v>
      </c>
      <c r="D581">
        <v>184780</v>
      </c>
    </row>
    <row r="582" spans="2:4">
      <c r="B582" s="299">
        <v>44944</v>
      </c>
      <c r="C582">
        <v>8494.0499999999993</v>
      </c>
      <c r="D582">
        <v>402880</v>
      </c>
    </row>
    <row r="583" spans="2:4">
      <c r="B583" s="299">
        <v>44943</v>
      </c>
      <c r="C583">
        <v>8479.35</v>
      </c>
      <c r="D583">
        <v>409250</v>
      </c>
    </row>
    <row r="584" spans="2:4">
      <c r="B584" s="299">
        <v>44942</v>
      </c>
      <c r="C584">
        <v>8380.1</v>
      </c>
      <c r="D584">
        <v>500580</v>
      </c>
    </row>
    <row r="585" spans="2:4">
      <c r="B585" s="299">
        <v>44939</v>
      </c>
      <c r="C585">
        <v>8453.4</v>
      </c>
      <c r="D585">
        <v>705220</v>
      </c>
    </row>
    <row r="586" spans="2:4">
      <c r="B586" s="299">
        <v>44938</v>
      </c>
      <c r="C586">
        <v>8369.2000000000007</v>
      </c>
      <c r="D586">
        <v>283770</v>
      </c>
    </row>
    <row r="587" spans="2:4">
      <c r="B587" s="299">
        <v>44937</v>
      </c>
      <c r="C587">
        <v>8284.4500000000007</v>
      </c>
      <c r="D587">
        <v>327540</v>
      </c>
    </row>
    <row r="588" spans="2:4">
      <c r="B588" s="299">
        <v>44936</v>
      </c>
      <c r="C588">
        <v>8293.15</v>
      </c>
      <c r="D588">
        <v>493680</v>
      </c>
    </row>
    <row r="589" spans="2:4">
      <c r="B589" s="299">
        <v>44935</v>
      </c>
      <c r="C589">
        <v>8377</v>
      </c>
      <c r="D589">
        <v>613410</v>
      </c>
    </row>
    <row r="590" spans="2:4">
      <c r="B590" s="299">
        <v>44932</v>
      </c>
      <c r="C590">
        <v>8383.0499999999993</v>
      </c>
      <c r="D590">
        <v>368980</v>
      </c>
    </row>
    <row r="591" spans="2:4">
      <c r="B591" s="299">
        <v>44931</v>
      </c>
      <c r="C591">
        <v>8461.1</v>
      </c>
      <c r="D591">
        <v>417720</v>
      </c>
    </row>
    <row r="592" spans="2:4">
      <c r="B592" s="299">
        <v>44930</v>
      </c>
      <c r="C592">
        <v>8422.7999999999993</v>
      </c>
      <c r="D592">
        <v>566740</v>
      </c>
    </row>
    <row r="593" spans="2:4">
      <c r="B593" s="299">
        <v>44929</v>
      </c>
      <c r="C593">
        <v>8382.75</v>
      </c>
      <c r="D593">
        <v>493210</v>
      </c>
    </row>
    <row r="594" spans="2:4">
      <c r="B594" s="299">
        <v>44928</v>
      </c>
      <c r="C594">
        <v>8403.2999999999993</v>
      </c>
      <c r="D594">
        <v>398160</v>
      </c>
    </row>
    <row r="595" spans="2:4">
      <c r="B595" s="299">
        <v>44925</v>
      </c>
      <c r="C595">
        <v>8394.6</v>
      </c>
      <c r="D595">
        <v>433980</v>
      </c>
    </row>
    <row r="596" spans="2:4">
      <c r="B596" s="299">
        <v>44924</v>
      </c>
      <c r="C596">
        <v>8435.7999999999993</v>
      </c>
      <c r="D596">
        <v>452130</v>
      </c>
    </row>
    <row r="597" spans="2:4">
      <c r="B597" s="299">
        <v>44923</v>
      </c>
      <c r="C597">
        <v>8421.0499999999993</v>
      </c>
      <c r="D597">
        <v>538630</v>
      </c>
    </row>
    <row r="598" spans="2:4">
      <c r="B598" s="299">
        <v>44922</v>
      </c>
      <c r="C598">
        <v>8305.4500000000007</v>
      </c>
      <c r="D598">
        <v>423310</v>
      </c>
    </row>
    <row r="599" spans="2:4">
      <c r="B599" s="299">
        <v>44921</v>
      </c>
      <c r="C599">
        <v>8256.7999999999993</v>
      </c>
      <c r="D599">
        <v>315100</v>
      </c>
    </row>
    <row r="600" spans="2:4">
      <c r="B600" s="299">
        <v>44918</v>
      </c>
      <c r="C600">
        <v>8141.6</v>
      </c>
      <c r="D600">
        <v>503009.99999999994</v>
      </c>
    </row>
    <row r="601" spans="2:4">
      <c r="B601" s="299">
        <v>44917</v>
      </c>
      <c r="C601">
        <v>8334.35</v>
      </c>
      <c r="D601">
        <v>580860</v>
      </c>
    </row>
    <row r="602" spans="2:4">
      <c r="B602" s="299">
        <v>44916</v>
      </c>
      <c r="C602">
        <v>8350.4</v>
      </c>
      <c r="D602">
        <v>800720</v>
      </c>
    </row>
    <row r="603" spans="2:4">
      <c r="B603" s="299">
        <v>44915</v>
      </c>
      <c r="C603">
        <v>8524.35</v>
      </c>
      <c r="D603">
        <v>694910</v>
      </c>
    </row>
    <row r="604" spans="2:4">
      <c r="B604" s="299">
        <v>44914</v>
      </c>
      <c r="C604">
        <v>8603.85</v>
      </c>
      <c r="D604">
        <v>464110</v>
      </c>
    </row>
    <row r="605" spans="2:4">
      <c r="B605" s="299">
        <v>44911</v>
      </c>
      <c r="C605">
        <v>8485.7999999999993</v>
      </c>
      <c r="D605">
        <v>624220</v>
      </c>
    </row>
    <row r="606" spans="2:4">
      <c r="B606" s="299">
        <v>44910</v>
      </c>
      <c r="C606">
        <v>8584.15</v>
      </c>
      <c r="D606">
        <v>472180</v>
      </c>
    </row>
    <row r="607" spans="2:4">
      <c r="B607" s="299">
        <v>44909</v>
      </c>
      <c r="C607">
        <v>8641.6</v>
      </c>
      <c r="D607">
        <v>343670</v>
      </c>
    </row>
    <row r="608" spans="2:4">
      <c r="B608" s="299">
        <v>44908</v>
      </c>
      <c r="C608">
        <v>8620.7000000000007</v>
      </c>
      <c r="D608">
        <v>330240</v>
      </c>
    </row>
    <row r="609" spans="2:4">
      <c r="B609" s="299">
        <v>44907</v>
      </c>
      <c r="C609">
        <v>8659.75</v>
      </c>
      <c r="D609">
        <v>445040</v>
      </c>
    </row>
    <row r="610" spans="2:4">
      <c r="B610" s="299">
        <v>44904</v>
      </c>
      <c r="C610">
        <v>8613.35</v>
      </c>
      <c r="D610">
        <v>790410</v>
      </c>
    </row>
    <row r="611" spans="2:4">
      <c r="B611" s="299">
        <v>44903</v>
      </c>
      <c r="C611">
        <v>8682.7000000000007</v>
      </c>
      <c r="D611">
        <v>476000</v>
      </c>
    </row>
    <row r="612" spans="2:4">
      <c r="B612" s="299">
        <v>44902</v>
      </c>
      <c r="C612">
        <v>8659.15</v>
      </c>
      <c r="D612">
        <v>546450</v>
      </c>
    </row>
    <row r="613" spans="2:4">
      <c r="B613" s="299">
        <v>44901</v>
      </c>
      <c r="C613">
        <v>8717.35</v>
      </c>
      <c r="D613">
        <v>551380</v>
      </c>
    </row>
    <row r="614" spans="2:4">
      <c r="B614" s="299">
        <v>44900</v>
      </c>
      <c r="C614">
        <v>8792.0499999999993</v>
      </c>
      <c r="D614">
        <v>519619.99999999994</v>
      </c>
    </row>
    <row r="615" spans="2:4">
      <c r="B615" s="299">
        <v>44897</v>
      </c>
      <c r="C615">
        <v>8815.85</v>
      </c>
      <c r="D615">
        <v>971610</v>
      </c>
    </row>
    <row r="616" spans="2:4">
      <c r="B616" s="299">
        <v>44896</v>
      </c>
      <c r="C616">
        <v>8958.15</v>
      </c>
      <c r="D616">
        <v>694490</v>
      </c>
    </row>
    <row r="617" spans="2:4">
      <c r="B617" s="299">
        <v>44895</v>
      </c>
      <c r="C617">
        <v>8974.15</v>
      </c>
      <c r="D617">
        <v>1090000</v>
      </c>
    </row>
    <row r="618" spans="2:4">
      <c r="B618" s="299">
        <v>44894</v>
      </c>
      <c r="C618">
        <v>8910.2000000000007</v>
      </c>
      <c r="D618">
        <v>606690</v>
      </c>
    </row>
    <row r="619" spans="2:4">
      <c r="B619" s="299">
        <v>44893</v>
      </c>
      <c r="C619">
        <v>8985.4</v>
      </c>
      <c r="D619">
        <v>439960</v>
      </c>
    </row>
    <row r="620" spans="2:4">
      <c r="B620" s="299">
        <v>44890</v>
      </c>
      <c r="C620">
        <v>9019.5</v>
      </c>
      <c r="D620">
        <v>545440</v>
      </c>
    </row>
    <row r="621" spans="2:4">
      <c r="B621" s="299">
        <v>44889</v>
      </c>
      <c r="C621">
        <v>8967.1</v>
      </c>
      <c r="D621">
        <v>455340</v>
      </c>
    </row>
    <row r="622" spans="2:4">
      <c r="B622" s="299">
        <v>44888</v>
      </c>
      <c r="C622">
        <v>8934.5</v>
      </c>
      <c r="D622">
        <v>621010</v>
      </c>
    </row>
    <row r="623" spans="2:4">
      <c r="B623" s="299">
        <v>44887</v>
      </c>
      <c r="C623">
        <v>8873.75</v>
      </c>
      <c r="D623">
        <v>455950</v>
      </c>
    </row>
    <row r="624" spans="2:4">
      <c r="B624" s="299">
        <v>44886</v>
      </c>
      <c r="C624">
        <v>8865.2000000000007</v>
      </c>
      <c r="D624">
        <v>520640</v>
      </c>
    </row>
    <row r="625" spans="2:4">
      <c r="B625" s="299">
        <v>44883</v>
      </c>
      <c r="C625">
        <v>8848.0499999999993</v>
      </c>
      <c r="D625">
        <v>515619.99999999994</v>
      </c>
    </row>
    <row r="626" spans="2:4">
      <c r="B626" s="299">
        <v>44882</v>
      </c>
      <c r="C626">
        <v>8986.4500000000007</v>
      </c>
      <c r="D626">
        <v>409570</v>
      </c>
    </row>
    <row r="627" spans="2:4">
      <c r="B627" s="299">
        <v>44881</v>
      </c>
      <c r="C627">
        <v>9134.9500000000007</v>
      </c>
      <c r="D627">
        <v>350740</v>
      </c>
    </row>
    <row r="628" spans="2:4">
      <c r="B628" s="299">
        <v>44880</v>
      </c>
      <c r="C628">
        <v>9162.2000000000007</v>
      </c>
      <c r="D628">
        <v>359890</v>
      </c>
    </row>
    <row r="629" spans="2:4">
      <c r="B629" s="299">
        <v>44879</v>
      </c>
      <c r="C629">
        <v>9152.35</v>
      </c>
      <c r="D629">
        <v>282820</v>
      </c>
    </row>
    <row r="630" spans="2:4">
      <c r="B630" s="299">
        <v>44876</v>
      </c>
      <c r="C630">
        <v>9087.5499999999993</v>
      </c>
      <c r="D630">
        <v>461070</v>
      </c>
    </row>
    <row r="631" spans="2:4">
      <c r="B631" s="299">
        <v>44875</v>
      </c>
      <c r="C631">
        <v>9097.25</v>
      </c>
      <c r="D631">
        <v>445700</v>
      </c>
    </row>
    <row r="632" spans="2:4">
      <c r="B632" s="299">
        <v>44874</v>
      </c>
      <c r="C632">
        <v>9253.5</v>
      </c>
      <c r="D632">
        <v>617260</v>
      </c>
    </row>
    <row r="633" spans="2:4">
      <c r="B633" s="299">
        <v>44872</v>
      </c>
      <c r="C633">
        <v>9333.2999999999993</v>
      </c>
      <c r="D633">
        <v>469020</v>
      </c>
    </row>
    <row r="634" spans="2:4">
      <c r="B634" s="299">
        <v>44869</v>
      </c>
      <c r="C634">
        <v>9229.5</v>
      </c>
      <c r="D634">
        <v>465780</v>
      </c>
    </row>
    <row r="635" spans="2:4">
      <c r="B635" s="299">
        <v>44868</v>
      </c>
      <c r="C635">
        <v>9239.1</v>
      </c>
      <c r="D635">
        <v>616860</v>
      </c>
    </row>
    <row r="636" spans="2:4">
      <c r="B636" s="299">
        <v>44867</v>
      </c>
      <c r="C636">
        <v>9229.4</v>
      </c>
      <c r="D636">
        <v>788680</v>
      </c>
    </row>
    <row r="637" spans="2:4">
      <c r="B637" s="299">
        <v>44866</v>
      </c>
      <c r="C637">
        <v>9454.6</v>
      </c>
      <c r="D637">
        <v>805520</v>
      </c>
    </row>
    <row r="638" spans="2:4">
      <c r="B638" s="299">
        <v>44865</v>
      </c>
      <c r="C638">
        <v>9527.6</v>
      </c>
      <c r="D638">
        <v>1930000</v>
      </c>
    </row>
    <row r="639" spans="2:4">
      <c r="B639" s="299">
        <v>44862</v>
      </c>
      <c r="C639">
        <v>9492.5499999999993</v>
      </c>
      <c r="D639">
        <v>1870000</v>
      </c>
    </row>
    <row r="640" spans="2:4">
      <c r="B640" s="299">
        <v>44861</v>
      </c>
      <c r="C640">
        <v>9041.9500000000007</v>
      </c>
      <c r="D640">
        <v>849110</v>
      </c>
    </row>
    <row r="641" spans="2:4">
      <c r="B641" s="299">
        <v>44859</v>
      </c>
      <c r="C641">
        <v>9005</v>
      </c>
      <c r="D641">
        <v>727440</v>
      </c>
    </row>
    <row r="642" spans="2:4">
      <c r="B642" s="299">
        <v>44858</v>
      </c>
      <c r="C642">
        <v>8765.4500000000007</v>
      </c>
      <c r="D642">
        <v>30050</v>
      </c>
    </row>
    <row r="643" spans="2:4">
      <c r="B643" s="299">
        <v>44855</v>
      </c>
      <c r="C643">
        <v>8703.2999999999993</v>
      </c>
      <c r="D643">
        <v>356200</v>
      </c>
    </row>
    <row r="644" spans="2:4">
      <c r="B644" s="299">
        <v>44854</v>
      </c>
      <c r="C644">
        <v>8707.4</v>
      </c>
      <c r="D644">
        <v>328270</v>
      </c>
    </row>
    <row r="645" spans="2:4">
      <c r="B645" s="299">
        <v>44853</v>
      </c>
      <c r="C645">
        <v>8719.35</v>
      </c>
      <c r="D645">
        <v>385420</v>
      </c>
    </row>
    <row r="646" spans="2:4">
      <c r="B646" s="299">
        <v>44852</v>
      </c>
      <c r="C646">
        <v>8807.35</v>
      </c>
      <c r="D646">
        <v>369970</v>
      </c>
    </row>
    <row r="647" spans="2:4">
      <c r="B647" s="299">
        <v>44851</v>
      </c>
      <c r="C647">
        <v>8723.7999999999993</v>
      </c>
      <c r="D647">
        <v>304670</v>
      </c>
    </row>
    <row r="648" spans="2:4">
      <c r="B648" s="299">
        <v>44848</v>
      </c>
      <c r="C648">
        <v>8617.2999999999993</v>
      </c>
      <c r="D648">
        <v>274160</v>
      </c>
    </row>
    <row r="649" spans="2:4">
      <c r="B649" s="299">
        <v>44847</v>
      </c>
      <c r="C649">
        <v>8649.5499999999993</v>
      </c>
      <c r="D649">
        <v>355610</v>
      </c>
    </row>
    <row r="650" spans="2:4">
      <c r="B650" s="299">
        <v>44846</v>
      </c>
      <c r="C650">
        <v>8686.6</v>
      </c>
      <c r="D650">
        <v>380370</v>
      </c>
    </row>
    <row r="651" spans="2:4">
      <c r="B651" s="299">
        <v>44845</v>
      </c>
      <c r="C651">
        <v>8684.15</v>
      </c>
      <c r="D651">
        <v>422610</v>
      </c>
    </row>
    <row r="652" spans="2:4">
      <c r="B652" s="299">
        <v>44844</v>
      </c>
      <c r="C652">
        <v>8862.4</v>
      </c>
      <c r="D652">
        <v>411220</v>
      </c>
    </row>
    <row r="653" spans="2:4">
      <c r="B653" s="299">
        <v>44841</v>
      </c>
      <c r="C653">
        <v>8779.1</v>
      </c>
      <c r="D653">
        <v>428620</v>
      </c>
    </row>
    <row r="654" spans="2:4">
      <c r="B654" s="299">
        <v>44840</v>
      </c>
      <c r="C654">
        <v>8703</v>
      </c>
      <c r="D654">
        <v>474450</v>
      </c>
    </row>
    <row r="655" spans="2:4">
      <c r="B655" s="299">
        <v>44838</v>
      </c>
      <c r="C655">
        <v>8690.5</v>
      </c>
      <c r="D655">
        <v>503140.00000000006</v>
      </c>
    </row>
    <row r="656" spans="2:4">
      <c r="B656" s="299">
        <v>44837</v>
      </c>
      <c r="C656">
        <v>8547</v>
      </c>
      <c r="D656">
        <v>1120000</v>
      </c>
    </row>
    <row r="657" spans="2:4">
      <c r="B657" s="299">
        <v>44834</v>
      </c>
      <c r="C657">
        <v>8828.15</v>
      </c>
      <c r="D657">
        <v>658980</v>
      </c>
    </row>
    <row r="658" spans="2:4">
      <c r="B658" s="299">
        <v>44833</v>
      </c>
      <c r="C658">
        <v>8624.85</v>
      </c>
      <c r="D658">
        <v>817010</v>
      </c>
    </row>
    <row r="659" spans="2:4">
      <c r="B659" s="299">
        <v>44832</v>
      </c>
      <c r="C659">
        <v>8726.75</v>
      </c>
      <c r="D659">
        <v>663740</v>
      </c>
    </row>
    <row r="660" spans="2:4">
      <c r="B660" s="299">
        <v>44831</v>
      </c>
      <c r="C660">
        <v>8774.0499999999993</v>
      </c>
      <c r="D660">
        <v>686290</v>
      </c>
    </row>
    <row r="661" spans="2:4">
      <c r="B661" s="299">
        <v>44830</v>
      </c>
      <c r="C661">
        <v>8834.9500000000007</v>
      </c>
      <c r="D661">
        <v>865430</v>
      </c>
    </row>
    <row r="662" spans="2:4">
      <c r="B662" s="299">
        <v>44827</v>
      </c>
      <c r="C662">
        <v>9343.4500000000007</v>
      </c>
      <c r="D662">
        <v>574210</v>
      </c>
    </row>
    <row r="663" spans="2:4">
      <c r="B663" s="299">
        <v>44826</v>
      </c>
      <c r="C663">
        <v>9401.85</v>
      </c>
      <c r="D663">
        <v>511109.99999999994</v>
      </c>
    </row>
    <row r="664" spans="2:4">
      <c r="B664" s="299">
        <v>44825</v>
      </c>
      <c r="C664">
        <v>9247.9</v>
      </c>
      <c r="D664">
        <v>440730</v>
      </c>
    </row>
    <row r="665" spans="2:4">
      <c r="B665" s="299">
        <v>44824</v>
      </c>
      <c r="C665">
        <v>9300.85</v>
      </c>
      <c r="D665">
        <v>747260</v>
      </c>
    </row>
    <row r="666" spans="2:4">
      <c r="B666" s="299">
        <v>44823</v>
      </c>
      <c r="C666">
        <v>9280.85</v>
      </c>
      <c r="D666">
        <v>727020</v>
      </c>
    </row>
    <row r="667" spans="2:4">
      <c r="B667" s="299">
        <v>44820</v>
      </c>
      <c r="C667">
        <v>9189.65</v>
      </c>
      <c r="D667">
        <v>1060000</v>
      </c>
    </row>
    <row r="668" spans="2:4">
      <c r="B668" s="299">
        <v>44819</v>
      </c>
      <c r="C668">
        <v>9209.75</v>
      </c>
      <c r="D668">
        <v>1390000</v>
      </c>
    </row>
    <row r="669" spans="2:4">
      <c r="B669" s="299">
        <v>44818</v>
      </c>
      <c r="C669">
        <v>8967.2000000000007</v>
      </c>
      <c r="D669">
        <v>509549.99999999994</v>
      </c>
    </row>
    <row r="670" spans="2:4">
      <c r="B670" s="299">
        <v>44817</v>
      </c>
      <c r="C670">
        <v>8926.5</v>
      </c>
      <c r="D670">
        <v>405090</v>
      </c>
    </row>
    <row r="671" spans="2:4">
      <c r="B671" s="299">
        <v>44816</v>
      </c>
      <c r="C671">
        <v>8927.65</v>
      </c>
      <c r="D671">
        <v>383640</v>
      </c>
    </row>
    <row r="672" spans="2:4">
      <c r="B672" s="299">
        <v>44813</v>
      </c>
      <c r="C672">
        <v>8946</v>
      </c>
      <c r="D672">
        <v>632300</v>
      </c>
    </row>
    <row r="673" spans="2:4">
      <c r="B673" s="299">
        <v>44812</v>
      </c>
      <c r="C673">
        <v>8790.65</v>
      </c>
      <c r="D673">
        <v>428920</v>
      </c>
    </row>
    <row r="674" spans="2:4">
      <c r="B674" s="299">
        <v>44811</v>
      </c>
      <c r="C674">
        <v>8784.9</v>
      </c>
      <c r="D674">
        <v>496790</v>
      </c>
    </row>
    <row r="675" spans="2:4">
      <c r="B675" s="299">
        <v>44810</v>
      </c>
      <c r="C675">
        <v>8888.75</v>
      </c>
      <c r="D675">
        <v>397900</v>
      </c>
    </row>
    <row r="676" spans="2:4">
      <c r="B676" s="299">
        <v>44809</v>
      </c>
      <c r="C676">
        <v>8950.0499999999993</v>
      </c>
      <c r="D676">
        <v>386460</v>
      </c>
    </row>
    <row r="677" spans="2:4">
      <c r="B677" s="299">
        <v>44806</v>
      </c>
      <c r="C677">
        <v>8919.6</v>
      </c>
      <c r="D677">
        <v>632910</v>
      </c>
    </row>
    <row r="678" spans="2:4">
      <c r="B678" s="299">
        <v>44805</v>
      </c>
      <c r="C678">
        <v>9024.5</v>
      </c>
      <c r="D678">
        <v>888860</v>
      </c>
    </row>
    <row r="679" spans="2:4">
      <c r="B679" s="299">
        <v>44803</v>
      </c>
      <c r="C679">
        <v>9082.25</v>
      </c>
      <c r="D679">
        <v>1020000</v>
      </c>
    </row>
    <row r="680" spans="2:4">
      <c r="B680" s="299">
        <v>44802</v>
      </c>
      <c r="C680">
        <v>8834.2000000000007</v>
      </c>
      <c r="D680">
        <v>459060</v>
      </c>
    </row>
    <row r="681" spans="2:4">
      <c r="B681" s="299">
        <v>44799</v>
      </c>
      <c r="C681">
        <v>8720.6</v>
      </c>
      <c r="D681">
        <v>398060</v>
      </c>
    </row>
    <row r="682" spans="2:4">
      <c r="B682" s="299">
        <v>44798</v>
      </c>
      <c r="C682">
        <v>8735.9</v>
      </c>
      <c r="D682">
        <v>525720</v>
      </c>
    </row>
    <row r="683" spans="2:4">
      <c r="B683" s="299">
        <v>44797</v>
      </c>
      <c r="C683">
        <v>8704</v>
      </c>
      <c r="D683">
        <v>442580</v>
      </c>
    </row>
    <row r="684" spans="2:4">
      <c r="B684" s="299">
        <v>44796</v>
      </c>
      <c r="C684">
        <v>8720.5</v>
      </c>
      <c r="D684">
        <v>558230</v>
      </c>
    </row>
    <row r="685" spans="2:4">
      <c r="B685" s="299">
        <v>44795</v>
      </c>
      <c r="C685">
        <v>8628</v>
      </c>
      <c r="D685">
        <v>488490</v>
      </c>
    </row>
    <row r="686" spans="2:4">
      <c r="B686" s="299">
        <v>44792</v>
      </c>
      <c r="C686">
        <v>8778.9500000000007</v>
      </c>
      <c r="D686">
        <v>572600</v>
      </c>
    </row>
    <row r="687" spans="2:4">
      <c r="B687" s="299">
        <v>44791</v>
      </c>
      <c r="C687">
        <v>8947.7000000000007</v>
      </c>
      <c r="D687">
        <v>442230</v>
      </c>
    </row>
    <row r="688" spans="2:4">
      <c r="B688" s="299">
        <v>44790</v>
      </c>
      <c r="C688">
        <v>8944.35</v>
      </c>
      <c r="D688">
        <v>623750</v>
      </c>
    </row>
    <row r="689" spans="2:4">
      <c r="B689" s="299">
        <v>44789</v>
      </c>
      <c r="C689">
        <v>9003.7000000000007</v>
      </c>
      <c r="D689">
        <v>963730</v>
      </c>
    </row>
    <row r="690" spans="2:4">
      <c r="B690" s="299">
        <v>44785</v>
      </c>
      <c r="C690">
        <v>8699.2000000000007</v>
      </c>
      <c r="D690">
        <v>712780</v>
      </c>
    </row>
    <row r="691" spans="2:4">
      <c r="B691" s="299">
        <v>44784</v>
      </c>
      <c r="C691">
        <v>8813.85</v>
      </c>
      <c r="D691">
        <v>508320</v>
      </c>
    </row>
    <row r="692" spans="2:4">
      <c r="B692" s="299">
        <v>44783</v>
      </c>
      <c r="C692">
        <v>8879.7000000000007</v>
      </c>
      <c r="D692">
        <v>445380</v>
      </c>
    </row>
    <row r="693" spans="2:4">
      <c r="B693" s="299">
        <v>44781</v>
      </c>
      <c r="C693">
        <v>8921.9500000000007</v>
      </c>
      <c r="D693">
        <v>520989.99999999994</v>
      </c>
    </row>
    <row r="694" spans="2:4">
      <c r="B694" s="299">
        <v>44778</v>
      </c>
      <c r="C694">
        <v>8841.2000000000007</v>
      </c>
      <c r="D694">
        <v>558390</v>
      </c>
    </row>
    <row r="695" spans="2:4">
      <c r="B695" s="299">
        <v>44777</v>
      </c>
      <c r="C695">
        <v>8966.7000000000007</v>
      </c>
      <c r="D695">
        <v>643260</v>
      </c>
    </row>
    <row r="696" spans="2:4">
      <c r="B696" s="299">
        <v>44776</v>
      </c>
      <c r="C696">
        <v>8959.4500000000007</v>
      </c>
      <c r="D696">
        <v>753730</v>
      </c>
    </row>
    <row r="697" spans="2:4">
      <c r="B697" s="299">
        <v>44775</v>
      </c>
      <c r="C697">
        <v>9173.0499999999993</v>
      </c>
      <c r="D697">
        <v>848310</v>
      </c>
    </row>
    <row r="698" spans="2:4">
      <c r="B698" s="299">
        <v>44774</v>
      </c>
      <c r="C698">
        <v>9003.4</v>
      </c>
      <c r="D698">
        <v>1010000</v>
      </c>
    </row>
    <row r="699" spans="2:4">
      <c r="B699" s="299">
        <v>44771</v>
      </c>
      <c r="C699">
        <v>8773.5499999999993</v>
      </c>
      <c r="D699">
        <v>821430</v>
      </c>
    </row>
    <row r="700" spans="2:4">
      <c r="B700" s="299">
        <v>44770</v>
      </c>
      <c r="C700">
        <v>8721.0499999999993</v>
      </c>
      <c r="D700">
        <v>725200</v>
      </c>
    </row>
    <row r="701" spans="2:4">
      <c r="B701" s="299">
        <v>44769</v>
      </c>
      <c r="C701">
        <v>8658.1</v>
      </c>
      <c r="D701">
        <v>1300000</v>
      </c>
    </row>
    <row r="702" spans="2:4">
      <c r="B702" s="299">
        <v>44768</v>
      </c>
      <c r="C702">
        <v>8525.85</v>
      </c>
      <c r="D702">
        <v>429450</v>
      </c>
    </row>
    <row r="703" spans="2:4">
      <c r="B703" s="299">
        <v>44767</v>
      </c>
      <c r="C703">
        <v>8621.6</v>
      </c>
      <c r="D703">
        <v>623460</v>
      </c>
    </row>
    <row r="704" spans="2:4">
      <c r="B704" s="299">
        <v>44764</v>
      </c>
      <c r="C704">
        <v>8830.9500000000007</v>
      </c>
      <c r="D704">
        <v>415290</v>
      </c>
    </row>
    <row r="705" spans="2:4">
      <c r="B705" s="299">
        <v>44763</v>
      </c>
      <c r="C705">
        <v>8797</v>
      </c>
      <c r="D705">
        <v>421090</v>
      </c>
    </row>
    <row r="706" spans="2:4">
      <c r="B706" s="299">
        <v>44762</v>
      </c>
      <c r="C706">
        <v>8749.0499999999993</v>
      </c>
      <c r="D706">
        <v>398130</v>
      </c>
    </row>
    <row r="707" spans="2:4">
      <c r="B707" s="299">
        <v>44761</v>
      </c>
      <c r="C707">
        <v>8715.85</v>
      </c>
      <c r="D707">
        <v>478460</v>
      </c>
    </row>
    <row r="708" spans="2:4">
      <c r="B708" s="299">
        <v>44760</v>
      </c>
      <c r="C708">
        <v>8704.7999999999993</v>
      </c>
      <c r="D708">
        <v>478680</v>
      </c>
    </row>
    <row r="709" spans="2:4">
      <c r="B709" s="299">
        <v>44757</v>
      </c>
      <c r="C709">
        <v>8778.0499999999993</v>
      </c>
      <c r="D709">
        <v>631250</v>
      </c>
    </row>
    <row r="710" spans="2:4">
      <c r="B710" s="299">
        <v>44756</v>
      </c>
      <c r="C710">
        <v>8567.75</v>
      </c>
      <c r="D710">
        <v>606500</v>
      </c>
    </row>
    <row r="711" spans="2:4">
      <c r="B711" s="299">
        <v>44755</v>
      </c>
      <c r="C711">
        <v>8440.2000000000007</v>
      </c>
      <c r="D711">
        <v>413860</v>
      </c>
    </row>
    <row r="712" spans="2:4">
      <c r="B712" s="299">
        <v>44754</v>
      </c>
      <c r="C712">
        <v>8419.7000000000007</v>
      </c>
      <c r="D712">
        <v>424360</v>
      </c>
    </row>
    <row r="713" spans="2:4">
      <c r="B713" s="299">
        <v>44753</v>
      </c>
      <c r="C713">
        <v>8507.65</v>
      </c>
      <c r="D713">
        <v>536110</v>
      </c>
    </row>
    <row r="714" spans="2:4">
      <c r="B714" s="299">
        <v>44750</v>
      </c>
      <c r="C714">
        <v>8475.9500000000007</v>
      </c>
      <c r="D714">
        <v>686330</v>
      </c>
    </row>
    <row r="715" spans="2:4">
      <c r="B715" s="299">
        <v>44749</v>
      </c>
      <c r="C715">
        <v>8606.4</v>
      </c>
      <c r="D715">
        <v>547660</v>
      </c>
    </row>
    <row r="716" spans="2:4">
      <c r="B716" s="299">
        <v>44748</v>
      </c>
      <c r="C716">
        <v>8630.0499999999993</v>
      </c>
      <c r="D716">
        <v>976100</v>
      </c>
    </row>
    <row r="717" spans="2:4">
      <c r="B717" s="299">
        <v>44747</v>
      </c>
      <c r="C717">
        <v>8348.7000000000007</v>
      </c>
      <c r="D717">
        <v>610290</v>
      </c>
    </row>
    <row r="718" spans="2:4">
      <c r="B718" s="299">
        <v>44746</v>
      </c>
      <c r="C718">
        <v>8443.35</v>
      </c>
      <c r="D718">
        <v>625430</v>
      </c>
    </row>
    <row r="719" spans="2:4">
      <c r="B719" s="299">
        <v>44743</v>
      </c>
      <c r="C719">
        <v>8402.6</v>
      </c>
      <c r="D719">
        <v>530570</v>
      </c>
    </row>
    <row r="720" spans="2:4">
      <c r="B720" s="299">
        <v>44742</v>
      </c>
      <c r="C720">
        <v>8470.75</v>
      </c>
      <c r="D720">
        <v>1130000</v>
      </c>
    </row>
    <row r="721" spans="2:4">
      <c r="B721" s="299">
        <v>44741</v>
      </c>
      <c r="C721">
        <v>8508.9</v>
      </c>
      <c r="D721">
        <v>655410</v>
      </c>
    </row>
    <row r="722" spans="2:4">
      <c r="B722" s="299">
        <v>44740</v>
      </c>
      <c r="C722">
        <v>8489.7000000000007</v>
      </c>
      <c r="D722">
        <v>691240</v>
      </c>
    </row>
    <row r="723" spans="2:4">
      <c r="B723" s="299">
        <v>44739</v>
      </c>
      <c r="C723">
        <v>8448.75</v>
      </c>
      <c r="D723">
        <v>921090</v>
      </c>
    </row>
    <row r="724" spans="2:4">
      <c r="B724" s="299">
        <v>44736</v>
      </c>
      <c r="C724">
        <v>8363.2000000000007</v>
      </c>
      <c r="D724">
        <v>1160000</v>
      </c>
    </row>
    <row r="725" spans="2:4">
      <c r="B725" s="299">
        <v>44735</v>
      </c>
      <c r="C725">
        <v>8271</v>
      </c>
      <c r="D725">
        <v>1680000</v>
      </c>
    </row>
    <row r="726" spans="2:4">
      <c r="B726" s="299">
        <v>44734</v>
      </c>
      <c r="C726">
        <v>7782.75</v>
      </c>
      <c r="D726">
        <v>796820</v>
      </c>
    </row>
    <row r="727" spans="2:4">
      <c r="B727" s="299">
        <v>44733</v>
      </c>
      <c r="C727">
        <v>7780.6</v>
      </c>
      <c r="D727">
        <v>954880</v>
      </c>
    </row>
    <row r="728" spans="2:4">
      <c r="B728" s="299">
        <v>44732</v>
      </c>
      <c r="C728">
        <v>7660.95</v>
      </c>
      <c r="D728">
        <v>1040000</v>
      </c>
    </row>
    <row r="729" spans="2:4">
      <c r="B729" s="299">
        <v>44729</v>
      </c>
      <c r="C729">
        <v>7688.15</v>
      </c>
      <c r="D729">
        <v>1320000</v>
      </c>
    </row>
    <row r="730" spans="2:4">
      <c r="B730" s="299">
        <v>44728</v>
      </c>
      <c r="C730">
        <v>7833.6</v>
      </c>
      <c r="D730">
        <v>1320000</v>
      </c>
    </row>
    <row r="731" spans="2:4">
      <c r="B731" s="299">
        <v>44727</v>
      </c>
      <c r="C731">
        <v>7853.45</v>
      </c>
      <c r="D731">
        <v>604570</v>
      </c>
    </row>
    <row r="732" spans="2:4">
      <c r="B732" s="299">
        <v>44726</v>
      </c>
      <c r="C732">
        <v>7811.65</v>
      </c>
      <c r="D732">
        <v>553460</v>
      </c>
    </row>
    <row r="733" spans="2:4">
      <c r="B733" s="299">
        <v>44725</v>
      </c>
      <c r="C733">
        <v>7901.6</v>
      </c>
      <c r="D733">
        <v>565830</v>
      </c>
    </row>
    <row r="734" spans="2:4">
      <c r="B734" s="299">
        <v>44722</v>
      </c>
      <c r="C734">
        <v>7935.1</v>
      </c>
      <c r="D734">
        <v>442920</v>
      </c>
    </row>
    <row r="735" spans="2:4">
      <c r="B735" s="299">
        <v>44721</v>
      </c>
      <c r="C735">
        <v>7929.85</v>
      </c>
      <c r="D735">
        <v>687940</v>
      </c>
    </row>
    <row r="736" spans="2:4">
      <c r="B736" s="299">
        <v>44720</v>
      </c>
      <c r="C736">
        <v>7892.45</v>
      </c>
      <c r="D736">
        <v>813600</v>
      </c>
    </row>
    <row r="737" spans="2:4">
      <c r="B737" s="299">
        <v>44719</v>
      </c>
      <c r="C737">
        <v>7809.4</v>
      </c>
      <c r="D737">
        <v>991190</v>
      </c>
    </row>
    <row r="738" spans="2:4">
      <c r="B738" s="299">
        <v>44718</v>
      </c>
      <c r="C738">
        <v>7710.55</v>
      </c>
      <c r="D738">
        <v>606990</v>
      </c>
    </row>
    <row r="739" spans="2:4">
      <c r="B739" s="299">
        <v>44715</v>
      </c>
      <c r="C739">
        <v>7705.05</v>
      </c>
      <c r="D739">
        <v>591910</v>
      </c>
    </row>
    <row r="740" spans="2:4">
      <c r="B740" s="299">
        <v>44714</v>
      </c>
      <c r="C740">
        <v>7925.4</v>
      </c>
      <c r="D740">
        <v>352850</v>
      </c>
    </row>
    <row r="741" spans="2:4">
      <c r="B741" s="299">
        <v>44713</v>
      </c>
      <c r="C741">
        <v>7939.4</v>
      </c>
      <c r="D741">
        <v>522000</v>
      </c>
    </row>
    <row r="742" spans="2:4">
      <c r="B742" s="299">
        <v>44712</v>
      </c>
      <c r="C742">
        <v>7966.35</v>
      </c>
      <c r="D742">
        <v>2490000</v>
      </c>
    </row>
    <row r="743" spans="2:4">
      <c r="B743" s="299">
        <v>44711</v>
      </c>
      <c r="C743">
        <v>8013.9</v>
      </c>
      <c r="D743">
        <v>389520</v>
      </c>
    </row>
    <row r="744" spans="2:4">
      <c r="B744" s="299">
        <v>44708</v>
      </c>
      <c r="C744">
        <v>7942.95</v>
      </c>
      <c r="D744">
        <v>431410</v>
      </c>
    </row>
    <row r="745" spans="2:4">
      <c r="B745" s="299">
        <v>44707</v>
      </c>
      <c r="C745">
        <v>7805</v>
      </c>
      <c r="D745">
        <v>476800</v>
      </c>
    </row>
    <row r="746" spans="2:4">
      <c r="B746" s="299">
        <v>44706</v>
      </c>
      <c r="C746">
        <v>7787.25</v>
      </c>
      <c r="D746">
        <v>454340</v>
      </c>
    </row>
    <row r="747" spans="2:4">
      <c r="B747" s="299">
        <v>44705</v>
      </c>
      <c r="C747">
        <v>7802.65</v>
      </c>
      <c r="D747">
        <v>581610</v>
      </c>
    </row>
    <row r="748" spans="2:4">
      <c r="B748" s="299">
        <v>44704</v>
      </c>
      <c r="C748">
        <v>7897.45</v>
      </c>
      <c r="D748">
        <v>1160000</v>
      </c>
    </row>
    <row r="749" spans="2:4">
      <c r="B749" s="299">
        <v>44701</v>
      </c>
      <c r="C749">
        <v>7586.6</v>
      </c>
      <c r="D749">
        <v>742200</v>
      </c>
    </row>
    <row r="750" spans="2:4">
      <c r="B750" s="299">
        <v>44700</v>
      </c>
      <c r="C750">
        <v>7404.55</v>
      </c>
      <c r="D750">
        <v>363260</v>
      </c>
    </row>
    <row r="751" spans="2:4">
      <c r="B751" s="299">
        <v>44699</v>
      </c>
      <c r="C751">
        <v>7566.55</v>
      </c>
      <c r="D751">
        <v>576970</v>
      </c>
    </row>
    <row r="752" spans="2:4">
      <c r="B752" s="299">
        <v>44698</v>
      </c>
      <c r="C752">
        <v>7532.8</v>
      </c>
      <c r="D752">
        <v>811450</v>
      </c>
    </row>
    <row r="753" spans="2:4">
      <c r="B753" s="299">
        <v>44697</v>
      </c>
      <c r="C753">
        <v>7247.6</v>
      </c>
      <c r="D753">
        <v>369550</v>
      </c>
    </row>
    <row r="754" spans="2:4">
      <c r="B754" s="299">
        <v>44694</v>
      </c>
      <c r="C754">
        <v>7101.95</v>
      </c>
      <c r="D754">
        <v>703100</v>
      </c>
    </row>
    <row r="755" spans="2:4">
      <c r="B755" s="299">
        <v>44693</v>
      </c>
      <c r="C755">
        <v>7253.65</v>
      </c>
      <c r="D755">
        <v>571750</v>
      </c>
    </row>
    <row r="756" spans="2:4">
      <c r="B756" s="299">
        <v>44692</v>
      </c>
      <c r="C756">
        <v>7396.45</v>
      </c>
      <c r="D756">
        <v>605310</v>
      </c>
    </row>
    <row r="757" spans="2:4">
      <c r="B757" s="299">
        <v>44691</v>
      </c>
      <c r="C757">
        <v>7515.9</v>
      </c>
      <c r="D757">
        <v>663620</v>
      </c>
    </row>
    <row r="758" spans="2:4">
      <c r="B758" s="299">
        <v>44690</v>
      </c>
      <c r="C758">
        <v>7360.3</v>
      </c>
      <c r="D758">
        <v>570580</v>
      </c>
    </row>
    <row r="759" spans="2:4">
      <c r="B759" s="299">
        <v>44687</v>
      </c>
      <c r="C759">
        <v>7279.25</v>
      </c>
      <c r="D759">
        <v>650560</v>
      </c>
    </row>
    <row r="760" spans="2:4">
      <c r="B760" s="299">
        <v>44686</v>
      </c>
      <c r="C760">
        <v>7407.65</v>
      </c>
      <c r="D760">
        <v>524169.99999999994</v>
      </c>
    </row>
    <row r="761" spans="2:4">
      <c r="B761" s="299">
        <v>44685</v>
      </c>
      <c r="C761">
        <v>7397.9</v>
      </c>
      <c r="D761">
        <v>599210</v>
      </c>
    </row>
    <row r="762" spans="2:4">
      <c r="B762" s="299">
        <v>44683</v>
      </c>
      <c r="C762">
        <v>7634.75</v>
      </c>
      <c r="D762">
        <v>544050</v>
      </c>
    </row>
    <row r="763" spans="2:4">
      <c r="B763" s="299">
        <v>44680</v>
      </c>
      <c r="C763">
        <v>7717.8</v>
      </c>
      <c r="D763">
        <v>1160000</v>
      </c>
    </row>
    <row r="764" spans="2:4">
      <c r="B764" s="299">
        <v>44679</v>
      </c>
      <c r="C764">
        <v>7888.15</v>
      </c>
      <c r="D764">
        <v>561930</v>
      </c>
    </row>
    <row r="765" spans="2:4">
      <c r="B765" s="299">
        <v>44678</v>
      </c>
      <c r="C765">
        <v>7788.4</v>
      </c>
      <c r="D765">
        <v>570520</v>
      </c>
    </row>
    <row r="766" spans="2:4">
      <c r="B766" s="299">
        <v>44677</v>
      </c>
      <c r="C766">
        <v>7906.75</v>
      </c>
      <c r="D766">
        <v>801960</v>
      </c>
    </row>
    <row r="767" spans="2:4">
      <c r="B767" s="299">
        <v>44676</v>
      </c>
      <c r="C767">
        <v>7912.35</v>
      </c>
      <c r="D767">
        <v>701520</v>
      </c>
    </row>
    <row r="768" spans="2:4">
      <c r="B768" s="299">
        <v>44673</v>
      </c>
      <c r="C768">
        <v>7904.5</v>
      </c>
      <c r="D768">
        <v>960820</v>
      </c>
    </row>
    <row r="769" spans="2:4">
      <c r="B769" s="299">
        <v>44672</v>
      </c>
      <c r="C769">
        <v>7879.2</v>
      </c>
      <c r="D769">
        <v>772710</v>
      </c>
    </row>
    <row r="770" spans="2:4">
      <c r="B770" s="299">
        <v>44671</v>
      </c>
      <c r="C770">
        <v>7666.7</v>
      </c>
      <c r="D770">
        <v>542620</v>
      </c>
    </row>
    <row r="771" spans="2:4">
      <c r="B771" s="299">
        <v>44670</v>
      </c>
      <c r="C771">
        <v>7435.1</v>
      </c>
      <c r="D771">
        <v>425990</v>
      </c>
    </row>
    <row r="772" spans="2:4">
      <c r="B772" s="299">
        <v>44669</v>
      </c>
      <c r="C772">
        <v>7573.5</v>
      </c>
      <c r="D772">
        <v>551780</v>
      </c>
    </row>
    <row r="773" spans="2:4">
      <c r="B773" s="299">
        <v>44664</v>
      </c>
      <c r="C773">
        <v>7469.5</v>
      </c>
      <c r="D773">
        <v>527990</v>
      </c>
    </row>
    <row r="774" spans="2:4">
      <c r="B774" s="299">
        <v>44663</v>
      </c>
      <c r="C774">
        <v>7618.35</v>
      </c>
      <c r="D774">
        <v>598050</v>
      </c>
    </row>
    <row r="775" spans="2:4">
      <c r="B775" s="299">
        <v>44662</v>
      </c>
      <c r="C775">
        <v>7565.4</v>
      </c>
      <c r="D775">
        <v>496250</v>
      </c>
    </row>
    <row r="776" spans="2:4">
      <c r="B776" s="299">
        <v>44659</v>
      </c>
      <c r="C776">
        <v>7557.95</v>
      </c>
      <c r="D776">
        <v>849850</v>
      </c>
    </row>
    <row r="777" spans="2:4">
      <c r="B777" s="299">
        <v>44658</v>
      </c>
      <c r="C777">
        <v>7640.5</v>
      </c>
      <c r="D777">
        <v>458570</v>
      </c>
    </row>
    <row r="778" spans="2:4">
      <c r="B778" s="299">
        <v>44657</v>
      </c>
      <c r="C778">
        <v>7744.2</v>
      </c>
      <c r="D778">
        <v>393630</v>
      </c>
    </row>
    <row r="779" spans="2:4">
      <c r="B779" s="299">
        <v>44656</v>
      </c>
      <c r="C779">
        <v>7761.85</v>
      </c>
      <c r="D779">
        <v>488130</v>
      </c>
    </row>
    <row r="780" spans="2:4">
      <c r="B780" s="299">
        <v>44655</v>
      </c>
      <c r="C780">
        <v>7774.8</v>
      </c>
      <c r="D780">
        <v>491030</v>
      </c>
    </row>
    <row r="781" spans="2:4">
      <c r="B781" s="299">
        <v>44652</v>
      </c>
      <c r="C781">
        <v>7700.05</v>
      </c>
      <c r="D781">
        <v>449390</v>
      </c>
    </row>
    <row r="782" spans="2:4">
      <c r="B782" s="299">
        <v>44651</v>
      </c>
      <c r="C782">
        <v>7561.3</v>
      </c>
      <c r="D782">
        <v>434320</v>
      </c>
    </row>
    <row r="783" spans="2:4">
      <c r="B783" s="299">
        <v>44650</v>
      </c>
      <c r="C783">
        <v>7598.6</v>
      </c>
      <c r="D783">
        <v>589210</v>
      </c>
    </row>
    <row r="784" spans="2:4">
      <c r="B784" s="299">
        <v>44649</v>
      </c>
      <c r="C784">
        <v>7439.15</v>
      </c>
      <c r="D784">
        <v>446260</v>
      </c>
    </row>
    <row r="785" spans="2:4">
      <c r="B785" s="299">
        <v>44648</v>
      </c>
      <c r="C785">
        <v>7477.35</v>
      </c>
      <c r="D785">
        <v>599520</v>
      </c>
    </row>
    <row r="786" spans="2:4">
      <c r="B786" s="299">
        <v>44645</v>
      </c>
      <c r="C786">
        <v>7415.45</v>
      </c>
      <c r="D786">
        <v>686640</v>
      </c>
    </row>
    <row r="787" spans="2:4">
      <c r="B787" s="299">
        <v>44644</v>
      </c>
      <c r="C787">
        <v>7556.95</v>
      </c>
      <c r="D787">
        <v>565490</v>
      </c>
    </row>
    <row r="788" spans="2:4">
      <c r="B788" s="299">
        <v>44643</v>
      </c>
      <c r="C788">
        <v>7644.85</v>
      </c>
      <c r="D788">
        <v>808600</v>
      </c>
    </row>
    <row r="789" spans="2:4">
      <c r="B789" s="299">
        <v>44642</v>
      </c>
      <c r="C789">
        <v>7766.65</v>
      </c>
      <c r="D789">
        <v>1090000</v>
      </c>
    </row>
    <row r="790" spans="2:4">
      <c r="B790" s="299">
        <v>44641</v>
      </c>
      <c r="C790">
        <v>7705.55</v>
      </c>
      <c r="D790">
        <v>1350000</v>
      </c>
    </row>
    <row r="791" spans="2:4">
      <c r="B791" s="299">
        <v>44637</v>
      </c>
      <c r="C791">
        <v>7693</v>
      </c>
      <c r="D791">
        <v>1130000</v>
      </c>
    </row>
    <row r="792" spans="2:4">
      <c r="B792" s="299">
        <v>44636</v>
      </c>
      <c r="C792">
        <v>7485.8</v>
      </c>
      <c r="D792">
        <v>584460</v>
      </c>
    </row>
    <row r="793" spans="2:4">
      <c r="B793" s="299">
        <v>44635</v>
      </c>
      <c r="C793">
        <v>7420.1</v>
      </c>
      <c r="D793">
        <v>1590000</v>
      </c>
    </row>
    <row r="794" spans="2:4">
      <c r="B794" s="299">
        <v>44634</v>
      </c>
      <c r="C794">
        <v>7316.75</v>
      </c>
      <c r="D794">
        <v>1020000</v>
      </c>
    </row>
    <row r="795" spans="2:4">
      <c r="B795" s="299">
        <v>44631</v>
      </c>
      <c r="C795">
        <v>7102.55</v>
      </c>
      <c r="D795">
        <v>1020000</v>
      </c>
    </row>
    <row r="796" spans="2:4">
      <c r="B796" s="299">
        <v>44630</v>
      </c>
      <c r="C796">
        <v>7211.8</v>
      </c>
      <c r="D796">
        <v>1540000</v>
      </c>
    </row>
    <row r="797" spans="2:4">
      <c r="B797" s="299">
        <v>44629</v>
      </c>
      <c r="C797">
        <v>7026.85</v>
      </c>
      <c r="D797">
        <v>1830000</v>
      </c>
    </row>
    <row r="798" spans="2:4">
      <c r="B798" s="299">
        <v>44628</v>
      </c>
      <c r="C798">
        <v>6806.3</v>
      </c>
      <c r="D798">
        <v>2840000</v>
      </c>
    </row>
    <row r="799" spans="2:4">
      <c r="B799" s="299">
        <v>44627</v>
      </c>
      <c r="C799">
        <v>6769.05</v>
      </c>
      <c r="D799">
        <v>2470000</v>
      </c>
    </row>
    <row r="800" spans="2:4">
      <c r="B800" s="299">
        <v>44624</v>
      </c>
      <c r="C800">
        <v>7247.3</v>
      </c>
      <c r="D800">
        <v>2510000</v>
      </c>
    </row>
    <row r="801" spans="2:4">
      <c r="B801" s="299">
        <v>44623</v>
      </c>
      <c r="C801">
        <v>7595.55</v>
      </c>
      <c r="D801">
        <v>1050000</v>
      </c>
    </row>
    <row r="802" spans="2:4">
      <c r="B802" s="299">
        <v>44622</v>
      </c>
      <c r="C802">
        <v>7814.2</v>
      </c>
      <c r="D802">
        <v>1780000</v>
      </c>
    </row>
    <row r="803" spans="2:4">
      <c r="B803" s="299">
        <v>44620</v>
      </c>
      <c r="C803">
        <v>8314.15</v>
      </c>
      <c r="D803">
        <v>961300</v>
      </c>
    </row>
    <row r="804" spans="2:4">
      <c r="B804" s="299">
        <v>44617</v>
      </c>
      <c r="C804">
        <v>8356.1</v>
      </c>
      <c r="D804">
        <v>1340000</v>
      </c>
    </row>
    <row r="805" spans="2:4">
      <c r="B805" s="299">
        <v>44616</v>
      </c>
      <c r="C805">
        <v>8210.15</v>
      </c>
      <c r="D805">
        <v>947350</v>
      </c>
    </row>
    <row r="806" spans="2:4">
      <c r="B806" s="299">
        <v>44615</v>
      </c>
      <c r="C806">
        <v>8698.85</v>
      </c>
      <c r="D806">
        <v>557950</v>
      </c>
    </row>
    <row r="807" spans="2:4">
      <c r="B807" s="299">
        <v>44614</v>
      </c>
      <c r="C807">
        <v>8622.7999999999993</v>
      </c>
      <c r="D807">
        <v>620830</v>
      </c>
    </row>
    <row r="808" spans="2:4">
      <c r="B808" s="299">
        <v>44613</v>
      </c>
      <c r="C808">
        <v>8612.7000000000007</v>
      </c>
      <c r="D808">
        <v>626050</v>
      </c>
    </row>
    <row r="809" spans="2:4">
      <c r="B809" s="299">
        <v>44610</v>
      </c>
      <c r="C809">
        <v>8569.1</v>
      </c>
      <c r="D809">
        <v>385270</v>
      </c>
    </row>
    <row r="810" spans="2:4">
      <c r="B810" s="299">
        <v>44609</v>
      </c>
      <c r="C810">
        <v>8552.4500000000007</v>
      </c>
      <c r="D810">
        <v>305310</v>
      </c>
    </row>
    <row r="811" spans="2:4">
      <c r="B811" s="299">
        <v>44608</v>
      </c>
      <c r="C811">
        <v>8582.9500000000007</v>
      </c>
      <c r="D811">
        <v>422700</v>
      </c>
    </row>
    <row r="812" spans="2:4">
      <c r="B812" s="299">
        <v>44607</v>
      </c>
      <c r="C812">
        <v>8622.7000000000007</v>
      </c>
      <c r="D812">
        <v>682770</v>
      </c>
    </row>
    <row r="813" spans="2:4">
      <c r="B813" s="299">
        <v>44606</v>
      </c>
      <c r="C813">
        <v>8366.4</v>
      </c>
      <c r="D813">
        <v>995540</v>
      </c>
    </row>
    <row r="814" spans="2:4">
      <c r="B814" s="299">
        <v>44603</v>
      </c>
      <c r="C814">
        <v>8737.15</v>
      </c>
      <c r="D814">
        <v>671570</v>
      </c>
    </row>
    <row r="815" spans="2:4">
      <c r="B815" s="299">
        <v>44602</v>
      </c>
      <c r="C815">
        <v>8805.4500000000007</v>
      </c>
      <c r="D815">
        <v>811890</v>
      </c>
    </row>
    <row r="816" spans="2:4">
      <c r="B816" s="299">
        <v>44601</v>
      </c>
      <c r="C816">
        <v>8949.4500000000007</v>
      </c>
      <c r="D816">
        <v>1400000</v>
      </c>
    </row>
    <row r="817" spans="2:4">
      <c r="B817" s="299">
        <v>44600</v>
      </c>
      <c r="C817">
        <v>8599.4500000000007</v>
      </c>
      <c r="D817">
        <v>998180</v>
      </c>
    </row>
    <row r="818" spans="2:4">
      <c r="B818" s="299">
        <v>44599</v>
      </c>
      <c r="C818">
        <v>8511.65</v>
      </c>
      <c r="D818">
        <v>446100</v>
      </c>
    </row>
    <row r="819" spans="2:4">
      <c r="B819" s="299">
        <v>44596</v>
      </c>
      <c r="C819">
        <v>8550.5499999999993</v>
      </c>
      <c r="D819">
        <v>404420</v>
      </c>
    </row>
    <row r="820" spans="2:4">
      <c r="B820" s="299">
        <v>44595</v>
      </c>
      <c r="C820">
        <v>8593.65</v>
      </c>
      <c r="D820">
        <v>810020</v>
      </c>
    </row>
    <row r="821" spans="2:4">
      <c r="B821" s="299">
        <v>44594</v>
      </c>
      <c r="C821">
        <v>8515.25</v>
      </c>
      <c r="D821">
        <v>580430</v>
      </c>
    </row>
    <row r="822" spans="2:4">
      <c r="B822" s="299">
        <v>44593</v>
      </c>
      <c r="C822">
        <v>8559.4</v>
      </c>
      <c r="D822">
        <v>819690</v>
      </c>
    </row>
    <row r="823" spans="2:4">
      <c r="B823" s="299">
        <v>44592</v>
      </c>
      <c r="C823">
        <v>8597.2999999999993</v>
      </c>
      <c r="D823">
        <v>561420</v>
      </c>
    </row>
    <row r="824" spans="2:4">
      <c r="B824" s="299">
        <v>44589</v>
      </c>
      <c r="C824">
        <v>8550.9500000000007</v>
      </c>
      <c r="D824">
        <v>1050000</v>
      </c>
    </row>
    <row r="825" spans="2:4">
      <c r="B825" s="299">
        <v>44588</v>
      </c>
      <c r="C825">
        <v>8820.2000000000007</v>
      </c>
      <c r="D825">
        <v>2900000</v>
      </c>
    </row>
    <row r="826" spans="2:4">
      <c r="B826" s="299">
        <v>44586</v>
      </c>
      <c r="C826">
        <v>8602.6</v>
      </c>
      <c r="D826">
        <v>2160000</v>
      </c>
    </row>
    <row r="827" spans="2:4">
      <c r="B827" s="299">
        <v>44585</v>
      </c>
      <c r="C827">
        <v>8052.3</v>
      </c>
      <c r="D827">
        <v>1150000</v>
      </c>
    </row>
    <row r="828" spans="2:4">
      <c r="B828" s="299">
        <v>44582</v>
      </c>
      <c r="C828">
        <v>8189.6</v>
      </c>
      <c r="D828">
        <v>1040000</v>
      </c>
    </row>
    <row r="829" spans="2:4">
      <c r="B829" s="299">
        <v>44581</v>
      </c>
      <c r="C829">
        <v>8036.35</v>
      </c>
      <c r="D829">
        <v>522850.00000000006</v>
      </c>
    </row>
    <row r="830" spans="2:4">
      <c r="B830" s="299">
        <v>44580</v>
      </c>
      <c r="C830">
        <v>8015.7</v>
      </c>
      <c r="D830">
        <v>681630</v>
      </c>
    </row>
    <row r="831" spans="2:4">
      <c r="B831" s="299">
        <v>44579</v>
      </c>
      <c r="C831">
        <v>7915.15</v>
      </c>
      <c r="D831">
        <v>785200</v>
      </c>
    </row>
    <row r="832" spans="2:4">
      <c r="B832" s="299">
        <v>44578</v>
      </c>
      <c r="C832">
        <v>8265.5</v>
      </c>
      <c r="D832">
        <v>862250</v>
      </c>
    </row>
    <row r="833" spans="2:4">
      <c r="B833" s="299">
        <v>44575</v>
      </c>
      <c r="C833">
        <v>8084.2</v>
      </c>
      <c r="D833">
        <v>299540</v>
      </c>
    </row>
    <row r="834" spans="2:4">
      <c r="B834" s="299">
        <v>44574</v>
      </c>
      <c r="C834">
        <v>8077.05</v>
      </c>
      <c r="D834">
        <v>684930</v>
      </c>
    </row>
    <row r="835" spans="2:4">
      <c r="B835" s="299">
        <v>44573</v>
      </c>
      <c r="C835">
        <v>8170.75</v>
      </c>
      <c r="D835">
        <v>288170</v>
      </c>
    </row>
    <row r="836" spans="2:4">
      <c r="B836" s="299">
        <v>44572</v>
      </c>
      <c r="C836">
        <v>8143.85</v>
      </c>
      <c r="D836">
        <v>688920</v>
      </c>
    </row>
    <row r="837" spans="2:4">
      <c r="B837" s="299">
        <v>44571</v>
      </c>
      <c r="C837">
        <v>8125.6</v>
      </c>
      <c r="D837">
        <v>827930</v>
      </c>
    </row>
    <row r="838" spans="2:4">
      <c r="B838" s="299">
        <v>44568</v>
      </c>
      <c r="C838">
        <v>7906</v>
      </c>
      <c r="D838">
        <v>523120.00000000006</v>
      </c>
    </row>
    <row r="839" spans="2:4">
      <c r="B839" s="299">
        <v>44567</v>
      </c>
      <c r="C839">
        <v>7882.1</v>
      </c>
      <c r="D839">
        <v>739980</v>
      </c>
    </row>
    <row r="840" spans="2:4">
      <c r="B840" s="299">
        <v>44566</v>
      </c>
      <c r="C840">
        <v>7775.35</v>
      </c>
      <c r="D840">
        <v>710040</v>
      </c>
    </row>
    <row r="841" spans="2:4">
      <c r="B841" s="299">
        <v>44565</v>
      </c>
      <c r="C841">
        <v>7630.1</v>
      </c>
      <c r="D841">
        <v>495180</v>
      </c>
    </row>
    <row r="842" spans="2:4">
      <c r="B842" s="299">
        <v>44564</v>
      </c>
      <c r="C842">
        <v>7523.9</v>
      </c>
      <c r="D842">
        <v>456600</v>
      </c>
    </row>
    <row r="843" spans="2:4">
      <c r="B843" s="299">
        <v>44561</v>
      </c>
      <c r="C843">
        <v>7426.45</v>
      </c>
      <c r="D843">
        <v>313400</v>
      </c>
    </row>
    <row r="844" spans="2:4">
      <c r="B844" s="299">
        <v>44560</v>
      </c>
      <c r="C844">
        <v>7282.25</v>
      </c>
      <c r="D844">
        <v>296040</v>
      </c>
    </row>
    <row r="845" spans="2:4">
      <c r="B845" s="299">
        <v>44559</v>
      </c>
      <c r="C845">
        <v>7350.05</v>
      </c>
      <c r="D845">
        <v>287780</v>
      </c>
    </row>
    <row r="846" spans="2:4">
      <c r="B846" s="299">
        <v>44558</v>
      </c>
      <c r="C846">
        <v>7297.45</v>
      </c>
      <c r="D846">
        <v>214530</v>
      </c>
    </row>
    <row r="847" spans="2:4">
      <c r="B847" s="299">
        <v>44557</v>
      </c>
      <c r="C847">
        <v>7289.5</v>
      </c>
      <c r="D847">
        <v>190180</v>
      </c>
    </row>
    <row r="848" spans="2:4">
      <c r="B848" s="299">
        <v>44554</v>
      </c>
      <c r="C848">
        <v>7317.1</v>
      </c>
      <c r="D848">
        <v>357450</v>
      </c>
    </row>
    <row r="849" spans="2:4">
      <c r="B849" s="299">
        <v>44553</v>
      </c>
      <c r="C849">
        <v>7387.15</v>
      </c>
      <c r="D849">
        <v>249920</v>
      </c>
    </row>
    <row r="850" spans="2:4">
      <c r="B850" s="299">
        <v>44552</v>
      </c>
      <c r="C850">
        <v>7423.75</v>
      </c>
      <c r="D850">
        <v>368980</v>
      </c>
    </row>
    <row r="851" spans="2:4">
      <c r="B851" s="299">
        <v>44551</v>
      </c>
      <c r="C851">
        <v>7315.15</v>
      </c>
      <c r="D851">
        <v>415740</v>
      </c>
    </row>
    <row r="852" spans="2:4">
      <c r="B852" s="299">
        <v>44550</v>
      </c>
      <c r="C852">
        <v>7286.6</v>
      </c>
      <c r="D852">
        <v>867430</v>
      </c>
    </row>
    <row r="853" spans="2:4">
      <c r="B853" s="299">
        <v>44547</v>
      </c>
      <c r="C853">
        <v>7296.6</v>
      </c>
      <c r="D853">
        <v>1080000</v>
      </c>
    </row>
    <row r="854" spans="2:4">
      <c r="B854" s="299">
        <v>44546</v>
      </c>
      <c r="C854">
        <v>7450.8</v>
      </c>
      <c r="D854">
        <v>595580</v>
      </c>
    </row>
    <row r="855" spans="2:4">
      <c r="B855" s="299">
        <v>44545</v>
      </c>
      <c r="C855">
        <v>7567.95</v>
      </c>
      <c r="D855">
        <v>529020</v>
      </c>
    </row>
    <row r="856" spans="2:4">
      <c r="B856" s="299">
        <v>44544</v>
      </c>
      <c r="C856">
        <v>7493.15</v>
      </c>
      <c r="D856">
        <v>749700</v>
      </c>
    </row>
    <row r="857" spans="2:4">
      <c r="B857" s="299">
        <v>44543</v>
      </c>
      <c r="C857">
        <v>7516.4</v>
      </c>
      <c r="D857">
        <v>883010</v>
      </c>
    </row>
    <row r="858" spans="2:4">
      <c r="B858" s="299">
        <v>44540</v>
      </c>
      <c r="C858">
        <v>7425.65</v>
      </c>
      <c r="D858">
        <v>431680</v>
      </c>
    </row>
    <row r="859" spans="2:4">
      <c r="B859" s="299">
        <v>44539</v>
      </c>
      <c r="C859">
        <v>7421.75</v>
      </c>
      <c r="D859">
        <v>615040</v>
      </c>
    </row>
    <row r="860" spans="2:4">
      <c r="B860" s="299">
        <v>44538</v>
      </c>
      <c r="C860">
        <v>7434.9</v>
      </c>
      <c r="D860">
        <v>930340</v>
      </c>
    </row>
    <row r="861" spans="2:4">
      <c r="B861" s="299">
        <v>44537</v>
      </c>
      <c r="C861">
        <v>7186.6</v>
      </c>
      <c r="D861">
        <v>637150</v>
      </c>
    </row>
    <row r="862" spans="2:4">
      <c r="B862" s="299">
        <v>44536</v>
      </c>
      <c r="C862">
        <v>7042.85</v>
      </c>
      <c r="D862">
        <v>609510</v>
      </c>
    </row>
    <row r="863" spans="2:4">
      <c r="B863" s="299">
        <v>44533</v>
      </c>
      <c r="C863">
        <v>7208.7</v>
      </c>
      <c r="D863">
        <v>603800</v>
      </c>
    </row>
    <row r="864" spans="2:4">
      <c r="B864" s="299">
        <v>44532</v>
      </c>
      <c r="C864">
        <v>7324.95</v>
      </c>
      <c r="D864">
        <v>618570</v>
      </c>
    </row>
    <row r="865" spans="2:4">
      <c r="B865" s="299">
        <v>44531</v>
      </c>
      <c r="C865">
        <v>7273.25</v>
      </c>
      <c r="D865">
        <v>1670000</v>
      </c>
    </row>
    <row r="866" spans="2:4">
      <c r="B866" s="299">
        <v>44530</v>
      </c>
      <c r="C866">
        <v>7067.8</v>
      </c>
      <c r="D866">
        <v>1290000</v>
      </c>
    </row>
    <row r="867" spans="2:4">
      <c r="B867" s="299">
        <v>44529</v>
      </c>
      <c r="C867">
        <v>7149.5</v>
      </c>
      <c r="D867">
        <v>733010</v>
      </c>
    </row>
    <row r="868" spans="2:4">
      <c r="B868" s="299">
        <v>44526</v>
      </c>
      <c r="C868">
        <v>7170.5</v>
      </c>
      <c r="D868">
        <v>1150000</v>
      </c>
    </row>
    <row r="869" spans="2:4">
      <c r="B869" s="299">
        <v>44525</v>
      </c>
      <c r="C869">
        <v>7572.5</v>
      </c>
      <c r="D869">
        <v>1010000</v>
      </c>
    </row>
    <row r="870" spans="2:4">
      <c r="B870" s="299">
        <v>44524</v>
      </c>
      <c r="C870">
        <v>7669.45</v>
      </c>
      <c r="D870">
        <v>571080</v>
      </c>
    </row>
    <row r="871" spans="2:4">
      <c r="B871" s="299">
        <v>44523</v>
      </c>
      <c r="C871">
        <v>7854</v>
      </c>
      <c r="D871">
        <v>567200</v>
      </c>
    </row>
    <row r="872" spans="2:4">
      <c r="B872" s="299">
        <v>44522</v>
      </c>
      <c r="C872">
        <v>7864.4</v>
      </c>
      <c r="D872">
        <v>672300</v>
      </c>
    </row>
    <row r="873" spans="2:4">
      <c r="B873" s="299">
        <v>44518</v>
      </c>
      <c r="C873">
        <v>8117.15</v>
      </c>
      <c r="D873">
        <v>1340000</v>
      </c>
    </row>
    <row r="874" spans="2:4">
      <c r="B874" s="299">
        <v>44517</v>
      </c>
      <c r="C874">
        <v>8274.75</v>
      </c>
      <c r="D874">
        <v>2380000</v>
      </c>
    </row>
    <row r="875" spans="2:4">
      <c r="B875" s="299">
        <v>44516</v>
      </c>
      <c r="C875">
        <v>8050.35</v>
      </c>
      <c r="D875">
        <v>2620000</v>
      </c>
    </row>
    <row r="876" spans="2:4">
      <c r="B876" s="299">
        <v>44515</v>
      </c>
      <c r="C876">
        <v>7503.1</v>
      </c>
      <c r="D876">
        <v>314410</v>
      </c>
    </row>
    <row r="877" spans="2:4">
      <c r="B877" s="299">
        <v>44512</v>
      </c>
      <c r="C877">
        <v>7479.85</v>
      </c>
      <c r="D877">
        <v>349670</v>
      </c>
    </row>
    <row r="878" spans="2:4">
      <c r="B878" s="299">
        <v>44511</v>
      </c>
      <c r="C878">
        <v>7453.45</v>
      </c>
      <c r="D878">
        <v>486990</v>
      </c>
    </row>
    <row r="879" spans="2:4">
      <c r="B879" s="299">
        <v>44510</v>
      </c>
      <c r="C879">
        <v>7511.65</v>
      </c>
      <c r="D879">
        <v>562430</v>
      </c>
    </row>
    <row r="880" spans="2:4">
      <c r="B880" s="299">
        <v>44509</v>
      </c>
      <c r="C880">
        <v>7577.55</v>
      </c>
      <c r="D880">
        <v>632880</v>
      </c>
    </row>
    <row r="881" spans="2:4">
      <c r="B881" s="299">
        <v>44508</v>
      </c>
      <c r="C881">
        <v>7684.6</v>
      </c>
      <c r="D881">
        <v>428430</v>
      </c>
    </row>
    <row r="882" spans="2:4">
      <c r="B882" s="299">
        <v>44504</v>
      </c>
      <c r="C882">
        <v>7747.4</v>
      </c>
      <c r="D882">
        <v>53370</v>
      </c>
    </row>
    <row r="883" spans="2:4">
      <c r="B883" s="299">
        <v>44503</v>
      </c>
      <c r="C883">
        <v>7734.25</v>
      </c>
      <c r="D883">
        <v>656490</v>
      </c>
    </row>
    <row r="884" spans="2:4">
      <c r="B884" s="299">
        <v>44502</v>
      </c>
      <c r="C884">
        <v>7791.75</v>
      </c>
      <c r="D884">
        <v>1300000</v>
      </c>
    </row>
    <row r="885" spans="2:4">
      <c r="B885" s="299">
        <v>44501</v>
      </c>
      <c r="C885">
        <v>7615.55</v>
      </c>
      <c r="D885">
        <v>1010000</v>
      </c>
    </row>
    <row r="886" spans="2:4">
      <c r="B886" s="299">
        <v>44498</v>
      </c>
      <c r="C886">
        <v>7482.4</v>
      </c>
      <c r="D886">
        <v>819880</v>
      </c>
    </row>
    <row r="887" spans="2:4">
      <c r="B887" s="299">
        <v>44497</v>
      </c>
      <c r="C887">
        <v>7369.7</v>
      </c>
      <c r="D887">
        <v>961510</v>
      </c>
    </row>
    <row r="888" spans="2:4">
      <c r="B888" s="299">
        <v>44496</v>
      </c>
      <c r="C888">
        <v>7356.25</v>
      </c>
      <c r="D888">
        <v>1220000</v>
      </c>
    </row>
    <row r="889" spans="2:4">
      <c r="B889" s="299">
        <v>44495</v>
      </c>
      <c r="C889">
        <v>7297.35</v>
      </c>
      <c r="D889">
        <v>292200</v>
      </c>
    </row>
    <row r="890" spans="2:4">
      <c r="B890" s="299">
        <v>44494</v>
      </c>
      <c r="C890">
        <v>7260.6</v>
      </c>
      <c r="D890">
        <v>248060</v>
      </c>
    </row>
    <row r="891" spans="2:4">
      <c r="B891" s="299">
        <v>44491</v>
      </c>
      <c r="C891">
        <v>7408.9</v>
      </c>
      <c r="D891">
        <v>224520</v>
      </c>
    </row>
    <row r="892" spans="2:4">
      <c r="B892" s="299">
        <v>44490</v>
      </c>
      <c r="C892">
        <v>7575.25</v>
      </c>
      <c r="D892">
        <v>563130</v>
      </c>
    </row>
    <row r="893" spans="2:4">
      <c r="B893" s="299">
        <v>44489</v>
      </c>
      <c r="C893">
        <v>7590.75</v>
      </c>
      <c r="D893">
        <v>488080</v>
      </c>
    </row>
    <row r="894" spans="2:4">
      <c r="B894" s="299">
        <v>44488</v>
      </c>
      <c r="C894">
        <v>7655.65</v>
      </c>
      <c r="D894">
        <v>658870</v>
      </c>
    </row>
    <row r="895" spans="2:4">
      <c r="B895" s="299">
        <v>44487</v>
      </c>
      <c r="C895">
        <v>7657</v>
      </c>
      <c r="D895">
        <v>913960</v>
      </c>
    </row>
    <row r="896" spans="2:4">
      <c r="B896" s="299">
        <v>44483</v>
      </c>
      <c r="C896">
        <v>7496.9</v>
      </c>
      <c r="D896">
        <v>831550</v>
      </c>
    </row>
    <row r="897" spans="2:4">
      <c r="B897" s="299">
        <v>44482</v>
      </c>
      <c r="C897">
        <v>7482.15</v>
      </c>
      <c r="D897">
        <v>1080000</v>
      </c>
    </row>
    <row r="898" spans="2:4">
      <c r="B898" s="299">
        <v>44481</v>
      </c>
      <c r="C898">
        <v>7693.8</v>
      </c>
      <c r="D898">
        <v>406810</v>
      </c>
    </row>
    <row r="899" spans="2:4">
      <c r="B899" s="299">
        <v>44480</v>
      </c>
      <c r="C899">
        <v>7700.8</v>
      </c>
      <c r="D899">
        <v>1070000</v>
      </c>
    </row>
    <row r="900" spans="2:4">
      <c r="B900" s="299">
        <v>44477</v>
      </c>
      <c r="C900">
        <v>7430</v>
      </c>
      <c r="D900">
        <v>630620</v>
      </c>
    </row>
    <row r="901" spans="2:4">
      <c r="B901" s="299">
        <v>44476</v>
      </c>
      <c r="C901">
        <v>7492.5</v>
      </c>
      <c r="D901">
        <v>1650000</v>
      </c>
    </row>
    <row r="902" spans="2:4">
      <c r="B902" s="299">
        <v>44475</v>
      </c>
      <c r="C902">
        <v>7199.25</v>
      </c>
      <c r="D902">
        <v>726700</v>
      </c>
    </row>
    <row r="903" spans="2:4">
      <c r="B903" s="299">
        <v>44474</v>
      </c>
      <c r="C903">
        <v>7258.25</v>
      </c>
      <c r="D903">
        <v>546000</v>
      </c>
    </row>
    <row r="904" spans="2:4">
      <c r="B904" s="299">
        <v>44473</v>
      </c>
      <c r="C904">
        <v>7170.3</v>
      </c>
      <c r="D904">
        <v>466990</v>
      </c>
    </row>
    <row r="905" spans="2:4">
      <c r="B905" s="299">
        <v>44470</v>
      </c>
      <c r="C905">
        <v>7162.3</v>
      </c>
      <c r="D905">
        <v>901590</v>
      </c>
    </row>
    <row r="906" spans="2:4">
      <c r="B906" s="299">
        <v>44469</v>
      </c>
      <c r="C906">
        <v>7338.05</v>
      </c>
      <c r="D906">
        <v>625720</v>
      </c>
    </row>
    <row r="907" spans="2:4">
      <c r="B907" s="299">
        <v>44468</v>
      </c>
      <c r="C907">
        <v>7384.05</v>
      </c>
      <c r="D907">
        <v>643560</v>
      </c>
    </row>
    <row r="908" spans="2:4">
      <c r="B908" s="299">
        <v>44467</v>
      </c>
      <c r="C908">
        <v>7423.85</v>
      </c>
      <c r="D908">
        <v>1350000</v>
      </c>
    </row>
    <row r="909" spans="2:4">
      <c r="B909" s="299">
        <v>44466</v>
      </c>
      <c r="C909">
        <v>7403.45</v>
      </c>
      <c r="D909">
        <v>2650000</v>
      </c>
    </row>
    <row r="910" spans="2:4">
      <c r="B910" s="299">
        <v>44463</v>
      </c>
      <c r="C910">
        <v>6952.25</v>
      </c>
      <c r="D910">
        <v>1650000</v>
      </c>
    </row>
    <row r="911" spans="2:4">
      <c r="B911" s="299">
        <v>44462</v>
      </c>
      <c r="C911">
        <v>6846.7</v>
      </c>
      <c r="D911">
        <v>432740</v>
      </c>
    </row>
    <row r="912" spans="2:4">
      <c r="B912" s="299">
        <v>44461</v>
      </c>
      <c r="C912">
        <v>6831</v>
      </c>
      <c r="D912">
        <v>548620</v>
      </c>
    </row>
    <row r="913" spans="2:4">
      <c r="B913" s="299">
        <v>44460</v>
      </c>
      <c r="C913">
        <v>6777</v>
      </c>
      <c r="D913">
        <v>1090000</v>
      </c>
    </row>
    <row r="914" spans="2:4">
      <c r="B914" s="299">
        <v>44459</v>
      </c>
      <c r="C914">
        <v>6950.4</v>
      </c>
      <c r="D914">
        <v>550410</v>
      </c>
    </row>
    <row r="915" spans="2:4">
      <c r="B915" s="299">
        <v>44456</v>
      </c>
      <c r="C915">
        <v>7014.45</v>
      </c>
      <c r="D915">
        <v>980790</v>
      </c>
    </row>
    <row r="916" spans="2:4">
      <c r="B916" s="299">
        <v>44455</v>
      </c>
      <c r="C916">
        <v>6930.95</v>
      </c>
      <c r="D916">
        <v>556650</v>
      </c>
    </row>
    <row r="917" spans="2:4">
      <c r="B917" s="299">
        <v>44454</v>
      </c>
      <c r="C917">
        <v>6909</v>
      </c>
      <c r="D917">
        <v>310140</v>
      </c>
    </row>
    <row r="918" spans="2:4">
      <c r="B918" s="299">
        <v>44453</v>
      </c>
      <c r="C918">
        <v>6894.45</v>
      </c>
      <c r="D918">
        <v>817280</v>
      </c>
    </row>
    <row r="919" spans="2:4">
      <c r="B919" s="299">
        <v>44452</v>
      </c>
      <c r="C919">
        <v>6873.7</v>
      </c>
      <c r="D919">
        <v>508399.99999999994</v>
      </c>
    </row>
    <row r="920" spans="2:4">
      <c r="B920" s="299">
        <v>44448</v>
      </c>
      <c r="C920">
        <v>6802.25</v>
      </c>
      <c r="D920">
        <v>515700.00000000006</v>
      </c>
    </row>
    <row r="921" spans="2:4">
      <c r="B921" s="299">
        <v>44447</v>
      </c>
      <c r="C921">
        <v>6781.25</v>
      </c>
      <c r="D921">
        <v>847770</v>
      </c>
    </row>
    <row r="922" spans="2:4">
      <c r="B922" s="299">
        <v>44446</v>
      </c>
      <c r="C922">
        <v>6877.15</v>
      </c>
      <c r="D922">
        <v>743780</v>
      </c>
    </row>
    <row r="923" spans="2:4">
      <c r="B923" s="299">
        <v>44445</v>
      </c>
      <c r="C923">
        <v>6846.9</v>
      </c>
      <c r="D923">
        <v>897440</v>
      </c>
    </row>
    <row r="924" spans="2:4">
      <c r="B924" s="299">
        <v>44442</v>
      </c>
      <c r="C924">
        <v>6863.1</v>
      </c>
      <c r="D924">
        <v>1200000</v>
      </c>
    </row>
    <row r="925" spans="2:4">
      <c r="B925" s="299">
        <v>44441</v>
      </c>
      <c r="C925">
        <v>6792.9</v>
      </c>
      <c r="D925">
        <v>741050</v>
      </c>
    </row>
    <row r="926" spans="2:4">
      <c r="B926" s="299">
        <v>44440</v>
      </c>
      <c r="C926">
        <v>6784.9</v>
      </c>
      <c r="D926">
        <v>1110000</v>
      </c>
    </row>
    <row r="927" spans="2:4">
      <c r="B927" s="299">
        <v>44439</v>
      </c>
      <c r="C927">
        <v>6846.1</v>
      </c>
      <c r="D927">
        <v>938330</v>
      </c>
    </row>
    <row r="928" spans="2:4">
      <c r="B928" s="299">
        <v>44438</v>
      </c>
      <c r="C928">
        <v>6796.9</v>
      </c>
      <c r="D928">
        <v>819450</v>
      </c>
    </row>
    <row r="929" spans="2:4">
      <c r="B929" s="299">
        <v>44435</v>
      </c>
      <c r="C929">
        <v>6624.85</v>
      </c>
      <c r="D929">
        <v>1430000</v>
      </c>
    </row>
    <row r="930" spans="2:4">
      <c r="B930" s="299">
        <v>44434</v>
      </c>
      <c r="C930">
        <v>6608.6</v>
      </c>
      <c r="D930">
        <v>1200000</v>
      </c>
    </row>
    <row r="931" spans="2:4">
      <c r="B931" s="299">
        <v>44433</v>
      </c>
      <c r="C931">
        <v>6711.45</v>
      </c>
      <c r="D931">
        <v>722190</v>
      </c>
    </row>
    <row r="932" spans="2:4">
      <c r="B932" s="299">
        <v>44432</v>
      </c>
      <c r="C932">
        <v>6803.2</v>
      </c>
      <c r="D932">
        <v>646990</v>
      </c>
    </row>
    <row r="933" spans="2:4">
      <c r="B933" s="299">
        <v>44431</v>
      </c>
      <c r="C933">
        <v>6825.9</v>
      </c>
      <c r="D933">
        <v>537300</v>
      </c>
    </row>
    <row r="934" spans="2:4">
      <c r="B934" s="299">
        <v>44428</v>
      </c>
      <c r="C934">
        <v>6850.9</v>
      </c>
      <c r="D934">
        <v>657980</v>
      </c>
    </row>
    <row r="935" spans="2:4">
      <c r="B935" s="299">
        <v>44426</v>
      </c>
      <c r="C935">
        <v>6840.1</v>
      </c>
      <c r="D935">
        <v>434140</v>
      </c>
    </row>
    <row r="936" spans="2:4">
      <c r="B936" s="299">
        <v>44425</v>
      </c>
      <c r="C936">
        <v>6885.4</v>
      </c>
      <c r="D936">
        <v>752520</v>
      </c>
    </row>
    <row r="937" spans="2:4">
      <c r="B937" s="299">
        <v>44424</v>
      </c>
      <c r="C937">
        <v>6826.85</v>
      </c>
      <c r="D937">
        <v>750970</v>
      </c>
    </row>
    <row r="938" spans="2:4">
      <c r="B938" s="299">
        <v>44421</v>
      </c>
      <c r="C938">
        <v>7002.2</v>
      </c>
      <c r="D938">
        <v>431780</v>
      </c>
    </row>
    <row r="939" spans="2:4">
      <c r="B939" s="299">
        <v>44420</v>
      </c>
      <c r="C939">
        <v>7012</v>
      </c>
      <c r="D939">
        <v>330280</v>
      </c>
    </row>
    <row r="940" spans="2:4">
      <c r="B940" s="299">
        <v>44419</v>
      </c>
      <c r="C940">
        <v>7021.5</v>
      </c>
      <c r="D940">
        <v>414310</v>
      </c>
    </row>
    <row r="941" spans="2:4">
      <c r="B941" s="299">
        <v>44418</v>
      </c>
      <c r="C941">
        <v>7001.95</v>
      </c>
      <c r="D941">
        <v>356730</v>
      </c>
    </row>
    <row r="942" spans="2:4">
      <c r="B942" s="299">
        <v>44417</v>
      </c>
      <c r="C942">
        <v>7081.75</v>
      </c>
      <c r="D942">
        <v>264980</v>
      </c>
    </row>
    <row r="943" spans="2:4">
      <c r="B943" s="299">
        <v>44414</v>
      </c>
      <c r="C943">
        <v>7100.8</v>
      </c>
      <c r="D943">
        <v>517580.00000000006</v>
      </c>
    </row>
    <row r="944" spans="2:4">
      <c r="B944" s="299">
        <v>44413</v>
      </c>
      <c r="C944">
        <v>7027.55</v>
      </c>
      <c r="D944">
        <v>495130</v>
      </c>
    </row>
    <row r="945" spans="2:4">
      <c r="B945" s="299">
        <v>44412</v>
      </c>
      <c r="C945">
        <v>7102.9</v>
      </c>
      <c r="D945">
        <v>484120</v>
      </c>
    </row>
    <row r="946" spans="2:4">
      <c r="B946" s="299">
        <v>44411</v>
      </c>
      <c r="C946">
        <v>7199.4</v>
      </c>
      <c r="D946">
        <v>470570</v>
      </c>
    </row>
    <row r="947" spans="2:4">
      <c r="B947" s="299">
        <v>44410</v>
      </c>
      <c r="C947">
        <v>7076.95</v>
      </c>
      <c r="D947">
        <v>433760</v>
      </c>
    </row>
    <row r="948" spans="2:4">
      <c r="B948" s="299">
        <v>44407</v>
      </c>
      <c r="C948">
        <v>6977.7</v>
      </c>
      <c r="D948">
        <v>715550</v>
      </c>
    </row>
    <row r="949" spans="2:4">
      <c r="B949" s="299">
        <v>44406</v>
      </c>
      <c r="C949">
        <v>6993.5</v>
      </c>
      <c r="D949">
        <v>1520000</v>
      </c>
    </row>
    <row r="950" spans="2:4">
      <c r="B950" s="299">
        <v>44405</v>
      </c>
      <c r="C950">
        <v>7165.05</v>
      </c>
      <c r="D950">
        <v>739430</v>
      </c>
    </row>
    <row r="951" spans="2:4">
      <c r="B951" s="299">
        <v>44404</v>
      </c>
      <c r="C951">
        <v>7240.25</v>
      </c>
      <c r="D951">
        <v>417170</v>
      </c>
    </row>
    <row r="952" spans="2:4">
      <c r="B952" s="299">
        <v>44403</v>
      </c>
      <c r="C952">
        <v>7235.8</v>
      </c>
      <c r="D952">
        <v>431760</v>
      </c>
    </row>
    <row r="953" spans="2:4">
      <c r="B953" s="299">
        <v>44400</v>
      </c>
      <c r="C953">
        <v>7293.85</v>
      </c>
      <c r="D953">
        <v>436330</v>
      </c>
    </row>
    <row r="954" spans="2:4">
      <c r="B954" s="299">
        <v>44399</v>
      </c>
      <c r="C954">
        <v>7299.55</v>
      </c>
      <c r="D954">
        <v>439930</v>
      </c>
    </row>
    <row r="955" spans="2:4">
      <c r="B955" s="299">
        <v>44397</v>
      </c>
      <c r="C955">
        <v>7232.7</v>
      </c>
      <c r="D955">
        <v>413820</v>
      </c>
    </row>
    <row r="956" spans="2:4">
      <c r="B956" s="299">
        <v>44396</v>
      </c>
      <c r="C956">
        <v>7165.55</v>
      </c>
      <c r="D956">
        <v>386600</v>
      </c>
    </row>
    <row r="957" spans="2:4">
      <c r="B957" s="299">
        <v>44393</v>
      </c>
      <c r="C957">
        <v>7303.55</v>
      </c>
      <c r="D957">
        <v>281550</v>
      </c>
    </row>
    <row r="958" spans="2:4">
      <c r="B958" s="299">
        <v>44392</v>
      </c>
      <c r="C958">
        <v>7307</v>
      </c>
      <c r="D958">
        <v>430060</v>
      </c>
    </row>
    <row r="959" spans="2:4">
      <c r="B959" s="299">
        <v>44391</v>
      </c>
      <c r="C959">
        <v>7326.75</v>
      </c>
      <c r="D959">
        <v>460180</v>
      </c>
    </row>
    <row r="960" spans="2:4">
      <c r="B960" s="299">
        <v>44390</v>
      </c>
      <c r="C960">
        <v>7430.35</v>
      </c>
      <c r="D960">
        <v>350030</v>
      </c>
    </row>
    <row r="961" spans="2:4">
      <c r="B961" s="299">
        <v>44389</v>
      </c>
      <c r="C961">
        <v>7470.1</v>
      </c>
      <c r="D961">
        <v>496480</v>
      </c>
    </row>
    <row r="962" spans="2:4">
      <c r="B962" s="299">
        <v>44386</v>
      </c>
      <c r="C962">
        <v>7425.7</v>
      </c>
      <c r="D962">
        <v>400690</v>
      </c>
    </row>
    <row r="963" spans="2:4">
      <c r="B963" s="299">
        <v>44385</v>
      </c>
      <c r="C963">
        <v>7401.2</v>
      </c>
      <c r="D963">
        <v>391940</v>
      </c>
    </row>
    <row r="964" spans="2:4">
      <c r="B964" s="299">
        <v>44384</v>
      </c>
      <c r="C964">
        <v>7449.4</v>
      </c>
      <c r="D964">
        <v>395340</v>
      </c>
    </row>
    <row r="965" spans="2:4">
      <c r="B965" s="299">
        <v>44383</v>
      </c>
      <c r="C965">
        <v>7514.95</v>
      </c>
      <c r="D965">
        <v>425100</v>
      </c>
    </row>
    <row r="966" spans="2:4">
      <c r="B966" s="299">
        <v>44382</v>
      </c>
      <c r="C966">
        <v>7599.45</v>
      </c>
      <c r="D966">
        <v>484180</v>
      </c>
    </row>
    <row r="967" spans="2:4">
      <c r="B967" s="299">
        <v>44379</v>
      </c>
      <c r="C967">
        <v>7573.85</v>
      </c>
      <c r="D967">
        <v>434910</v>
      </c>
    </row>
    <row r="968" spans="2:4">
      <c r="B968" s="299">
        <v>44378</v>
      </c>
      <c r="C968">
        <v>7584.4</v>
      </c>
      <c r="D968">
        <v>584330</v>
      </c>
    </row>
    <row r="969" spans="2:4">
      <c r="B969" s="299">
        <v>44377</v>
      </c>
      <c r="C969">
        <v>7515.9</v>
      </c>
      <c r="D969">
        <v>729270</v>
      </c>
    </row>
    <row r="970" spans="2:4">
      <c r="B970" s="299">
        <v>44376</v>
      </c>
      <c r="C970">
        <v>7487.5</v>
      </c>
      <c r="D970">
        <v>480220</v>
      </c>
    </row>
    <row r="971" spans="2:4">
      <c r="B971" s="299">
        <v>44375</v>
      </c>
      <c r="C971">
        <v>7596.25</v>
      </c>
      <c r="D971">
        <v>433360</v>
      </c>
    </row>
    <row r="972" spans="2:4">
      <c r="B972" s="299">
        <v>44372</v>
      </c>
      <c r="C972">
        <v>7649</v>
      </c>
      <c r="D972">
        <v>1220000</v>
      </c>
    </row>
    <row r="973" spans="2:4">
      <c r="B973" s="299">
        <v>44371</v>
      </c>
      <c r="C973">
        <v>7527.45</v>
      </c>
      <c r="D973">
        <v>1040000</v>
      </c>
    </row>
    <row r="974" spans="2:4">
      <c r="B974" s="299">
        <v>44370</v>
      </c>
      <c r="C974">
        <v>7432.7</v>
      </c>
      <c r="D974">
        <v>2230000</v>
      </c>
    </row>
    <row r="975" spans="2:4">
      <c r="B975" s="299">
        <v>44369</v>
      </c>
      <c r="C975">
        <v>7265.4</v>
      </c>
      <c r="D975">
        <v>1760000</v>
      </c>
    </row>
    <row r="976" spans="2:4">
      <c r="B976" s="299">
        <v>44368</v>
      </c>
      <c r="C976">
        <v>6899.9</v>
      </c>
      <c r="D976">
        <v>443800</v>
      </c>
    </row>
    <row r="977" spans="2:4">
      <c r="B977" s="299">
        <v>44365</v>
      </c>
      <c r="C977">
        <v>6959.35</v>
      </c>
      <c r="D977">
        <v>797390</v>
      </c>
    </row>
    <row r="978" spans="2:4">
      <c r="B978" s="299">
        <v>44364</v>
      </c>
      <c r="C978">
        <v>6969.35</v>
      </c>
      <c r="D978">
        <v>595260</v>
      </c>
    </row>
    <row r="979" spans="2:4">
      <c r="B979" s="299">
        <v>44363</v>
      </c>
      <c r="C979">
        <v>7114.25</v>
      </c>
      <c r="D979">
        <v>283010</v>
      </c>
    </row>
    <row r="980" spans="2:4">
      <c r="B980" s="299">
        <v>44362</v>
      </c>
      <c r="C980">
        <v>7166.25</v>
      </c>
      <c r="D980">
        <v>207630</v>
      </c>
    </row>
    <row r="981" spans="2:4">
      <c r="B981" s="299">
        <v>44361</v>
      </c>
      <c r="C981">
        <v>7177.85</v>
      </c>
      <c r="D981">
        <v>322350</v>
      </c>
    </row>
    <row r="982" spans="2:4">
      <c r="B982" s="299">
        <v>44358</v>
      </c>
      <c r="C982">
        <v>7223.8</v>
      </c>
      <c r="D982">
        <v>253690.00000000003</v>
      </c>
    </row>
    <row r="983" spans="2:4">
      <c r="B983" s="299">
        <v>44357</v>
      </c>
      <c r="C983">
        <v>7199.9</v>
      </c>
      <c r="D983">
        <v>278030</v>
      </c>
    </row>
    <row r="984" spans="2:4">
      <c r="B984" s="299">
        <v>44356</v>
      </c>
      <c r="C984">
        <v>7239</v>
      </c>
      <c r="D984">
        <v>443780</v>
      </c>
    </row>
    <row r="985" spans="2:4">
      <c r="B985" s="299">
        <v>44355</v>
      </c>
      <c r="C985">
        <v>7336.75</v>
      </c>
      <c r="D985">
        <v>538820</v>
      </c>
    </row>
    <row r="986" spans="2:4">
      <c r="B986" s="299">
        <v>44354</v>
      </c>
      <c r="C986">
        <v>7275.65</v>
      </c>
      <c r="D986">
        <v>520480.00000000006</v>
      </c>
    </row>
    <row r="987" spans="2:4">
      <c r="B987" s="299">
        <v>44351</v>
      </c>
      <c r="C987">
        <v>7214.7</v>
      </c>
      <c r="D987">
        <v>575590</v>
      </c>
    </row>
    <row r="988" spans="2:4">
      <c r="B988" s="299">
        <v>44350</v>
      </c>
      <c r="C988">
        <v>7209.5</v>
      </c>
      <c r="D988">
        <v>401590</v>
      </c>
    </row>
    <row r="989" spans="2:4">
      <c r="B989" s="299">
        <v>44349</v>
      </c>
      <c r="C989">
        <v>7184.7</v>
      </c>
      <c r="D989">
        <v>598860</v>
      </c>
    </row>
    <row r="990" spans="2:4">
      <c r="B990" s="299">
        <v>44348</v>
      </c>
      <c r="C990">
        <v>7091.15</v>
      </c>
      <c r="D990">
        <v>642840</v>
      </c>
    </row>
    <row r="991" spans="2:4">
      <c r="B991" s="299">
        <v>44347</v>
      </c>
      <c r="C991">
        <v>7086.3</v>
      </c>
      <c r="D991">
        <v>718280</v>
      </c>
    </row>
    <row r="992" spans="2:4">
      <c r="B992" s="299">
        <v>44344</v>
      </c>
      <c r="C992">
        <v>6970</v>
      </c>
      <c r="D992">
        <v>393810</v>
      </c>
    </row>
    <row r="993" spans="2:4">
      <c r="B993" s="299">
        <v>44343</v>
      </c>
      <c r="C993">
        <v>6968.9</v>
      </c>
      <c r="D993">
        <v>922090</v>
      </c>
    </row>
    <row r="994" spans="2:4">
      <c r="B994" s="299">
        <v>44342</v>
      </c>
      <c r="C994">
        <v>7034.3</v>
      </c>
      <c r="D994">
        <v>691570</v>
      </c>
    </row>
    <row r="995" spans="2:4">
      <c r="B995" s="299">
        <v>44341</v>
      </c>
      <c r="C995">
        <v>6911.8</v>
      </c>
      <c r="D995">
        <v>438740</v>
      </c>
    </row>
    <row r="996" spans="2:4">
      <c r="B996" s="299">
        <v>44340</v>
      </c>
      <c r="C996">
        <v>6871.6</v>
      </c>
      <c r="D996">
        <v>1030000</v>
      </c>
    </row>
    <row r="997" spans="2:4">
      <c r="B997" s="299">
        <v>44337</v>
      </c>
      <c r="C997">
        <v>6814.65</v>
      </c>
      <c r="D997">
        <v>434360</v>
      </c>
    </row>
    <row r="998" spans="2:4">
      <c r="B998" s="299">
        <v>44336</v>
      </c>
      <c r="C998">
        <v>6737.85</v>
      </c>
      <c r="D998">
        <v>470480</v>
      </c>
    </row>
    <row r="999" spans="2:4">
      <c r="B999" s="299">
        <v>44335</v>
      </c>
      <c r="C999">
        <v>6775.9</v>
      </c>
      <c r="D999">
        <v>432770</v>
      </c>
    </row>
    <row r="1000" spans="2:4">
      <c r="B1000" s="299">
        <v>44334</v>
      </c>
      <c r="C1000">
        <v>6811.1</v>
      </c>
      <c r="D1000">
        <v>805830</v>
      </c>
    </row>
    <row r="1001" spans="2:4">
      <c r="B1001" s="299">
        <v>44333</v>
      </c>
      <c r="C1001">
        <v>6717.85</v>
      </c>
      <c r="D1001">
        <v>995830</v>
      </c>
    </row>
    <row r="1002" spans="2:4">
      <c r="B1002" s="299">
        <v>44330</v>
      </c>
      <c r="C1002">
        <v>6736.4</v>
      </c>
      <c r="D1002">
        <v>647030</v>
      </c>
    </row>
    <row r="1003" spans="2:4">
      <c r="B1003" s="299">
        <v>44328</v>
      </c>
      <c r="C1003">
        <v>6817.55</v>
      </c>
      <c r="D1003">
        <v>770200</v>
      </c>
    </row>
    <row r="1004" spans="2:4">
      <c r="B1004" s="299">
        <v>44327</v>
      </c>
      <c r="C1004">
        <v>6736.65</v>
      </c>
      <c r="D1004">
        <v>406050</v>
      </c>
    </row>
    <row r="1005" spans="2:4">
      <c r="B1005" s="299">
        <v>44326</v>
      </c>
      <c r="C1005">
        <v>6764</v>
      </c>
      <c r="D1005">
        <v>541530</v>
      </c>
    </row>
    <row r="1006" spans="2:4">
      <c r="B1006" s="299">
        <v>44323</v>
      </c>
      <c r="C1006">
        <v>6703.05</v>
      </c>
      <c r="D1006">
        <v>605050</v>
      </c>
    </row>
    <row r="1007" spans="2:4">
      <c r="B1007" s="299">
        <v>44322</v>
      </c>
      <c r="C1007">
        <v>6666.65</v>
      </c>
      <c r="D1007">
        <v>520130</v>
      </c>
    </row>
    <row r="1008" spans="2:4">
      <c r="B1008" s="299">
        <v>44321</v>
      </c>
      <c r="C1008">
        <v>6590.1</v>
      </c>
      <c r="D1008">
        <v>499160</v>
      </c>
    </row>
    <row r="1009" spans="2:4">
      <c r="B1009" s="299">
        <v>44320</v>
      </c>
      <c r="C1009">
        <v>6508.25</v>
      </c>
      <c r="D1009">
        <v>507170</v>
      </c>
    </row>
    <row r="1010" spans="2:4">
      <c r="B1010" s="299">
        <v>44319</v>
      </c>
      <c r="C1010">
        <v>6597.85</v>
      </c>
      <c r="D1010">
        <v>834920</v>
      </c>
    </row>
    <row r="1011" spans="2:4">
      <c r="B1011" s="299">
        <v>44316</v>
      </c>
      <c r="C1011">
        <v>6455.65</v>
      </c>
      <c r="D1011">
        <v>850000</v>
      </c>
    </row>
    <row r="1012" spans="2:4">
      <c r="B1012" s="299">
        <v>44315</v>
      </c>
      <c r="C1012">
        <v>6565.65</v>
      </c>
      <c r="D1012">
        <v>757080</v>
      </c>
    </row>
    <row r="1013" spans="2:4">
      <c r="B1013" s="299">
        <v>44314</v>
      </c>
      <c r="C1013">
        <v>6573.8</v>
      </c>
      <c r="D1013">
        <v>1410000</v>
      </c>
    </row>
    <row r="1014" spans="2:4">
      <c r="B1014" s="299">
        <v>44313</v>
      </c>
      <c r="C1014">
        <v>6568.75</v>
      </c>
      <c r="D1014">
        <v>1610000</v>
      </c>
    </row>
    <row r="1015" spans="2:4">
      <c r="B1015" s="299">
        <v>44312</v>
      </c>
      <c r="C1015">
        <v>6638.9</v>
      </c>
      <c r="D1015">
        <v>937340</v>
      </c>
    </row>
    <row r="1016" spans="2:4">
      <c r="B1016" s="299">
        <v>44309</v>
      </c>
      <c r="C1016">
        <v>6676.1</v>
      </c>
      <c r="D1016">
        <v>709310</v>
      </c>
    </row>
    <row r="1017" spans="2:4">
      <c r="B1017" s="299">
        <v>44308</v>
      </c>
      <c r="C1017">
        <v>6650.1</v>
      </c>
      <c r="D1017">
        <v>667910</v>
      </c>
    </row>
    <row r="1018" spans="2:4">
      <c r="B1018" s="299">
        <v>44306</v>
      </c>
      <c r="C1018">
        <v>6646.65</v>
      </c>
      <c r="D1018">
        <v>914140</v>
      </c>
    </row>
    <row r="1019" spans="2:4">
      <c r="B1019" s="299">
        <v>44305</v>
      </c>
      <c r="C1019">
        <v>6511.75</v>
      </c>
      <c r="D1019">
        <v>772220</v>
      </c>
    </row>
    <row r="1020" spans="2:4">
      <c r="B1020" s="299">
        <v>44302</v>
      </c>
      <c r="C1020">
        <v>6648.1</v>
      </c>
      <c r="D1020">
        <v>1000000</v>
      </c>
    </row>
    <row r="1021" spans="2:4">
      <c r="B1021" s="299">
        <v>44301</v>
      </c>
      <c r="C1021">
        <v>6644.25</v>
      </c>
      <c r="D1021">
        <v>1270000</v>
      </c>
    </row>
    <row r="1022" spans="2:4">
      <c r="B1022" s="299">
        <v>44299</v>
      </c>
      <c r="C1022">
        <v>6815.8</v>
      </c>
      <c r="D1022">
        <v>995720</v>
      </c>
    </row>
    <row r="1023" spans="2:4">
      <c r="B1023" s="299">
        <v>44298</v>
      </c>
      <c r="C1023">
        <v>6520.6</v>
      </c>
      <c r="D1023">
        <v>1020000</v>
      </c>
    </row>
    <row r="1024" spans="2:4">
      <c r="B1024" s="299">
        <v>44295</v>
      </c>
      <c r="C1024">
        <v>6827.1</v>
      </c>
      <c r="D1024">
        <v>641330</v>
      </c>
    </row>
    <row r="1025" spans="2:4">
      <c r="B1025" s="299">
        <v>44294</v>
      </c>
      <c r="C1025">
        <v>6826.85</v>
      </c>
      <c r="D1025">
        <v>604550</v>
      </c>
    </row>
    <row r="1026" spans="2:4">
      <c r="B1026" s="299">
        <v>44293</v>
      </c>
      <c r="C1026">
        <v>6865</v>
      </c>
      <c r="D1026">
        <v>598120</v>
      </c>
    </row>
    <row r="1027" spans="2:4">
      <c r="B1027" s="299">
        <v>44292</v>
      </c>
      <c r="C1027">
        <v>6751.3</v>
      </c>
      <c r="D1027">
        <v>628260</v>
      </c>
    </row>
    <row r="1028" spans="2:4">
      <c r="B1028" s="299">
        <v>44291</v>
      </c>
      <c r="C1028">
        <v>6768.55</v>
      </c>
      <c r="D1028">
        <v>668130</v>
      </c>
    </row>
    <row r="1029" spans="2:4">
      <c r="B1029" s="299">
        <v>44287</v>
      </c>
      <c r="C1029">
        <v>6923.9</v>
      </c>
      <c r="D1029">
        <v>660760</v>
      </c>
    </row>
    <row r="1030" spans="2:4">
      <c r="B1030" s="299">
        <v>44286</v>
      </c>
      <c r="C1030">
        <v>6859.2</v>
      </c>
      <c r="D1030">
        <v>735380</v>
      </c>
    </row>
    <row r="1031" spans="2:4">
      <c r="B1031" s="299">
        <v>44285</v>
      </c>
      <c r="C1031">
        <v>6851.8</v>
      </c>
      <c r="D1031">
        <v>1090000</v>
      </c>
    </row>
    <row r="1032" spans="2:4">
      <c r="B1032" s="299">
        <v>44281</v>
      </c>
      <c r="C1032">
        <v>6784.45</v>
      </c>
      <c r="D1032">
        <v>911300</v>
      </c>
    </row>
    <row r="1033" spans="2:4">
      <c r="B1033" s="299">
        <v>44280</v>
      </c>
      <c r="C1033">
        <v>6786.85</v>
      </c>
      <c r="D1033">
        <v>1340000</v>
      </c>
    </row>
    <row r="1034" spans="2:4">
      <c r="B1034" s="299">
        <v>44279</v>
      </c>
      <c r="C1034">
        <v>7066.2</v>
      </c>
      <c r="D1034">
        <v>457150</v>
      </c>
    </row>
    <row r="1035" spans="2:4">
      <c r="B1035" s="299">
        <v>44278</v>
      </c>
      <c r="C1035">
        <v>7186.25</v>
      </c>
      <c r="D1035">
        <v>757590</v>
      </c>
    </row>
    <row r="1036" spans="2:4">
      <c r="B1036" s="299">
        <v>44277</v>
      </c>
      <c r="C1036">
        <v>7101.25</v>
      </c>
      <c r="D1036">
        <v>533770</v>
      </c>
    </row>
    <row r="1037" spans="2:4">
      <c r="B1037" s="299">
        <v>44274</v>
      </c>
      <c r="C1037">
        <v>7113.55</v>
      </c>
      <c r="D1037">
        <v>838760</v>
      </c>
    </row>
    <row r="1038" spans="2:4">
      <c r="B1038" s="299">
        <v>44273</v>
      </c>
      <c r="C1038">
        <v>7113.75</v>
      </c>
      <c r="D1038">
        <v>984550</v>
      </c>
    </row>
    <row r="1039" spans="2:4">
      <c r="B1039" s="299">
        <v>44272</v>
      </c>
      <c r="C1039">
        <v>7064.65</v>
      </c>
      <c r="D1039">
        <v>688580</v>
      </c>
    </row>
    <row r="1040" spans="2:4">
      <c r="B1040" s="299">
        <v>44271</v>
      </c>
      <c r="C1040">
        <v>7150.3</v>
      </c>
      <c r="D1040">
        <v>796360</v>
      </c>
    </row>
    <row r="1041" spans="2:4">
      <c r="B1041" s="299">
        <v>44270</v>
      </c>
      <c r="C1041">
        <v>7089.3</v>
      </c>
      <c r="D1041">
        <v>700310</v>
      </c>
    </row>
    <row r="1042" spans="2:4">
      <c r="B1042" s="299">
        <v>44267</v>
      </c>
      <c r="C1042">
        <v>7096.2</v>
      </c>
      <c r="D1042">
        <v>946720</v>
      </c>
    </row>
    <row r="1043" spans="2:4">
      <c r="B1043" s="299">
        <v>44265</v>
      </c>
      <c r="C1043">
        <v>7272.1</v>
      </c>
      <c r="D1043">
        <v>659270</v>
      </c>
    </row>
    <row r="1044" spans="2:4">
      <c r="B1044" s="299">
        <v>44264</v>
      </c>
      <c r="C1044">
        <v>7301.55</v>
      </c>
      <c r="D1044">
        <v>678490</v>
      </c>
    </row>
    <row r="1045" spans="2:4">
      <c r="B1045" s="299">
        <v>44263</v>
      </c>
      <c r="C1045">
        <v>7259.5</v>
      </c>
      <c r="D1045">
        <v>977570</v>
      </c>
    </row>
    <row r="1046" spans="2:4">
      <c r="B1046" s="299">
        <v>44260</v>
      </c>
      <c r="C1046">
        <v>7249</v>
      </c>
      <c r="D1046">
        <v>1820000</v>
      </c>
    </row>
    <row r="1047" spans="2:4">
      <c r="B1047" s="299">
        <v>44259</v>
      </c>
      <c r="C1047">
        <v>7131.6</v>
      </c>
      <c r="D1047">
        <v>906310</v>
      </c>
    </row>
    <row r="1048" spans="2:4">
      <c r="B1048" s="299">
        <v>44258</v>
      </c>
      <c r="C1048">
        <v>7124.7</v>
      </c>
      <c r="D1048">
        <v>796260</v>
      </c>
    </row>
    <row r="1049" spans="2:4">
      <c r="B1049" s="299">
        <v>44257</v>
      </c>
      <c r="C1049">
        <v>7214.1</v>
      </c>
      <c r="D1049">
        <v>1400000</v>
      </c>
    </row>
    <row r="1050" spans="2:4">
      <c r="B1050" s="299">
        <v>44256</v>
      </c>
      <c r="C1050">
        <v>7015</v>
      </c>
      <c r="D1050">
        <v>1420000</v>
      </c>
    </row>
    <row r="1051" spans="2:4">
      <c r="B1051" s="299">
        <v>44253</v>
      </c>
      <c r="C1051">
        <v>6866.15</v>
      </c>
      <c r="D1051">
        <v>2690000</v>
      </c>
    </row>
    <row r="1052" spans="2:4">
      <c r="B1052" s="299">
        <v>44252</v>
      </c>
      <c r="C1052">
        <v>6930.35</v>
      </c>
      <c r="D1052">
        <v>1740000</v>
      </c>
    </row>
    <row r="1053" spans="2:4">
      <c r="B1053" s="299">
        <v>44251</v>
      </c>
      <c r="C1053">
        <v>6952.95</v>
      </c>
      <c r="D1053">
        <v>1230000</v>
      </c>
    </row>
    <row r="1054" spans="2:4">
      <c r="B1054" s="299">
        <v>44250</v>
      </c>
      <c r="C1054">
        <v>6970.5</v>
      </c>
      <c r="D1054">
        <v>1590000</v>
      </c>
    </row>
    <row r="1055" spans="2:4">
      <c r="B1055" s="299">
        <v>44249</v>
      </c>
      <c r="C1055">
        <v>7086.45</v>
      </c>
      <c r="D1055">
        <v>1500000</v>
      </c>
    </row>
    <row r="1056" spans="2:4">
      <c r="B1056" s="299">
        <v>44246</v>
      </c>
      <c r="C1056">
        <v>7323</v>
      </c>
      <c r="D1056">
        <v>1010000</v>
      </c>
    </row>
    <row r="1057" spans="2:4">
      <c r="B1057" s="299">
        <v>44245</v>
      </c>
      <c r="C1057">
        <v>7497.55</v>
      </c>
      <c r="D1057">
        <v>821460</v>
      </c>
    </row>
    <row r="1058" spans="2:4">
      <c r="B1058" s="299">
        <v>44244</v>
      </c>
      <c r="C1058">
        <v>7503.2</v>
      </c>
      <c r="D1058">
        <v>1020000</v>
      </c>
    </row>
    <row r="1059" spans="2:4">
      <c r="B1059" s="299">
        <v>44243</v>
      </c>
      <c r="C1059">
        <v>7697.05</v>
      </c>
      <c r="D1059">
        <v>1320000</v>
      </c>
    </row>
    <row r="1060" spans="2:4">
      <c r="B1060" s="299">
        <v>44242</v>
      </c>
      <c r="C1060">
        <v>7596.65</v>
      </c>
      <c r="D1060">
        <v>470090</v>
      </c>
    </row>
    <row r="1061" spans="2:4">
      <c r="B1061" s="299">
        <v>44239</v>
      </c>
      <c r="C1061">
        <v>7568.5</v>
      </c>
      <c r="D1061">
        <v>756830</v>
      </c>
    </row>
    <row r="1062" spans="2:4">
      <c r="B1062" s="299">
        <v>44238</v>
      </c>
      <c r="C1062">
        <v>7667.35</v>
      </c>
      <c r="D1062">
        <v>818870</v>
      </c>
    </row>
    <row r="1063" spans="2:4">
      <c r="B1063" s="299">
        <v>44237</v>
      </c>
      <c r="C1063">
        <v>7621.7</v>
      </c>
      <c r="D1063">
        <v>1020000</v>
      </c>
    </row>
    <row r="1064" spans="2:4">
      <c r="B1064" s="299">
        <v>44236</v>
      </c>
      <c r="C1064">
        <v>7627.05</v>
      </c>
      <c r="D1064">
        <v>925130</v>
      </c>
    </row>
    <row r="1065" spans="2:4">
      <c r="B1065" s="299">
        <v>44235</v>
      </c>
      <c r="C1065">
        <v>7574.6</v>
      </c>
      <c r="D1065">
        <v>912370</v>
      </c>
    </row>
    <row r="1066" spans="2:4">
      <c r="B1066" s="299">
        <v>44232</v>
      </c>
      <c r="C1066">
        <v>7494.15</v>
      </c>
      <c r="D1066">
        <v>1130000</v>
      </c>
    </row>
    <row r="1067" spans="2:4">
      <c r="B1067" s="299">
        <v>44231</v>
      </c>
      <c r="C1067">
        <v>7640</v>
      </c>
      <c r="D1067">
        <v>1200000</v>
      </c>
    </row>
    <row r="1068" spans="2:4">
      <c r="B1068" s="299">
        <v>44230</v>
      </c>
      <c r="C1068">
        <v>7589.2</v>
      </c>
      <c r="D1068">
        <v>1490000</v>
      </c>
    </row>
    <row r="1069" spans="2:4">
      <c r="B1069" s="299">
        <v>44229</v>
      </c>
      <c r="C1069">
        <v>7654.7</v>
      </c>
      <c r="D1069">
        <v>1700000</v>
      </c>
    </row>
    <row r="1070" spans="2:4">
      <c r="B1070" s="299">
        <v>44228</v>
      </c>
      <c r="C1070">
        <v>7399.8</v>
      </c>
      <c r="D1070">
        <v>1610000</v>
      </c>
    </row>
    <row r="1071" spans="2:4">
      <c r="B1071" s="299">
        <v>44225</v>
      </c>
      <c r="C1071">
        <v>7206.65</v>
      </c>
      <c r="D1071">
        <v>3070000</v>
      </c>
    </row>
    <row r="1072" spans="2:4">
      <c r="B1072" s="299">
        <v>44224</v>
      </c>
      <c r="C1072">
        <v>7588.5</v>
      </c>
      <c r="D1072">
        <v>2089999.9999999998</v>
      </c>
    </row>
    <row r="1073" spans="2:4">
      <c r="B1073" s="299">
        <v>44223</v>
      </c>
      <c r="C1073">
        <v>7870.9</v>
      </c>
      <c r="D1073">
        <v>1080000</v>
      </c>
    </row>
    <row r="1074" spans="2:4">
      <c r="B1074" s="299">
        <v>44221</v>
      </c>
      <c r="C1074">
        <v>7981.5</v>
      </c>
      <c r="D1074">
        <v>753040</v>
      </c>
    </row>
    <row r="1075" spans="2:4">
      <c r="B1075" s="299">
        <v>44218</v>
      </c>
      <c r="C1075">
        <v>8048.85</v>
      </c>
      <c r="D1075">
        <v>1170000</v>
      </c>
    </row>
    <row r="1076" spans="2:4">
      <c r="B1076" s="299">
        <v>44217</v>
      </c>
      <c r="C1076">
        <v>8076.75</v>
      </c>
      <c r="D1076">
        <v>769490</v>
      </c>
    </row>
    <row r="1077" spans="2:4">
      <c r="B1077" s="299">
        <v>44216</v>
      </c>
      <c r="C1077">
        <v>8144.95</v>
      </c>
      <c r="D1077">
        <v>999230</v>
      </c>
    </row>
    <row r="1078" spans="2:4">
      <c r="B1078" s="299">
        <v>44215</v>
      </c>
      <c r="C1078">
        <v>7922.6</v>
      </c>
      <c r="D1078">
        <v>779890</v>
      </c>
    </row>
    <row r="1079" spans="2:4">
      <c r="B1079" s="299">
        <v>44214</v>
      </c>
      <c r="C1079">
        <v>7830.65</v>
      </c>
      <c r="D1079">
        <v>771180</v>
      </c>
    </row>
    <row r="1080" spans="2:4">
      <c r="B1080" s="299">
        <v>44211</v>
      </c>
      <c r="C1080">
        <v>8024.75</v>
      </c>
      <c r="D1080">
        <v>751180</v>
      </c>
    </row>
    <row r="1081" spans="2:4">
      <c r="B1081" s="299">
        <v>44210</v>
      </c>
      <c r="C1081">
        <v>8149.45</v>
      </c>
      <c r="D1081">
        <v>718270</v>
      </c>
    </row>
    <row r="1082" spans="2:4">
      <c r="B1082" s="299">
        <v>44209</v>
      </c>
      <c r="C1082">
        <v>8139.85</v>
      </c>
      <c r="D1082">
        <v>877230</v>
      </c>
    </row>
    <row r="1083" spans="2:4">
      <c r="B1083" s="299">
        <v>44208</v>
      </c>
      <c r="C1083">
        <v>8188.05</v>
      </c>
      <c r="D1083">
        <v>1510000</v>
      </c>
    </row>
    <row r="1084" spans="2:4">
      <c r="B1084" s="299">
        <v>44207</v>
      </c>
      <c r="C1084">
        <v>8232.75</v>
      </c>
      <c r="D1084">
        <v>2180000</v>
      </c>
    </row>
    <row r="1085" spans="2:4">
      <c r="B1085" s="299">
        <v>44204</v>
      </c>
      <c r="C1085">
        <v>8014.9</v>
      </c>
      <c r="D1085">
        <v>2560000</v>
      </c>
    </row>
    <row r="1086" spans="2:4">
      <c r="B1086" s="299">
        <v>44203</v>
      </c>
      <c r="C1086">
        <v>7566.05</v>
      </c>
      <c r="D1086">
        <v>642970</v>
      </c>
    </row>
    <row r="1087" spans="2:4">
      <c r="B1087" s="299">
        <v>44202</v>
      </c>
      <c r="C1087">
        <v>7628.6</v>
      </c>
      <c r="D1087">
        <v>840680</v>
      </c>
    </row>
    <row r="1088" spans="2:4">
      <c r="B1088" s="299">
        <v>44201</v>
      </c>
      <c r="C1088">
        <v>7655.45</v>
      </c>
      <c r="D1088">
        <v>562670</v>
      </c>
    </row>
    <row r="1089" spans="2:4">
      <c r="B1089" s="299">
        <v>44200</v>
      </c>
      <c r="C1089">
        <v>7702.3</v>
      </c>
      <c r="D1089">
        <v>598650</v>
      </c>
    </row>
    <row r="1090" spans="2:4">
      <c r="B1090" s="299">
        <v>44197</v>
      </c>
      <c r="C1090">
        <v>7691.3</v>
      </c>
      <c r="D1090">
        <v>767570</v>
      </c>
    </row>
    <row r="1091" spans="2:4">
      <c r="B1091" s="299">
        <v>44196</v>
      </c>
      <c r="C1091">
        <v>7649.6</v>
      </c>
      <c r="D1091">
        <v>908520</v>
      </c>
    </row>
    <row r="1092" spans="2:4">
      <c r="B1092" s="299">
        <v>44195</v>
      </c>
      <c r="C1092">
        <v>7612.9</v>
      </c>
      <c r="D1092">
        <v>1030000</v>
      </c>
    </row>
    <row r="1093" spans="2:4">
      <c r="B1093" s="299">
        <v>44194</v>
      </c>
      <c r="C1093">
        <v>7452.35</v>
      </c>
      <c r="D1093">
        <v>538720</v>
      </c>
    </row>
    <row r="1094" spans="2:4">
      <c r="B1094" s="299">
        <v>44193</v>
      </c>
      <c r="C1094">
        <v>7483</v>
      </c>
      <c r="D1094">
        <v>521320</v>
      </c>
    </row>
    <row r="1095" spans="2:4">
      <c r="B1095" s="299">
        <v>44189</v>
      </c>
      <c r="C1095">
        <v>7446.05</v>
      </c>
      <c r="D1095">
        <v>589280</v>
      </c>
    </row>
    <row r="1096" spans="2:4">
      <c r="B1096" s="299">
        <v>44188</v>
      </c>
      <c r="C1096">
        <v>7449.95</v>
      </c>
      <c r="D1096">
        <v>951810</v>
      </c>
    </row>
    <row r="1097" spans="2:4">
      <c r="B1097" s="299">
        <v>44187</v>
      </c>
      <c r="C1097">
        <v>7395.4</v>
      </c>
      <c r="D1097">
        <v>1140000</v>
      </c>
    </row>
    <row r="1098" spans="2:4">
      <c r="B1098" s="299">
        <v>44186</v>
      </c>
      <c r="C1098">
        <v>7376.1</v>
      </c>
      <c r="D1098">
        <v>970310</v>
      </c>
    </row>
    <row r="1099" spans="2:4">
      <c r="B1099" s="299">
        <v>44183</v>
      </c>
      <c r="C1099">
        <v>7559.75</v>
      </c>
      <c r="D1099">
        <v>1080000</v>
      </c>
    </row>
    <row r="1100" spans="2:4">
      <c r="B1100" s="299">
        <v>44182</v>
      </c>
      <c r="C1100">
        <v>7694</v>
      </c>
      <c r="D1100">
        <v>734080</v>
      </c>
    </row>
    <row r="1101" spans="2:4">
      <c r="B1101" s="299">
        <v>44181</v>
      </c>
      <c r="C1101">
        <v>7796.35</v>
      </c>
      <c r="D1101">
        <v>963500</v>
      </c>
    </row>
    <row r="1102" spans="2:4">
      <c r="B1102" s="299">
        <v>44180</v>
      </c>
      <c r="C1102">
        <v>7765.25</v>
      </c>
      <c r="D1102">
        <v>891800</v>
      </c>
    </row>
    <row r="1103" spans="2:4">
      <c r="B1103" s="299">
        <v>44179</v>
      </c>
      <c r="C1103">
        <v>7696.8</v>
      </c>
      <c r="D1103">
        <v>1040000</v>
      </c>
    </row>
    <row r="1104" spans="2:4">
      <c r="B1104" s="299">
        <v>44176</v>
      </c>
      <c r="C1104">
        <v>7733.55</v>
      </c>
      <c r="D1104">
        <v>706880</v>
      </c>
    </row>
    <row r="1105" spans="2:4">
      <c r="B1105" s="299">
        <v>44175</v>
      </c>
      <c r="C1105">
        <v>7736</v>
      </c>
      <c r="D1105">
        <v>1190000</v>
      </c>
    </row>
    <row r="1106" spans="2:4">
      <c r="B1106" s="299">
        <v>44174</v>
      </c>
      <c r="C1106">
        <v>7709.25</v>
      </c>
      <c r="D1106">
        <v>822760</v>
      </c>
    </row>
    <row r="1107" spans="2:4">
      <c r="B1107" s="299">
        <v>44173</v>
      </c>
      <c r="C1107">
        <v>7762.7</v>
      </c>
      <c r="D1107">
        <v>1890000</v>
      </c>
    </row>
    <row r="1108" spans="2:4">
      <c r="B1108" s="299">
        <v>44172</v>
      </c>
      <c r="C1108">
        <v>7743.4</v>
      </c>
      <c r="D1108">
        <v>1040000</v>
      </c>
    </row>
    <row r="1109" spans="2:4">
      <c r="B1109" s="299">
        <v>44169</v>
      </c>
      <c r="C1109">
        <v>7803.15</v>
      </c>
      <c r="D1109">
        <v>2390000</v>
      </c>
    </row>
    <row r="1110" spans="2:4">
      <c r="B1110" s="299">
        <v>44168</v>
      </c>
      <c r="C1110">
        <v>7739.1</v>
      </c>
      <c r="D1110">
        <v>3850000</v>
      </c>
    </row>
    <row r="1111" spans="2:4">
      <c r="B1111" s="299">
        <v>44167</v>
      </c>
      <c r="C1111">
        <v>7206.5</v>
      </c>
      <c r="D1111">
        <v>1110000</v>
      </c>
    </row>
    <row r="1112" spans="2:4">
      <c r="B1112" s="299">
        <v>44166</v>
      </c>
      <c r="C1112">
        <v>7101.7</v>
      </c>
      <c r="D1112">
        <v>1080000</v>
      </c>
    </row>
    <row r="1113" spans="2:4">
      <c r="B1113" s="299">
        <v>44162</v>
      </c>
      <c r="C1113">
        <v>7035.8</v>
      </c>
      <c r="D1113">
        <v>2120000</v>
      </c>
    </row>
    <row r="1114" spans="2:4">
      <c r="B1114" s="299">
        <v>44161</v>
      </c>
      <c r="C1114">
        <v>6994.25</v>
      </c>
      <c r="D1114">
        <v>1070000</v>
      </c>
    </row>
    <row r="1115" spans="2:4">
      <c r="B1115" s="299">
        <v>44160</v>
      </c>
      <c r="C1115">
        <v>7055.7</v>
      </c>
      <c r="D1115">
        <v>947740</v>
      </c>
    </row>
    <row r="1116" spans="2:4">
      <c r="B1116" s="299">
        <v>44159</v>
      </c>
      <c r="C1116">
        <v>7158.4</v>
      </c>
      <c r="D1116">
        <v>1910000</v>
      </c>
    </row>
    <row r="1117" spans="2:4">
      <c r="B1117" s="299">
        <v>44158</v>
      </c>
      <c r="C1117">
        <v>6987.75</v>
      </c>
      <c r="D1117">
        <v>735760</v>
      </c>
    </row>
    <row r="1118" spans="2:4">
      <c r="B1118" s="299">
        <v>44155</v>
      </c>
      <c r="C1118">
        <v>6965.85</v>
      </c>
      <c r="D1118">
        <v>923470</v>
      </c>
    </row>
    <row r="1119" spans="2:4">
      <c r="B1119" s="299">
        <v>44154</v>
      </c>
      <c r="C1119">
        <v>6963.3</v>
      </c>
      <c r="D1119">
        <v>1310000</v>
      </c>
    </row>
    <row r="1120" spans="2:4">
      <c r="B1120" s="299">
        <v>44153</v>
      </c>
      <c r="C1120">
        <v>7054.3</v>
      </c>
      <c r="D1120">
        <v>1400000</v>
      </c>
    </row>
    <row r="1121" spans="2:4">
      <c r="B1121" s="299">
        <v>44152</v>
      </c>
      <c r="C1121">
        <v>6981.45</v>
      </c>
      <c r="D1121">
        <v>1240000</v>
      </c>
    </row>
    <row r="1122" spans="2:4">
      <c r="B1122" s="299">
        <v>44148</v>
      </c>
      <c r="C1122">
        <v>6809.25</v>
      </c>
      <c r="D1122">
        <v>970630</v>
      </c>
    </row>
    <row r="1123" spans="2:4">
      <c r="B1123" s="299">
        <v>44147</v>
      </c>
      <c r="C1123">
        <v>6836.85</v>
      </c>
      <c r="D1123">
        <v>1420000</v>
      </c>
    </row>
    <row r="1124" spans="2:4">
      <c r="B1124" s="299">
        <v>44146</v>
      </c>
      <c r="C1124">
        <v>6857.35</v>
      </c>
      <c r="D1124">
        <v>1480000</v>
      </c>
    </row>
    <row r="1125" spans="2:4">
      <c r="B1125" s="299">
        <v>44145</v>
      </c>
      <c r="C1125">
        <v>6793.45</v>
      </c>
      <c r="D1125">
        <v>1700000</v>
      </c>
    </row>
    <row r="1126" spans="2:4">
      <c r="B1126" s="299">
        <v>44144</v>
      </c>
      <c r="C1126">
        <v>6872.15</v>
      </c>
      <c r="D1126">
        <v>1480000</v>
      </c>
    </row>
    <row r="1127" spans="2:4">
      <c r="B1127" s="299">
        <v>44141</v>
      </c>
      <c r="C1127">
        <v>6907.6</v>
      </c>
      <c r="D1127">
        <v>1380000</v>
      </c>
    </row>
    <row r="1128" spans="2:4">
      <c r="B1128" s="299">
        <v>44140</v>
      </c>
      <c r="C1128">
        <v>7092.8</v>
      </c>
      <c r="D1128">
        <v>843220</v>
      </c>
    </row>
    <row r="1129" spans="2:4">
      <c r="B1129" s="299">
        <v>44139</v>
      </c>
      <c r="C1129">
        <v>6954.05</v>
      </c>
      <c r="D1129">
        <v>901400</v>
      </c>
    </row>
    <row r="1130" spans="2:4">
      <c r="B1130" s="299">
        <v>44138</v>
      </c>
      <c r="C1130">
        <v>6913.35</v>
      </c>
      <c r="D1130">
        <v>926490</v>
      </c>
    </row>
    <row r="1131" spans="2:4">
      <c r="B1131" s="299">
        <v>44137</v>
      </c>
      <c r="C1131">
        <v>6868.35</v>
      </c>
      <c r="D1131">
        <v>1060000</v>
      </c>
    </row>
    <row r="1132" spans="2:4">
      <c r="B1132" s="299">
        <v>44134</v>
      </c>
      <c r="C1132">
        <v>6965.15</v>
      </c>
      <c r="D1132">
        <v>1360000</v>
      </c>
    </row>
    <row r="1133" spans="2:4">
      <c r="B1133" s="299">
        <v>44133</v>
      </c>
      <c r="C1133">
        <v>7117.7</v>
      </c>
      <c r="D1133">
        <v>1430000</v>
      </c>
    </row>
    <row r="1134" spans="2:4">
      <c r="B1134" s="299">
        <v>44132</v>
      </c>
      <c r="C1134">
        <v>7186.05</v>
      </c>
      <c r="D1134">
        <v>1650000</v>
      </c>
    </row>
    <row r="1135" spans="2:4">
      <c r="B1135" s="299">
        <v>44131</v>
      </c>
      <c r="C1135">
        <v>7158.4</v>
      </c>
      <c r="D1135">
        <v>1460000</v>
      </c>
    </row>
    <row r="1136" spans="2:4">
      <c r="B1136" s="299">
        <v>44130</v>
      </c>
      <c r="C1136">
        <v>7054.8</v>
      </c>
      <c r="D1136">
        <v>1560000</v>
      </c>
    </row>
    <row r="1137" spans="2:4">
      <c r="B1137" s="299">
        <v>44127</v>
      </c>
      <c r="C1137">
        <v>7103.25</v>
      </c>
      <c r="D1137">
        <v>1760000</v>
      </c>
    </row>
    <row r="1138" spans="2:4">
      <c r="B1138" s="299">
        <v>44126</v>
      </c>
      <c r="C1138">
        <v>6811.55</v>
      </c>
      <c r="D1138">
        <v>584540</v>
      </c>
    </row>
    <row r="1139" spans="2:4">
      <c r="B1139" s="299">
        <v>44125</v>
      </c>
      <c r="C1139">
        <v>6861.85</v>
      </c>
      <c r="D1139">
        <v>911970</v>
      </c>
    </row>
    <row r="1140" spans="2:4">
      <c r="B1140" s="299">
        <v>44124</v>
      </c>
      <c r="C1140">
        <v>6844.6</v>
      </c>
      <c r="D1140">
        <v>659860</v>
      </c>
    </row>
    <row r="1141" spans="2:4">
      <c r="B1141" s="299">
        <v>44123</v>
      </c>
      <c r="C1141">
        <v>6851.95</v>
      </c>
      <c r="D1141">
        <v>548470</v>
      </c>
    </row>
    <row r="1142" spans="2:4">
      <c r="B1142" s="299">
        <v>44120</v>
      </c>
      <c r="C1142">
        <v>6894.9</v>
      </c>
      <c r="D1142">
        <v>657910</v>
      </c>
    </row>
    <row r="1143" spans="2:4">
      <c r="B1143" s="299">
        <v>44119</v>
      </c>
      <c r="C1143">
        <v>6892.6</v>
      </c>
      <c r="D1143">
        <v>681320</v>
      </c>
    </row>
    <row r="1144" spans="2:4">
      <c r="B1144" s="299">
        <v>44118</v>
      </c>
      <c r="C1144">
        <v>7002.35</v>
      </c>
      <c r="D1144">
        <v>779630</v>
      </c>
    </row>
    <row r="1145" spans="2:4">
      <c r="B1145" s="299">
        <v>44117</v>
      </c>
      <c r="C1145">
        <v>7032.9</v>
      </c>
      <c r="D1145">
        <v>819420</v>
      </c>
    </row>
    <row r="1146" spans="2:4">
      <c r="B1146" s="299">
        <v>44116</v>
      </c>
      <c r="C1146">
        <v>7136.65</v>
      </c>
      <c r="D1146">
        <v>799710</v>
      </c>
    </row>
    <row r="1147" spans="2:4">
      <c r="B1147" s="299">
        <v>44113</v>
      </c>
      <c r="C1147">
        <v>7062.4</v>
      </c>
      <c r="D1147">
        <v>839680</v>
      </c>
    </row>
    <row r="1148" spans="2:4">
      <c r="B1148" s="299">
        <v>44112</v>
      </c>
      <c r="C1148">
        <v>7079.85</v>
      </c>
      <c r="D1148">
        <v>851210</v>
      </c>
    </row>
    <row r="1149" spans="2:4">
      <c r="B1149" s="299">
        <v>44111</v>
      </c>
      <c r="C1149">
        <v>7046.9</v>
      </c>
      <c r="D1149">
        <v>1100000</v>
      </c>
    </row>
    <row r="1150" spans="2:4">
      <c r="B1150" s="299">
        <v>44110</v>
      </c>
      <c r="C1150">
        <v>6892.4</v>
      </c>
      <c r="D1150">
        <v>756220</v>
      </c>
    </row>
    <row r="1151" spans="2:4">
      <c r="B1151" s="299">
        <v>44109</v>
      </c>
      <c r="C1151">
        <v>6818.85</v>
      </c>
      <c r="D1151">
        <v>833480</v>
      </c>
    </row>
    <row r="1152" spans="2:4">
      <c r="B1152" s="299">
        <v>44105</v>
      </c>
      <c r="C1152">
        <v>6796.3</v>
      </c>
      <c r="D1152">
        <v>1260000</v>
      </c>
    </row>
    <row r="1153" spans="2:4">
      <c r="B1153" s="299">
        <v>44104</v>
      </c>
      <c r="C1153">
        <v>6743.45</v>
      </c>
      <c r="D1153">
        <v>812840</v>
      </c>
    </row>
    <row r="1154" spans="2:4">
      <c r="B1154" s="299">
        <v>44103</v>
      </c>
      <c r="C1154">
        <v>6742.75</v>
      </c>
      <c r="D1154">
        <v>1200000</v>
      </c>
    </row>
    <row r="1155" spans="2:4">
      <c r="B1155" s="299">
        <v>44102</v>
      </c>
      <c r="C1155">
        <v>6703</v>
      </c>
      <c r="D1155">
        <v>1100000</v>
      </c>
    </row>
    <row r="1156" spans="2:4">
      <c r="B1156" s="299">
        <v>44099</v>
      </c>
      <c r="C1156">
        <v>6497.7</v>
      </c>
      <c r="D1156">
        <v>1320000</v>
      </c>
    </row>
    <row r="1157" spans="2:4">
      <c r="B1157" s="299">
        <v>44098</v>
      </c>
      <c r="C1157">
        <v>6297.7</v>
      </c>
      <c r="D1157">
        <v>1240000</v>
      </c>
    </row>
    <row r="1158" spans="2:4">
      <c r="B1158" s="299">
        <v>44097</v>
      </c>
      <c r="C1158">
        <v>6501.3</v>
      </c>
      <c r="D1158">
        <v>1460000</v>
      </c>
    </row>
    <row r="1159" spans="2:4">
      <c r="B1159" s="299">
        <v>44096</v>
      </c>
      <c r="C1159">
        <v>6440.55</v>
      </c>
      <c r="D1159">
        <v>2670000</v>
      </c>
    </row>
    <row r="1160" spans="2:4">
      <c r="B1160" s="299">
        <v>44095</v>
      </c>
      <c r="C1160">
        <v>6626.95</v>
      </c>
      <c r="D1160">
        <v>1290000</v>
      </c>
    </row>
    <row r="1161" spans="2:4">
      <c r="B1161" s="299">
        <v>44092</v>
      </c>
      <c r="C1161">
        <v>6964.75</v>
      </c>
      <c r="D1161">
        <v>1140000</v>
      </c>
    </row>
    <row r="1162" spans="2:4">
      <c r="B1162" s="299">
        <v>44091</v>
      </c>
      <c r="C1162">
        <v>7085.85</v>
      </c>
      <c r="D1162">
        <v>1130000</v>
      </c>
    </row>
    <row r="1163" spans="2:4">
      <c r="B1163" s="299">
        <v>44090</v>
      </c>
      <c r="C1163">
        <v>7057.95</v>
      </c>
      <c r="D1163">
        <v>920590</v>
      </c>
    </row>
    <row r="1164" spans="2:4">
      <c r="B1164" s="299">
        <v>44089</v>
      </c>
      <c r="C1164">
        <v>7052.8</v>
      </c>
      <c r="D1164">
        <v>894420</v>
      </c>
    </row>
    <row r="1165" spans="2:4">
      <c r="B1165" s="299">
        <v>44088</v>
      </c>
      <c r="C1165">
        <v>7128.85</v>
      </c>
      <c r="D1165">
        <v>1000000</v>
      </c>
    </row>
    <row r="1166" spans="2:4">
      <c r="B1166" s="299">
        <v>44085</v>
      </c>
      <c r="C1166">
        <v>7193.6</v>
      </c>
      <c r="D1166">
        <v>1380000</v>
      </c>
    </row>
    <row r="1167" spans="2:4">
      <c r="B1167" s="299">
        <v>44084</v>
      </c>
      <c r="C1167">
        <v>7231.65</v>
      </c>
      <c r="D1167">
        <v>978700</v>
      </c>
    </row>
    <row r="1168" spans="2:4">
      <c r="B1168" s="299">
        <v>44083</v>
      </c>
      <c r="C1168">
        <v>7215.25</v>
      </c>
      <c r="D1168">
        <v>1270000</v>
      </c>
    </row>
    <row r="1169" spans="2:4">
      <c r="B1169" s="299">
        <v>44082</v>
      </c>
      <c r="C1169">
        <v>7224</v>
      </c>
      <c r="D1169">
        <v>1150000</v>
      </c>
    </row>
    <row r="1170" spans="2:4">
      <c r="B1170" s="299">
        <v>44081</v>
      </c>
      <c r="C1170">
        <v>7209.15</v>
      </c>
      <c r="D1170">
        <v>1350000</v>
      </c>
    </row>
    <row r="1171" spans="2:4">
      <c r="B1171" s="299">
        <v>44078</v>
      </c>
      <c r="C1171">
        <v>7190.1</v>
      </c>
      <c r="D1171">
        <v>2190000</v>
      </c>
    </row>
    <row r="1172" spans="2:4">
      <c r="B1172" s="299">
        <v>44077</v>
      </c>
      <c r="C1172">
        <v>7072.6</v>
      </c>
      <c r="D1172">
        <v>947750</v>
      </c>
    </row>
    <row r="1173" spans="2:4">
      <c r="B1173" s="299">
        <v>44076</v>
      </c>
      <c r="C1173">
        <v>6920.75</v>
      </c>
      <c r="D1173">
        <v>776390</v>
      </c>
    </row>
    <row r="1174" spans="2:4">
      <c r="B1174" s="299">
        <v>44075</v>
      </c>
      <c r="C1174">
        <v>6905.65</v>
      </c>
      <c r="D1174">
        <v>1120000</v>
      </c>
    </row>
    <row r="1175" spans="2:4">
      <c r="B1175" s="299">
        <v>44074</v>
      </c>
      <c r="C1175">
        <v>6839.95</v>
      </c>
      <c r="D1175">
        <v>1580000</v>
      </c>
    </row>
    <row r="1176" spans="2:4">
      <c r="B1176" s="299">
        <v>44071</v>
      </c>
      <c r="C1176">
        <v>7104.1</v>
      </c>
      <c r="D1176">
        <v>1020000</v>
      </c>
    </row>
    <row r="1177" spans="2:4">
      <c r="B1177" s="299">
        <v>44070</v>
      </c>
      <c r="C1177">
        <v>7098</v>
      </c>
      <c r="D1177">
        <v>1160000</v>
      </c>
    </row>
    <row r="1178" spans="2:4">
      <c r="B1178" s="299">
        <v>44069</v>
      </c>
      <c r="C1178">
        <v>7008.65</v>
      </c>
      <c r="D1178">
        <v>992400</v>
      </c>
    </row>
    <row r="1179" spans="2:4">
      <c r="B1179" s="299">
        <v>44068</v>
      </c>
      <c r="C1179">
        <v>7109.95</v>
      </c>
      <c r="D1179">
        <v>1050000</v>
      </c>
    </row>
    <row r="1180" spans="2:4">
      <c r="B1180" s="299">
        <v>44067</v>
      </c>
      <c r="C1180">
        <v>7082.5</v>
      </c>
      <c r="D1180">
        <v>961180</v>
      </c>
    </row>
    <row r="1181" spans="2:4">
      <c r="B1181" s="299">
        <v>44064</v>
      </c>
      <c r="C1181">
        <v>6973</v>
      </c>
      <c r="D1181">
        <v>971840</v>
      </c>
    </row>
    <row r="1182" spans="2:4">
      <c r="B1182" s="299">
        <v>44063</v>
      </c>
      <c r="C1182">
        <v>6974.7</v>
      </c>
      <c r="D1182">
        <v>958230</v>
      </c>
    </row>
    <row r="1183" spans="2:4">
      <c r="B1183" s="299">
        <v>44062</v>
      </c>
      <c r="C1183">
        <v>6990.3</v>
      </c>
      <c r="D1183">
        <v>1330000</v>
      </c>
    </row>
    <row r="1184" spans="2:4">
      <c r="B1184" s="299">
        <v>44061</v>
      </c>
      <c r="C1184">
        <v>6893.1</v>
      </c>
      <c r="D1184">
        <v>1320000</v>
      </c>
    </row>
    <row r="1185" spans="2:4">
      <c r="B1185" s="299">
        <v>44060</v>
      </c>
      <c r="C1185">
        <v>6768.4</v>
      </c>
      <c r="D1185">
        <v>1030000</v>
      </c>
    </row>
    <row r="1186" spans="2:4">
      <c r="B1186" s="299">
        <v>44057</v>
      </c>
      <c r="C1186">
        <v>6588.2</v>
      </c>
      <c r="D1186">
        <v>905800</v>
      </c>
    </row>
    <row r="1187" spans="2:4">
      <c r="B1187" s="299">
        <v>44056</v>
      </c>
      <c r="C1187">
        <v>6731.65</v>
      </c>
      <c r="D1187">
        <v>1090000</v>
      </c>
    </row>
    <row r="1188" spans="2:4">
      <c r="B1188" s="299">
        <v>44055</v>
      </c>
      <c r="C1188">
        <v>6730.3</v>
      </c>
      <c r="D1188">
        <v>1110000</v>
      </c>
    </row>
    <row r="1189" spans="2:4">
      <c r="B1189" s="299">
        <v>44054</v>
      </c>
      <c r="C1189">
        <v>6649.2</v>
      </c>
      <c r="D1189">
        <v>880810</v>
      </c>
    </row>
    <row r="1190" spans="2:4">
      <c r="B1190" s="299">
        <v>44053</v>
      </c>
      <c r="C1190">
        <v>6608.9</v>
      </c>
      <c r="D1190">
        <v>1600000</v>
      </c>
    </row>
    <row r="1191" spans="2:4">
      <c r="B1191" s="299">
        <v>44050</v>
      </c>
      <c r="C1191">
        <v>6679</v>
      </c>
      <c r="D1191">
        <v>1570000</v>
      </c>
    </row>
    <row r="1192" spans="2:4">
      <c r="B1192" s="299">
        <v>44049</v>
      </c>
      <c r="C1192">
        <v>6555.75</v>
      </c>
      <c r="D1192">
        <v>1230000</v>
      </c>
    </row>
    <row r="1193" spans="2:4">
      <c r="B1193" s="299">
        <v>44048</v>
      </c>
      <c r="C1193">
        <v>6526.25</v>
      </c>
      <c r="D1193">
        <v>2280000</v>
      </c>
    </row>
    <row r="1194" spans="2:4">
      <c r="B1194" s="299">
        <v>44047</v>
      </c>
      <c r="C1194">
        <v>6358.95</v>
      </c>
      <c r="D1194">
        <v>1220000</v>
      </c>
    </row>
    <row r="1195" spans="2:4">
      <c r="B1195" s="299">
        <v>44046</v>
      </c>
      <c r="C1195">
        <v>6165.2</v>
      </c>
      <c r="D1195">
        <v>1840000</v>
      </c>
    </row>
    <row r="1196" spans="2:4">
      <c r="B1196" s="299">
        <v>44043</v>
      </c>
      <c r="C1196">
        <v>6262.75</v>
      </c>
      <c r="D1196">
        <v>1610000</v>
      </c>
    </row>
    <row r="1197" spans="2:4">
      <c r="B1197" s="299">
        <v>44042</v>
      </c>
      <c r="C1197">
        <v>6265.4</v>
      </c>
      <c r="D1197">
        <v>2220000</v>
      </c>
    </row>
    <row r="1198" spans="2:4">
      <c r="B1198" s="299">
        <v>44041</v>
      </c>
      <c r="C1198">
        <v>6185.15</v>
      </c>
      <c r="D1198">
        <v>2060000</v>
      </c>
    </row>
    <row r="1199" spans="2:4">
      <c r="B1199" s="299">
        <v>44040</v>
      </c>
      <c r="C1199">
        <v>6282.8</v>
      </c>
      <c r="D1199">
        <v>1770000</v>
      </c>
    </row>
    <row r="1200" spans="2:4">
      <c r="B1200" s="299">
        <v>44039</v>
      </c>
      <c r="C1200">
        <v>6043.3</v>
      </c>
      <c r="D1200">
        <v>902600</v>
      </c>
    </row>
    <row r="1201" spans="2:4">
      <c r="B1201" s="299">
        <v>44036</v>
      </c>
      <c r="C1201">
        <v>6000.7</v>
      </c>
      <c r="D1201">
        <v>793320</v>
      </c>
    </row>
    <row r="1202" spans="2:4">
      <c r="B1202" s="299">
        <v>44035</v>
      </c>
      <c r="C1202">
        <v>6065.95</v>
      </c>
      <c r="D1202">
        <v>701700</v>
      </c>
    </row>
    <row r="1203" spans="2:4">
      <c r="B1203" s="299">
        <v>44034</v>
      </c>
      <c r="C1203">
        <v>6003.4</v>
      </c>
      <c r="D1203">
        <v>1140000</v>
      </c>
    </row>
    <row r="1204" spans="2:4">
      <c r="B1204" s="299">
        <v>44033</v>
      </c>
      <c r="C1204">
        <v>6130.85</v>
      </c>
      <c r="D1204">
        <v>1850000</v>
      </c>
    </row>
    <row r="1205" spans="2:4">
      <c r="B1205" s="299">
        <v>44032</v>
      </c>
      <c r="C1205">
        <v>5867.5</v>
      </c>
      <c r="D1205">
        <v>912610</v>
      </c>
    </row>
    <row r="1206" spans="2:4">
      <c r="B1206" s="299">
        <v>44029</v>
      </c>
      <c r="C1206">
        <v>5919.5</v>
      </c>
      <c r="D1206">
        <v>810160</v>
      </c>
    </row>
    <row r="1207" spans="2:4">
      <c r="B1207" s="299">
        <v>44028</v>
      </c>
      <c r="C1207">
        <v>5875.35</v>
      </c>
      <c r="D1207">
        <v>1020000</v>
      </c>
    </row>
    <row r="1208" spans="2:4">
      <c r="B1208" s="299">
        <v>44027</v>
      </c>
      <c r="C1208">
        <v>5801.3</v>
      </c>
      <c r="D1208">
        <v>1250000</v>
      </c>
    </row>
    <row r="1209" spans="2:4">
      <c r="B1209" s="299">
        <v>44026</v>
      </c>
      <c r="C1209">
        <v>5771.75</v>
      </c>
      <c r="D1209">
        <v>1600000</v>
      </c>
    </row>
    <row r="1210" spans="2:4">
      <c r="B1210" s="299">
        <v>44025</v>
      </c>
      <c r="C1210">
        <v>5988.85</v>
      </c>
      <c r="D1210">
        <v>1040000</v>
      </c>
    </row>
    <row r="1211" spans="2:4">
      <c r="B1211" s="299">
        <v>44022</v>
      </c>
      <c r="C1211">
        <v>5955.65</v>
      </c>
      <c r="D1211">
        <v>1170000</v>
      </c>
    </row>
    <row r="1212" spans="2:4">
      <c r="B1212" s="299">
        <v>44021</v>
      </c>
      <c r="C1212">
        <v>6002.35</v>
      </c>
      <c r="D1212">
        <v>1040000</v>
      </c>
    </row>
    <row r="1213" spans="2:4">
      <c r="B1213" s="299">
        <v>44020</v>
      </c>
      <c r="C1213">
        <v>6044.4</v>
      </c>
      <c r="D1213">
        <v>1200000</v>
      </c>
    </row>
    <row r="1214" spans="2:4">
      <c r="B1214" s="299">
        <v>44019</v>
      </c>
      <c r="C1214">
        <v>6226.75</v>
      </c>
      <c r="D1214">
        <v>1800000</v>
      </c>
    </row>
    <row r="1215" spans="2:4">
      <c r="B1215" s="299">
        <v>44018</v>
      </c>
      <c r="C1215">
        <v>6123.6</v>
      </c>
      <c r="D1215">
        <v>1390000</v>
      </c>
    </row>
    <row r="1216" spans="2:4">
      <c r="B1216" s="299">
        <v>44015</v>
      </c>
      <c r="C1216">
        <v>5932.1</v>
      </c>
      <c r="D1216">
        <v>1060000</v>
      </c>
    </row>
    <row r="1217" spans="2:4">
      <c r="B1217" s="299">
        <v>44014</v>
      </c>
      <c r="C1217">
        <v>5948.45</v>
      </c>
      <c r="D1217">
        <v>1470000</v>
      </c>
    </row>
    <row r="1218" spans="2:4">
      <c r="B1218" s="299">
        <v>44013</v>
      </c>
      <c r="C1218">
        <v>5803.1</v>
      </c>
      <c r="D1218">
        <v>1280000</v>
      </c>
    </row>
    <row r="1219" spans="2:4">
      <c r="B1219" s="299">
        <v>44012</v>
      </c>
      <c r="C1219">
        <v>5838.3</v>
      </c>
      <c r="D1219">
        <v>2020000</v>
      </c>
    </row>
    <row r="1220" spans="2:4">
      <c r="B1220" s="299">
        <v>44011</v>
      </c>
      <c r="C1220">
        <v>5678.7</v>
      </c>
      <c r="D1220">
        <v>1100000</v>
      </c>
    </row>
    <row r="1221" spans="2:4">
      <c r="B1221" s="299">
        <v>44008</v>
      </c>
      <c r="C1221">
        <v>5754.9</v>
      </c>
      <c r="D1221">
        <v>1060000</v>
      </c>
    </row>
    <row r="1222" spans="2:4">
      <c r="B1222" s="299">
        <v>44007</v>
      </c>
      <c r="C1222">
        <v>5762.3</v>
      </c>
      <c r="D1222">
        <v>1270000</v>
      </c>
    </row>
    <row r="1223" spans="2:4">
      <c r="B1223" s="299">
        <v>44006</v>
      </c>
      <c r="C1223">
        <v>5755.35</v>
      </c>
      <c r="D1223">
        <v>1270000</v>
      </c>
    </row>
    <row r="1224" spans="2:4">
      <c r="B1224" s="299">
        <v>44005</v>
      </c>
      <c r="C1224">
        <v>5886.5</v>
      </c>
      <c r="D1224">
        <v>1400000</v>
      </c>
    </row>
    <row r="1225" spans="2:4">
      <c r="B1225" s="299">
        <v>44004</v>
      </c>
      <c r="C1225">
        <v>5896</v>
      </c>
      <c r="D1225">
        <v>1500000</v>
      </c>
    </row>
    <row r="1226" spans="2:4">
      <c r="B1226" s="299">
        <v>44001</v>
      </c>
      <c r="C1226">
        <v>5897.35</v>
      </c>
      <c r="D1226">
        <v>1850000</v>
      </c>
    </row>
    <row r="1227" spans="2:4">
      <c r="B1227" s="299">
        <v>44000</v>
      </c>
      <c r="C1227">
        <v>5714.4</v>
      </c>
      <c r="D1227">
        <v>1580000</v>
      </c>
    </row>
    <row r="1228" spans="2:4">
      <c r="B1228" s="299">
        <v>43999</v>
      </c>
      <c r="C1228">
        <v>5726.2</v>
      </c>
      <c r="D1228">
        <v>3450000</v>
      </c>
    </row>
    <row r="1229" spans="2:4">
      <c r="B1229" s="299">
        <v>43998</v>
      </c>
      <c r="C1229">
        <v>5502.2</v>
      </c>
      <c r="D1229">
        <v>1180000</v>
      </c>
    </row>
    <row r="1230" spans="2:4">
      <c r="B1230" s="299">
        <v>43997</v>
      </c>
      <c r="C1230">
        <v>5475.75</v>
      </c>
      <c r="D1230">
        <v>1530000</v>
      </c>
    </row>
    <row r="1231" spans="2:4">
      <c r="B1231" s="299">
        <v>43994</v>
      </c>
      <c r="C1231">
        <v>5561.75</v>
      </c>
      <c r="D1231">
        <v>2060000</v>
      </c>
    </row>
    <row r="1232" spans="2:4">
      <c r="B1232" s="299">
        <v>43993</v>
      </c>
      <c r="C1232">
        <v>5426.15</v>
      </c>
      <c r="D1232">
        <v>1770000</v>
      </c>
    </row>
    <row r="1233" spans="2:4">
      <c r="B1233" s="299">
        <v>43992</v>
      </c>
      <c r="C1233">
        <v>5675.6</v>
      </c>
      <c r="D1233">
        <v>1430000</v>
      </c>
    </row>
    <row r="1234" spans="2:4">
      <c r="B1234" s="299">
        <v>43991</v>
      </c>
      <c r="C1234">
        <v>5662.3</v>
      </c>
      <c r="D1234">
        <v>1340000</v>
      </c>
    </row>
    <row r="1235" spans="2:4">
      <c r="B1235" s="299">
        <v>43990</v>
      </c>
      <c r="C1235">
        <v>5734.8</v>
      </c>
      <c r="D1235">
        <v>1180000</v>
      </c>
    </row>
    <row r="1236" spans="2:4">
      <c r="B1236" s="299">
        <v>43987</v>
      </c>
      <c r="C1236">
        <v>5746.2</v>
      </c>
      <c r="D1236">
        <v>1240000</v>
      </c>
    </row>
    <row r="1237" spans="2:4">
      <c r="B1237" s="299">
        <v>43986</v>
      </c>
      <c r="C1237">
        <v>5690.2</v>
      </c>
      <c r="D1237">
        <v>1640000</v>
      </c>
    </row>
    <row r="1238" spans="2:4">
      <c r="B1238" s="299">
        <v>43985</v>
      </c>
      <c r="C1238">
        <v>5624</v>
      </c>
      <c r="D1238">
        <v>1650000</v>
      </c>
    </row>
    <row r="1239" spans="2:4">
      <c r="B1239" s="299">
        <v>43984</v>
      </c>
      <c r="C1239">
        <v>5690.1</v>
      </c>
      <c r="D1239">
        <v>2110000</v>
      </c>
    </row>
    <row r="1240" spans="2:4">
      <c r="B1240" s="299">
        <v>43983</v>
      </c>
      <c r="C1240">
        <v>5793.6</v>
      </c>
      <c r="D1240">
        <v>2340000</v>
      </c>
    </row>
    <row r="1241" spans="2:4">
      <c r="B1241" s="299">
        <v>43980</v>
      </c>
      <c r="C1241">
        <v>5610.8</v>
      </c>
      <c r="D1241">
        <v>3390000</v>
      </c>
    </row>
    <row r="1242" spans="2:4">
      <c r="B1242" s="299">
        <v>43979</v>
      </c>
      <c r="C1242">
        <v>5468.35</v>
      </c>
      <c r="D1242">
        <v>2330000</v>
      </c>
    </row>
    <row r="1243" spans="2:4">
      <c r="B1243" s="299">
        <v>43978</v>
      </c>
      <c r="C1243">
        <v>5244.4</v>
      </c>
      <c r="D1243">
        <v>1530000</v>
      </c>
    </row>
    <row r="1244" spans="2:4">
      <c r="B1244" s="299">
        <v>43977</v>
      </c>
      <c r="C1244">
        <v>5246.15</v>
      </c>
      <c r="D1244">
        <v>1510000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17</vt:i4>
      </vt:variant>
    </vt:vector>
  </HeadingPairs>
  <TitlesOfParts>
    <vt:vector size="47" baseType="lpstr">
      <vt:lpstr>Name</vt:lpstr>
      <vt:lpstr>Index</vt:lpstr>
      <vt:lpstr>Teaser</vt:lpstr>
      <vt:lpstr>Financials&amp;Analysis&gt;</vt:lpstr>
      <vt:lpstr>HistoricalFS</vt:lpstr>
      <vt:lpstr>Cash Flow Statement</vt:lpstr>
      <vt:lpstr>Common Size Statement</vt:lpstr>
      <vt:lpstr>Ratio Analysis</vt:lpstr>
      <vt:lpstr>Dupont Analysis</vt:lpstr>
      <vt:lpstr>Forecasting&amp;ValuationMechanics&gt;</vt:lpstr>
      <vt:lpstr>Forecasting</vt:lpstr>
      <vt:lpstr>Beta-Regression</vt:lpstr>
      <vt:lpstr>Rm</vt:lpstr>
      <vt:lpstr>VAR</vt:lpstr>
      <vt:lpstr>WACC</vt:lpstr>
      <vt:lpstr>Intrinsic Growth</vt:lpstr>
      <vt:lpstr>Valuation&gt;</vt:lpstr>
      <vt:lpstr>DCF</vt:lpstr>
      <vt:lpstr>Altman Z Score</vt:lpstr>
      <vt:lpstr>Comps_Val</vt:lpstr>
      <vt:lpstr>Data Room&gt;</vt:lpstr>
      <vt:lpstr>Data Sheet</vt:lpstr>
      <vt:lpstr>Profit &amp; Loss</vt:lpstr>
      <vt:lpstr>Quarters</vt:lpstr>
      <vt:lpstr>Balance Sheet</vt:lpstr>
      <vt:lpstr>Cash Flow</vt:lpstr>
      <vt:lpstr>Raw FS</vt:lpstr>
      <vt:lpstr>List of Stocks</vt:lpstr>
      <vt:lpstr>SectorData</vt:lpstr>
      <vt:lpstr>rough</vt:lpstr>
      <vt:lpstr>'Altman Z Score'!Print_Area</vt:lpstr>
      <vt:lpstr>'Cash Flow Statement'!Print_Area</vt:lpstr>
      <vt:lpstr>'Common Size Statement'!Print_Area</vt:lpstr>
      <vt:lpstr>Comps_Val!Print_Area</vt:lpstr>
      <vt:lpstr>DCF!Print_Area</vt:lpstr>
      <vt:lpstr>'Dupont Analysis'!Print_Area</vt:lpstr>
      <vt:lpstr>Forecasting!Print_Area</vt:lpstr>
      <vt:lpstr>HistoricalFS!Print_Area</vt:lpstr>
      <vt:lpstr>'Intrinsic Growth'!Print_Area</vt:lpstr>
      <vt:lpstr>Name!Print_Area</vt:lpstr>
      <vt:lpstr>'Ratio Analysis'!Print_Area</vt:lpstr>
      <vt:lpstr>'Raw FS'!Print_Area</vt:lpstr>
      <vt:lpstr>Rm!Print_Area</vt:lpstr>
      <vt:lpstr>Teaser!Print_Area</vt:lpstr>
      <vt:lpstr>VAR!Print_Area</vt:lpstr>
      <vt:lpstr>WACC!Print_Area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Bhagchandani, Devesh</cp:lastModifiedBy>
  <cp:lastPrinted>2025-05-27T20:09:47Z</cp:lastPrinted>
  <dcterms:created xsi:type="dcterms:W3CDTF">2012-08-17T09:55:37Z</dcterms:created>
  <dcterms:modified xsi:type="dcterms:W3CDTF">2025-05-27T20:11:01Z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9eed6f-34eb-4453-9f97-09510b9b219f_Enabled">
    <vt:lpwstr>true</vt:lpwstr>
  </property>
  <property fmtid="{D5CDD505-2E9C-101B-9397-08002B2CF9AE}" pid="3" name="MSIP_Label_929eed6f-34eb-4453-9f97-09510b9b219f_SetDate">
    <vt:lpwstr>2025-05-24T13:23:09Z</vt:lpwstr>
  </property>
  <property fmtid="{D5CDD505-2E9C-101B-9397-08002B2CF9AE}" pid="4" name="MSIP_Label_929eed6f-34eb-4453-9f97-09510b9b219f_Method">
    <vt:lpwstr>Standard</vt:lpwstr>
  </property>
  <property fmtid="{D5CDD505-2E9C-101B-9397-08002B2CF9AE}" pid="5" name="MSIP_Label_929eed6f-34eb-4453-9f97-09510b9b219f_Name">
    <vt:lpwstr>Amazon Pending_Classification</vt:lpwstr>
  </property>
  <property fmtid="{D5CDD505-2E9C-101B-9397-08002B2CF9AE}" pid="6" name="MSIP_Label_929eed6f-34eb-4453-9f97-09510b9b219f_SiteId">
    <vt:lpwstr>5280104a-472d-4538-9ccf-1e1d0efe8b1b</vt:lpwstr>
  </property>
  <property fmtid="{D5CDD505-2E9C-101B-9397-08002B2CF9AE}" pid="7" name="MSIP_Label_929eed6f-34eb-4453-9f97-09510b9b219f_ActionId">
    <vt:lpwstr>2e01bd76-5976-4353-9024-098857754aa3</vt:lpwstr>
  </property>
  <property fmtid="{D5CDD505-2E9C-101B-9397-08002B2CF9AE}" pid="8" name="MSIP_Label_929eed6f-34eb-4453-9f97-09510b9b219f_ContentBits">
    <vt:lpwstr>0</vt:lpwstr>
  </property>
  <property fmtid="{D5CDD505-2E9C-101B-9397-08002B2CF9AE}" pid="9" name="MSIP_Label_929eed6f-34eb-4453-9f97-09510b9b219f_Tag">
    <vt:lpwstr>10, 3, 0, 1</vt:lpwstr>
  </property>
</Properties>
</file>