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2026-sem1-course-linear-algebra\Theory Course Plan\cse\"/>
    </mc:Choice>
  </mc:AlternateContent>
  <xr:revisionPtr revIDLastSave="0" documentId="13_ncr:1_{8D92FFA1-6BE9-46A7-9F92-F5BA7A7B4175}" xr6:coauthVersionLast="47" xr6:coauthVersionMax="47" xr10:uidLastSave="{00000000-0000-0000-0000-000000000000}"/>
  <bookViews>
    <workbookView xWindow="-110" yWindow="-110" windowWidth="19420" windowHeight="11500" tabRatio="735" firstSheet="10" activeTab="14" xr2:uid="{00000000-000D-0000-FFFF-FFFF00000000}"/>
  </bookViews>
  <sheets>
    <sheet name="Program" sheetId="17" state="hidden" r:id="rId1"/>
    <sheet name="Course" sheetId="19" state="hidden" r:id="rId2"/>
    <sheet name="PEOs" sheetId="20" state="hidden" r:id="rId3"/>
    <sheet name="POs" sheetId="21" state="hidden" r:id="rId4"/>
    <sheet name="COs" sheetId="22" state="hidden" r:id="rId5"/>
    <sheet name="References" sheetId="23" state="hidden" r:id="rId6"/>
    <sheet name="Course 24 &amp; 25" sheetId="42" state="hidden" r:id="rId7"/>
    <sheet name="Faculty" sheetId="18" state="hidden" r:id="rId8"/>
    <sheet name="TImetable" sheetId="35" state="hidden" r:id="rId9"/>
    <sheet name="COs 24 &amp; 25" sheetId="40" state="hidden" r:id="rId10"/>
    <sheet name="Rough Sheet" sheetId="43" r:id="rId11"/>
    <sheet name="Setup" sheetId="24" r:id="rId12"/>
    <sheet name="Lesson Plan" sheetId="25" r:id="rId13"/>
    <sheet name="Lesson Plan - Sort" sheetId="29" state="hidden" r:id="rId14"/>
    <sheet name="Course Plan" sheetId="30" r:id="rId15"/>
    <sheet name="E-Sign" sheetId="44" r:id="rId16"/>
  </sheets>
  <definedNames>
    <definedName name="_xlnm._FilterDatabase" localSheetId="4" hidden="1">COs!$A$1:$G$976</definedName>
    <definedName name="_xlnm._FilterDatabase" localSheetId="9" hidden="1">'COs 24 &amp; 25'!$A$1:$J$1436</definedName>
    <definedName name="_xlnm._FilterDatabase" localSheetId="1" hidden="1">Course!$A$1:$N$326</definedName>
    <definedName name="_xlnm._FilterDatabase" localSheetId="6" hidden="1">'Course 24 &amp; 25'!$A$1:$O$594</definedName>
    <definedName name="_xlnm._FilterDatabase" localSheetId="5" hidden="1">References!$D$1:$E$275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25" l="1" a="1"/>
  <c r="G6" i="25" a="1"/>
  <c r="H2" i="24"/>
  <c r="G2" i="24"/>
  <c r="F2" i="24"/>
  <c r="L12" i="30"/>
  <c r="A1" i="30"/>
  <c r="A1" i="25"/>
  <c r="E2" i="24"/>
  <c r="D2" i="24"/>
  <c r="C2" i="24"/>
  <c r="B7" i="24"/>
  <c r="B12" i="24"/>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B2" i="24"/>
  <c r="B9" i="24" s="1"/>
  <c r="D4" i="44" s="1"/>
  <c r="C1" i="24"/>
  <c r="I3" i="35" a="1"/>
  <c r="I4" i="35" a="1"/>
  <c r="I5" i="35" a="1"/>
  <c r="I6" i="35" a="1"/>
  <c r="I7" i="35" a="1"/>
  <c r="I8" i="35" a="1"/>
  <c r="I9" i="35" a="1"/>
  <c r="I10" i="35" a="1"/>
  <c r="I11" i="35" a="1"/>
  <c r="I12" i="35" a="1"/>
  <c r="I13" i="35" a="1"/>
  <c r="I14" i="35" a="1"/>
  <c r="I15" i="35" a="1"/>
  <c r="I16" i="35" a="1"/>
  <c r="I17" i="35" a="1"/>
  <c r="I18" i="35" a="1"/>
  <c r="I19" i="35" a="1"/>
  <c r="I20" i="35" a="1"/>
  <c r="I21" i="35" a="1"/>
  <c r="I22" i="35" a="1"/>
  <c r="I23" i="35" a="1"/>
  <c r="I24" i="35" a="1"/>
  <c r="I25" i="35" a="1"/>
  <c r="I26" i="35" a="1"/>
  <c r="I27" i="35" a="1"/>
  <c r="I28" i="35" a="1"/>
  <c r="I29" i="35" a="1"/>
  <c r="I30" i="35" a="1"/>
  <c r="I31" i="35" a="1"/>
  <c r="I32" i="35" a="1"/>
  <c r="I33" i="35" a="1"/>
  <c r="I34" i="35" a="1"/>
  <c r="I35" i="35" a="1"/>
  <c r="I36" i="35" a="1"/>
  <c r="I37" i="35" a="1"/>
  <c r="I38" i="35" a="1"/>
  <c r="I39" i="35" a="1"/>
  <c r="I40" i="35" a="1"/>
  <c r="I41" i="35" a="1"/>
  <c r="I42" i="35" a="1"/>
  <c r="I43" i="35" a="1"/>
  <c r="I44" i="35" a="1"/>
  <c r="I45" i="35" a="1"/>
  <c r="I46" i="35" a="1"/>
  <c r="I47" i="35" a="1"/>
  <c r="I48" i="35" a="1"/>
  <c r="I49" i="35" a="1"/>
  <c r="I50" i="35" a="1"/>
  <c r="I51" i="35" a="1"/>
  <c r="I52" i="35" a="1"/>
  <c r="I53" i="35" a="1"/>
  <c r="I54" i="35" a="1"/>
  <c r="I55" i="35" a="1"/>
  <c r="I56" i="35" a="1"/>
  <c r="I57" i="35" a="1"/>
  <c r="I58" i="35" a="1"/>
  <c r="I59" i="35" a="1"/>
  <c r="I60" i="35" a="1"/>
  <c r="I61" i="35" a="1"/>
  <c r="I62" i="35" a="1"/>
  <c r="I63" i="35" a="1"/>
  <c r="I64" i="35" a="1"/>
  <c r="I65" i="35" a="1"/>
  <c r="I66" i="35" a="1"/>
  <c r="I67" i="35" a="1"/>
  <c r="I68" i="35" a="1"/>
  <c r="I69" i="35" a="1"/>
  <c r="I70" i="35" a="1"/>
  <c r="I71" i="35" a="1"/>
  <c r="I72" i="35" a="1"/>
  <c r="I73" i="35" a="1"/>
  <c r="I74" i="35" a="1"/>
  <c r="I75" i="35" a="1"/>
  <c r="I76" i="35" a="1"/>
  <c r="I77" i="35" a="1"/>
  <c r="I78" i="35" a="1"/>
  <c r="I79" i="35" a="1"/>
  <c r="I80" i="35" a="1"/>
  <c r="I81" i="35" a="1"/>
  <c r="I82" i="35" a="1"/>
  <c r="I83" i="35" a="1"/>
  <c r="I84" i="35" a="1"/>
  <c r="I85" i="35" a="1"/>
  <c r="I86" i="35" a="1"/>
  <c r="I87" i="35" a="1"/>
  <c r="I88" i="35" a="1"/>
  <c r="I89" i="35" a="1"/>
  <c r="I90" i="35" a="1"/>
  <c r="I91" i="35" a="1"/>
  <c r="I92" i="35" a="1"/>
  <c r="I93" i="35" a="1"/>
  <c r="I94" i="35" a="1"/>
  <c r="I95" i="35" a="1"/>
  <c r="I96" i="35" a="1"/>
  <c r="I97" i="35" a="1"/>
  <c r="I98" i="35" a="1"/>
  <c r="I99" i="35" a="1"/>
  <c r="I100" i="35" a="1"/>
  <c r="I101" i="35" a="1"/>
  <c r="I102" i="35" a="1"/>
  <c r="I103" i="35" a="1"/>
  <c r="I104" i="35" a="1"/>
  <c r="I105" i="35" a="1"/>
  <c r="I106" i="35" a="1"/>
  <c r="I107" i="35" a="1"/>
  <c r="I108" i="35" a="1"/>
  <c r="I109" i="35" a="1"/>
  <c r="I110" i="35" a="1"/>
  <c r="I111" i="35" a="1"/>
  <c r="I112" i="35" a="1"/>
  <c r="I113" i="35" a="1"/>
  <c r="I114" i="35" a="1"/>
  <c r="I115" i="35" a="1"/>
  <c r="I116" i="35" a="1"/>
  <c r="I117" i="35" a="1"/>
  <c r="I118" i="35" a="1"/>
  <c r="I119" i="35" a="1"/>
  <c r="I120" i="35" a="1"/>
  <c r="I121" i="35" a="1"/>
  <c r="I122" i="35" a="1"/>
  <c r="I123" i="35" a="1"/>
  <c r="I124" i="35" a="1"/>
  <c r="I125" i="35" a="1"/>
  <c r="I126" i="35" a="1"/>
  <c r="I127" i="35" a="1"/>
  <c r="I128" i="35" a="1"/>
  <c r="I129" i="35" a="1"/>
  <c r="I130" i="35" a="1"/>
  <c r="I131" i="35" a="1"/>
  <c r="I132" i="35" a="1"/>
  <c r="I133" i="35" a="1"/>
  <c r="I134" i="35" a="1"/>
  <c r="I135" i="35" a="1"/>
  <c r="I136" i="35" a="1"/>
  <c r="I137" i="35" a="1"/>
  <c r="I138" i="35" a="1"/>
  <c r="I139" i="35" a="1"/>
  <c r="I140" i="35" a="1"/>
  <c r="I141" i="35" a="1"/>
  <c r="I142" i="35" a="1"/>
  <c r="I143" i="35" a="1"/>
  <c r="I144" i="35" a="1"/>
  <c r="I145" i="35" a="1"/>
  <c r="I146" i="35" a="1"/>
  <c r="I147" i="35" a="1"/>
  <c r="I148" i="35" a="1"/>
  <c r="I149" i="35" a="1"/>
  <c r="I150" i="35" a="1"/>
  <c r="I151" i="35" a="1"/>
  <c r="I152" i="35" a="1"/>
  <c r="I153" i="35" a="1"/>
  <c r="I154" i="35" a="1"/>
  <c r="I155" i="35" a="1"/>
  <c r="I156" i="35" a="1"/>
  <c r="I157" i="35" a="1"/>
  <c r="I158" i="35" a="1"/>
  <c r="I159" i="35" a="1"/>
  <c r="I160" i="35" a="1"/>
  <c r="I161" i="35" a="1"/>
  <c r="I162" i="35" a="1"/>
  <c r="I163" i="35" a="1"/>
  <c r="I164" i="35" a="1"/>
  <c r="I165" i="35" a="1"/>
  <c r="I166" i="35" a="1"/>
  <c r="I167" i="35" a="1"/>
  <c r="I168" i="35" a="1"/>
  <c r="I169" i="35" a="1"/>
  <c r="I170" i="35" a="1"/>
  <c r="I171" i="35" a="1"/>
  <c r="I172" i="35" a="1"/>
  <c r="I173" i="35" a="1"/>
  <c r="I174" i="35" a="1"/>
  <c r="I175" i="35" a="1"/>
  <c r="I176" i="35" a="1"/>
  <c r="I177" i="35" a="1"/>
  <c r="I178" i="35" a="1"/>
  <c r="I179" i="35" a="1"/>
  <c r="I180" i="35" a="1"/>
  <c r="I181" i="35" a="1"/>
  <c r="I182" i="35" a="1"/>
  <c r="I183" i="35" a="1"/>
  <c r="I184" i="35" a="1"/>
  <c r="I185" i="35" a="1"/>
  <c r="I186" i="35" a="1"/>
  <c r="I187" i="35" a="1"/>
  <c r="I188" i="35" a="1"/>
  <c r="I189" i="35" a="1"/>
  <c r="I190" i="35" a="1"/>
  <c r="I191" i="35" a="1"/>
  <c r="I192" i="35" a="1"/>
  <c r="I193" i="35" a="1"/>
  <c r="I194" i="35" a="1"/>
  <c r="I195" i="35" a="1"/>
  <c r="I196" i="35" a="1"/>
  <c r="I197" i="35" a="1"/>
  <c r="I198" i="35" a="1"/>
  <c r="I199" i="35" a="1"/>
  <c r="I200" i="35" a="1"/>
  <c r="I201" i="35" a="1"/>
  <c r="I202" i="35" a="1"/>
  <c r="I203" i="35" a="1"/>
  <c r="I204" i="35" a="1"/>
  <c r="I205" i="35" a="1"/>
  <c r="I206" i="35" a="1"/>
  <c r="I207" i="35" a="1"/>
  <c r="I208" i="35" a="1"/>
  <c r="I209" i="35" a="1"/>
  <c r="I210" i="35" a="1"/>
  <c r="I211" i="35" a="1"/>
  <c r="I212" i="35" a="1"/>
  <c r="I213" i="35" a="1"/>
  <c r="I214" i="35" a="1"/>
  <c r="I215" i="35" a="1"/>
  <c r="I216" i="35" a="1"/>
  <c r="I217" i="35" a="1"/>
  <c r="I218" i="35" a="1"/>
  <c r="I219" i="35" a="1"/>
  <c r="I220" i="35" a="1"/>
  <c r="I221" i="35" a="1"/>
  <c r="I222" i="35" a="1"/>
  <c r="I223" i="35" a="1"/>
  <c r="I224" i="35" a="1"/>
  <c r="I225" i="35" a="1"/>
  <c r="I226" i="35" a="1"/>
  <c r="I227" i="35" a="1"/>
  <c r="I228" i="35" a="1"/>
  <c r="I229" i="35" a="1"/>
  <c r="I230" i="35" a="1"/>
  <c r="I231" i="35" a="1"/>
  <c r="I232" i="35" a="1"/>
  <c r="I233" i="35" a="1"/>
  <c r="I234" i="35" a="1"/>
  <c r="I235" i="35" a="1"/>
  <c r="I236" i="35" a="1"/>
  <c r="I237" i="35" a="1"/>
  <c r="I238" i="35" a="1"/>
  <c r="I239" i="35" a="1"/>
  <c r="I240" i="35" a="1"/>
  <c r="I241" i="35" a="1"/>
  <c r="I242" i="35" a="1"/>
  <c r="I243" i="35" a="1"/>
  <c r="I244" i="35" a="1"/>
  <c r="I245" i="35" a="1"/>
  <c r="I246" i="35" a="1"/>
  <c r="I247" i="35" a="1"/>
  <c r="I248" i="35" a="1"/>
  <c r="I249" i="35" a="1"/>
  <c r="I250" i="35" a="1"/>
  <c r="I251" i="35" a="1"/>
  <c r="I252" i="35" a="1"/>
  <c r="I253" i="35" a="1"/>
  <c r="I254" i="35" a="1"/>
  <c r="I255" i="35" a="1"/>
  <c r="I256" i="35" a="1"/>
  <c r="I257" i="35" a="1"/>
  <c r="I258" i="35" a="1"/>
  <c r="I259" i="35" a="1"/>
  <c r="I260" i="35" a="1"/>
  <c r="I261" i="35" a="1"/>
  <c r="I262" i="35" a="1"/>
  <c r="I263" i="35" a="1"/>
  <c r="I264" i="35" a="1"/>
  <c r="I265" i="35" a="1"/>
  <c r="I266" i="35" a="1"/>
  <c r="I267" i="35" a="1"/>
  <c r="I268" i="35" a="1"/>
  <c r="I269" i="35" a="1"/>
  <c r="I270" i="35" a="1"/>
  <c r="I271" i="35" a="1"/>
  <c r="I272" i="35" a="1"/>
  <c r="I273" i="35" a="1"/>
  <c r="I274" i="35" a="1"/>
  <c r="I275" i="35" a="1"/>
  <c r="I276" i="35" a="1"/>
  <c r="I277" i="35" a="1"/>
  <c r="I278" i="35" a="1"/>
  <c r="I279" i="35" a="1"/>
  <c r="I280" i="35" a="1"/>
  <c r="I281" i="35" a="1"/>
  <c r="I282" i="35" a="1"/>
  <c r="I283" i="35" a="1"/>
  <c r="I284" i="35" a="1"/>
  <c r="I285" i="35" a="1"/>
  <c r="I286" i="35" a="1"/>
  <c r="I287" i="35" a="1"/>
  <c r="I288" i="35" a="1"/>
  <c r="I289" i="35" a="1"/>
  <c r="I290" i="35" a="1"/>
  <c r="I291" i="35" a="1"/>
  <c r="I292" i="35" a="1"/>
  <c r="I293" i="35" a="1"/>
  <c r="I294" i="35" a="1"/>
  <c r="I295" i="35" a="1"/>
  <c r="I296" i="35" a="1"/>
  <c r="I297" i="35" a="1"/>
  <c r="I298" i="35" a="1"/>
  <c r="I299" i="35" a="1"/>
  <c r="I300" i="35" a="1"/>
  <c r="I301" i="35" a="1"/>
  <c r="I302" i="35" a="1"/>
  <c r="I303" i="35" a="1"/>
  <c r="I304" i="35" a="1"/>
  <c r="I305" i="35" a="1"/>
  <c r="I306" i="35" a="1"/>
  <c r="I307" i="35" a="1"/>
  <c r="I308" i="35" a="1"/>
  <c r="I309" i="35" a="1"/>
  <c r="I310" i="35" a="1"/>
  <c r="I311" i="35" a="1"/>
  <c r="I312" i="35" a="1"/>
  <c r="I313" i="35" a="1"/>
  <c r="I314" i="35" a="1"/>
  <c r="I315" i="35" a="1"/>
  <c r="I316" i="35" a="1"/>
  <c r="I317" i="35" a="1"/>
  <c r="I318" i="35" a="1"/>
  <c r="I319" i="35" a="1"/>
  <c r="I320" i="35" a="1"/>
  <c r="I321" i="35" a="1"/>
  <c r="I322" i="35" a="1"/>
  <c r="I323" i="35" a="1"/>
  <c r="I324" i="35" a="1"/>
  <c r="I325" i="35" a="1"/>
  <c r="I326" i="35" a="1"/>
  <c r="I327" i="35" a="1"/>
  <c r="I328" i="35" a="1"/>
  <c r="I329" i="35" a="1"/>
  <c r="I330" i="35" a="1"/>
  <c r="I331" i="35" a="1"/>
  <c r="I332" i="35" a="1"/>
  <c r="I333" i="35" a="1"/>
  <c r="I334" i="35" a="1"/>
  <c r="I335" i="35" a="1"/>
  <c r="I336" i="35" a="1"/>
  <c r="I337" i="35" a="1"/>
  <c r="I338" i="35" a="1"/>
  <c r="I339" i="35" a="1"/>
  <c r="I340" i="35" a="1"/>
  <c r="I341" i="35" a="1"/>
  <c r="I342" i="35" a="1"/>
  <c r="I343" i="35" a="1"/>
  <c r="I344" i="35" a="1"/>
  <c r="I345" i="35" a="1"/>
  <c r="I346" i="35" a="1"/>
  <c r="I347" i="35" a="1"/>
  <c r="I348" i="35" a="1"/>
  <c r="I349" i="35" a="1"/>
  <c r="I350" i="35" a="1"/>
  <c r="I351" i="35" a="1"/>
  <c r="I352" i="35" a="1"/>
  <c r="I353" i="35" a="1"/>
  <c r="I354" i="35" a="1"/>
  <c r="I355" i="35" a="1"/>
  <c r="I356" i="35" a="1"/>
  <c r="I357" i="35" a="1"/>
  <c r="I358" i="35" a="1"/>
  <c r="I359" i="35" a="1"/>
  <c r="I360" i="35" a="1"/>
  <c r="I361" i="35" a="1"/>
  <c r="I362" i="35" a="1"/>
  <c r="I363" i="35" a="1"/>
  <c r="I364" i="35" a="1"/>
  <c r="I365" i="35" a="1"/>
  <c r="I366" i="35" a="1"/>
  <c r="I367" i="35" a="1"/>
  <c r="I368" i="35" a="1"/>
  <c r="I369" i="35" a="1"/>
  <c r="I370" i="35" a="1"/>
  <c r="I371" i="35" a="1"/>
  <c r="I372" i="35" a="1"/>
  <c r="I373" i="35" a="1"/>
  <c r="I374" i="35" a="1"/>
  <c r="I375" i="35" a="1"/>
  <c r="I376" i="35" a="1"/>
  <c r="I377" i="35" a="1"/>
  <c r="I378" i="35" a="1"/>
  <c r="I379" i="35" a="1"/>
  <c r="I380" i="35" a="1"/>
  <c r="I381" i="35" a="1"/>
  <c r="I382" i="35" a="1"/>
  <c r="I383" i="35" a="1"/>
  <c r="I384" i="35" a="1"/>
  <c r="I385" i="35" a="1"/>
  <c r="I386" i="35" a="1"/>
  <c r="I387" i="35" a="1"/>
  <c r="I388" i="35" a="1"/>
  <c r="I389" i="35" a="1"/>
  <c r="I390" i="35" a="1"/>
  <c r="I391" i="35" a="1"/>
  <c r="I392" i="35" a="1"/>
  <c r="I393" i="35" a="1"/>
  <c r="I394" i="35" a="1"/>
  <c r="I395" i="35" a="1"/>
  <c r="I396" i="35" a="1"/>
  <c r="I397" i="35" a="1"/>
  <c r="I398" i="35" a="1"/>
  <c r="I399" i="35" a="1"/>
  <c r="I400" i="35" a="1"/>
  <c r="I401" i="35" a="1"/>
  <c r="I402" i="35" a="1"/>
  <c r="I403" i="35" a="1"/>
  <c r="I404" i="35" a="1"/>
  <c r="I405" i="35" a="1"/>
  <c r="I406" i="35" a="1"/>
  <c r="I407" i="35" a="1"/>
  <c r="I408" i="35" a="1"/>
  <c r="I409" i="35" a="1"/>
  <c r="I410" i="35" a="1"/>
  <c r="I411" i="35" a="1"/>
  <c r="I412" i="35" a="1"/>
  <c r="I413" i="35" a="1"/>
  <c r="I414" i="35" a="1"/>
  <c r="I415" i="35" a="1"/>
  <c r="I416" i="35" a="1"/>
  <c r="I417" i="35" a="1"/>
  <c r="I418" i="35" a="1"/>
  <c r="I419" i="35" a="1"/>
  <c r="I420" i="35" a="1"/>
  <c r="I421" i="35" a="1"/>
  <c r="I422" i="35" a="1"/>
  <c r="I423" i="35" a="1"/>
  <c r="I424" i="35" a="1"/>
  <c r="I425" i="35" a="1"/>
  <c r="I426" i="35" a="1"/>
  <c r="I427" i="35" a="1"/>
  <c r="I428" i="35" a="1"/>
  <c r="I429" i="35" a="1"/>
  <c r="I430" i="35" a="1"/>
  <c r="I431" i="35" a="1"/>
  <c r="I432" i="35" a="1"/>
  <c r="I433" i="35" a="1"/>
  <c r="I434" i="35" a="1"/>
  <c r="I435" i="35" a="1"/>
  <c r="I436" i="35" a="1"/>
  <c r="I437" i="35" a="1"/>
  <c r="I438" i="35" a="1"/>
  <c r="I439" i="35" a="1"/>
  <c r="I440" i="35" a="1"/>
  <c r="I441" i="35" a="1"/>
  <c r="I442" i="35" a="1"/>
  <c r="I443" i="35" a="1"/>
  <c r="I444" i="35" a="1"/>
  <c r="I445" i="35" a="1"/>
  <c r="I446" i="35" a="1"/>
  <c r="I447" i="35" a="1"/>
  <c r="I448" i="35" a="1"/>
  <c r="I449" i="35" a="1"/>
  <c r="I450" i="35" a="1"/>
  <c r="I451" i="35" a="1"/>
  <c r="I452" i="35" a="1"/>
  <c r="I453" i="35" a="1"/>
  <c r="I454" i="35" a="1"/>
  <c r="I455" i="35" a="1"/>
  <c r="I456" i="35" a="1"/>
  <c r="I457" i="35" a="1"/>
  <c r="I458" i="35" a="1"/>
  <c r="I459" i="35" a="1"/>
  <c r="I460" i="35" a="1"/>
  <c r="I461" i="35" a="1"/>
  <c r="I462" i="35" a="1"/>
  <c r="I463" i="35" a="1"/>
  <c r="I464" i="35" a="1"/>
  <c r="I465" i="35" a="1"/>
  <c r="I466" i="35" a="1"/>
  <c r="I467" i="35" a="1"/>
  <c r="I468" i="35" a="1"/>
  <c r="I469" i="35" a="1"/>
  <c r="I470" i="35" a="1"/>
  <c r="I471" i="35" a="1"/>
  <c r="I472" i="35" a="1"/>
  <c r="I473" i="35" a="1"/>
  <c r="I474" i="35" a="1"/>
  <c r="I475" i="35" a="1"/>
  <c r="I476" i="35" a="1"/>
  <c r="I477" i="35" a="1"/>
  <c r="I478" i="35" a="1"/>
  <c r="I479" i="35" a="1"/>
  <c r="I480" i="35" a="1"/>
  <c r="I481" i="35" a="1"/>
  <c r="I482" i="35" a="1"/>
  <c r="I483" i="35" a="1"/>
  <c r="I484" i="35" a="1"/>
  <c r="I485" i="35" a="1"/>
  <c r="I486" i="35" a="1"/>
  <c r="I487" i="35" a="1"/>
  <c r="I488" i="35" a="1"/>
  <c r="I489" i="35" a="1"/>
  <c r="I490" i="35" a="1"/>
  <c r="I491" i="35" a="1"/>
  <c r="I492" i="35" a="1"/>
  <c r="I493" i="35" a="1"/>
  <c r="I494" i="35" a="1"/>
  <c r="I495" i="35" a="1"/>
  <c r="I496" i="35" a="1"/>
  <c r="I497" i="35" a="1"/>
  <c r="I498" i="35" a="1"/>
  <c r="I499" i="35" a="1"/>
  <c r="I500" i="35" a="1"/>
  <c r="I2" i="35" a="1"/>
  <c r="S81" i="30"/>
  <c r="S82" i="30"/>
  <c r="S83" i="30"/>
  <c r="S84" i="30"/>
  <c r="S80" i="30"/>
  <c r="N2" i="19"/>
  <c r="A42" i="25"/>
  <c r="B42" i="25" s="1"/>
  <c r="A43" i="25"/>
  <c r="B43" i="25" s="1"/>
  <c r="A44" i="25"/>
  <c r="B44" i="25" s="1"/>
  <c r="A45" i="25"/>
  <c r="B45" i="25" s="1"/>
  <c r="A46" i="25"/>
  <c r="B46" i="25" s="1"/>
  <c r="A47" i="25"/>
  <c r="B47" i="25" s="1"/>
  <c r="A48" i="25"/>
  <c r="B48" i="25" s="1"/>
  <c r="A49" i="25"/>
  <c r="B49" i="25" s="1"/>
  <c r="A50" i="25"/>
  <c r="B50" i="25" s="1"/>
  <c r="A4" i="25"/>
  <c r="A40" i="25"/>
  <c r="A5" i="25" l="1"/>
  <c r="B5" i="25" s="1"/>
  <c r="B4" i="25"/>
  <c r="A6" i="25"/>
  <c r="Q149" i="30"/>
  <c r="J14" i="17"/>
  <c r="J15" i="17"/>
  <c r="J16" i="17"/>
  <c r="J17" i="17"/>
  <c r="J18" i="17"/>
  <c r="J19" i="17"/>
  <c r="J20" i="17"/>
  <c r="J13" i="17"/>
  <c r="J12" i="17"/>
  <c r="J11" i="17"/>
  <c r="J10" i="17"/>
  <c r="J9" i="17"/>
  <c r="J8" i="17"/>
  <c r="J7" i="17"/>
  <c r="J6" i="17"/>
  <c r="J5" i="17"/>
  <c r="J4" i="17"/>
  <c r="J3" i="17"/>
  <c r="J2" i="17"/>
  <c r="B10" i="24"/>
  <c r="D5" i="44" s="1"/>
  <c r="B4" i="30"/>
  <c r="A2" i="30"/>
  <c r="F8" i="25"/>
  <c r="H2" i="25"/>
  <c r="G2" i="25"/>
  <c r="F2" i="25"/>
  <c r="C3" i="25"/>
  <c r="D2" i="25"/>
  <c r="C2" i="25"/>
  <c r="B2" i="25"/>
  <c r="A2" i="25"/>
  <c r="Q16" i="19" a="1"/>
  <c r="B8" i="24" a="1"/>
  <c r="I3" i="21" a="1"/>
  <c r="E3" i="20" a="1"/>
  <c r="Q2" i="42" a="1"/>
  <c r="B40" i="25"/>
  <c r="A41" i="25"/>
  <c r="B41" i="25" s="1"/>
  <c r="Q139" i="30"/>
  <c r="B139" i="30"/>
  <c r="Q138" i="30"/>
  <c r="B138" i="30"/>
  <c r="A7" i="25" l="1"/>
  <c r="B6" i="25"/>
  <c r="Q2" i="19" a="1"/>
  <c r="A156" i="30"/>
  <c r="A154" i="30"/>
  <c r="A152" i="30"/>
  <c r="S150" i="30"/>
  <c r="O150" i="30"/>
  <c r="K150" i="30"/>
  <c r="E150" i="30"/>
  <c r="M149" i="30"/>
  <c r="A147" i="30"/>
  <c r="A143" i="30"/>
  <c r="A142" i="30" a="1"/>
  <c r="B224" i="30"/>
  <c r="Q218" i="30"/>
  <c r="O218" i="30"/>
  <c r="M218" i="30"/>
  <c r="K218" i="30"/>
  <c r="I218" i="30"/>
  <c r="B218" i="30"/>
  <c r="A216" i="30"/>
  <c r="H214" i="30"/>
  <c r="H213" i="30"/>
  <c r="H212" i="30"/>
  <c r="D214" i="30"/>
  <c r="D213" i="30"/>
  <c r="D212" i="30"/>
  <c r="F214" i="30"/>
  <c r="F213" i="30"/>
  <c r="F212" i="30"/>
  <c r="B214" i="30"/>
  <c r="B213" i="30"/>
  <c r="B212" i="30"/>
  <c r="A214" i="30"/>
  <c r="A213" i="30"/>
  <c r="A212" i="30"/>
  <c r="H211" i="30"/>
  <c r="F211" i="30"/>
  <c r="D211" i="30"/>
  <c r="B211" i="30"/>
  <c r="A211" i="30"/>
  <c r="A210" i="30"/>
  <c r="A209" i="30"/>
  <c r="A200" i="30"/>
  <c r="O175" i="30"/>
  <c r="M175" i="30"/>
  <c r="K175" i="30"/>
  <c r="B175" i="30"/>
  <c r="S169" i="30"/>
  <c r="Q169" i="30"/>
  <c r="O169" i="30"/>
  <c r="M169" i="30"/>
  <c r="K169" i="30"/>
  <c r="B169" i="30"/>
  <c r="A169" i="30"/>
  <c r="K168" i="30"/>
  <c r="A168" i="30"/>
  <c r="A166" i="30"/>
  <c r="A155" i="30"/>
  <c r="A153" i="30"/>
  <c r="A151" i="30"/>
  <c r="Q150" i="30"/>
  <c r="M150" i="30"/>
  <c r="I150" i="30"/>
  <c r="G150" i="30"/>
  <c r="C150" i="30"/>
  <c r="A144" i="30"/>
  <c r="A141" i="30"/>
  <c r="Q98" i="30"/>
  <c r="B98" i="30"/>
  <c r="A98" i="30"/>
  <c r="A97" i="30"/>
  <c r="A3" i="25"/>
  <c r="D3" i="25" s="1"/>
  <c r="O93" i="30"/>
  <c r="C90" i="30"/>
  <c r="A94" i="30"/>
  <c r="A91" i="30"/>
  <c r="A90" i="30"/>
  <c r="O88" i="30"/>
  <c r="I88" i="30"/>
  <c r="A88" i="30"/>
  <c r="S79" i="30"/>
  <c r="O79" i="30"/>
  <c r="A79" i="30"/>
  <c r="I75" i="30"/>
  <c r="I74" i="30"/>
  <c r="I72" i="30"/>
  <c r="I71" i="30"/>
  <c r="J72" i="30"/>
  <c r="B75" i="30"/>
  <c r="B73" i="30"/>
  <c r="A69" i="30"/>
  <c r="A56" i="30"/>
  <c r="A45" i="30"/>
  <c r="R33" i="30"/>
  <c r="R31" i="30"/>
  <c r="R29" i="30"/>
  <c r="R26" i="30"/>
  <c r="R23" i="30"/>
  <c r="B31" i="30"/>
  <c r="B29" i="30"/>
  <c r="B25" i="30"/>
  <c r="A44" i="30"/>
  <c r="R25" i="30"/>
  <c r="B32" i="30"/>
  <c r="B28" i="30"/>
  <c r="B26" i="30"/>
  <c r="B23" i="30"/>
  <c r="O94" i="30"/>
  <c r="C93" i="30"/>
  <c r="O89" i="30"/>
  <c r="O90" i="30"/>
  <c r="I90" i="30"/>
  <c r="C89" i="30"/>
  <c r="A93" i="30"/>
  <c r="A92" i="30"/>
  <c r="A89" i="30"/>
  <c r="C88" i="30"/>
  <c r="A86" i="30"/>
  <c r="Q79" i="30"/>
  <c r="B79" i="30"/>
  <c r="A77" i="30"/>
  <c r="I73" i="30"/>
  <c r="J73" i="30"/>
  <c r="J71" i="30"/>
  <c r="B74" i="30"/>
  <c r="B72" i="30"/>
  <c r="B71" i="30"/>
  <c r="A68" i="30"/>
  <c r="A57" i="30"/>
  <c r="B45" i="30"/>
  <c r="A43" i="30"/>
  <c r="R32" i="30"/>
  <c r="R30" i="30"/>
  <c r="R28" i="30"/>
  <c r="R27" i="30"/>
  <c r="R24" i="30"/>
  <c r="B33" i="30"/>
  <c r="B30" i="30"/>
  <c r="B27" i="30"/>
  <c r="B24" i="30"/>
  <c r="B22" i="30"/>
  <c r="B5" i="30"/>
  <c r="B6" i="30"/>
  <c r="B7" i="30"/>
  <c r="B8" i="30"/>
  <c r="B9" i="30"/>
  <c r="H4" i="30"/>
  <c r="H5" i="30"/>
  <c r="H6" i="30"/>
  <c r="H7" i="30"/>
  <c r="H8" i="30"/>
  <c r="H9" i="30"/>
  <c r="I4" i="30"/>
  <c r="I5" i="30"/>
  <c r="I6" i="30"/>
  <c r="I7" i="30"/>
  <c r="I8" i="30"/>
  <c r="I9" i="30"/>
  <c r="B14" i="30"/>
  <c r="B15" i="30"/>
  <c r="B16" i="30"/>
  <c r="L14" i="30"/>
  <c r="L15" i="30"/>
  <c r="L16" i="30"/>
  <c r="B11" i="24" a="1"/>
  <c r="C10" i="24"/>
  <c r="B12" i="30" s="1"/>
  <c r="C3" i="24" a="1"/>
  <c r="B7" i="25" l="1"/>
  <c r="A8" i="25"/>
  <c r="R4" i="19" a="1"/>
  <c r="S152" i="30" a="1"/>
  <c r="O156" i="30" a="1"/>
  <c r="O154" i="30" a="1"/>
  <c r="O152" i="30" a="1"/>
  <c r="E152" i="30" a="1"/>
  <c r="Q223" i="30"/>
  <c r="Q222" i="30"/>
  <c r="Q221" i="30"/>
  <c r="Q220" i="30"/>
  <c r="O223" i="30"/>
  <c r="O222" i="30"/>
  <c r="O221" i="30"/>
  <c r="O220" i="30"/>
  <c r="M223" i="30"/>
  <c r="M222" i="30"/>
  <c r="M221" i="30"/>
  <c r="M220" i="30"/>
  <c r="K223" i="30"/>
  <c r="S156" i="30" a="1"/>
  <c r="S154" i="30" a="1"/>
  <c r="Q156" i="30" a="1"/>
  <c r="Q154" i="30" a="1"/>
  <c r="Q152" i="30" a="1"/>
  <c r="O155" i="30" a="1"/>
  <c r="O153" i="30" a="1"/>
  <c r="M156" i="30" a="1"/>
  <c r="M154" i="30" a="1"/>
  <c r="M152" i="30" a="1"/>
  <c r="K156" i="30" a="1"/>
  <c r="K155" i="30" a="1"/>
  <c r="K154" i="30" a="1"/>
  <c r="K153" i="30" a="1"/>
  <c r="K152" i="30" a="1"/>
  <c r="I156" i="30" a="1"/>
  <c r="I155" i="30" a="1"/>
  <c r="I154" i="30" a="1"/>
  <c r="I153" i="30" a="1"/>
  <c r="I152" i="30" a="1"/>
  <c r="G156" i="30" a="1"/>
  <c r="G155" i="30" a="1"/>
  <c r="G153" i="30" a="1"/>
  <c r="E156" i="30" a="1"/>
  <c r="E154" i="30" a="1"/>
  <c r="C156" i="30" a="1"/>
  <c r="C154" i="30" a="1"/>
  <c r="S151" i="30" a="1"/>
  <c r="Q151" i="30" a="1"/>
  <c r="M151" i="30" a="1"/>
  <c r="I151" i="30" a="1"/>
  <c r="Q155" i="30" a="1"/>
  <c r="Q153" i="30" a="1"/>
  <c r="M155" i="30" a="1"/>
  <c r="M153" i="30" a="1"/>
  <c r="G154" i="30" a="1"/>
  <c r="G152" i="30" a="1"/>
  <c r="K222" i="30"/>
  <c r="K221" i="30"/>
  <c r="K220" i="30"/>
  <c r="I223" i="30"/>
  <c r="I222" i="30"/>
  <c r="I221" i="30"/>
  <c r="I220" i="30"/>
  <c r="Q219" i="30"/>
  <c r="O219" i="30"/>
  <c r="M219" i="30"/>
  <c r="K219" i="30"/>
  <c r="I219" i="30"/>
  <c r="S155" i="30" a="1"/>
  <c r="S153" i="30" a="1"/>
  <c r="C155" i="30" a="1"/>
  <c r="C153" i="30" a="1"/>
  <c r="C152" i="30" a="1"/>
  <c r="O151" i="30" a="1"/>
  <c r="K151" i="30" a="1"/>
  <c r="G151" i="30" a="1"/>
  <c r="C151" i="30" a="1"/>
  <c r="A149" i="30"/>
  <c r="J75" i="30"/>
  <c r="B3" i="25"/>
  <c r="I7" i="24"/>
  <c r="I6" i="24"/>
  <c r="I5" i="24"/>
  <c r="I4" i="24"/>
  <c r="I3" i="24"/>
  <c r="B8" i="25" l="1"/>
  <c r="A9" i="25"/>
  <c r="Q224" i="30"/>
  <c r="O224" i="30"/>
  <c r="M224" i="30"/>
  <c r="K224" i="30"/>
  <c r="I224" i="30"/>
  <c r="Q80" i="30"/>
  <c r="Q81" i="30"/>
  <c r="Q84" i="30"/>
  <c r="Q82" i="30"/>
  <c r="Q83" i="30"/>
  <c r="B9" i="25" l="1"/>
  <c r="A10" i="25"/>
  <c r="C9" i="24"/>
  <c r="A1" i="29"/>
  <c r="B10" i="25" l="1"/>
  <c r="A11" i="25"/>
  <c r="B65" i="30"/>
  <c r="B61" i="30"/>
  <c r="A65" i="30"/>
  <c r="A61" i="30"/>
  <c r="B53" i="30"/>
  <c r="B49" i="30"/>
  <c r="A48" i="30"/>
  <c r="A52" i="30"/>
  <c r="B64" i="30"/>
  <c r="B60" i="30"/>
  <c r="A64" i="30"/>
  <c r="A60" i="30"/>
  <c r="B52" i="30"/>
  <c r="B48" i="30"/>
  <c r="A49" i="30"/>
  <c r="A53" i="30"/>
  <c r="B58" i="30"/>
  <c r="A46" i="30"/>
  <c r="B63" i="30"/>
  <c r="B59" i="30"/>
  <c r="A63" i="30"/>
  <c r="A59" i="30"/>
  <c r="B51" i="30"/>
  <c r="B47" i="30"/>
  <c r="A50" i="30"/>
  <c r="B46" i="30"/>
  <c r="B62" i="30"/>
  <c r="A62" i="30"/>
  <c r="A58" i="30"/>
  <c r="B50" i="30"/>
  <c r="A47" i="30"/>
  <c r="A51" i="30"/>
  <c r="F4" i="21" a="1"/>
  <c r="G4" i="21" s="1" a="1"/>
  <c r="B11" i="25" l="1"/>
  <c r="A12" i="25"/>
  <c r="B84" i="30"/>
  <c r="A174" i="30"/>
  <c r="B83" i="30"/>
  <c r="A172" i="30"/>
  <c r="B171" i="30"/>
  <c r="A171" i="30"/>
  <c r="B172" i="30"/>
  <c r="B222" i="30"/>
  <c r="B80" i="30"/>
  <c r="B221" i="30"/>
  <c r="A81" i="30"/>
  <c r="B223" i="30"/>
  <c r="A82" i="30"/>
  <c r="A83" i="30"/>
  <c r="O83" i="30" s="1"/>
  <c r="B81" i="30"/>
  <c r="B82" i="30"/>
  <c r="B170" i="30"/>
  <c r="B220" i="30"/>
  <c r="B173" i="30"/>
  <c r="A173" i="30"/>
  <c r="A84" i="30"/>
  <c r="O84" i="30" s="1"/>
  <c r="B174" i="30"/>
  <c r="B12" i="25" l="1"/>
  <c r="A13" i="25"/>
  <c r="S173" i="30"/>
  <c r="Q173" i="30"/>
  <c r="S174" i="30"/>
  <c r="Q174" i="30"/>
  <c r="Q172" i="30"/>
  <c r="Q171" i="30"/>
  <c r="Q137" i="30"/>
  <c r="B136" i="30"/>
  <c r="B137" i="30"/>
  <c r="Q136" i="30"/>
  <c r="F3" i="25" a="1"/>
  <c r="A170" i="30"/>
  <c r="A80" i="30"/>
  <c r="B219" i="30"/>
  <c r="B13" i="25" l="1"/>
  <c r="A14" i="25"/>
  <c r="G5" i="25" a="1"/>
  <c r="G4" i="25" a="1"/>
  <c r="G3" i="25" a="1"/>
  <c r="Q170" i="30"/>
  <c r="Q175" i="30" s="1"/>
  <c r="H7" i="25"/>
  <c r="H6" i="25"/>
  <c r="B14" i="25" l="1"/>
  <c r="A15" i="25"/>
  <c r="G8" i="25"/>
  <c r="B15" i="25" l="1"/>
  <c r="A16" i="25"/>
  <c r="B16" i="25" l="1"/>
  <c r="A17" i="25"/>
  <c r="B17" i="25" l="1"/>
  <c r="A18" i="25"/>
  <c r="B18" i="25" l="1"/>
  <c r="A19" i="25"/>
  <c r="B19" i="25" l="1"/>
  <c r="A20" i="25"/>
  <c r="B20" i="25" l="1"/>
  <c r="A21" i="25"/>
  <c r="B21" i="25" l="1"/>
  <c r="A22" i="25"/>
  <c r="B22" i="25" l="1"/>
  <c r="A23" i="25"/>
  <c r="B23" i="25" l="1"/>
  <c r="A24" i="25"/>
  <c r="B24" i="25" l="1"/>
  <c r="A25" i="25"/>
  <c r="B25" i="25" l="1"/>
  <c r="A26" i="25"/>
  <c r="B26" i="25" l="1"/>
  <c r="A27" i="25"/>
  <c r="B27" i="25" l="1"/>
  <c r="A28" i="25"/>
  <c r="B28" i="25" l="1"/>
  <c r="A29" i="25"/>
  <c r="B29" i="25" l="1"/>
  <c r="A30" i="25"/>
  <c r="B30" i="25" l="1"/>
  <c r="A31" i="25"/>
  <c r="B31" i="25" l="1"/>
  <c r="A32" i="25"/>
  <c r="B32" i="25" l="1"/>
  <c r="A33" i="25"/>
  <c r="B33" i="25" l="1"/>
  <c r="A34" i="25"/>
  <c r="B34" i="25" l="1"/>
  <c r="A35" i="25"/>
  <c r="B35" i="25" l="1"/>
  <c r="A36" i="25"/>
  <c r="B36" i="25" l="1"/>
  <c r="A37" i="25"/>
  <c r="B37" i="25" l="1"/>
  <c r="A38" i="25"/>
  <c r="B38" i="25" l="1"/>
  <c r="A39" i="25"/>
  <c r="B39" i="25" l="1"/>
  <c r="A3" i="29" a="1"/>
  <c r="D3" i="29" a="1"/>
  <c r="A99" i="30" l="1" a="1"/>
  <c r="H5" i="25"/>
  <c r="H4" i="25"/>
  <c r="O80" i="30"/>
  <c r="S170" i="30"/>
  <c r="S171" i="30"/>
  <c r="S172" i="30"/>
  <c r="O81" i="30"/>
  <c r="O82" i="30"/>
  <c r="H3" i="25"/>
  <c r="Q135" i="30" l="1"/>
  <c r="B135" i="30"/>
  <c r="B134" i="30"/>
  <c r="Q134" i="30"/>
  <c r="B133" i="30"/>
  <c r="Q133" i="30"/>
  <c r="Q132" i="30"/>
  <c r="B132" i="30"/>
  <c r="B131" i="30"/>
  <c r="Q131" i="30"/>
  <c r="B130" i="30"/>
  <c r="Q130" i="30"/>
  <c r="B129" i="30"/>
  <c r="Q129" i="30"/>
  <c r="B128" i="30"/>
  <c r="Q128" i="30"/>
  <c r="B127" i="30"/>
  <c r="Q127" i="30"/>
  <c r="Q126" i="30"/>
  <c r="B126" i="30"/>
  <c r="Q125" i="30"/>
  <c r="B125" i="30"/>
  <c r="B124" i="30"/>
  <c r="Q124" i="30"/>
  <c r="B123" i="30"/>
  <c r="Q123" i="30"/>
  <c r="Q122" i="30"/>
  <c r="B122" i="30"/>
  <c r="Q121" i="30"/>
  <c r="B121" i="30"/>
  <c r="B120" i="30"/>
  <c r="Q120" i="30"/>
  <c r="Q119" i="30"/>
  <c r="B119" i="30"/>
  <c r="Q118" i="30"/>
  <c r="B118" i="30"/>
  <c r="B117" i="30"/>
  <c r="Q117" i="30"/>
  <c r="B116" i="30"/>
  <c r="Q116" i="30"/>
  <c r="B115" i="30"/>
  <c r="Q115" i="30"/>
  <c r="Q114" i="30"/>
  <c r="B114" i="30"/>
  <c r="B113" i="30"/>
  <c r="Q113" i="30"/>
  <c r="B112" i="30"/>
  <c r="Q112" i="30"/>
  <c r="B111" i="30"/>
  <c r="Q111" i="30"/>
  <c r="Q110" i="30"/>
  <c r="B110" i="30"/>
  <c r="B109" i="30"/>
  <c r="Q109" i="30"/>
  <c r="B108" i="30"/>
  <c r="Q108" i="30"/>
  <c r="Q107" i="30"/>
  <c r="B107" i="30"/>
  <c r="H8" i="25"/>
  <c r="B106" i="30"/>
  <c r="Q106" i="30"/>
  <c r="B99" i="30"/>
  <c r="Q99" i="30"/>
  <c r="Q103" i="30"/>
  <c r="Q101" i="30"/>
  <c r="Q105" i="30"/>
  <c r="B102" i="30"/>
  <c r="B100" i="30"/>
  <c r="Q100" i="30"/>
  <c r="B104" i="30"/>
  <c r="B101" i="30"/>
  <c r="B105" i="30"/>
  <c r="B103" i="30"/>
  <c r="Q104" i="30"/>
  <c r="Q102" i="30"/>
  <c r="S175" i="3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<sst xmlns="http://schemas.openxmlformats.org/spreadsheetml/2006/main" count="31043" uniqueCount="2412">
  <si>
    <t>CO1</t>
  </si>
  <si>
    <t>CO2</t>
  </si>
  <si>
    <t>CO3</t>
  </si>
  <si>
    <t>CO4</t>
  </si>
  <si>
    <t>CO5</t>
  </si>
  <si>
    <t>COs</t>
  </si>
  <si>
    <t>PO1</t>
  </si>
  <si>
    <t>PO2</t>
  </si>
  <si>
    <t>PO3</t>
  </si>
  <si>
    <t>PO4</t>
  </si>
  <si>
    <t>PO5</t>
  </si>
  <si>
    <t>CO</t>
  </si>
  <si>
    <t>Short Code</t>
  </si>
  <si>
    <t>Code</t>
  </si>
  <si>
    <t>Description</t>
  </si>
  <si>
    <t>Academic Year</t>
  </si>
  <si>
    <t>Semester</t>
  </si>
  <si>
    <t>VLSI</t>
  </si>
  <si>
    <t>010I38</t>
  </si>
  <si>
    <t>Semester - I</t>
  </si>
  <si>
    <t>ESD</t>
  </si>
  <si>
    <t>010I39</t>
  </si>
  <si>
    <t>2024-2025</t>
  </si>
  <si>
    <t>Semester - II</t>
  </si>
  <si>
    <t>CDC</t>
  </si>
  <si>
    <t>010I47</t>
  </si>
  <si>
    <t>2025-2026</t>
  </si>
  <si>
    <t>AIML</t>
  </si>
  <si>
    <t>010I57</t>
  </si>
  <si>
    <t>2026-2027</t>
  </si>
  <si>
    <t>BDA</t>
  </si>
  <si>
    <t>010I58</t>
  </si>
  <si>
    <t>2027-2028</t>
  </si>
  <si>
    <t>CYS</t>
  </si>
  <si>
    <t>010I59</t>
  </si>
  <si>
    <t>2028-2029</t>
  </si>
  <si>
    <t>MVT</t>
  </si>
  <si>
    <t>010I60</t>
  </si>
  <si>
    <t>2029-2030</t>
  </si>
  <si>
    <t>CS</t>
  </si>
  <si>
    <t>010I61</t>
  </si>
  <si>
    <t>Faculty Master</t>
  </si>
  <si>
    <t>Program Coordinator</t>
  </si>
  <si>
    <t>Faculty Short Code</t>
  </si>
  <si>
    <t>Faculty Code</t>
  </si>
  <si>
    <t>Faculty Name</t>
  </si>
  <si>
    <t>BDR</t>
  </si>
  <si>
    <t>MAHE0004209</t>
  </si>
  <si>
    <t xml:space="preserve">Dr. B Dinesh Rao </t>
  </si>
  <si>
    <t>PKS</t>
  </si>
  <si>
    <t>MAHE0004212</t>
  </si>
  <si>
    <t xml:space="preserve">Dr. Prashanth Kumar Shetty </t>
  </si>
  <si>
    <t>SN</t>
  </si>
  <si>
    <t>MAHE0004783</t>
  </si>
  <si>
    <t xml:space="preserve">Mr. Shridhar Nayak </t>
  </si>
  <si>
    <t>KP</t>
  </si>
  <si>
    <t>MAHE0004785</t>
  </si>
  <si>
    <t xml:space="preserve">Dr. Keerthana Prasad </t>
  </si>
  <si>
    <t>DPK</t>
  </si>
  <si>
    <t>MAHE0004835</t>
  </si>
  <si>
    <t xml:space="preserve">Dr. Deepak Rao </t>
  </si>
  <si>
    <t>SNM</t>
  </si>
  <si>
    <t>MAHE0004926</t>
  </si>
  <si>
    <t xml:space="preserve">Dr. Sathyendranath  Malli </t>
  </si>
  <si>
    <t>KB</t>
  </si>
  <si>
    <t>MAHE0007015</t>
  </si>
  <si>
    <t xml:space="preserve">Ms. Keerthana B </t>
  </si>
  <si>
    <t>ARAJ</t>
  </si>
  <si>
    <t>MAHE0007066</t>
  </si>
  <si>
    <t xml:space="preserve">Dr. Arockiaraj </t>
  </si>
  <si>
    <t>RK</t>
  </si>
  <si>
    <t>MAHE0007069</t>
  </si>
  <si>
    <t xml:space="preserve">Ms. Ravikala Kamath </t>
  </si>
  <si>
    <t>RP</t>
  </si>
  <si>
    <t>MAHE0007611</t>
  </si>
  <si>
    <t xml:space="preserve">Dr. Raghavendra Prabhu </t>
  </si>
  <si>
    <t>BB</t>
  </si>
  <si>
    <t>MAHE0008359</t>
  </si>
  <si>
    <t xml:space="preserve">Mr. Balaji B </t>
  </si>
  <si>
    <t>MS</t>
  </si>
  <si>
    <t>MAHE0008403</t>
  </si>
  <si>
    <t xml:space="preserve">Dr. Madhushankar Bhat </t>
  </si>
  <si>
    <t>DJD</t>
  </si>
  <si>
    <t>MAHE0008421</t>
  </si>
  <si>
    <t xml:space="preserve">Dr. Darryl Jeethesh D’souza </t>
  </si>
  <si>
    <t>SB</t>
  </si>
  <si>
    <t>MAHE0010344</t>
  </si>
  <si>
    <t>SS</t>
  </si>
  <si>
    <t>MAHE0010345</t>
  </si>
  <si>
    <t xml:space="preserve">Mr. Satyanarayan  Shenoy </t>
  </si>
  <si>
    <t>SUP</t>
  </si>
  <si>
    <t>MAHE0010507</t>
  </si>
  <si>
    <t xml:space="preserve">Mr. Sudhakara Upadya </t>
  </si>
  <si>
    <t>RGP</t>
  </si>
  <si>
    <t>MAHE0017019</t>
  </si>
  <si>
    <t>PRN</t>
  </si>
  <si>
    <t>MAHE0017039</t>
  </si>
  <si>
    <t xml:space="preserve">Dr. Prathviraj N </t>
  </si>
  <si>
    <t>RM</t>
  </si>
  <si>
    <t>MAHE0024203</t>
  </si>
  <si>
    <t>Dr. Ribu Mathew</t>
  </si>
  <si>
    <t>DP</t>
  </si>
  <si>
    <t>MAHE0026851</t>
  </si>
  <si>
    <t>Dr. Devi Prasad M</t>
  </si>
  <si>
    <t>VSNS</t>
  </si>
  <si>
    <t>VF_010_04</t>
  </si>
  <si>
    <t>Suchitra N Shenoy</t>
  </si>
  <si>
    <t>Program Code</t>
  </si>
  <si>
    <t>Course Code</t>
  </si>
  <si>
    <t>Course Name </t>
  </si>
  <si>
    <t>I</t>
  </si>
  <si>
    <t>VDE 5101</t>
  </si>
  <si>
    <t>Data Structures</t>
  </si>
  <si>
    <t>*</t>
  </si>
  <si>
    <t>VDE 5102</t>
  </si>
  <si>
    <t>Digital Systems and VLSI Design </t>
  </si>
  <si>
    <t>VDE 5103</t>
  </si>
  <si>
    <t>High Level Digital Design </t>
  </si>
  <si>
    <t>VDE 5104</t>
  </si>
  <si>
    <t>Scripting for VLSI </t>
  </si>
  <si>
    <t>Verification </t>
  </si>
  <si>
    <t>VDE 5151</t>
  </si>
  <si>
    <t>Data Structures Lab </t>
  </si>
  <si>
    <t>VDE 5152</t>
  </si>
  <si>
    <t>Digital Systems and VLSI Design Lab </t>
  </si>
  <si>
    <t>VDE 5153</t>
  </si>
  <si>
    <t>High Level Digital Design Lab </t>
  </si>
  <si>
    <t>VDE 5154</t>
  </si>
  <si>
    <t>Scripting for VLSI Lab </t>
  </si>
  <si>
    <t>Verification Lab </t>
  </si>
  <si>
    <t>MPT 5100</t>
  </si>
  <si>
    <t>Mini Project - I </t>
  </si>
  <si>
    <t>PSD 5100</t>
  </si>
  <si>
    <t>Professional Skill Development - I</t>
  </si>
  <si>
    <t>II</t>
  </si>
  <si>
    <t>VDE 5201</t>
  </si>
  <si>
    <t>Advanced VLSI Design </t>
  </si>
  <si>
    <t>VDE 5202</t>
  </si>
  <si>
    <t>Physical Design </t>
  </si>
  <si>
    <t>VDE 5203</t>
  </si>
  <si>
    <t>Universal Verification Methodology </t>
  </si>
  <si>
    <t>VDE 5231</t>
  </si>
  <si>
    <t>CAD for VLSI </t>
  </si>
  <si>
    <t>VDE 5232</t>
  </si>
  <si>
    <t>System on chip Design </t>
  </si>
  <si>
    <t>IC Packaging Technology</t>
  </si>
  <si>
    <t>ESE 5234</t>
  </si>
  <si>
    <t>Entrepreneurship </t>
  </si>
  <si>
    <t>VDE 5241</t>
  </si>
  <si>
    <t>Low Power VLSI Design </t>
  </si>
  <si>
    <t>VDE 5242</t>
  </si>
  <si>
    <t>Machine learning for VLSI Design </t>
  </si>
  <si>
    <t>MVE 5201</t>
  </si>
  <si>
    <t>Process and Device Characterization</t>
  </si>
  <si>
    <t>MVE 5232</t>
  </si>
  <si>
    <t>Semiconductor Device Physics and Modelling</t>
  </si>
  <si>
    <t>ESE 5244</t>
  </si>
  <si>
    <t>IT Project Management </t>
  </si>
  <si>
    <t>VDE 5251</t>
  </si>
  <si>
    <t>Advanced VLSI Design Lab</t>
  </si>
  <si>
    <t>VDE 5252</t>
  </si>
  <si>
    <t>Physical Design Lab</t>
  </si>
  <si>
    <t>VDE 5253</t>
  </si>
  <si>
    <t>Universal Verification Methodology Lab</t>
  </si>
  <si>
    <t>VDE 5281</t>
  </si>
  <si>
    <t>CAD for VLSI Lab </t>
  </si>
  <si>
    <t>VDE 5282</t>
  </si>
  <si>
    <t>System on chip Design Lab </t>
  </si>
  <si>
    <t>IC Packaging Technology Lab</t>
  </si>
  <si>
    <t>ESE 5284</t>
  </si>
  <si>
    <t>Entrepreneurship Lab</t>
  </si>
  <si>
    <t>VDE 5291</t>
  </si>
  <si>
    <t>Low Power VLSI Design Lab </t>
  </si>
  <si>
    <t>VDE 5292</t>
  </si>
  <si>
    <t>Machine Learning for VLSI Design Lab</t>
  </si>
  <si>
    <t>MVE 5251</t>
  </si>
  <si>
    <t>Process and Device Characterization Lab</t>
  </si>
  <si>
    <t>MVE 5282</t>
  </si>
  <si>
    <t>ESE 5294</t>
  </si>
  <si>
    <t>IT Project Management Lab</t>
  </si>
  <si>
    <t>MPT 5200</t>
  </si>
  <si>
    <t>Mini Project - II </t>
  </si>
  <si>
    <t>PSD 5200</t>
  </si>
  <si>
    <t>Professional Skill Development - II </t>
  </si>
  <si>
    <t>III &amp; IV</t>
  </si>
  <si>
    <t>Project Work </t>
  </si>
  <si>
    <t>ESE 5101</t>
  </si>
  <si>
    <t>Advanced Computer Architecture </t>
  </si>
  <si>
    <t>ESE 5102</t>
  </si>
  <si>
    <t>Data Structures and Algorithms </t>
  </si>
  <si>
    <t>ESE 5106</t>
  </si>
  <si>
    <t>Sensors and Transducers</t>
  </si>
  <si>
    <t>ESE 5107</t>
  </si>
  <si>
    <t>Vehicular Adhoc Networks</t>
  </si>
  <si>
    <t>ESE 5151</t>
  </si>
  <si>
    <t>Advanced Computer Architecture Lab </t>
  </si>
  <si>
    <t>ESE 5152</t>
  </si>
  <si>
    <t>Data Structures and Algorithms Lab</t>
  </si>
  <si>
    <t>ESE 5156</t>
  </si>
  <si>
    <t>Sensors and Transducers Lab</t>
  </si>
  <si>
    <t>ESE 5157</t>
  </si>
  <si>
    <t>Vehicular Adhoc Networks Lab</t>
  </si>
  <si>
    <t>ESE 5103</t>
  </si>
  <si>
    <t>Microcontrollers and its Applications </t>
  </si>
  <si>
    <t>ESE 5104</t>
  </si>
  <si>
    <t>Real Time Operating Systems </t>
  </si>
  <si>
    <t>ESE 5105</t>
  </si>
  <si>
    <t>Embedded Systems </t>
  </si>
  <si>
    <t>ESE 5153</t>
  </si>
  <si>
    <t>Microcontrollers and its Applications Lab </t>
  </si>
  <si>
    <t>ESE 5154</t>
  </si>
  <si>
    <t>Real Time Operating Systems Lab</t>
  </si>
  <si>
    <t>ESE 5155</t>
  </si>
  <si>
    <t>Embedded Systems Lab </t>
  </si>
  <si>
    <t>Professional Skill Development - I </t>
  </si>
  <si>
    <t>ESE 5201</t>
  </si>
  <si>
    <t>Device Drivers </t>
  </si>
  <si>
    <t>ESE 5202</t>
  </si>
  <si>
    <t>Embedded Software Design </t>
  </si>
  <si>
    <t>ESE 5203</t>
  </si>
  <si>
    <t>Multicore Program Optimization </t>
  </si>
  <si>
    <t>ESE 5231</t>
  </si>
  <si>
    <t>Mobile Application Development using Android </t>
  </si>
  <si>
    <t>ESE 5232</t>
  </si>
  <si>
    <t>Web Application Development </t>
  </si>
  <si>
    <t xml:space="preserve">Virtual Prototyping </t>
  </si>
  <si>
    <t>BDE 5002</t>
  </si>
  <si>
    <t>Principles of Data Visualization</t>
  </si>
  <si>
    <t>ESE 5241</t>
  </si>
  <si>
    <t>Computer Networks </t>
  </si>
  <si>
    <t>ESE 5242</t>
  </si>
  <si>
    <t>Internet of Things </t>
  </si>
  <si>
    <t>ESE 5243</t>
  </si>
  <si>
    <t>Database Programming in Java </t>
  </si>
  <si>
    <t xml:space="preserve">System on Chip Design </t>
  </si>
  <si>
    <t>ESE 5251</t>
  </si>
  <si>
    <t>Device Drivers Lab </t>
  </si>
  <si>
    <t>ESE 5252</t>
  </si>
  <si>
    <t>Embedded Software Design Lab </t>
  </si>
  <si>
    <t>ESE 5253</t>
  </si>
  <si>
    <t>Multicore Program Optimization Lab </t>
  </si>
  <si>
    <t>ESE 5281</t>
  </si>
  <si>
    <t>Mobile Application Development using Android Lab </t>
  </si>
  <si>
    <t>ESE 5282</t>
  </si>
  <si>
    <t>Web Application Development Lab </t>
  </si>
  <si>
    <t>Virtual Prototyping Lab</t>
  </si>
  <si>
    <t>BDE 5052</t>
  </si>
  <si>
    <t>Principles of Data Visualization Lab </t>
  </si>
  <si>
    <t>Entrepreneurship Lab </t>
  </si>
  <si>
    <t>ESE 5291</t>
  </si>
  <si>
    <t>Computer Networks Lab </t>
  </si>
  <si>
    <t>ESE 5292</t>
  </si>
  <si>
    <t>Internet of Things Lab </t>
  </si>
  <si>
    <t>ESE 5293</t>
  </si>
  <si>
    <t>Database Programming in Java Lab </t>
  </si>
  <si>
    <t>IT Project Management Lab </t>
  </si>
  <si>
    <t>System on Chip Design Lab</t>
  </si>
  <si>
    <t>CCE 5001</t>
  </si>
  <si>
    <t>DevOps for Cloud </t>
  </si>
  <si>
    <t>CCE 5101</t>
  </si>
  <si>
    <t>CCE 5102</t>
  </si>
  <si>
    <t>Cloud Architecture and Management </t>
  </si>
  <si>
    <t>CCE 5103</t>
  </si>
  <si>
    <t>Linux and Data Structures  </t>
  </si>
  <si>
    <t>Cloud Foundations and Architecting </t>
  </si>
  <si>
    <t>CCE 5051</t>
  </si>
  <si>
    <t>DevOps for Cloud Lab </t>
  </si>
  <si>
    <t>CCE 5151</t>
  </si>
  <si>
    <t>Cloud Application with JAVA and Database Lab</t>
  </si>
  <si>
    <t>CCE 5152</t>
  </si>
  <si>
    <t>Cloud Architecture and Management Lab </t>
  </si>
  <si>
    <t>CCE 5153</t>
  </si>
  <si>
    <t>Linux and Data Structures Lab </t>
  </si>
  <si>
    <t>CCE 5154</t>
  </si>
  <si>
    <t>Cloud Foundations and Architecting Lab </t>
  </si>
  <si>
    <t>CCE 5201</t>
  </si>
  <si>
    <t>Cloud Networks </t>
  </si>
  <si>
    <t>CCE 5202</t>
  </si>
  <si>
    <t>JAVA Web Technology and Database  </t>
  </si>
  <si>
    <t>CCE 5203</t>
  </si>
  <si>
    <t>Cloud Security Essentials</t>
  </si>
  <si>
    <t>CCE 5231</t>
  </si>
  <si>
    <t>Client-Side Internet Technology </t>
  </si>
  <si>
    <t>CCE 5232</t>
  </si>
  <si>
    <t>Data Streaming and Visualization </t>
  </si>
  <si>
    <t>CCE 5233</t>
  </si>
  <si>
    <t>Cloud Administration and Solution Architect</t>
  </si>
  <si>
    <t>AME 5001</t>
  </si>
  <si>
    <t>Applied Generative AI and Machine Learning</t>
  </si>
  <si>
    <t>CCE 5241</t>
  </si>
  <si>
    <t>Cloud Operations </t>
  </si>
  <si>
    <t>CCE 5242</t>
  </si>
  <si>
    <t>Data Warehousing and Data Mining </t>
  </si>
  <si>
    <t>CCE 5243</t>
  </si>
  <si>
    <t>Server-Side Internet Technology </t>
  </si>
  <si>
    <t>CCE 5244</t>
  </si>
  <si>
    <t>Azure DevOps For Cloud</t>
  </si>
  <si>
    <t>BDE 5201</t>
  </si>
  <si>
    <t>Machine Learning for Big Data </t>
  </si>
  <si>
    <t>CCE 5251</t>
  </si>
  <si>
    <t>Cloud Networks Lab </t>
  </si>
  <si>
    <t>CCE 5252</t>
  </si>
  <si>
    <t>JAVA Web Technology and Database Lab </t>
  </si>
  <si>
    <t>CCE 5253</t>
  </si>
  <si>
    <t>Cloud Security Essentials Lab </t>
  </si>
  <si>
    <t>CCE 5281</t>
  </si>
  <si>
    <t>Client-Side Internet Technology Lab </t>
  </si>
  <si>
    <t>CCE 5282</t>
  </si>
  <si>
    <t>Data Streaming and Visualization Lab </t>
  </si>
  <si>
    <t>CCE 5283</t>
  </si>
  <si>
    <t>Cloud Administration and Solution Architect Lab</t>
  </si>
  <si>
    <t>AME 5051</t>
  </si>
  <si>
    <t>Applied Generative AI and Machine Learning Lab</t>
  </si>
  <si>
    <t>CCE 5291</t>
  </si>
  <si>
    <t>Cloud Operations Lab </t>
  </si>
  <si>
    <t>CCE 5292</t>
  </si>
  <si>
    <t>Data Warehousing and Data Mining Lab </t>
  </si>
  <si>
    <t>CCE 5293</t>
  </si>
  <si>
    <t>Server-Side Internet Technology Lab </t>
  </si>
  <si>
    <t>CCE 5294</t>
  </si>
  <si>
    <t>Azure DevOps For Cloud Lab</t>
  </si>
  <si>
    <t>BDE 5251</t>
  </si>
  <si>
    <t>Machine Learning for Big Data Lab </t>
  </si>
  <si>
    <t>Professional Skill Development - II</t>
  </si>
  <si>
    <t>AME 5101</t>
  </si>
  <si>
    <t>Applied Linear Algebra</t>
  </si>
  <si>
    <t>AME 5102</t>
  </si>
  <si>
    <t>Applied Probability and Statistics</t>
  </si>
  <si>
    <t>BDE 5101</t>
  </si>
  <si>
    <t>Algorithms and Data Structures for Big Data</t>
  </si>
  <si>
    <t>AME 5151</t>
  </si>
  <si>
    <t>Applied Linear Algebra Lab</t>
  </si>
  <si>
    <t>AME 5152</t>
  </si>
  <si>
    <t>Applied Probability and Statistics Lab</t>
  </si>
  <si>
    <t>Principles of Data Visualization Lab</t>
  </si>
  <si>
    <t>BDE 5151</t>
  </si>
  <si>
    <t>Algorithms and Data Structures for Big Data Lab</t>
  </si>
  <si>
    <t>Mini Project – I</t>
  </si>
  <si>
    <t>Professional Skill Development – I</t>
  </si>
  <si>
    <t>AME 5201</t>
  </si>
  <si>
    <t>Advanced Applications of Probability and Statistics</t>
  </si>
  <si>
    <t>AME 5202</t>
  </si>
  <si>
    <t>Deep Learning</t>
  </si>
  <si>
    <t>AME 5203</t>
  </si>
  <si>
    <t>Advanced Machine Learning Techniques</t>
  </si>
  <si>
    <t>AME 5231</t>
  </si>
  <si>
    <t xml:space="preserve">Applications of Graph Theory </t>
  </si>
  <si>
    <t>AME 5232</t>
  </si>
  <si>
    <t>Reinforcement Learning</t>
  </si>
  <si>
    <t>Convolutional Neural Networks for Computer Vision</t>
  </si>
  <si>
    <t>Entrepreneurship</t>
  </si>
  <si>
    <t>AME 5241</t>
  </si>
  <si>
    <t>Applied Mathematics for Machine Learning</t>
  </si>
  <si>
    <t>Natural Language Processing Principles and Applications</t>
  </si>
  <si>
    <t>BDE 5001</t>
  </si>
  <si>
    <t xml:space="preserve">Architecture of Big Data Systems </t>
  </si>
  <si>
    <t>IT Project Management</t>
  </si>
  <si>
    <t>AME 5251</t>
  </si>
  <si>
    <t>Advanced Applications of Probability and Statistics Lab</t>
  </si>
  <si>
    <t>AME 5252</t>
  </si>
  <si>
    <t>Deep Learning Lab</t>
  </si>
  <si>
    <t>AME 5253</t>
  </si>
  <si>
    <t>Advanced Machine Learning Techniques Lab</t>
  </si>
  <si>
    <t>AME 5281</t>
  </si>
  <si>
    <t>Applications of Graph Theory Lab</t>
  </si>
  <si>
    <t>AME 5282</t>
  </si>
  <si>
    <t>Reinforcement Learning Lab</t>
  </si>
  <si>
    <t>Convolutional Neural Networks for Computer Vision Lab</t>
  </si>
  <si>
    <t>AME 5291</t>
  </si>
  <si>
    <t>Applied Mathematics for Machine Learning Lab</t>
  </si>
  <si>
    <t>Natural Language Processing Principles and Applications Lab</t>
  </si>
  <si>
    <t>BDE 5051</t>
  </si>
  <si>
    <t>Architecture of Big Data Systems Lab</t>
  </si>
  <si>
    <t>Mini Project – II</t>
  </si>
  <si>
    <t>Professional Skill Development – II</t>
  </si>
  <si>
    <t>Project Work</t>
  </si>
  <si>
    <t>Algorithms and Data Structures for Big Data </t>
  </si>
  <si>
    <t>Architecture of Big Data Systems </t>
  </si>
  <si>
    <t>Principles of Data Visualization </t>
  </si>
  <si>
    <t>Applied Probability and Statistics </t>
  </si>
  <si>
    <t>Algorithms and Data Structures for Big Data Lab </t>
  </si>
  <si>
    <t>Architecture of Big Data Systems Lab </t>
  </si>
  <si>
    <t>Applied Probability and Statistics Lab </t>
  </si>
  <si>
    <t>BDE 5202</t>
  </si>
  <si>
    <t>Modern Databases for Big Data </t>
  </si>
  <si>
    <t>Advanced Applications of Probability and Statistics </t>
  </si>
  <si>
    <t>BDE 5231</t>
  </si>
  <si>
    <t>Multimedia Analytics </t>
  </si>
  <si>
    <t>BDE 5241</t>
  </si>
  <si>
    <t>Natural Language and Text Processing  </t>
  </si>
  <si>
    <t>BDE 5252</t>
  </si>
  <si>
    <t>Modern Databases for Big Data Lab </t>
  </si>
  <si>
    <t>Advanced Applications of Probability and Statistics Lab </t>
  </si>
  <si>
    <t>BDE 5281</t>
  </si>
  <si>
    <t>Multimedia Analytics Lab </t>
  </si>
  <si>
    <t>Mobile Application Development using Android Lab</t>
  </si>
  <si>
    <t>CYE 5101</t>
  </si>
  <si>
    <t>Cryptology</t>
  </si>
  <si>
    <t xml:space="preserve"> </t>
  </si>
  <si>
    <t>CYE 5102</t>
  </si>
  <si>
    <t>Ethical Hacking - I</t>
  </si>
  <si>
    <t>CYE 5103</t>
  </si>
  <si>
    <t>Linux OS and Scripting</t>
  </si>
  <si>
    <t>CYE 5104</t>
  </si>
  <si>
    <t>Computer Networks and Security</t>
  </si>
  <si>
    <t>Data Structures and Algorithms</t>
  </si>
  <si>
    <t>CYE 5151</t>
  </si>
  <si>
    <t>Cryptology Lab</t>
  </si>
  <si>
    <t>CYE 5152</t>
  </si>
  <si>
    <t>Ethical Hacking - I Lab</t>
  </si>
  <si>
    <t>CYE 5153</t>
  </si>
  <si>
    <t>Linux OS and Scripting Lab</t>
  </si>
  <si>
    <t>CYE 5154</t>
  </si>
  <si>
    <t>Computer Networks and Security Lab</t>
  </si>
  <si>
    <t>Data Structures and Algorithms Lab</t>
  </si>
  <si>
    <t>CYE 5201</t>
  </si>
  <si>
    <t>Digital Forensic Sciences and Cyber Laws</t>
  </si>
  <si>
    <t>CYE 5202</t>
  </si>
  <si>
    <t>Web Security and Secure Coding</t>
  </si>
  <si>
    <t>CYE 5203</t>
  </si>
  <si>
    <t>Machine Learning for Cybersecurity</t>
  </si>
  <si>
    <t>CYE 5231</t>
  </si>
  <si>
    <t>Threat Intelligence and Incident Response</t>
  </si>
  <si>
    <t>CYE 5232</t>
  </si>
  <si>
    <t>CYE 5233</t>
  </si>
  <si>
    <t>Cryptocurrency and Blockchain</t>
  </si>
  <si>
    <t>CYE 5241</t>
  </si>
  <si>
    <t>Cloud Security and Data Privacy</t>
  </si>
  <si>
    <t>CYE 5242</t>
  </si>
  <si>
    <t>Mobile Security and Data Privacy</t>
  </si>
  <si>
    <t>CYE 5243</t>
  </si>
  <si>
    <t>Secure Software Testing</t>
  </si>
  <si>
    <t>CYE 5251</t>
  </si>
  <si>
    <t>Digital Forensic Sciences and Cyber Laws Lab</t>
  </si>
  <si>
    <t>CYE 5252</t>
  </si>
  <si>
    <t>Web Security and Secure Coding Lab</t>
  </si>
  <si>
    <t>CYE 5253</t>
  </si>
  <si>
    <t>Machine Learning for Cybersecurity Lab</t>
  </si>
  <si>
    <t>CYE 5281</t>
  </si>
  <si>
    <t>Threat Intelligence and Incident Response Lab</t>
  </si>
  <si>
    <t>CYE 5282</t>
  </si>
  <si>
    <t>Ethical Hacking – II Lab</t>
  </si>
  <si>
    <t>CYE 5283</t>
  </si>
  <si>
    <t>Cryptocurrency and Blockchain Lab</t>
  </si>
  <si>
    <t>CYE 5291</t>
  </si>
  <si>
    <t>Cloud Security and Data Privacy Lab</t>
  </si>
  <si>
    <t>CYE 5292</t>
  </si>
  <si>
    <t>Mobile Security and Data Privacy Lab</t>
  </si>
  <si>
    <t>CYE 5293</t>
  </si>
  <si>
    <t>Secure Software Testing Lab</t>
  </si>
  <si>
    <t>MVE 5101</t>
  </si>
  <si>
    <t>VLSI Fabrication Technology</t>
  </si>
  <si>
    <t>MVE 5102</t>
  </si>
  <si>
    <t xml:space="preserve">Digital VLSI Design </t>
  </si>
  <si>
    <t>MVE 5151</t>
  </si>
  <si>
    <t>VLSI Fabrication Technology Lab</t>
  </si>
  <si>
    <t>MVE 5152</t>
  </si>
  <si>
    <t>Digital VLSI Design Lab</t>
  </si>
  <si>
    <t>MVE 5231</t>
  </si>
  <si>
    <t>MEMS Technology</t>
  </si>
  <si>
    <t>MVE 5241</t>
  </si>
  <si>
    <t>Large Area Microelectronics</t>
  </si>
  <si>
    <t>Scripting for VLSI</t>
  </si>
  <si>
    <t>Universal Verification Methodology</t>
  </si>
  <si>
    <t>Advanced VLSI Design Lab </t>
  </si>
  <si>
    <t>MVE 5281</t>
  </si>
  <si>
    <t>MEMS Technology Lab</t>
  </si>
  <si>
    <t>Semiconductor Device Physics and Modelling Lab</t>
  </si>
  <si>
    <t>MVE 5291</t>
  </si>
  <si>
    <t>Large Area Microelectronics Lab</t>
  </si>
  <si>
    <t>Scripting for VLSI Lab</t>
  </si>
  <si>
    <t>Cloud Application with Java and Database  </t>
  </si>
  <si>
    <t>Cloud Application with Java and Database Lab</t>
  </si>
  <si>
    <t>AME 5242</t>
  </si>
  <si>
    <t>Cloud Operations</t>
  </si>
  <si>
    <t>Cloud Security Essentials Lab</t>
  </si>
  <si>
    <t>AME 5292</t>
  </si>
  <si>
    <t>Cloud Operations Lab</t>
  </si>
  <si>
    <t>Program</t>
  </si>
  <si>
    <t>PEO</t>
  </si>
  <si>
    <t>PEO 1</t>
  </si>
  <si>
    <t xml:space="preserve">Successfully engage in challenging careers with professional approach in the areas of analog and digital VLSI design and related domains of engineering. </t>
  </si>
  <si>
    <t>PEO 2</t>
  </si>
  <si>
    <t xml:space="preserve">Demonstrate competence in identifying and analysing technical problems, suggest feasible and innovative solutions using their core competence in VLSI design and thereby support the technological growth of the nation. </t>
  </si>
  <si>
    <t>PEO 3</t>
  </si>
  <si>
    <t xml:space="preserve">Impart quality technical education, engage in research and contribute to knowledge creation and sharing. </t>
  </si>
  <si>
    <t>PEO 4</t>
  </si>
  <si>
    <t xml:space="preserve">Possess analytical, communicative and leadership skills, and demonstrate the ability to work in multidisciplinary and multi-cultural environments. </t>
  </si>
  <si>
    <t>PEO 5</t>
  </si>
  <si>
    <t>Be self-motivated and remain continuously employable by engaging in lifelong learning.</t>
  </si>
  <si>
    <t xml:space="preserve">Enable to draw upon fundamental and advanced knowledge to apply analytical and computational approaches to solve technological problems in embedded systems.  </t>
  </si>
  <si>
    <t xml:space="preserve">Introduce state of art technologies in the area of embedded systems and inculcate ethical practices to make industry-ready professionals.  </t>
  </si>
  <si>
    <t>Promote scientific and societal advancement through research and entrepreneurship.</t>
  </si>
  <si>
    <t xml:space="preserve">Develop advanced knowledge and understanding of the theories, concepts, and principles related to Cloud Computing, including virtualization, distributed systems, cloud networks, security, microservices, and cloud infrastructure management services.  </t>
  </si>
  <si>
    <t xml:space="preserve">Apply critical thinking and problem-solving skills to address complex challenges in cloud computing such as scalability, resource scheduling, performance optimization and data management.  </t>
  </si>
  <si>
    <t>Gain practical, hands-on experience with global cloud provider services, DevOps tools, automation and container orchestration services through coursework and applied research experiences.</t>
  </si>
  <si>
    <t xml:space="preserve">Acquire solid mathematical and computational skills essential for understanding, applying, and developing modern artificial intelligence and machine learning algorithms.  </t>
  </si>
  <si>
    <t xml:space="preserve">Produce industry-ready graduates with practical experience in structuring machine learning projects using state-of-the-art software. </t>
  </si>
  <si>
    <t xml:space="preserve">Address multi-disciplinary challenges through coursework and projects by adapting to the rapidly advancing developments in artificial intelligence and machine learning approaches. </t>
  </si>
  <si>
    <t xml:space="preserve">Develop in depth understanding of the key technologies in data engineering, data science and business analytics. </t>
  </si>
  <si>
    <t xml:space="preserve">Practice problem analysis and decision-making using machine learning techniques. </t>
  </si>
  <si>
    <t>Gain practical, hands-on experience with statistics, programming languages and big data tools through coursework and applied research experiences.</t>
  </si>
  <si>
    <t xml:space="preserve">An ability to gain technical knowledge and skills needed to protect and defend computer systems, mobile devices, and networks. </t>
  </si>
  <si>
    <t xml:space="preserve">An ability to acquire skills to plan, implement, and monitor cyber security mechanisms to help ensure the protection of information technology assets. </t>
  </si>
  <si>
    <t xml:space="preserve">Produce industry-ready graduates to identify, analyze, and remediate IT security breaches within the limits of cyber laws and ethical practices. </t>
  </si>
  <si>
    <t>Successfully engage in challenging careers with professional approach in the areas of analog and digital VLSI design and manufacturing.</t>
  </si>
  <si>
    <t>Demonstrate competence in identifying and analyzing composite microelectronics; plan, model, and characterize VLSI integrated circuits to ensure the production of ICs.</t>
  </si>
  <si>
    <t>Impart quality technical education, engage in research and contribute to knowledge creation and sharing.</t>
  </si>
  <si>
    <t>Possess analytical, communicative and leadership skills, and demonstrate the ability to work in multidisciplinary and multi-cultural environments.</t>
  </si>
  <si>
    <t xml:space="preserve">Be Self-motivated and remain continuously employable by engaging in lifelong learning. </t>
  </si>
  <si>
    <t>Enable to draw upon fundamental and advanced knowledge to apply analytical and computational approaches to solve technological problems in computer science.</t>
  </si>
  <si>
    <t>Introduce state of art technologies in computer science and inculcate ethical practices to make industry-ready professionals.</t>
  </si>
  <si>
    <t>PO</t>
  </si>
  <si>
    <t>PO 1</t>
  </si>
  <si>
    <t xml:space="preserve">An ability to independently carry out research /investigation and development work to solve practical problems. </t>
  </si>
  <si>
    <t>PO 2</t>
  </si>
  <si>
    <t xml:space="preserve">An ability to write and present a substantial technical report/document. </t>
  </si>
  <si>
    <t>PO 3</t>
  </si>
  <si>
    <t xml:space="preserve">An ability to demonstrate a degree of mastery over the area as per the specialization of the program. The mastery should be at a level higher than the requirements in the appropriate bachelor's program. </t>
  </si>
  <si>
    <t>PO 4</t>
  </si>
  <si>
    <t xml:space="preserve">An ability to demonstrate knowledge of underlying principles and evaluation methods for integrated circuit technology. </t>
  </si>
  <si>
    <t>PO 5</t>
  </si>
  <si>
    <t>An ability to use modern tools for engineering design problems, analyze the performance and optimize the systems-level approaches.</t>
  </si>
  <si>
    <t xml:space="preserve">An ability to demonstrate a degree of mastery over the area as per the specialization of the program. The mastery should be at a level higher than the requirements in the appropriate bachelor program. </t>
  </si>
  <si>
    <t>An ability to develop and implement embedded systems requirements based on theoretical principles and practical knowledge.</t>
  </si>
  <si>
    <t>An ability to demonstrate knowledge of the underlying principles and evaluation methods for analyzing and decision-making.</t>
  </si>
  <si>
    <t xml:space="preserve">An ability to design, develop scalable, highly available and fault-tolerant cloud solutions, services for business needs and implement well architected cloud architectures based on theoretical principles, ethical considerations, and detailed knowledge of the underlying infrastructure, applications and data. </t>
  </si>
  <si>
    <t>An ability to demonstrate knowledge of securing cloud resources, data and infrastructure and apply DevOps best practices to automate software development life cycle.</t>
  </si>
  <si>
    <t xml:space="preserve">An ability to independently carry out research/investigation and development work to solve practical problems. </t>
  </si>
  <si>
    <t xml:space="preserve">Demonstrate a degree of mastery over the area as per the specialization of the program which should be at a level higher than the requirements in an appropriate bachelor program. </t>
  </si>
  <si>
    <t xml:space="preserve">Identify appropriate and efficient algorithmic approaches for solving real-life challenges using artificial intelligence and machine learning principles and state-of-the art software prevalent in industry and academia. </t>
  </si>
  <si>
    <t xml:space="preserve">Develop teamwork and leadership skills for addressing challenges of social importance for sustainable societal development using ethical artificial intelligence and machine learning approaches. </t>
  </si>
  <si>
    <t xml:space="preserve">An ability to independently carry out research /investigation and development work to solve practical problems.  </t>
  </si>
  <si>
    <t xml:space="preserve">An ability to develop and implement big data analysis strategies based on theoretical principles, ethical considerations, and detailed knowledge of the underlying data. </t>
  </si>
  <si>
    <t>An ability to demonstrate knowledge of the underlying principles and evaluation methods for analyzing data for decision-making.</t>
  </si>
  <si>
    <t xml:space="preserve">Have a degree of mastery over the area as per the specialization of the program. The mastery should be at a level higher than the requirements in the appropriate bachelor's program. </t>
  </si>
  <si>
    <t xml:space="preserve">Identify, analyze and evaluate the cybersecurity needs of an organization.   </t>
  </si>
  <si>
    <t>Develop knowledge in Cybersecurity to monitor, prevent, predict and detect and countermeasure cyberattacks using tools and techniques using appropriate security tools.   </t>
  </si>
  <si>
    <t>An ability to independently carry out research /investigation and development work to solve practical problems.</t>
  </si>
  <si>
    <t>An ability to write and present a substantial technical report/document.</t>
  </si>
  <si>
    <t>An ability to demonstrate a degree of mastery over the area as per the specialization of the program. The mastery should be at a level higher than the requirements in the appropriate bachelor's program.</t>
  </si>
  <si>
    <t>An ability to demonstrate knowledge of underlying principles and evaluation methods for integrated circuit technology.</t>
  </si>
  <si>
    <t xml:space="preserve">An ability to identify, analyze, and solve integrated circuit problems related to integrated circuit design using methodologies including EDA tools. </t>
  </si>
  <si>
    <t>An ability to demonstrate a degree of mastery over the area as per the specialization of the program. The mastery should be at a level higher than the requirements in the appropriate bachelor program.</t>
  </si>
  <si>
    <t>An ability to develop software based on theoretical principles and practical knowledge.</t>
  </si>
  <si>
    <t>An ability to demonstrate knowledge of the underlying principles and evaluation methods for analysing and decision-making.</t>
  </si>
  <si>
    <t>Subject Type</t>
  </si>
  <si>
    <t>Subject Code</t>
  </si>
  <si>
    <t>Subject Name</t>
  </si>
  <si>
    <t>Course Outcome</t>
  </si>
  <si>
    <t>No. of Hours</t>
  </si>
  <si>
    <t>Theory</t>
  </si>
  <si>
    <t>Apply the knowledge of linked lists, stack, queues, and trees.</t>
  </si>
  <si>
    <t>Analyze sorting and searching techniques.</t>
  </si>
  <si>
    <t>Analyze hash tables and graph based algorithms.</t>
  </si>
  <si>
    <t>Design CMOS combinational and sequential logic circuits at transistor level.</t>
  </si>
  <si>
    <t>Analyze the layout design rules, circuit characterization, and CMOS subsystem design.</t>
  </si>
  <si>
    <t>Explain various CMOS process technologies and manufacturing issues.</t>
  </si>
  <si>
    <t>Apply combination logic gates, sequential logic and finite state machine circuits with timing aspect.</t>
  </si>
  <si>
    <t>Analyse arithmetic circuits, data path functional units and optimization.</t>
  </si>
  <si>
    <t>Apply Field Programming Gate Arrays, First-In-First-Out, and AMBA bus architecture</t>
  </si>
  <si>
    <t>Apply Linux fundamentals, shell scripting, Tcl/Tk, and version control concepts to manage system operations and automate tasks.</t>
  </si>
  <si>
    <t xml:space="preserve">Develop scripts and applications using Perl and Python. </t>
  </si>
  <si>
    <t>Create structured software designs by applying UML model.</t>
  </si>
  <si>
    <t>Apply verification for digital systems using reusable verification IP.</t>
  </si>
  <si>
    <t xml:space="preserve">Apply verification planning with assertions for digital systems. </t>
  </si>
  <si>
    <t>Apply different verification techniques to generate coverage metrics.</t>
  </si>
  <si>
    <t>Evaluate the applications of various components of ARM processors.</t>
  </si>
  <si>
    <t>Analyze the features of ARM processors in designing applications.</t>
  </si>
  <si>
    <t>Apply the concepts of pipelining and parallel processing for designing efficient applications.</t>
  </si>
  <si>
    <t>Analyze the implementations of elementary data structures.</t>
  </si>
  <si>
    <t>Design and implementation of data structures like trees and graphs.</t>
  </si>
  <si>
    <t>Analyze the concepts of divide and conquer, dynamic programming, greedy, and back tracking techniques to efficiently solve problems.</t>
  </si>
  <si>
    <t>Analyze the functioning of mechanical, electromechanical, and thermal sensors.</t>
  </si>
  <si>
    <t>Analyze the principles behind magnetic and electroanalytical sensors.</t>
  </si>
  <si>
    <t>Understand the recent trends in sensor technology, smart sensors, and its applications.</t>
  </si>
  <si>
    <t>Understand the fundamental concepts of communication protocols and performance standards in VANET environments.</t>
  </si>
  <si>
    <t>Evaluate security and privacy solutions for VANET applications and simulate VANET scenarios using appropriate tools.</t>
  </si>
  <si>
    <t>Apply emerging technologies to solve real-world challenges in VANETs.</t>
  </si>
  <si>
    <t>Apply the knowledge of Microcontrollers to build embedded systems.</t>
  </si>
  <si>
    <t xml:space="preserve">Apply the concepts of timers, counters, ADC and DAC for interfacing. </t>
  </si>
  <si>
    <t>Analyze the features of SPI, I2C, and parallel buses and interface sensors and actuators.</t>
  </si>
  <si>
    <t xml:space="preserve">Evaluate the features of OS, RTOS, processes and process scheduling algorithms. </t>
  </si>
  <si>
    <t>Analyze various techniques for addressing synchronization, deadlock and memory management.</t>
  </si>
  <si>
    <t>Evaluate schedulability in real time systems.</t>
  </si>
  <si>
    <t>Apply the knowledge regarding microcontrollers to build embedded systems.</t>
  </si>
  <si>
    <t>Implement programs for interfacing on ARM microcontrollers.</t>
  </si>
  <si>
    <t>Design multi-tasking applications using real time operating systems.</t>
  </si>
  <si>
    <t xml:space="preserve">Understand existing Software Methodologies and DevOps Life Cycle stages. </t>
  </si>
  <si>
    <t xml:space="preserve">Analyze and implement software product development using DevOps methodologies and tools. </t>
  </si>
  <si>
    <t xml:space="preserve">Apply configuration management and automation templates to provision infrastructure and configure software in DevOps lifecycle. </t>
  </si>
  <si>
    <t>Apply Java programming techniques and data interface concepts for application development. </t>
  </si>
  <si>
    <t>Analyze the techniques to be used for high availability and fault tolerant cloud applications. </t>
  </si>
  <si>
    <t>Understand the Cloud application architecture and design principles.  </t>
  </si>
  <si>
    <t>Interpret the cloud computing fundamentals to plan deployment of application on cloud.   </t>
  </si>
  <si>
    <t>Relate the role of virtualization in enabling the cloud.</t>
  </si>
  <si>
    <t>Demonstrate the use of server and network virtualization in cloud computing management.</t>
  </si>
  <si>
    <t>Evaluate the features of Linux OS, processes and process scheduling algorithms.</t>
  </si>
  <si>
    <t>Implement elementary data structures.</t>
  </si>
  <si>
    <t>Apply various sorting, searching, hashing, and graph algorithms.</t>
  </si>
  <si>
    <t>Understand the global infrastructure components of AWS and explore features and pricing policy of compute and security services.</t>
  </si>
  <si>
    <t>Analyze the needs and requirements of networking, storage, and database services for the real time business use cases.</t>
  </si>
  <si>
    <t>Apply the best practices of cloud computing to create and automate highly available, elastic, and scalable infrastructure.</t>
  </si>
  <si>
    <t>Relate vector and matrix-based operations to computations in machine learning.</t>
  </si>
  <si>
    <t>Apply and analyze algorithms constructed using matrix-vector principles.</t>
  </si>
  <si>
    <t>Develop a matrix-based computational foundation for deep learning-based models.</t>
  </si>
  <si>
    <t>Apply different types of supervised and unsupervised machine learning algorithms to practical problems.</t>
  </si>
  <si>
    <t>Analyse different types of machine learning paradigms.</t>
  </si>
  <si>
    <t>Effectively apply large language models for practical problems.</t>
  </si>
  <si>
    <t>Construct Bayesian models for quantifying uncertainty in practical problems.</t>
  </si>
  <si>
    <t>Model random phenomena using random variables.</t>
  </si>
  <si>
    <t>Use sample information and perform hypothesis-test analysis using an appropriate statistical technique to explain attributes of a population.</t>
  </si>
  <si>
    <t>Implement web scraping techniques to extract data from websites.</t>
  </si>
  <si>
    <t>Organize raw data for analysis using data manipulation techniques.</t>
  </si>
  <si>
    <t>Interpret data using data visualization techniques.</t>
  </si>
  <si>
    <t>Implement linked lists, stack, queues and binary search trees.</t>
  </si>
  <si>
    <t>Implement dictionary, hash tables, graphs, sorting and searching.</t>
  </si>
  <si>
    <t>Analyze the performance of algorithms and implement string and text processing techniques.</t>
  </si>
  <si>
    <t xml:space="preserve">Apply various techniques to examine different types of data and understand lambda architecture. </t>
  </si>
  <si>
    <t>Apply different tools and frameworks of Hadoop eco-system.</t>
  </si>
  <si>
    <t>Apply Spark engine to process real-time data, implement batch and streaming data using Hadoop and Spark tools.</t>
  </si>
  <si>
    <t>Apply classical and modern cryptographic techniques for secure data communication.</t>
  </si>
  <si>
    <t>Evaluate cryptographic hash functions and authentication mechanisms to ensure data integrity.</t>
  </si>
  <si>
    <t>Analyse classical cipher-breaking techniques.</t>
  </si>
  <si>
    <t>Analyse network information using opensource tools.</t>
  </si>
  <si>
    <t>Evaluate different exploitation and evading techniques.</t>
  </si>
  <si>
    <t>Apply wireless hacking techniques.</t>
  </si>
  <si>
    <t>Analyse process management concepts, including process scheduling, memory management, and inter-process communication mechanisms.</t>
  </si>
  <si>
    <t xml:space="preserve">Analyse data and extract meaningful security insights by applying scripting techniques. </t>
  </si>
  <si>
    <t>Apply Python programming to analyze data.</t>
  </si>
  <si>
    <t>Apply OSI model to understand how hosts communicate on the internet and identify the security vulnerabilities at each layer.</t>
  </si>
  <si>
    <t>Analyze subnetting concepts to divide a network and examine the roles of different network protocols and standards in efficient data communication.</t>
  </si>
  <si>
    <t>Evaluate the impact of network vulnerabilities and recommend appropriate security mechanisms to mitigate risks.</t>
  </si>
  <si>
    <t>Apply microelectronic fabrication, clean room technology, and process of crystal growth.</t>
  </si>
  <si>
    <t>Analyze lithography and oxidation processes in fabrication technology.</t>
  </si>
  <si>
    <t>Evaluate diffusion, ion implantation, thin film deposition to develop integrated circuits.</t>
  </si>
  <si>
    <t>Analyze the static and dynamic behavior of MOSFETs and the secondary effects of the MOS transistor model.</t>
  </si>
  <si>
    <t>Design and test CMOS combinational and sequential logic at transistor level, including mask layout.</t>
  </si>
  <si>
    <t>Describe circuit characterization and manufacturing issues.</t>
  </si>
  <si>
    <t>Apply packaging of integrated circuits with various options</t>
  </si>
  <si>
    <t>Apply flip chip and high-density interconnection</t>
  </si>
  <si>
    <t>Apply three-dimensional integrated circuits packaging</t>
  </si>
  <si>
    <t>Apply combination logic gates, sequential logic and finite state machine circuits with timing aspect</t>
  </si>
  <si>
    <t>Analyze arithmetic circuits, data path functional units and optimization</t>
  </si>
  <si>
    <t>Apply Field Programming Gate Arrays, First In First Out, and AMBA bus architecture</t>
  </si>
  <si>
    <t>Lab</t>
  </si>
  <si>
    <t>Implement linked lists, stack, queues, and binary search tree.</t>
  </si>
  <si>
    <t>Implement sorting and searching algorithms.</t>
  </si>
  <si>
    <t>Implement dictionary, hash tables, and graphs.</t>
  </si>
  <si>
    <t>Design and simulate digital CMOS logic systems.</t>
  </si>
  <si>
    <t>Design and simulate data path systems.</t>
  </si>
  <si>
    <t xml:space="preserve">Implementation of combinational and sequential circuits with layout analysis.  </t>
  </si>
  <si>
    <t>Implement digital combinational logic systems.</t>
  </si>
  <si>
    <t>Implement sequential logic and finite state machine circuits with timing aspect.</t>
  </si>
  <si>
    <t>Design and implement data path functional units.</t>
  </si>
  <si>
    <t xml:space="preserve">Develop scripts for VLSI applications using Perl and Python. </t>
  </si>
  <si>
    <t>Analyze structured software designs by applying UML models.</t>
  </si>
  <si>
    <t xml:space="preserve">Apply verification for combinational circuits with direct and random test vectors using SystemVerilog constructs. </t>
  </si>
  <si>
    <t>Apply verification for sequential logic circuits using SystemVerilog constructs.</t>
  </si>
  <si>
    <t>Create verification environment for data path functional units using SystemVerilog constructs.</t>
  </si>
  <si>
    <t>Understanding the working of Keil toolkit and Verilog.</t>
  </si>
  <si>
    <t>Design components of ALU using Verilog.</t>
  </si>
  <si>
    <t>Solve problems using ARM assembly language programming.</t>
  </si>
  <si>
    <t>Design programs for sorting and searching.</t>
  </si>
  <si>
    <t>Design programs for dictionary, hash tables, graphs, and trees techniques.</t>
  </si>
  <si>
    <t>Apply the knowledge of resistive sensors, strain gauge, inductive, and capacitive sensors to develop applications.</t>
  </si>
  <si>
    <t>Apply the principles behind ultrasonic and thermal sensors to develop applications.</t>
  </si>
  <si>
    <t>Design automation through sensor feedback.</t>
  </si>
  <si>
    <t>Understand the simulation tools for VANET.</t>
  </si>
  <si>
    <t>Apply VANET simulation for routing and traffic applications.</t>
  </si>
  <si>
    <t xml:space="preserve">Apply the concepts of timers, and counters for interfacing. </t>
  </si>
  <si>
    <t>Analyze the features of SPI, I2C, and interface components to microcontrollers.</t>
  </si>
  <si>
    <t>Implement C programs to efficiently solve problems using multiple processes.</t>
  </si>
  <si>
    <t>Execute C programs for process scheduling and deadlock avoidance algorithms.</t>
  </si>
  <si>
    <t>Design multithreaded programs to solve problems considering process scheduling, deadlocks, or process synchronization on a given scenario.</t>
  </si>
  <si>
    <t>Apply assembly language programming knowledge to build embedded systems.</t>
  </si>
  <si>
    <t>Apply assembly language and embedded C programming knowledge to develop interfacing applications on ARM Microcontrollers.</t>
  </si>
  <si>
    <t xml:space="preserve">Implement Linux and version control system commands in DevOps Life Cycle stages. </t>
  </si>
  <si>
    <t xml:space="preserve">Design CICD pipeline to automate software product development lifecycle. </t>
  </si>
  <si>
    <t>Design configuration management and automation templates to provision infrastructure and configure software in DevOps lifecycle.</t>
  </si>
  <si>
    <t>Experiment with Java programming techniques and data interface concepts for application development. </t>
  </si>
  <si>
    <t>Design and develop the applications with java as frontend interacting with relational database. </t>
  </si>
  <si>
    <t>Examine the techniques used for fault tolerant applications.  </t>
  </si>
  <si>
    <t>Implement cluster and virtualized server to understand distributed computing and virtual machine respectively.  </t>
  </si>
  <si>
    <t>Design private cloud using open-source tools to understand basic characteristics and overview of Cloud Computing. </t>
  </si>
  <si>
    <t>Design a high availability, scalable and fault tolerant architecture for web application using public cloud  service providers.  </t>
  </si>
  <si>
    <t>Execute Linux commands and implement various scheduling algorithms.</t>
  </si>
  <si>
    <t xml:space="preserve">Examine appropriate data structure to solve real world problems. </t>
  </si>
  <si>
    <t>Implement various sorting, searching, hashing, and graph algorithms.</t>
  </si>
  <si>
    <t>Examine the features and pricing policy of compute and security services.</t>
  </si>
  <si>
    <t>Design networking, storage, and database services for real-time business use cases.</t>
  </si>
  <si>
    <t>Examine the best practices of cloud computing to create and automate highly available, elastic, and scalable infrastructure.</t>
  </si>
  <si>
    <t>Apply Python’s legacy libraries for coding vector- and matrix-related operations.</t>
  </si>
  <si>
    <t>Implement models for real-life applications using linear algebra principles and analyze the results from a practical perspective.</t>
  </si>
  <si>
    <t>Implement building blocks of deep learning models efficiently using linear algebra principles.</t>
  </si>
  <si>
    <t>Understand probability concepts through visualization and frequency-based interpretations.</t>
  </si>
  <si>
    <t>Construct models for discrete and continuous random phenomena using simulations.</t>
  </si>
  <si>
    <t>Design and apply hypothesis tests followed by interpretation of results.</t>
  </si>
  <si>
    <t>Experiment web scrapping techniques to extract data from websites.</t>
  </si>
  <si>
    <t>Implement various data transformation techniques.</t>
  </si>
  <si>
    <t>Create visualization for various datasets.</t>
  </si>
  <si>
    <t>Design programs for the implementation of linked lists, stack and queues.</t>
  </si>
  <si>
    <t>Design programs for implementation of binary search tree, sorting and searching, dictionary and Hash Table</t>
  </si>
  <si>
    <t>Design programs for graphs and shortest path techniques.</t>
  </si>
  <si>
    <t>Experiment with different tools and frameworks of Hadoop eco-system.</t>
  </si>
  <si>
    <t>Experiment with Spark Engine to process real-time data.</t>
  </si>
  <si>
    <t>Design applications to handle batch and streaming data using Hadoop and Spark tools.</t>
  </si>
  <si>
    <t xml:space="preserve">Apply the knowledge of threats, vulnerabilities and attacks in the network to assess the given scenario.  </t>
  </si>
  <si>
    <t xml:space="preserve">Apply Hash function, Symmetric-key, and Asymmetric-key algorithms. </t>
  </si>
  <si>
    <t>Apply cryptanalysis techniques to uncover potential weaknesses of classical ciphers.</t>
  </si>
  <si>
    <t>Analyse data gathering and social engineering attacks.</t>
  </si>
  <si>
    <t>Apply different exploitation and evading techniques.</t>
  </si>
  <si>
    <t>Apply different wireless hacking techniques.</t>
  </si>
  <si>
    <t>Implement Inter-Process Communication mechanisms such as shared memory, pipes, and message queues for efficient process communication.</t>
  </si>
  <si>
    <t>Apply scripting languages to implement common security tasks.</t>
  </si>
  <si>
    <t>Apply scripting knowledge to solve problems of automation in context with cyber security.</t>
  </si>
  <si>
    <t>Demonstrate the functions of key network protocols using simulation tools.</t>
  </si>
  <si>
    <t>Examine the security vulnerabilities in network configurations by applying subnetting techniques for efficient IP addressing.</t>
  </si>
  <si>
    <t>Evaluate different types of network attacks in a simulated setup and assess their impact on network security.</t>
  </si>
  <si>
    <t>Apply semiconductor technology device models/parameters using computer aided design support during process development.</t>
  </si>
  <si>
    <t>Apply lithography and oxidation processes in fabrication technology.</t>
  </si>
  <si>
    <t>Analyze devices and device parameters to develop integrated circuits.</t>
  </si>
  <si>
    <t>Analyze IC packaging concepts to build VLSI devices.</t>
  </si>
  <si>
    <t>Analyze components involved in IC package.</t>
  </si>
  <si>
    <t>Analyze advanced integrated circuits packaging.</t>
  </si>
  <si>
    <t>Apply verification for combinational circuits with direct and random test vectors using SystemVerilog</t>
  </si>
  <si>
    <t>Apply verification for sequential logic circuits using SystemVerilog constructs</t>
  </si>
  <si>
    <t>Create verification environment for data path functional units using SystemVerilog constructs</t>
  </si>
  <si>
    <t>References</t>
  </si>
  <si>
    <t>Course Name</t>
  </si>
  <si>
    <t>Program Name</t>
  </si>
  <si>
    <t>Course Coordinator</t>
  </si>
  <si>
    <t>L. No.</t>
  </si>
  <si>
    <t>TOPICS</t>
  </si>
  <si>
    <t>Course Outcome Addressed</t>
  </si>
  <si>
    <t>PO Details</t>
  </si>
  <si>
    <t>Pos</t>
  </si>
  <si>
    <t>Available</t>
  </si>
  <si>
    <t>Filter</t>
  </si>
  <si>
    <t>Subject Class</t>
  </si>
  <si>
    <t>Core</t>
  </si>
  <si>
    <t>Advanced VLSI Design</t>
  </si>
  <si>
    <t>Analyze MOS models and analog circuits.</t>
  </si>
  <si>
    <t xml:space="preserve">Design CMOS analog amplifier circuit configurations. </t>
  </si>
  <si>
    <t>Apply the concepts of operational amplifiers and data converters for real time scenarios.</t>
  </si>
  <si>
    <t>Physical Design</t>
  </si>
  <si>
    <t>Implement digital logic design from Register Transfer Level to Graphic Data Stream.</t>
  </si>
  <si>
    <t>Apply procedure involved in floorplan, placement, routing, clock tree synthesis, extraction, and Physical Verification.</t>
  </si>
  <si>
    <t>Apply digital testing techniques.</t>
  </si>
  <si>
    <t>Apply UVM library basic using Object Oriented Programming.</t>
  </si>
  <si>
    <t>Apply Interface, automate UVC Creation, configuration &amp; Factory and UVM Callbacks.</t>
  </si>
  <si>
    <t>Apply testbench integration, stimulus generation, Register Abstraction Layer, TLM, and Communications.</t>
  </si>
  <si>
    <t>ELE 1</t>
  </si>
  <si>
    <t>CAD for VLSI</t>
  </si>
  <si>
    <t>Explain VLSI design flows, design methods and technologies, VLSI design steps and relevant design automation tools.</t>
  </si>
  <si>
    <t>Examine the design representations and high-level synthesis algorithms.</t>
  </si>
  <si>
    <t>Apply algorithms used in VLSI physical design automation.</t>
  </si>
  <si>
    <t>Apply electronic system level flow for system on chip design.</t>
  </si>
  <si>
    <t xml:space="preserve">Analyze robust processors and memory. </t>
  </si>
  <si>
    <t>Apply hardware interconnects, interfaces and applications.</t>
  </si>
  <si>
    <t>Analyze flip chip and high-density interconnection</t>
  </si>
  <si>
    <t>Analyze three-dimensional integrated circuits packaging</t>
  </si>
  <si>
    <t>Explain the importance of entrepreneurship and entrepreneurial development model, social responsibilities of business</t>
  </si>
  <si>
    <t>Describe Entrepreneurial Traits and Factors affecting Entrepreneurship process</t>
  </si>
  <si>
    <t>Discuss Business Start-up Process</t>
  </si>
  <si>
    <t>Summarize a business and marketing plan for entrepreneurs.</t>
  </si>
  <si>
    <t>ELE 2</t>
  </si>
  <si>
    <t>Low Power VLSI Design</t>
  </si>
  <si>
    <t>Describe various components of power in CMOS VLSI Design.</t>
  </si>
  <si>
    <t>Apply circuit level power reduction techniques.</t>
  </si>
  <si>
    <t>Examine technology and voltage scaling techniques for low power VLSI design and system level issues.</t>
  </si>
  <si>
    <t>Machine Learning for VLSI Design</t>
  </si>
  <si>
    <t>Apply supervised machine learning algorithms to the practical problems.</t>
  </si>
  <si>
    <t>Analyze different unsupervised and deep learning algorithms.</t>
  </si>
  <si>
    <t>Apply machine learning principles in VLSI design.</t>
  </si>
  <si>
    <t>Apply crystal structure, resistivity, and doping density.</t>
  </si>
  <si>
    <t>Analyze the defects, microscopy and photography methods to characterize the semiconductor devices.</t>
  </si>
  <si>
    <t>Analyze the Chemical, Physical Characterization, Reliability and Failure of a system.</t>
  </si>
  <si>
    <t>Apply semiconductor devices and their properties.</t>
  </si>
  <si>
    <t>Evaluate advanced electronics and optical semiconductor devices.</t>
  </si>
  <si>
    <t xml:space="preserve">Evaluate approximations and techniques to derive device models using transport equations. </t>
  </si>
  <si>
    <t xml:space="preserve">Illustrate the importance of project planning.  </t>
  </si>
  <si>
    <t xml:space="preserve">Discuss and demonstrate various tools applicable for different phases of the software project.  </t>
  </si>
  <si>
    <t xml:space="preserve">Illustrate the importance of Change management.  </t>
  </si>
  <si>
    <t>Demonstrate the development of character drivers.</t>
  </si>
  <si>
    <t>Examine the importance of time and handle concurrency in device drivers.</t>
  </si>
  <si>
    <t>Examine the usage of dynamic memory and communication with hardware.</t>
  </si>
  <si>
    <t>Apply the OOPs concepts for the embedded system applications.</t>
  </si>
  <si>
    <t xml:space="preserve">Analyze the static and dynamic behavior of embedded application using the concept of UML. </t>
  </si>
  <si>
    <t xml:space="preserve">Apply JAVA constructs, testing methods for general purposes and embedded system applications. </t>
  </si>
  <si>
    <t>Multicore Program Optimization</t>
  </si>
  <si>
    <t xml:space="preserve">Examine the need for multicore architecture and optimization.  </t>
  </si>
  <si>
    <t xml:space="preserve">Analyze various cache coherence techniques for multicore architectures. </t>
  </si>
  <si>
    <t xml:space="preserve">Demonstrate the development of multithreaded applications on multicore architectures.  </t>
  </si>
  <si>
    <t xml:space="preserve">Distinguish the major building blocks of an android application.  </t>
  </si>
  <si>
    <t xml:space="preserve">Organize an android application using various UI components  </t>
  </si>
  <si>
    <t xml:space="preserve">Analyze the data handling android applications using SQLite </t>
  </si>
  <si>
    <t xml:space="preserve">Analyze the advanced topics such as LBS, Mapping, Network connectivity, background threads, adapters  </t>
  </si>
  <si>
    <t xml:space="preserve">Design a database and normalize the database.  </t>
  </si>
  <si>
    <t xml:space="preserve">Identify the appropriate types of data to be stored.  </t>
  </si>
  <si>
    <t xml:space="preserve">Develop a Web application using ASP.NET. </t>
  </si>
  <si>
    <t xml:space="preserve">Recognize the need for Client-Server Architecture. </t>
  </si>
  <si>
    <t xml:space="preserve">Construct a web page using HTML and CSS. </t>
  </si>
  <si>
    <t xml:space="preserve">Analyze different modeling abstractions and use cases of virtual prototypes using C++.  </t>
  </si>
  <si>
    <t xml:space="preserve">Design SystemC applications for sequential and combinational circuits. </t>
  </si>
  <si>
    <t xml:space="preserve">Examine communication between SystemC modules using TLM. </t>
  </si>
  <si>
    <t>Identify the goals and applications of computer networks, able to explain the classification of networks and reference models.</t>
  </si>
  <si>
    <t>Describe the functions of communication devices, IP addressing techniques</t>
  </si>
  <si>
    <t>Demonstrate routing algorithms, congestion control mechanisms and transport layer protocols.</t>
  </si>
  <si>
    <t>Examine application, multicasting and management protocols functions.</t>
  </si>
  <si>
    <t>Describe the developmental aspects of the application in IoT.</t>
  </si>
  <si>
    <t>Demonstrate the usage of networking protocols across IoT stack.</t>
  </si>
  <si>
    <t>Demonstrate the fundamental concepts in Client Server architecture and database implementation and usage with Python API’s</t>
  </si>
  <si>
    <t>Database Programming in Java</t>
  </si>
  <si>
    <t>Analyze the object-oriented programming concepts.</t>
  </si>
  <si>
    <t>Examine the various core java concepts.</t>
  </si>
  <si>
    <t xml:space="preserve">Appraise the various techniques used to develop a user interface (UI) application. </t>
  </si>
  <si>
    <t>Analyze the concepts of JDBC and SQL.</t>
  </si>
  <si>
    <t>Cloud Networks</t>
  </si>
  <si>
    <t xml:space="preserve">Apply concepts of networking and protocols for hosts communication. </t>
  </si>
  <si>
    <t>Analyse different types of storage systems.</t>
  </si>
  <si>
    <t xml:space="preserve">Understand key considerations in data centre planning and demonstrate the applications of content delivery networks. </t>
  </si>
  <si>
    <t>Describe and summarize the RDBMS query and transaction handling techniques.</t>
  </si>
  <si>
    <t>Analyze Java programming techniques for Web application and Services development.</t>
  </si>
  <si>
    <t>Examine the different types of Cloud databases and Experiment with usage techniques.</t>
  </si>
  <si>
    <t>Demonstrate the use of identity and access management features of AWS.</t>
  </si>
  <si>
    <t>Demonstrate the available methods for securing data and infrastructure.</t>
  </si>
  <si>
    <t>Examine logging and monitoring services to identify the incidence.</t>
  </si>
  <si>
    <t>Client-Side Internet Technology</t>
  </si>
  <si>
    <t>Recall the history, standards, and technology associated with the Internet.</t>
  </si>
  <si>
    <t xml:space="preserve">Apply HTML, HTML5 Cascading Style Sheets (CSS) to develop a multimedia website for all domain needs. </t>
  </si>
  <si>
    <t>Apply Javascript to optimize website on client side.</t>
  </si>
  <si>
    <t xml:space="preserve">Use various data representation formats to store data. </t>
  </si>
  <si>
    <t>Describe different frameworks like bootstrap and anjular.js.</t>
  </si>
  <si>
    <t>Data Streaming and Visualization</t>
  </si>
  <si>
    <t>Implement the data pipeline to handle various types of data.</t>
  </si>
  <si>
    <t>Apply various web scrapping techniques to extract data from the web.</t>
  </si>
  <si>
    <t>Apply data visualization skills to solve real world data analysis problem.</t>
  </si>
  <si>
    <t>Identify the global infrastructure components of Azure and its pricing philosophy.</t>
  </si>
  <si>
    <t>Explain the architectural principles of the Azure Cloud.</t>
  </si>
  <si>
    <t>Demonstrate fundamental services of Azure.</t>
  </si>
  <si>
    <t>Use Azure services to make infrastructure scalable, reliable, and highly available.</t>
  </si>
  <si>
    <t>Understand the architectural decisions and use cloud services to build decoupled serverless microservices.</t>
  </si>
  <si>
    <t>Analyze the tools specific to cloud operations engineer to create reusable compute and networking cloud infrastructures.</t>
  </si>
  <si>
    <t>Apply cloud architecting solutions to manage, automate, secure, and monitor highly available and fault tolerant infrastructures.</t>
  </si>
  <si>
    <t>Data Warehousing and Data Mining</t>
  </si>
  <si>
    <t xml:space="preserve">Understand the functionality of the various data mining and data warehousing component. </t>
  </si>
  <si>
    <t>Explain the analysing techniques of various data.</t>
  </si>
  <si>
    <t xml:space="preserve">Describe different methodologies used in data mining and data ware housing. </t>
  </si>
  <si>
    <t>Compare different approaches of data ware housing and data mining with various technologies.</t>
  </si>
  <si>
    <t>Server-Side Internet Technology</t>
  </si>
  <si>
    <t>Outline different types of servers and architecture.</t>
  </si>
  <si>
    <t>Explore different server-side scripting languages.</t>
  </si>
  <si>
    <t>Deploy web application using cost optimised approach.</t>
  </si>
  <si>
    <t>Azure DevOps for Cloud</t>
  </si>
  <si>
    <t xml:space="preserve">Understand and develop the knowledge and skills to design and implement DevOps processes and practices using Microsoft Azure DevOps Solutions. </t>
  </si>
  <si>
    <t>Analise how to plan for DevOps, use source control, scale Git for an enterprise, consolidate artifacts, design a dependency management strategy, manage secrets,</t>
  </si>
  <si>
    <t>Analyse and apply continuous integration, implement a container build strategy, design a release strategy, set up a release management workflow, implement a deployment pattern, and optimize feedback mechanisms.</t>
  </si>
  <si>
    <t>Machine Learning for Big Data</t>
  </si>
  <si>
    <t>Analyse the performance of different types of supervised machine learning algorithms.</t>
  </si>
  <si>
    <t>Analyze the performance of different artificial neural networks and deep neural networks.</t>
  </si>
  <si>
    <t>Apply reinforcement learning models to practical problems.</t>
  </si>
  <si>
    <t>Apply linear and logistic regression models for practical problems and assess model performance.</t>
  </si>
  <si>
    <t>Apply multivariate techniques for outlier detection, dimension reduction, and clustering, and interpret the results.</t>
  </si>
  <si>
    <t>Apply time series modelling to solve real-world problems.</t>
  </si>
  <si>
    <t>Design and analyze deep learning models for application problems.</t>
  </si>
  <si>
    <t>Formulate techniques for improving the way neural networks learn.</t>
  </si>
  <si>
    <t>Select appropriate deep learning models for application problems.</t>
  </si>
  <si>
    <t>Apply kernel methods for nonlinear decision boundaries.</t>
  </si>
  <si>
    <t>Apply and evaluate generative learning algorithms for real-world problems.</t>
  </si>
  <si>
    <t>Apply and evaluate large language models for practical applications.</t>
  </si>
  <si>
    <t>Applications of Graph Theory</t>
  </si>
  <si>
    <t>Apply graph-theoretic concepts to practical problems.</t>
  </si>
  <si>
    <t>Relate a real-life problem to an appropriate graph theoretic setup.</t>
  </si>
  <si>
    <t>Apply graph theory for machine learning applications.</t>
  </si>
  <si>
    <t>Distinguish reinforcement learning from non-interactive machine learning.</t>
  </si>
  <si>
    <t>Formulate an application problem as a reinforcement learning problem.</t>
  </si>
  <si>
    <t>Apply state of the art reinforcement learning algorithms.</t>
  </si>
  <si>
    <t>Analyze computer vision techniques and CNNs for solving real-world problems.</t>
  </si>
  <si>
    <t>Analyze the building blocks of CNNs.</t>
  </si>
  <si>
    <t>Evaluate CNN architecture for real-world application problems.</t>
  </si>
  <si>
    <t>Explain the importance of entrepreneurship and entrepreneurial development model, social responsibilities of business.</t>
  </si>
  <si>
    <t>Describe Entrepreneurial Traits and Factors affecting Entrepreneurship process.</t>
  </si>
  <si>
    <t>Discuss Business Start-up Process.</t>
  </si>
  <si>
    <t>Apply matrix decomposition techniques to practical problems.</t>
  </si>
  <si>
    <t>Understand different methods for computing derivatives.</t>
  </si>
  <si>
    <t>Apply state-of-the-art optimization algorithms used in machine learning libraries.</t>
  </si>
  <si>
    <t>Understand text processing for information extraction and retrieval.</t>
  </si>
  <si>
    <t>Compare and contrast state-of-the-art word vectorization models for real-world problems.</t>
  </si>
  <si>
    <t>Apply deep learning-based approaches for natural language processing tasks.</t>
  </si>
  <si>
    <t>Architecture of Big Data Systems</t>
  </si>
  <si>
    <t>Illustrate the importance of project planning.</t>
  </si>
  <si>
    <t>Discuss and demonstrate various tools applicable for different phases of the software project.</t>
  </si>
  <si>
    <t>Illustrate the importance of Change management.</t>
  </si>
  <si>
    <t xml:space="preserve">Illustrate the importance of teamwork and demonstrate the usefulness of tools in effective handling of the project. </t>
  </si>
  <si>
    <t>Compare the problems in projects that don’t follow the process and discuss new trends in software life cycle.</t>
  </si>
  <si>
    <t>Modern Databases for Big Data</t>
  </si>
  <si>
    <t>Analyze different types of data models and design queries to handle different data types.</t>
  </si>
  <si>
    <t>Evaluate different consistency models.</t>
  </si>
  <si>
    <t>Apply the knowledge of SQL and NoSQL data models.</t>
  </si>
  <si>
    <t>Multimedia Analytics</t>
  </si>
  <si>
    <t>Analyse the basic principles of sound, speech production, perception and time, frequency domain audio processing techniques.</t>
  </si>
  <si>
    <t>Analyse image and video representations, and feature extraction methods.</t>
  </si>
  <si>
    <t>Apply feature extraction and ML techniques to develop systems for media types namely audio, video, and image.</t>
  </si>
  <si>
    <t>Explain the importance of entrepreneurship and entrepreneurial development model, and social responsibilities of business.</t>
  </si>
  <si>
    <t>Apply text preprocessing techniques on the text corpora.</t>
  </si>
  <si>
    <t>Demonstrate classification and information extraction from the text corpora.</t>
  </si>
  <si>
    <t>Apply models for sentiment and semantic analysis.</t>
  </si>
  <si>
    <t>DevOps for Cloud</t>
  </si>
  <si>
    <t>Apply the foundational principles of digital forensics.</t>
  </si>
  <si>
    <t>Analyse the application of forensic tools and methodologies to investigate cybercrimes.</t>
  </si>
  <si>
    <t>Evaluate cybercrime cases and interpret the relevant cyber laws that apply to legal and ethical issues in digital investigations.</t>
  </si>
  <si>
    <t>Analyse common web application threats, vulnerabilities, and threat modeling strategies to assess risk and propose appropriate counter measures.</t>
  </si>
  <si>
    <t>Apply secure coding practices to mitigate client-side attacks by implementing appropriate counter measures.</t>
  </si>
  <si>
    <t>Evaluate API vulnerabilities and implement security measures.</t>
  </si>
  <si>
    <t xml:space="preserve">Demonstrate various data analytics and data visualization techniques for cybersecurity applications. </t>
  </si>
  <si>
    <t>Implement and assess various machine learning models to detect and mitigate security threats.</t>
  </si>
  <si>
    <t>Analyze adversarial machine learning techniques and generative AI for cybersecurity applications.</t>
  </si>
  <si>
    <t>Understand cyber threat intelligence frameworks and standards.</t>
  </si>
  <si>
    <t xml:space="preserve">Apply SIEM, automated Threat Hunting, and Cyber Kill Chain to threat detection. </t>
  </si>
  <si>
    <t>Implement incident response strategies</t>
  </si>
  <si>
    <t>Analyze different wireless network hacking techniques and mobile platform attacks.</t>
  </si>
  <si>
    <t>Analyze the vulnerabilities in IoT Environment.</t>
  </si>
  <si>
    <t>Analyze the vulnerabilities in Cloud Environment.</t>
  </si>
  <si>
    <t xml:space="preserve">Outline the characteristics of the blockchain ecosystem </t>
  </si>
  <si>
    <t xml:space="preserve">Develop the blockchain ecosystem using Etherum </t>
  </si>
  <si>
    <t>Evaluate the smart contract application based on Etherum and hyper ledger</t>
  </si>
  <si>
    <t>Understand the basics of entrepreneurial skills and competencies for creation of new ventures.</t>
  </si>
  <si>
    <t>Familiarize with the concept and overview of entrepreneurship with a view to enhance entrepreneurial talent.</t>
  </si>
  <si>
    <t>Appraise the entrepreneurial process starting with pre-venture stage.</t>
  </si>
  <si>
    <t>Create and exploit innovative business ideas and market opportunities.</t>
  </si>
  <si>
    <t>Build a mind-set focusing on developing novel and unique approaches to market opportunities.</t>
  </si>
  <si>
    <t>Understand the concepts of virtualization and cloud computing related to cloud security.</t>
  </si>
  <si>
    <t>Analyze the security guidelines for designing and implementing appropriate safeguards and counter measures for Cloud based services.</t>
  </si>
  <si>
    <t xml:space="preserve">Analyze monitoring, auditing and management techniques, and data privacy in cloud networks.  </t>
  </si>
  <si>
    <t xml:space="preserve">Explain the trends in mobile networks </t>
  </si>
  <si>
    <t xml:space="preserve">Analyze the threats and attacks in mobile networks </t>
  </si>
  <si>
    <t>Describe the importance of privacy in mobile networks</t>
  </si>
  <si>
    <t>Analyze security requirements in software testing and integrate security practices into the software development lifecycle.</t>
  </si>
  <si>
    <t>Evaluate software security by applying Static and Dynamic Analysis, fuzz testing, and penetration testing to identify vulnerabilities.</t>
  </si>
  <si>
    <t>Design and implement risk-based security testing strategies, and vulnerability assessment to strengthen software security.</t>
  </si>
  <si>
    <t xml:space="preserve">Illustrate the importance of team work and demonstrate the usefulness of tools in effective handling of the project. </t>
  </si>
  <si>
    <t>Apply basic science behind the design and fabrication of nano scale systems</t>
  </si>
  <si>
    <t>Apply engineering solutions for developing sensors and actuators</t>
  </si>
  <si>
    <t>Evaluate various fabrication processes involved in nano scale systems</t>
  </si>
  <si>
    <t>Apply large area manufacturing to build the device.</t>
  </si>
  <si>
    <t>Evaluate systems fabricated for flexible electronics.</t>
  </si>
  <si>
    <t>Analyze latest material used and applications of large area microelectronics.</t>
  </si>
  <si>
    <t>Design and simulate various analog VLSI building blocks.</t>
  </si>
  <si>
    <t>Design and simulate various amplifier configurations.</t>
  </si>
  <si>
    <t>Design and simulate mixed signal circuits – ADCs and DACs.</t>
  </si>
  <si>
    <t>Apply timing constraint and synthesize the digital circuit</t>
  </si>
  <si>
    <t>Analyze floor plan, placement, clock tree synthesis, and routing along with unified power format, logical equivalence check and design for test</t>
  </si>
  <si>
    <t>Analyze the power, performance, and are reports generated in physical design and verification</t>
  </si>
  <si>
    <t>Apply object-oriented concepts.</t>
  </si>
  <si>
    <t xml:space="preserve">Analyze reusable UVM Verification Components.  </t>
  </si>
  <si>
    <t>Evaluate testbench integration and stimulus generation and TLM.</t>
  </si>
  <si>
    <t>CAD for VLSI Lab</t>
  </si>
  <si>
    <t>Experiment data structures for design representations using graphs.</t>
  </si>
  <si>
    <t>Develop programs to implement high level synthesis algorithms.</t>
  </si>
  <si>
    <t>Develop programs to implement physical design algorithms.</t>
  </si>
  <si>
    <t>Apply design space exploration for system on chip design.</t>
  </si>
  <si>
    <t xml:space="preserve">Create data path &amp; control path components and memory. </t>
  </si>
  <si>
    <t>Analyze channels, mutex, semaphore, FIFO.</t>
  </si>
  <si>
    <t>Study of prominence of entrepreneurship.</t>
  </si>
  <si>
    <t>Develop use cases for building a business.</t>
  </si>
  <si>
    <t>Evaluation of factors influencing business venture.</t>
  </si>
  <si>
    <t>Low Power VLSI Design Lab</t>
  </si>
  <si>
    <t>Experiment static and dynamic power components.</t>
  </si>
  <si>
    <t xml:space="preserve">Implement static power reduction techniques. </t>
  </si>
  <si>
    <t>Apply dynamic power reduction techniques.</t>
  </si>
  <si>
    <t>Apply supervised machine learning algorithms for different datasets.</t>
  </si>
  <si>
    <t xml:space="preserve">Apply un-supervised machine learning algorithms for different datasets.  </t>
  </si>
  <si>
    <t>Analyze artificial neural network and apply ML in VLSI design and optimization.</t>
  </si>
  <si>
    <t xml:space="preserve">Apply semiconductor process and device parameters using computer aided design support </t>
  </si>
  <si>
    <t>Analyze shrinking device dimensions with output responses</t>
  </si>
  <si>
    <t>Analyze the effect of semiconductor parameters into realizing a VLSI circuit</t>
  </si>
  <si>
    <t>Evaluate semiconductor device physics and modelling using computer aided design tools.</t>
  </si>
  <si>
    <t>Evaluate semiconductor devices to formulate complex circuitry.</t>
  </si>
  <si>
    <t>Analyze the effect of semiconductor parameters into building a VLSI circuit.</t>
  </si>
  <si>
    <t>Identify the skills and techniques required for project life cycle.</t>
  </si>
  <si>
    <t>Illustrate essential principles associated with project management and their application in business environment.</t>
  </si>
  <si>
    <t>Outline commonly available project management tools.</t>
  </si>
  <si>
    <t>Device Drivers Lab</t>
  </si>
  <si>
    <t>Demonstrate the development of basic modules and drivers.</t>
  </si>
  <si>
    <t>Examine the ways of debugging and handling concurrency in device drivers.</t>
  </si>
  <si>
    <t>Examine the implementation  of interrupts and work queues for deferred work.</t>
  </si>
  <si>
    <t>Embedded Software Design Lab</t>
  </si>
  <si>
    <t>Evaluate the static and dynamic behavior of embedded applications using UML tools.</t>
  </si>
  <si>
    <t>Multicore Program Optimization Lab</t>
  </si>
  <si>
    <t xml:space="preserve">Examine the need for multicore architecture to handle large datasets.  </t>
  </si>
  <si>
    <t>Demonstrate the usage of POSIX threads and openMP libraries for development of multicore applications.</t>
  </si>
  <si>
    <t>Demonstrate the usage of performance tools to improve the efficiency of the multicore applications.</t>
  </si>
  <si>
    <t xml:space="preserve">Apply the major building blocks for the android applications   </t>
  </si>
  <si>
    <t xml:space="preserve">Implement an android application using various UI components </t>
  </si>
  <si>
    <t>Evaluate the data handling android applications using SQLite</t>
  </si>
  <si>
    <t>Appraise the advanced topics such as LBS, Mapping, Network connectivity, background threads, adapters</t>
  </si>
  <si>
    <t>Web Application Development Lab</t>
  </si>
  <si>
    <t xml:space="preserve">Design different virtual prototypes for delays, FSMs, and FIFO using C++ and SystemC.  </t>
  </si>
  <si>
    <t xml:space="preserve">Design SystemC and TLM applications using timers, and sockets for communicating between two SystemC modules like UART. </t>
  </si>
  <si>
    <t>Examine the deployment of hardware modules using FPGA.</t>
  </si>
  <si>
    <t>Computer Networks Lab</t>
  </si>
  <si>
    <t>Internet of Things Lab</t>
  </si>
  <si>
    <t>Explain basic principles of Python programming language.</t>
  </si>
  <si>
    <t>Demonstrate the usage of networking protocols across IoT stack using Raspberry Pi and Cloud</t>
  </si>
  <si>
    <t>Demonstrate the fundamental concepts in Client Server architecture, database implementation and web programming with Python API’s.</t>
  </si>
  <si>
    <t>Database Programming in Java Lab</t>
  </si>
  <si>
    <t>Apply object-oriented programming concepts for a java application.</t>
  </si>
  <si>
    <t>Use core java concepts to build a java application</t>
  </si>
  <si>
    <t xml:space="preserve">Implement a java application using JDBC concepts. </t>
  </si>
  <si>
    <t>Analyze the different set of SQL statements which are used for defining, constructing, and manipulating a database</t>
  </si>
  <si>
    <t>Cloud Networks Lab</t>
  </si>
  <si>
    <t>Demonstrate the functions of network protocols.</t>
  </si>
  <si>
    <t>Design a client server architecture and demonstrate the flow of data between various network devices.</t>
  </si>
  <si>
    <t>Design a load balancing network traffic using content delivery network to distribute static website content across different regions of globe.</t>
  </si>
  <si>
    <t>JAVA Web Technology and Database Lab</t>
  </si>
  <si>
    <t>Experiment with RDBMS query and transaction handling techniques.</t>
  </si>
  <si>
    <t>Examine the different types of cloud databases and experiment with usage techniques.</t>
  </si>
  <si>
    <t>Apply Java programming techniques for Web application and Services development.</t>
  </si>
  <si>
    <t>Experiment the features of identity and access management services in AWS.</t>
  </si>
  <si>
    <t>Design a setup for securing data and infrastructure.</t>
  </si>
  <si>
    <t>Develop an architecture for handling monitoring and incident response using AWS services.</t>
  </si>
  <si>
    <t>Client-Side Internet Technology Lab</t>
  </si>
  <si>
    <t xml:space="preserve">Apply HTML, HTML5  Cascading Style Sheets (CSS) to develop a multimedia website for all domain needs. </t>
  </si>
  <si>
    <t>Data Streaming and Visualization Lab</t>
  </si>
  <si>
    <t xml:space="preserve">Implement data streaming applications. </t>
  </si>
  <si>
    <t>Analyze web scrapping techniques.</t>
  </si>
  <si>
    <t>Design exploratory analysis and visualization applications.</t>
  </si>
  <si>
    <t>Evaluation of factors influencing  business venture.</t>
  </si>
  <si>
    <t>Examine the architectural decisions and use cloud services to build decoupled serverless microservices.</t>
  </si>
  <si>
    <t>Experiment the tools specific to cloud operations engineer to create reusable compute and networking cloud infrastructures.</t>
  </si>
  <si>
    <t>Design cloud architecting solutions to manage, automate, secure, and monitor highly available and fault tolerant infrastructures.</t>
  </si>
  <si>
    <t>Data Warehousing and Data Mining Lab</t>
  </si>
  <si>
    <t>Server-Side Internet Technology Lab</t>
  </si>
  <si>
    <t>Explore different serverside scripting languages.</t>
  </si>
  <si>
    <t>Azure DevOps for Cloud Lab</t>
  </si>
  <si>
    <t>Machine Learning for Big Data Lab</t>
  </si>
  <si>
    <t>Apply multivariate techniques for outlier detection, dimension reduction, and clustering, and analyze the results.</t>
  </si>
  <si>
    <t>Appy time series modelling to real-world problems.</t>
  </si>
  <si>
    <t>Apply state-of-the-art deep learning tools and libraries.</t>
  </si>
  <si>
    <t xml:space="preserve">Implement and investigate techniques for improving the way neural networks learn. </t>
  </si>
  <si>
    <t>Apply and analyze deep learning models for real-world problems.</t>
  </si>
  <si>
    <t>Apply state-of-the-art machine learning tools and libraries.</t>
  </si>
  <si>
    <t>Apply large language models for practical applications.</t>
  </si>
  <si>
    <t>Apply graph models using Python.</t>
  </si>
  <si>
    <t>Implement appropriate algorithms for solving graph theoretical problems.</t>
  </si>
  <si>
    <t>Implement graph theoretic approaches for machine learning applications.</t>
  </si>
  <si>
    <t>Model real-life problems using Markov decision processes and solve them computationally.</t>
  </si>
  <si>
    <t>Apply model free reinforcement learning techniques for real-world problems.</t>
  </si>
  <si>
    <t>Apply advanced reinforcement learning algorithms.</t>
  </si>
  <si>
    <t>Apply computer vision techniques and CNNs for problem solving.</t>
  </si>
  <si>
    <t>Develop and design CNN architecture using the basic building blocks of CNN.</t>
  </si>
  <si>
    <t>Investigate the use of existing CNN architecture for an application problem.</t>
  </si>
  <si>
    <t>Apply matrix decomposition techniques for practical problems.</t>
  </si>
  <si>
    <t xml:space="preserve">Implement and compare different methods for computing derivatives. </t>
  </si>
  <si>
    <t>Implement text processing techniques for information extraction &amp; retrieval.</t>
  </si>
  <si>
    <t>Apply state-of-the-art word vectorization models for real-world problems.</t>
  </si>
  <si>
    <t>Formulate and apply deep learning-based approaches for natural language processing tasks.</t>
  </si>
  <si>
    <t>Modern Databases for Big Data Lab</t>
  </si>
  <si>
    <t>Apply the principles of relational database management.</t>
  </si>
  <si>
    <t>Apply and evaluate different transaction processing and lock management methods.</t>
  </si>
  <si>
    <t>Apply the principles of document DB and vector DB.</t>
  </si>
  <si>
    <t>Multimedia Analytics Lab</t>
  </si>
  <si>
    <t>Experiment the basic principles of sound, speech production, perception and time, frequency domain audio processing techniques.</t>
  </si>
  <si>
    <t>Implement image representation methods and manipulation techniques.</t>
  </si>
  <si>
    <t>Implement video representation methods and manipulation techniques.</t>
  </si>
  <si>
    <t>BDE 5291</t>
  </si>
  <si>
    <t>Natural Language and Text Processing Lab</t>
  </si>
  <si>
    <t>Experiment text preprocessing techniques on the text corpora.</t>
  </si>
  <si>
    <t>Apply classification and information extraction from the text corpora.</t>
  </si>
  <si>
    <t>Analyze sentiment and semantic analysis models.</t>
  </si>
  <si>
    <t>DevOps for Cloud Lab</t>
  </si>
  <si>
    <t>Demonstrate basic procedures for acquiring, preserving, and analyzing digital evidence using forensic tools.</t>
  </si>
  <si>
    <t>Analyze cybercrime scenarios using forensic software to reconstruct events and identify malicious activity.</t>
  </si>
  <si>
    <t>Evaluate collected digital evidence and generate structured forensic reports that comply with legal standards and uphold chain-of-custody protocols.</t>
  </si>
  <si>
    <t>Apply reconnaissance, vulnerability scanning, and exploit web application security flaws using tools like Burp Suite, OWASP ZAP, sqlmap, and Hydra.</t>
  </si>
  <si>
    <t>Apply secure coding techniques to mitigate security vulnerabilities, including SQL Injection, XSS, CSRF, authentication flaws, session hijacking, and buffer overflow.</t>
  </si>
  <si>
    <t>Analyse threat modeling and risk assessment for web applications.</t>
  </si>
  <si>
    <t>Apply data preprocessing, feature extraction, and visualization to detect cybersecurity threats.</t>
  </si>
  <si>
    <t>Implement and evaluate machine learning algorithms for intrusion detection and anomaly detection.</t>
  </si>
  <si>
    <t>Understand adversarial machine learning techniques and apply counter measures using AI-based security strategies.</t>
  </si>
  <si>
    <t>Analyze threat intelligence data and the CTI lifecycle.</t>
  </si>
  <si>
    <t>Evaluate SIEM Data.</t>
  </si>
  <si>
    <t>Design threat hunting and incident response strategies.</t>
  </si>
  <si>
    <t>Apply tools and techniques to exploit wireless devices.</t>
  </si>
  <si>
    <t>Analyze the vulnerabilities and threats in IoT infrastructure.</t>
  </si>
  <si>
    <t>Analyze the vulnerabilities and threats in cloud infrastructure.</t>
  </si>
  <si>
    <t>Implement smart contracts in Ethereum using different development frameworks.</t>
  </si>
  <si>
    <t>Develop applications in permissioned Hyperledger Fabric network.</t>
  </si>
  <si>
    <t>Analyze the use of Blockchain with AI, IoT and Cyber Security using case studies.</t>
  </si>
  <si>
    <t xml:space="preserve">Analyze the security risks associated with cloud infrastructure. </t>
  </si>
  <si>
    <t xml:space="preserve">Analyze the data privacy issues in context with Cloud. </t>
  </si>
  <si>
    <t>Evaluate the security and identify vulnerabilities in cloud infrastructure.</t>
  </si>
  <si>
    <t>Analyze the security and privacy for mobile and wireless.</t>
  </si>
  <si>
    <t>Evaluate the security and identify vulnerabilities in systems, networks or system infrastructure.</t>
  </si>
  <si>
    <t>Analyze the Data privacy issues in context with Mobile and wireless devices.</t>
  </si>
  <si>
    <t>Analyze security requirements and integrate security practices into the Software Development Lifecycle.</t>
  </si>
  <si>
    <t>Evaluate software security by applying Static Analysis, Dynamic Analysis, and fuzz testing to identify vulnerabilities.</t>
  </si>
  <si>
    <t>Design and implement penetration testing and risk-based security testing strategies.</t>
  </si>
  <si>
    <t>Analyze floorplan, placement, clock tree synthesis, and routing along with unified power format, logical equivalence check and design for test</t>
  </si>
  <si>
    <t>Investigate beam mechanics.</t>
  </si>
  <si>
    <t>Design and simulate sensing and actuation systems.</t>
  </si>
  <si>
    <t>Design and simulate piezoresistive and piezoelectric devices.</t>
  </si>
  <si>
    <t>Analyze with flexible electronics</t>
  </si>
  <si>
    <t>Analyze Metal-Oxide Thin-Film Transistors</t>
  </si>
  <si>
    <t>Analyze Dielectric Materials for Large-Area and Flexible Electronics</t>
  </si>
  <si>
    <t>Examine the implementation of interrupts and work queues for deferred work.</t>
  </si>
  <si>
    <t>Project</t>
  </si>
  <si>
    <t>Mini Project - I</t>
  </si>
  <si>
    <t xml:space="preserve">Identify and formulate a real-world, technologically or socially relevant problem. </t>
  </si>
  <si>
    <t>Design, experiment and execute the mini project effectively as a team, using appropriate tools and methodologies.</t>
  </si>
  <si>
    <t>Demonstrate the ability to communicate the findings through written reports and oral presentations.</t>
  </si>
  <si>
    <t>Seminar</t>
  </si>
  <si>
    <t>Assemble important themes in the field of engineering domain and present a topic for effective communication in oral and written forms. </t>
  </si>
  <si>
    <t>Demonstrate self-leaning capabilities through certification in the domain of study.</t>
  </si>
  <si>
    <t>Mini Project - II</t>
  </si>
  <si>
    <t>Develop the skills needed for approaching technical and HR interviews. </t>
  </si>
  <si>
    <t>Demonstrate the depth of knowledge in the chosen field of study.</t>
  </si>
  <si>
    <t>Use mathematical, reasoning, and domain specific skills to solve objective questionnaires in time.</t>
  </si>
  <si>
    <t>VLS 5001</t>
  </si>
  <si>
    <t>VLS 5101</t>
  </si>
  <si>
    <t>VLS 5102</t>
  </si>
  <si>
    <t>VLS 5103</t>
  </si>
  <si>
    <t>VLS 5131</t>
  </si>
  <si>
    <t>VLS 5132</t>
  </si>
  <si>
    <t>ESD 5001</t>
  </si>
  <si>
    <t>Digital Signal Processing </t>
  </si>
  <si>
    <t>MVT 5101</t>
  </si>
  <si>
    <t>VLS 5051</t>
  </si>
  <si>
    <t>VLS 5151</t>
  </si>
  <si>
    <t>VLS 5152</t>
  </si>
  <si>
    <t>VLS 5153</t>
  </si>
  <si>
    <t>VLS 5181</t>
  </si>
  <si>
    <t>VLS 5182</t>
  </si>
  <si>
    <t>ESD 5051</t>
  </si>
  <si>
    <t>Digital Signal Processing Lab </t>
  </si>
  <si>
    <t>MVT 5151</t>
  </si>
  <si>
    <t>VLS 5201</t>
  </si>
  <si>
    <t>VLS 5202</t>
  </si>
  <si>
    <t>VLS 5203</t>
  </si>
  <si>
    <t>VLS 5204</t>
  </si>
  <si>
    <t>VLS 5231</t>
  </si>
  <si>
    <t>Advanced Logic Synthesis </t>
  </si>
  <si>
    <t>VLS 5233</t>
  </si>
  <si>
    <t>VLS 5234</t>
  </si>
  <si>
    <t>ENP 5230</t>
  </si>
  <si>
    <t>ESD 5232</t>
  </si>
  <si>
    <t>VLS 5251</t>
  </si>
  <si>
    <t>VLS 5252</t>
  </si>
  <si>
    <t>VLS 5253</t>
  </si>
  <si>
    <t>VLS 5254</t>
  </si>
  <si>
    <t>Universal Verification Methodology Lab </t>
  </si>
  <si>
    <t>VLS 5281</t>
  </si>
  <si>
    <t>Advanced Logic Synthesis Lab</t>
  </si>
  <si>
    <t>VLS 5283</t>
  </si>
  <si>
    <t>VLS 5284</t>
  </si>
  <si>
    <t>ENP 5280</t>
  </si>
  <si>
    <t>ESD 5282</t>
  </si>
  <si>
    <t>VLS 6098</t>
  </si>
  <si>
    <t>ESD 5101</t>
  </si>
  <si>
    <t>ESD 5102</t>
  </si>
  <si>
    <t>ESD 5103</t>
  </si>
  <si>
    <t>ESD 5104</t>
  </si>
  <si>
    <t>ESD 5131</t>
  </si>
  <si>
    <t>ESD 5132</t>
  </si>
  <si>
    <t>ESD 5133</t>
  </si>
  <si>
    <t>ESD 5151</t>
  </si>
  <si>
    <t>ESD 5152</t>
  </si>
  <si>
    <t>ESD 5153</t>
  </si>
  <si>
    <t>ESD 5154</t>
  </si>
  <si>
    <t>ESD 5181 </t>
  </si>
  <si>
    <t>ESD 5182</t>
  </si>
  <si>
    <t>ESD 5183</t>
  </si>
  <si>
    <t>ESD 5201</t>
  </si>
  <si>
    <t>ESD 5202</t>
  </si>
  <si>
    <t>ESD 5203</t>
  </si>
  <si>
    <t>ESD 5235</t>
  </si>
  <si>
    <t>BDA 5132</t>
  </si>
  <si>
    <t>ESD 5233 </t>
  </si>
  <si>
    <t>ESD 5237</t>
  </si>
  <si>
    <t>ESD 5238</t>
  </si>
  <si>
    <t>ESD 5251</t>
  </si>
  <si>
    <t>ESD 5252</t>
  </si>
  <si>
    <t>ESD 5253</t>
  </si>
  <si>
    <t>ESD 5285</t>
  </si>
  <si>
    <t>BDA 5182 </t>
  </si>
  <si>
    <t>ESD 5283</t>
  </si>
  <si>
    <t>ESD 5288</t>
  </si>
  <si>
    <t>ESD 5287</t>
  </si>
  <si>
    <t>ESD 6098</t>
  </si>
  <si>
    <t>CDC 5104</t>
  </si>
  <si>
    <t>CDC 5001</t>
  </si>
  <si>
    <t>CDC 5102</t>
  </si>
  <si>
    <t>CDC 5101</t>
  </si>
  <si>
    <t>Cloud Application with JAVA and Database with Java  </t>
  </si>
  <si>
    <t>CDC 5131</t>
  </si>
  <si>
    <t>BDA 5103</t>
  </si>
  <si>
    <t>Fundamentals of Machine Learning </t>
  </si>
  <si>
    <t>CDC 5132</t>
  </si>
  <si>
    <t>CDC 5133</t>
  </si>
  <si>
    <t>CDC 5154</t>
  </si>
  <si>
    <t>CDC 5051</t>
  </si>
  <si>
    <t>CDC 5152</t>
  </si>
  <si>
    <t>CDC 5151</t>
  </si>
  <si>
    <t>CDC 5181</t>
  </si>
  <si>
    <t>BDA 5153</t>
  </si>
  <si>
    <t>Fundamentals of Machine Learning Lab </t>
  </si>
  <si>
    <t>CDC 5182</t>
  </si>
  <si>
    <t>CDC 5183</t>
  </si>
  <si>
    <t>CDC 5203</t>
  </si>
  <si>
    <t>CDC 5201</t>
  </si>
  <si>
    <t>CDC 5204</t>
  </si>
  <si>
    <t>CDC 5205</t>
  </si>
  <si>
    <t>CDC 5233</t>
  </si>
  <si>
    <t>CDC 5232</t>
  </si>
  <si>
    <t>BDA 5201</t>
  </si>
  <si>
    <t>CDC 5231</t>
  </si>
  <si>
    <t>CDC 5234</t>
  </si>
  <si>
    <t>CDC 5253</t>
  </si>
  <si>
    <t>CDC 5251</t>
  </si>
  <si>
    <t>CDC 5255</t>
  </si>
  <si>
    <t>CDC 5254</t>
  </si>
  <si>
    <t>CDC 5283</t>
  </si>
  <si>
    <t>CDC 5282</t>
  </si>
  <si>
    <t>BDA 5251</t>
  </si>
  <si>
    <t>CDC 5281</t>
  </si>
  <si>
    <t>CDC 5284</t>
  </si>
  <si>
    <t>CDC 6098</t>
  </si>
  <si>
    <t>BDA 5101</t>
  </si>
  <si>
    <t>AML 5101</t>
  </si>
  <si>
    <t>AML 5102</t>
  </si>
  <si>
    <t>Applied Machine Learning</t>
  </si>
  <si>
    <t>AML 5103</t>
  </si>
  <si>
    <t>AML 5131</t>
  </si>
  <si>
    <t>BDA 5102</t>
  </si>
  <si>
    <t>BDA 5151</t>
  </si>
  <si>
    <t>AML 5151</t>
  </si>
  <si>
    <t>AML 5152</t>
  </si>
  <si>
    <t>Applied Machine Learning Lab</t>
  </si>
  <si>
    <t>AML 5153</t>
  </si>
  <si>
    <t>AML 5181</t>
  </si>
  <si>
    <t>BDA 5152</t>
  </si>
  <si>
    <t>BDA 5182</t>
  </si>
  <si>
    <t>AML 5201</t>
  </si>
  <si>
    <t>AML 5202</t>
  </si>
  <si>
    <t>AML 5203</t>
  </si>
  <si>
    <t>Machine Learning Principles and Applications</t>
  </si>
  <si>
    <t>AML 5204</t>
  </si>
  <si>
    <t>AML 5231</t>
  </si>
  <si>
    <t>AML 5232</t>
  </si>
  <si>
    <t>AML 5233</t>
  </si>
  <si>
    <t>AML 5251</t>
  </si>
  <si>
    <t>AML 5252</t>
  </si>
  <si>
    <t>AML 5253</t>
  </si>
  <si>
    <t>Machine Learning Principles and Applications Lab</t>
  </si>
  <si>
    <t>AML 5254</t>
  </si>
  <si>
    <t>AML 5281</t>
  </si>
  <si>
    <t>AML 5282</t>
  </si>
  <si>
    <t>AML 5283</t>
  </si>
  <si>
    <t>AML 6098</t>
  </si>
  <si>
    <t>ESD 5234</t>
  </si>
  <si>
    <t>Mobile Web Application Development </t>
  </si>
  <si>
    <t>ESD 5284</t>
  </si>
  <si>
    <t>Mobile Web Application Development Lab </t>
  </si>
  <si>
    <t>BDA 5202</t>
  </si>
  <si>
    <t>BDA 5203</t>
  </si>
  <si>
    <t>BDA 5231</t>
  </si>
  <si>
    <t>Entrepreneurship  </t>
  </si>
  <si>
    <t>BDA 5252</t>
  </si>
  <si>
    <t>BDA 5253</t>
  </si>
  <si>
    <t>BDA 5281</t>
  </si>
  <si>
    <t>Natural Language and Text Processing Lab </t>
  </si>
  <si>
    <t>BDA 6098</t>
  </si>
  <si>
    <t>CYS 5101</t>
  </si>
  <si>
    <t>CYS 5102</t>
  </si>
  <si>
    <t>CYS 5103</t>
  </si>
  <si>
    <t>Fundamentals of Machine Learning</t>
  </si>
  <si>
    <t>CYS 5131</t>
  </si>
  <si>
    <t>CYS 5151</t>
  </si>
  <si>
    <t>CYS 5152</t>
  </si>
  <si>
    <t>CYS 5153</t>
  </si>
  <si>
    <t>Fundamentals of Machine Learning Lab</t>
  </si>
  <si>
    <t>CYS 5181</t>
  </si>
  <si>
    <t>CYS 5201</t>
  </si>
  <si>
    <t>Ethical Hacking - II</t>
  </si>
  <si>
    <t>CYS 5202</t>
  </si>
  <si>
    <t>CYS 5203</t>
  </si>
  <si>
    <t>Secure Coding</t>
  </si>
  <si>
    <t>CYS 5204</t>
  </si>
  <si>
    <t>Web Application Security</t>
  </si>
  <si>
    <t>CYS 5231</t>
  </si>
  <si>
    <t>Data Analytics</t>
  </si>
  <si>
    <t>CYS 5232</t>
  </si>
  <si>
    <t>CYS 5233</t>
  </si>
  <si>
    <t>CYS 5234</t>
  </si>
  <si>
    <t>CYS 5251</t>
  </si>
  <si>
    <t>CYS 5252</t>
  </si>
  <si>
    <t>CYS 5253</t>
  </si>
  <si>
    <t>Secure Coding Lab</t>
  </si>
  <si>
    <t>CYS 5254</t>
  </si>
  <si>
    <t>Web Application Security Lab</t>
  </si>
  <si>
    <t>CYS 5281</t>
  </si>
  <si>
    <t>Data Analytics Lab</t>
  </si>
  <si>
    <t>CYS 5282</t>
  </si>
  <si>
    <t>CYS 5283</t>
  </si>
  <si>
    <t>CYS 5284</t>
  </si>
  <si>
    <t>CYS 6098</t>
  </si>
  <si>
    <t>MVT 5102</t>
  </si>
  <si>
    <t>MVT 5131</t>
  </si>
  <si>
    <t>MVT 5132</t>
  </si>
  <si>
    <t>MVT 5152</t>
  </si>
  <si>
    <t>MVT 5181</t>
  </si>
  <si>
    <t>MVT 5182</t>
  </si>
  <si>
    <t>MVT 5201</t>
  </si>
  <si>
    <t>MVT 5231</t>
  </si>
  <si>
    <t>MVT 5232</t>
  </si>
  <si>
    <t>MVT 5251</t>
  </si>
  <si>
    <t>MVT 5281</t>
  </si>
  <si>
    <t>MVT 5282</t>
  </si>
  <si>
    <t>MVT 6098</t>
  </si>
  <si>
    <t>Analyze AMBA bus architecture</t>
  </si>
  <si>
    <t>Apply combination logic gates and arithmetic circuits</t>
  </si>
  <si>
    <t>Analyze data path functional units and optimization</t>
  </si>
  <si>
    <t>Analyze sequential logic and finite state machine circuits with timing aspect</t>
  </si>
  <si>
    <t>Apply Field Programming Gate Arrays and First In First Out</t>
  </si>
  <si>
    <t>Design programs for implementation of linked lists, stack and queues.</t>
  </si>
  <si>
    <t>Apply coverage driven verification and post silicon validation</t>
  </si>
  <si>
    <t>Apply verification challenges and types of verification for digital systems</t>
  </si>
  <si>
    <t>Analyze verification planning and assertions</t>
  </si>
  <si>
    <t xml:space="preserve">Apply testbench infrastructure </t>
  </si>
  <si>
    <t xml:space="preserve">Evaluate stimulus response </t>
  </si>
  <si>
    <t>Illustrate and apply CAD algorithms used in VLSI design automation.</t>
  </si>
  <si>
    <t>Explain various VLSI design flows, design methods and technologies.</t>
  </si>
  <si>
    <t>Describe various VLSI design steps and relevant design automation tools, Explain types of synthesis, Illustrate design representations and graph-based problem formulations.</t>
  </si>
  <si>
    <t>Apply hardware interconnects, interfaces and applications</t>
  </si>
  <si>
    <t>Apply electronic system level flow for system on chip design</t>
  </si>
  <si>
    <t xml:space="preserve">Analyze robust processors and memory </t>
  </si>
  <si>
    <t>Implement Algorithms in Hardware, Basic Digital Signal Processing using Intel FPGAs</t>
  </si>
  <si>
    <t>Implement combination logic gates and arithmetic circuits using Verilog</t>
  </si>
  <si>
    <t>Implement sequential logic and finite state machine circuits with timing aspect using SystemVerilog</t>
  </si>
  <si>
    <t>Design data path functional units and optimize for given specification using SystemVerilog</t>
  </si>
  <si>
    <t>Implement Memory Blocks, Simple Processor, Enhanced Processor using Intel FPGAs</t>
  </si>
  <si>
    <t>Design programs for dictionary, hash tables, graphs and shortest path techniques.</t>
  </si>
  <si>
    <t xml:space="preserve">Analyze recursive programs, solve a general class of recurrence relations. </t>
  </si>
  <si>
    <t>Design programs for implementation of linked lists, stack, queues, binary search tree, sorting and searching.</t>
  </si>
  <si>
    <t>To provide experience designing integrated circuits using Computer Aided Design (CAD) Tools</t>
  </si>
  <si>
    <t>Design and simulate simple combinational and sequential circuits</t>
  </si>
  <si>
    <t>Draw layout of simple digital circuits, carryout DRC and LVS</t>
  </si>
  <si>
    <t>Understand VLSI design process and fabrication technology</t>
  </si>
  <si>
    <t>Apply concurrent and immediate assertions using SystemVerilog constructs</t>
  </si>
  <si>
    <t>Apply verification for combinational circuits with direct and random test vectors using Verilog</t>
  </si>
  <si>
    <t>Create verification environment for memory blocks, simple processor using SystemVerilog constructs</t>
  </si>
  <si>
    <t>Analyze channels, mutex, semaphore, FIFO</t>
  </si>
  <si>
    <t>Apply design space exploration for system on chip design</t>
  </si>
  <si>
    <t xml:space="preserve">Create data path &amp; control path components and memory </t>
  </si>
  <si>
    <t>Justify the processing section of control unit and PLA.</t>
  </si>
  <si>
    <t>Distinguish between computer architecture and organization, buses, memory, various types of instruction execution.</t>
  </si>
  <si>
    <t>Analyze register ALU design, booths &amp; division algorithms, the problem definition, complete design and development of application on ARM.</t>
  </si>
  <si>
    <t>Illustrate application of divide, conquer technique, dynamic programming, and greedy technique, and back tracking.</t>
  </si>
  <si>
    <t>Specify and analyse algorithms.</t>
  </si>
  <si>
    <t>Learn and design programs for implementation of linear and nonlinear data structure.</t>
  </si>
  <si>
    <t>Learn and design programs for sorting and searching.</t>
  </si>
  <si>
    <t>Design Embedded Systems by interfacing Sensors and Actuators.</t>
  </si>
  <si>
    <t>Employ the knowledge of Microcontrollers to build embedded systems.</t>
  </si>
  <si>
    <t>Explain the concept of Programming Microcontrollers using Assembly and Embedded C.</t>
  </si>
  <si>
    <t>Evaluating and analyzing the various deadline based process in real time systems</t>
  </si>
  <si>
    <t>Explain the concept of various types of process algorithms and managing along with systems calls</t>
  </si>
  <si>
    <t>Illustrate the various techniques for synchronization along with deadlock and memory management.</t>
  </si>
  <si>
    <t>Experiment assembly language instruction sets for ARM7.</t>
  </si>
  <si>
    <t>Develop microcontroller applications for Embedded Communication Protocols.</t>
  </si>
  <si>
    <t>Develop the single tasking applications development using ARM microcontroller.</t>
  </si>
  <si>
    <t>Develop microcontroller applications using interface device with ARM microcontrollers.</t>
  </si>
  <si>
    <t>Practice the usage of Free RTOS.</t>
  </si>
  <si>
    <t>Experiment multithread programming, POSIX system calls and process states.</t>
  </si>
  <si>
    <t>Apply process scheduling algorithms, process deadlocks, and process synchronization algorithm on a given scenario.</t>
  </si>
  <si>
    <t>Implement Minimum Cost Spanning Tree and Single Source Shortest Paths using graphs.</t>
  </si>
  <si>
    <t>Describe Linux operating system architecture and commands.</t>
  </si>
  <si>
    <t>Examine various process management techniques to solve process scheduling and inter process        communication problems.</t>
  </si>
  <si>
    <t>Implement different data structures.</t>
  </si>
  <si>
    <t>Demonstrate various sorting and searching algorithms.</t>
  </si>
  <si>
    <t xml:space="preserve">Apply GIT commands to setup a public git repo for an application and explore existing Software Methodologies with DevOps Life Cycle stages. </t>
  </si>
  <si>
    <t xml:space="preserve">Apply continuous integration pipeline using Jenkins master and slave architecture for web applications </t>
  </si>
  <si>
    <t xml:space="preserve">Analyze containerizing of web applications using Docker containers and Setup a Kuberenetes cluster to deploy containerized application </t>
  </si>
  <si>
    <t>Evaluate DevOps methodologies for Product development, release and monitor.</t>
  </si>
  <si>
    <t>Relate the management and economics in cloud usage</t>
  </si>
  <si>
    <t>Demonstrate the use of server and network virtualization.</t>
  </si>
  <si>
    <t>Examine and Analyze the techniques to be used for High availability and Fault Tolerant Cloud applications. </t>
  </si>
  <si>
    <t>Describe and Summarize the Cloud application architecture and design principles.  </t>
  </si>
  <si>
    <t>Employ the Java programming techniques and data interface concepts for application development. </t>
  </si>
  <si>
    <t>Use AWS services to make infrastructure scalable, reliable, and highly available.</t>
  </si>
  <si>
    <t>Identify the global infrastructure components of AWS and its pricing philosophy.</t>
  </si>
  <si>
    <t>Explain the architectural principles of the AWS Cloud.</t>
  </si>
  <si>
    <t>Demonstrate fundamental services of AWS.</t>
  </si>
  <si>
    <t xml:space="preserve">Apply GIT commands to implement version control on any given application.   </t>
  </si>
  <si>
    <t xml:space="preserve">Analyze containerizing of a web applications using Docker containers and Setup a Kuberenetes cluster to deploy containerised application </t>
  </si>
  <si>
    <t>Examine and analyze the techniques to be used for High availability and Fault Tolerant Cloud applications.</t>
  </si>
  <si>
    <t>Describe and Summarize the Cloud application architecture and design principles.</t>
  </si>
  <si>
    <t>Employ the Java programming techniques and data interface concepts for application development.</t>
  </si>
  <si>
    <t>Design a High availability, Scalable and Fault tolerant architecture for web application using AWS Services.  </t>
  </si>
  <si>
    <t>Design a cluster and virtualized server to understand distributed computing and virtual machine respectively.  </t>
  </si>
  <si>
    <t>Design Private Cloud using open source tools to understand basic characteristics and overview of Cloud Computing. </t>
  </si>
  <si>
    <t>Demonstrate Minimum Cost Spanning Tree, Single Source Shortest Paths.</t>
  </si>
  <si>
    <t>Demonstrate effective use of Linux utilities.</t>
  </si>
  <si>
    <t>Execute scheduling algorithms, interprocess communication techniques.</t>
  </si>
  <si>
    <t xml:space="preserve">Examine appropriate data structure to solve problems in real world. </t>
  </si>
  <si>
    <t>Implement various sorting and searching algorithm technique.</t>
  </si>
  <si>
    <t xml:space="preserve">Identify the global infrastructure components of AWS and its pricing philosophy.  </t>
  </si>
  <si>
    <t xml:space="preserve">Explain the architectural principles of the AWS Cloud. </t>
  </si>
  <si>
    <t xml:space="preserve">Demonstrate fundamental services of AWS. </t>
  </si>
  <si>
    <t>Design string and text processing programs.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</si>
  <si>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</si>
  <si>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</si>
  <si>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</si>
  <si>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Develop models for real-life applications using the least squares technique and interpret the results from a practical perspective.</t>
  </si>
  <si>
    <t>Develop a solid understanding of matrix-vector operations and relate them to real-life calculations.</t>
  </si>
  <si>
    <t>Apply and analyse algorithms constructed using matrix-vector principles.</t>
  </si>
  <si>
    <t>Evaluate the performance of machine learning algorithms.</t>
  </si>
  <si>
    <t>Report data for analytics and to manage workspace using Power BI</t>
  </si>
  <si>
    <t>Implement web scrapping techniques to extract data from websites.</t>
  </si>
  <si>
    <t>Use Power BI for preparation and modelling of data for analysis.</t>
  </si>
  <si>
    <t>Interpret data using various data visualization techniques.</t>
  </si>
  <si>
    <t>Design programs for implementation of linked lists, stack, and queues.</t>
  </si>
  <si>
    <t>Implement models for real-life applications using the least squares technique and interpret the results from a practical perspective.</t>
  </si>
  <si>
    <t>Develop solid skills in using Python’s legacy libraries for coding matrix-vector operations.</t>
  </si>
  <si>
    <t>Implement algorithms constructed using matrix-vector principles.</t>
  </si>
  <si>
    <t>Visualize probability concepts through frequency-based interpretations.</t>
  </si>
  <si>
    <t>Simulate discrete and continuous random variables for modelling random phenomena.</t>
  </si>
  <si>
    <t>Use power BI for analytics and to manage workspace.</t>
  </si>
  <si>
    <t>Implement NumPy and Pandas for data science operations with examples.</t>
  </si>
  <si>
    <t>Organize data for visualization using data manipulation techniques.</t>
  </si>
  <si>
    <t>Experiment different visualization techniques.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</si>
  <si>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</si>
  <si>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</si>
  <si>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</si>
  <si>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Apply Spark engine to process real-time data.</t>
  </si>
  <si>
    <t>Use powerBI for preparation and modelling of data for analysis.</t>
  </si>
  <si>
    <t>Use data extraction tools to ingest various types of data into big data systems.</t>
  </si>
  <si>
    <t>Students learn the design of divide and conquer technique, dynamic programming, greedy technique and back tracking.</t>
  </si>
  <si>
    <t>This course introduces students to elementary data structures and design of algorithms.</t>
  </si>
  <si>
    <t>Students learn how to design optimal algorithms with respect to time and space</t>
  </si>
  <si>
    <t>Students learn how to implement link list, stack, queues, searching and sorting techniques, sets, trees and graphs.</t>
  </si>
  <si>
    <t>Analyze the performance of different cryptographic methods</t>
  </si>
  <si>
    <t xml:space="preserve">Apply various ciphers to implement encryption or decryption </t>
  </si>
  <si>
    <t xml:space="preserve">Analyze classical encryption techniques and modern encryption techniques </t>
  </si>
  <si>
    <t xml:space="preserve">Evaluate security protocols using precise approaches by key ciphers and Hash functions </t>
  </si>
  <si>
    <t>Apply the use of symmetric key encryption systems and public key encryption systems</t>
  </si>
  <si>
    <t xml:space="preserve">Gain Knowledge on networking and understand the role of Ethical Hacker </t>
  </si>
  <si>
    <t>Able to collect network information using opensource tools</t>
  </si>
  <si>
    <t xml:space="preserve">Explain different exploitation techniques </t>
  </si>
  <si>
    <t>Illustrate Evading Security Systems tools</t>
  </si>
  <si>
    <t xml:space="preserve">Explain the life cycle of Incident Response </t>
  </si>
  <si>
    <t>Understand the Importance of Operating System and its type.</t>
  </si>
  <si>
    <t>Understand and acquire knowledge in Linux environment and its different utilities.</t>
  </si>
  <si>
    <t>Automate the task using scripting languages.</t>
  </si>
  <si>
    <t>Evaluate various network attacks and use different security measures to prevent them.</t>
  </si>
  <si>
    <t xml:space="preserve">Apply OSI model to understand how hosts communicate on the internet and security risks involved. </t>
  </si>
  <si>
    <t xml:space="preserve">Analyze subnetting concepts to divide a network and the various protocols, standards that are used in a network. </t>
  </si>
  <si>
    <t xml:space="preserve">Apply secure VPN solution to keep the network secure.  </t>
  </si>
  <si>
    <t xml:space="preserve">Analyze network vulnerabilities and logging mechanisms. </t>
  </si>
  <si>
    <t>Evaluate the performance of different Cryptographic methods.</t>
  </si>
  <si>
    <t xml:space="preserve">Identify the Threat, vulnerabilities and attacks in the network.  </t>
  </si>
  <si>
    <t>Implement and analyze the performance of encryption and decryption algorithms for security.</t>
  </si>
  <si>
    <t>Implement the cryptanalysis using mono alphabetic and Polyalphabetic cipher.</t>
  </si>
  <si>
    <t>Implement Incident Response Plan</t>
  </si>
  <si>
    <t xml:space="preserve">Conduct data gathering, foot printing and system hacking using open-source tools. </t>
  </si>
  <si>
    <t xml:space="preserve">Demonstrate different exploitation techniques </t>
  </si>
  <si>
    <t>Implement Evading Security Systems tools.</t>
  </si>
  <si>
    <t xml:space="preserve">Explore the File system </t>
  </si>
  <si>
    <t>Apply scripting languages in Windows and Linux to common security tasks.</t>
  </si>
  <si>
    <t xml:space="preserve">Analyze various network Protocols </t>
  </si>
  <si>
    <t xml:space="preserve">Apply subnetting and identify vulnerabilities in systems, networks or system infrastructure </t>
  </si>
  <si>
    <t>Evaluate Network attacks in simulated environment</t>
  </si>
  <si>
    <t>Apply diffusion, ion implantation, thin film deposition to develop integrated circuits</t>
  </si>
  <si>
    <t>Apply microelectronic fabrication, clean room technology, and process of crystal growth</t>
  </si>
  <si>
    <t>Apply lithography and oxidation processes in fabrication technology</t>
  </si>
  <si>
    <t>Evaluate approximations and techniques to derive the model using different models</t>
  </si>
  <si>
    <t>Apply semiconductor devices and their properties</t>
  </si>
  <si>
    <t>Evaluate equations, approximations and techniques available for deriving a model with specified properties, for a general device characteristic with known qualitative theory</t>
  </si>
  <si>
    <t>Describe various VLSI design steps and relevant design automation tools, Explain types of synthesis, Illustrate design representations and graph based problem formulations.</t>
  </si>
  <si>
    <t>Apply semiconductor technology parameters using computer aided design support during process development</t>
  </si>
  <si>
    <t>Simulate MOSFET, pass transistor, and Transmission gate characteristics.</t>
  </si>
  <si>
    <t>Analyze the effect of semiconductor parameters into building a VLSI circuit</t>
  </si>
  <si>
    <t>Evaluate semiconductor device physics and modelling using computer aided design tools</t>
  </si>
  <si>
    <t>Evaluate semiconductor devices to formulate complex circuitry</t>
  </si>
  <si>
    <t>Apply the methods learned in the class to design and implement practical projects</t>
  </si>
  <si>
    <t>Analyze and model analog circuits</t>
  </si>
  <si>
    <t>Design analog and mixed signal CMOS analog integrated circuits</t>
  </si>
  <si>
    <t>Explain dynamic power reduction techniques and system level issues.</t>
  </si>
  <si>
    <t>Comprehend various leakage power reduction techniques, technology and scaling related aspects of low power VLSI design.</t>
  </si>
  <si>
    <t>Apply PERL scripts that create and change scalar, array and hash variables.</t>
  </si>
  <si>
    <t>Discover shell script programmatically using different features and debugging the code.</t>
  </si>
  <si>
    <t>Apply SED &amp; AWK commands to do more complex task in easy way.</t>
  </si>
  <si>
    <t>Apply Register Abstraction Layer TLM and Communications</t>
  </si>
  <si>
    <t>Apply UVM library basic using Object Oriented Programming</t>
  </si>
  <si>
    <t>Apply Interface and automate UVC Creation</t>
  </si>
  <si>
    <t>Apply configuration &amp; Factory and UVM Callbacks</t>
  </si>
  <si>
    <t>Apply testbench integration and stimulus generation</t>
  </si>
  <si>
    <t>Apply digital testing</t>
  </si>
  <si>
    <t>Apply digital logic design from Register Transfer Level to Graphic Data Stream flow with Signoff check</t>
  </si>
  <si>
    <t xml:space="preserve">Apply procedure involved in floorplan, placement and routing </t>
  </si>
  <si>
    <t xml:space="preserve">Analyze clock tree synthesis, extraction and Physical Verification </t>
  </si>
  <si>
    <t>Experiment PERL scripts that create and change scalar, array and hash variables.</t>
  </si>
  <si>
    <t>Experiment shell script programmatically using different features and debugging the code.</t>
  </si>
  <si>
    <t>Operate SED &amp; AWK commands to do more complex task in easy way.</t>
  </si>
  <si>
    <t>Evaluate testbench integration and stimulus generation and TLM</t>
  </si>
  <si>
    <t>Apply object-oriented concepts</t>
  </si>
  <si>
    <t xml:space="preserve">Analyze reusable UVM Verification Components  </t>
  </si>
  <si>
    <t>Analyze the steps involved in physical design and physical verification</t>
  </si>
  <si>
    <t>Analyze Unified Power Format, Logical Equivalence Check and Design For Test</t>
  </si>
  <si>
    <t>Explain the broad concept of device drivers and build character drivers.</t>
  </si>
  <si>
    <t>Describe design of kernel modules and debugging these modules.</t>
  </si>
  <si>
    <t>Handle concurrency, race condition and understand the importance of time while designing a device driver.</t>
  </si>
  <si>
    <t>Allocate dynamic memory and communicating with devices though I/O ports.</t>
  </si>
  <si>
    <t>Demonstrate and design USB drivers on a kit.</t>
  </si>
  <si>
    <t>Design a Real time Embedded Systems by interfacing Sensors, Actuators and porting Real time operating systems.</t>
  </si>
  <si>
    <t>Employ the knowledge of Microcontrollers to build Embedded systems.</t>
  </si>
  <si>
    <t>Explain the concept of Programming ARM Microcontrollers using Assembly and Embedded C.</t>
  </si>
  <si>
    <t>Interpret embedded application model using suitable diagrams using UML tool.</t>
  </si>
  <si>
    <t>Analyze the OOP concepts for the embedded system applications.</t>
  </si>
  <si>
    <t>Evaluate the applications using JAVA constructs for the general purpose and embedded systems.</t>
  </si>
  <si>
    <t xml:space="preserve">Analyze the models for an embedded application using the concept of UML. </t>
  </si>
  <si>
    <t xml:space="preserve">Analyse Justification of primitives, optimizations, applications.  </t>
  </si>
  <si>
    <t xml:space="preserve">Distinguish between single core, multicore architectures, various architectures, trends, various levels of parallelisms.  </t>
  </si>
  <si>
    <t xml:space="preserve">Illustrate Various cache coherence, issues, memory consistency models, various protocols, working principles, performances. </t>
  </si>
  <si>
    <t>Describe evolving modelling standards and FPGA/Emulation based prototyping</t>
  </si>
  <si>
    <t xml:space="preserve">Understand different modeling abstractions and use cases of Virtual Prototype  </t>
  </si>
  <si>
    <t xml:space="preserve">Illustrate SystemC and TLM2.0 concepts through examples </t>
  </si>
  <si>
    <t xml:space="preserve">Explain the broad concept of device drivers and build character drivers. </t>
  </si>
  <si>
    <t xml:space="preserve">Describe design of kernel modules and debugging these modules. </t>
  </si>
  <si>
    <t xml:space="preserve">Handle concurrency, race condition and understand the importance of time while designing a device driver. </t>
  </si>
  <si>
    <t xml:space="preserve">Allocate dynamic memory and communicating with devices though I/O ports. </t>
  </si>
  <si>
    <t>Apply the UML concepts for the embedded applications</t>
  </si>
  <si>
    <t>Apply the OOP concepts for the embedded system applications.</t>
  </si>
  <si>
    <t>Implement the applications using JAVA constructs for general purposes and embedded systems.</t>
  </si>
  <si>
    <t>Use of UML tools to represent an embedded application model using suitable diagrams.</t>
  </si>
  <si>
    <t>Use the performance tools to understand the application benchmarking, optimization.</t>
  </si>
  <si>
    <t>Understand the performance variation between single core and multicore computing.</t>
  </si>
  <si>
    <t>Practice parallelism using POSIX thread and openMP.</t>
  </si>
  <si>
    <t>Practice various debugging, tracing and analysis features</t>
  </si>
  <si>
    <t xml:space="preserve">Employ various SystemC and TLM 2.0 semantics and constructs </t>
  </si>
  <si>
    <t>Experiment HW model development with optimum simulation speed</t>
  </si>
  <si>
    <t>Design exploratory data analysis using visualization of data.</t>
  </si>
  <si>
    <t>Demonstrate the architecture and management of Data Stream Processing.</t>
  </si>
  <si>
    <t>Implement Data streaming services to solve real world stream processing problems.</t>
  </si>
  <si>
    <t>Analyze web scrapping techniques and models.</t>
  </si>
  <si>
    <t>Explain the concept of content delivery networks.</t>
  </si>
  <si>
    <t xml:space="preserve">Describe cloud networking components and terminologies, different networking types and OSI model. </t>
  </si>
  <si>
    <t xml:space="preserve">Explain the concept of data centre planning and deployment. </t>
  </si>
  <si>
    <t xml:space="preserve">Demonstrate the concept of storage area networks. </t>
  </si>
  <si>
    <t>Explain the concept of software defined radios.</t>
  </si>
  <si>
    <t>Describe and Summarize the RDBMS query and transaction handling techniques.</t>
  </si>
  <si>
    <t>Employ the Java programming techniques for Web application and Services development.</t>
  </si>
  <si>
    <t>Use the identity and access management features of AWS.</t>
  </si>
  <si>
    <t>Operate on securing access to cloud resources.</t>
  </si>
  <si>
    <t>Understand AWS infrastructure as it relates to system operations, such as global infrastructure, core services, and account security.</t>
  </si>
  <si>
    <t>Make architectural decisions based on AWS architectural principles and best practices.</t>
  </si>
  <si>
    <t>Use the AWS Well-Architected Framework to improve architectures that use AWS solutions.</t>
  </si>
  <si>
    <t xml:space="preserve">Implement Data Streaming Applications. </t>
  </si>
  <si>
    <t>Determine which AWS services can be used for monitoring and incident response.</t>
  </si>
  <si>
    <t>Describe how to secure network access to AWS resources.</t>
  </si>
  <si>
    <t>Explain the available methods for encrypting data at rest and data in transit.</t>
  </si>
  <si>
    <t>Understand the basics of time series modelling and apply to real-life problems.</t>
  </si>
  <si>
    <t>Interpret the output of principal component analysis (PCA) applied to multivariate data for dimension reduction.</t>
  </si>
  <si>
    <t>Identify multivariate data with mixed data type features and cluster using an appropriate technique.</t>
  </si>
  <si>
    <t>Gain a solid understanding of the mathematical basis of neural networks.</t>
  </si>
  <si>
    <t>Build and analyse deep learning models for application problems.</t>
  </si>
  <si>
    <t>Devise techniques for improving the way neural networks learn.</t>
  </si>
  <si>
    <t>Develop skills to choose an appropriate deep learning model.</t>
  </si>
  <si>
    <t>Develop low dimensional models of application problems.</t>
  </si>
  <si>
    <t>Differentiate between discriminative and generative algorithms for supervised machine learning.</t>
  </si>
  <si>
    <t>Evaluate machine learning algorithms for accuracy and performance.</t>
  </si>
  <si>
    <t>Devise techniques for dealing with practical difficulties in applying machine learning techniques to real-life problems.</t>
  </si>
  <si>
    <t>Understand and implement commonly used reinforcement learning algorithms.</t>
  </si>
  <si>
    <t>Define the key features of reinforcement learning that distinguish it from AI and non-interactive machine learning.</t>
  </si>
  <si>
    <t>Understand how ideas such as temporal difference learning and dynamic programming fit in the framework of learning from interaction to achieve goals.</t>
  </si>
  <si>
    <t>Decide if an application problem can be formulated as a reinforcement learning problem and choose an appropriate algorithm.</t>
  </si>
  <si>
    <t>Formulate deep learning approaches for natural language processing tasks.</t>
  </si>
  <si>
    <t>Develop an in-depth understanding of both algorithms for processing linguistic information and the underlying computational properties of natural languages.</t>
  </si>
  <si>
    <t>Analyse word-level, syntactic, and semantic processing from both a linguistic and an algorithmic perspective.</t>
  </si>
  <si>
    <t xml:space="preserve">Build and assess linear and logistic regression models for practical problems. </t>
  </si>
  <si>
    <t>Perform principal component analysis (PCA) for dimension reduction in multivariate data.</t>
  </si>
  <si>
    <t>Cluster multivariate data with mixed data types.</t>
  </si>
  <si>
    <t>Apply time series modelling to real-life problems.</t>
  </si>
  <si>
    <t>Develop practical experience with state-of-the-art deep learning tools and libraries.</t>
  </si>
  <si>
    <t>Implement deep learning models for application problems.</t>
  </si>
  <si>
    <t>Implement techniques for improving the way neural networks learn.</t>
  </si>
  <si>
    <t>Computationally analyse deep learning models and select the best model.</t>
  </si>
  <si>
    <t>Practically apply state of the art machine learning tools and libraries.</t>
  </si>
  <si>
    <t>Evaluate machine learning algorithms for accuracy and performance for practical problems.</t>
  </si>
  <si>
    <t>Implement different strategies for selecting features and dealing with missing data.</t>
  </si>
  <si>
    <t>Implement machine learning models for real-life data with mixed datatype features.</t>
  </si>
  <si>
    <t>Compare and contrast several methods for solving reinforcement learning tasks.</t>
  </si>
  <si>
    <t>Understand the trade-off between exploration vs. exploitation approaches in solving reinforcement learning tasks.</t>
  </si>
  <si>
    <t>Use dynamic programming approach to solve reinforcement learning tasks.</t>
  </si>
  <si>
    <t>Model real-life problems using Markov decision processes.</t>
  </si>
  <si>
    <t>Develop practical experience with state-of-the-art natural language processing tools and libraries.</t>
  </si>
  <si>
    <t>Evaluate the performance of different types of artificial neural network models, clustering models, deep neural network models, and reinforcement learning models.</t>
  </si>
  <si>
    <t>Apply Artificial Neural Network, Clustering, Support Vector Machine, Deep Neural Network and Reinforcement Learning models.</t>
  </si>
  <si>
    <t>Analyze the performance of single layer, multilayer, and deep neural networks.</t>
  </si>
  <si>
    <t>Compare the performance of different clustering algorithms.</t>
  </si>
  <si>
    <t>Identify appropriate database based on the case study</t>
  </si>
  <si>
    <t>Analyze different types of data and design queries to handle different data types.</t>
  </si>
  <si>
    <t>Evaluate different data models.</t>
  </si>
  <si>
    <t>Analyse different types of noSQL DB</t>
  </si>
  <si>
    <t>Demonstrate image and video feature implementation in real world use-cases.</t>
  </si>
  <si>
    <t>Identify fundament features of audio signal.</t>
  </si>
  <si>
    <t>Demonstrate audio processing techniques in time and frequency domain.</t>
  </si>
  <si>
    <t>Identify fundament features for image and video.</t>
  </si>
  <si>
    <t xml:space="preserve">Demonstrate different image, video representation methods and feature extraction techniques. </t>
  </si>
  <si>
    <t xml:space="preserve">Analyze containerizing of web applications using Docker containers and Setup a Kuberenetes cluster to deploy containerised application </t>
  </si>
  <si>
    <t>Demonstrate Artificial Neural Network, Clustering, Support Vector Machine, Deep Neural Network and Reinforcement Learning models.</t>
  </si>
  <si>
    <t>Experiment the performance of single layer, multilayer, and deep neural networks.</t>
  </si>
  <si>
    <t>Apply noSQL DB concepts on case studies</t>
  </si>
  <si>
    <t>Illustrate master/slave replication by setting up the database table.</t>
  </si>
  <si>
    <t>Illustrate CAP theory concepts.</t>
  </si>
  <si>
    <t>Examine fundament features of audio signal.</t>
  </si>
  <si>
    <t>Examine fundament features for image and video.</t>
  </si>
  <si>
    <t xml:space="preserve">Analyze containerizing of a web applications using Docker containers and Setup a Kuberenetes cluster to deploy containerized application </t>
  </si>
  <si>
    <t>Explore hacking containers.</t>
  </si>
  <si>
    <t>Illustrate wireless network hacking.</t>
  </si>
  <si>
    <t>Explain hacking mobile platforms.</t>
  </si>
  <si>
    <t>Understand the vulnerabilities in IoT Environment.</t>
  </si>
  <si>
    <t>Understand the vulnerabilities in Cloud Environment.</t>
  </si>
  <si>
    <t>Understand the law with respect cyber crime</t>
  </si>
  <si>
    <t xml:space="preserve">Identify the process involved to create digital evidence </t>
  </si>
  <si>
    <t>Conduct an investigation using methods of memory and email forensics</t>
  </si>
  <si>
    <t>Counter measure the attacks using secure coding.</t>
  </si>
  <si>
    <t>Understand the importance of Security Systems Development Life Cycle (SDLC).</t>
  </si>
  <si>
    <t>Plan and Implement Threat Modeling.</t>
  </si>
  <si>
    <t>Identify Vulnerabilities in the Web Server</t>
  </si>
  <si>
    <t xml:space="preserve">Understand the importance of security in web application </t>
  </si>
  <si>
    <t xml:space="preserve">Launch attacks using Damn Vulnerable Web Application </t>
  </si>
  <si>
    <t>Design security architectures that assures secure isolation of physical and logical infrastructures</t>
  </si>
  <si>
    <t>Identify the known threats, risks, vulnerabilities and privacy issues associated with Cloud based services.</t>
  </si>
  <si>
    <t>Understand the concepts and guiding principles for designing and implementing appropriate safeguards and countermeasures for Cloud based services</t>
  </si>
  <si>
    <t>Demonstrate hacking containers.</t>
  </si>
  <si>
    <t>Learn tools and techniques to exploit wireless devices.</t>
  </si>
  <si>
    <t>Develop testimony on evidence, and reporting on computer investigations.</t>
  </si>
  <si>
    <t xml:space="preserve">Utilization of computer forensics tools used in data analysis. </t>
  </si>
  <si>
    <t>Conduct digital investigations, identify and document potential security breach.</t>
  </si>
  <si>
    <t>Apply static and dynamic code analysis tools to discover coding flaws and vulnerabilities.</t>
  </si>
  <si>
    <t>Analyze and select appropriate strategies that can be applied to develop secure software systems.</t>
  </si>
  <si>
    <t>Apply their knowledge of secure coding to create software systems that are safe, reliable, and secure as measured by objective criteria.</t>
  </si>
  <si>
    <t>Describe the challenges and threats to building secure software systems.</t>
  </si>
  <si>
    <t>Analyze the process of threat modeling.</t>
  </si>
  <si>
    <t xml:space="preserve">Identify the vulnerabilities in web applications </t>
  </si>
  <si>
    <t>Provide solution for any security vulnerabilities during the web development process.</t>
  </si>
  <si>
    <t xml:space="preserve">Analyze the Data privacy issues in context with Cloud Technologies. </t>
  </si>
  <si>
    <t xml:space="preserve">Analyze the security and privacy for Cloud Technologies </t>
  </si>
  <si>
    <t>Evaluate the security and identify vulnerabilities in systems, Cloud infrastructure.</t>
  </si>
  <si>
    <t>Analyze the Chemical, Physical Characterization, Reliability and Failure of a system</t>
  </si>
  <si>
    <t>Apply crystal structure, resistivity, and doping density</t>
  </si>
  <si>
    <t>Analyze the defects, microscopy and photography methods to characterize the semiconductor devices</t>
  </si>
  <si>
    <t>To learn modeling, analysis, and design of analog circuits using CMOS technologies.</t>
  </si>
  <si>
    <t>Introduce the principles of analog circuits and apply the techniques for the design of CMOS analog integrated circuits.</t>
  </si>
  <si>
    <t>Analyze static timing constraints synthesis, Unified Power Format, Logical Equivalence Check</t>
  </si>
  <si>
    <t>Analyze IC packaging concepts to build VLSI devices</t>
  </si>
  <si>
    <t>Analyze components involved in IC package</t>
  </si>
  <si>
    <t>CO6</t>
  </si>
  <si>
    <t>Effective management of time, involve in reflective learning and adhere to the professional code of conduct.</t>
  </si>
  <si>
    <t>Identify and synthesize important themes in the field of engineering which transform socio-economic ecosystem. </t>
  </si>
  <si>
    <t>Develop competence to communicate effectively in oral and written forms.</t>
  </si>
  <si>
    <t>Demonstrate depth of knowledge in the chosen field of study.</t>
  </si>
  <si>
    <t>8-9</t>
  </si>
  <si>
    <t>9-10</t>
  </si>
  <si>
    <t>10-11</t>
  </si>
  <si>
    <t>11-12</t>
  </si>
  <si>
    <t>12-1</t>
  </si>
  <si>
    <t>1-2</t>
  </si>
  <si>
    <t>2-3</t>
  </si>
  <si>
    <t>3-4</t>
  </si>
  <si>
    <t>4-5</t>
  </si>
  <si>
    <t>Monday</t>
  </si>
  <si>
    <t>Tuesday</t>
  </si>
  <si>
    <t>Wednesday</t>
  </si>
  <si>
    <t>Thursday</t>
  </si>
  <si>
    <t>Friday</t>
  </si>
  <si>
    <t>Saturday</t>
  </si>
  <si>
    <t>PEO Master</t>
  </si>
  <si>
    <t>Selected PEO</t>
  </si>
  <si>
    <t>POs for Mappting</t>
  </si>
  <si>
    <t>PO Master</t>
  </si>
  <si>
    <t>Selected PO</t>
  </si>
  <si>
    <t>COs without MSE &amp; ESE</t>
  </si>
  <si>
    <t>Status</t>
  </si>
  <si>
    <t xml:space="preserve">Dr. Raghudathesh G P </t>
  </si>
  <si>
    <t>Sort No</t>
  </si>
  <si>
    <t>DSVD</t>
  </si>
  <si>
    <t>SCR</t>
  </si>
  <si>
    <t>DS</t>
  </si>
  <si>
    <t>HLDD Lab</t>
  </si>
  <si>
    <t>HLDD</t>
  </si>
  <si>
    <t>SCR Lab</t>
  </si>
  <si>
    <t>PSD 1</t>
  </si>
  <si>
    <t>VER Lab</t>
  </si>
  <si>
    <t>DSVD Lab</t>
  </si>
  <si>
    <t>VER</t>
  </si>
  <si>
    <t>DS Lab</t>
  </si>
  <si>
    <t>MP 1</t>
  </si>
  <si>
    <t>Signature</t>
  </si>
  <si>
    <t>DD</t>
  </si>
  <si>
    <t>CAD</t>
  </si>
  <si>
    <t>SoC</t>
  </si>
  <si>
    <t>VFT</t>
  </si>
  <si>
    <t>CAD Lab</t>
  </si>
  <si>
    <t>SoC Lab</t>
  </si>
  <si>
    <t>VFT Lab</t>
  </si>
  <si>
    <t>AVD</t>
  </si>
  <si>
    <t>LPVD</t>
  </si>
  <si>
    <t>UVM</t>
  </si>
  <si>
    <t>PD</t>
  </si>
  <si>
    <t>AVD Lab</t>
  </si>
  <si>
    <t>LPVD Lab</t>
  </si>
  <si>
    <t>UVM Lab</t>
  </si>
  <si>
    <t>PD Lab</t>
  </si>
  <si>
    <t>ACA</t>
  </si>
  <si>
    <t>DSA</t>
  </si>
  <si>
    <t>MCA</t>
  </si>
  <si>
    <t>RTOS</t>
  </si>
  <si>
    <t>CN</t>
  </si>
  <si>
    <t>DPJ</t>
  </si>
  <si>
    <t>ACA Lab</t>
  </si>
  <si>
    <t>DSA Lab</t>
  </si>
  <si>
    <t>MCA Lab</t>
  </si>
  <si>
    <t>RTOS Lab</t>
  </si>
  <si>
    <t>CN Lab</t>
  </si>
  <si>
    <t>DPJ Lab</t>
  </si>
  <si>
    <t>ES</t>
  </si>
  <si>
    <t>MPO</t>
  </si>
  <si>
    <t>PDV</t>
  </si>
  <si>
    <t>VP</t>
  </si>
  <si>
    <t>DD Lab</t>
  </si>
  <si>
    <t>ES Lab</t>
  </si>
  <si>
    <t>ESD Lab</t>
  </si>
  <si>
    <t>MPO Lab</t>
  </si>
  <si>
    <t>PDV Lab</t>
  </si>
  <si>
    <t>MLBD</t>
  </si>
  <si>
    <t>Day</t>
  </si>
  <si>
    <t>Course SC</t>
  </si>
  <si>
    <t>Time</t>
  </si>
  <si>
    <t>ST</t>
  </si>
  <si>
    <t>VAN</t>
  </si>
  <si>
    <t>ST Lab</t>
  </si>
  <si>
    <t>VAN Lab</t>
  </si>
  <si>
    <t>DEV</t>
  </si>
  <si>
    <t>CAJ</t>
  </si>
  <si>
    <t>CAM</t>
  </si>
  <si>
    <t>LDS</t>
  </si>
  <si>
    <t>CFA</t>
  </si>
  <si>
    <t>DEV Lab</t>
  </si>
  <si>
    <t>CAJ Lab</t>
  </si>
  <si>
    <t>CAM Lab</t>
  </si>
  <si>
    <t>LDS Lab</t>
  </si>
  <si>
    <t>CFA Lab</t>
  </si>
  <si>
    <t>AGA</t>
  </si>
  <si>
    <t>ALA</t>
  </si>
  <si>
    <t>APS</t>
  </si>
  <si>
    <t>ADS</t>
  </si>
  <si>
    <t>AGA Lab</t>
  </si>
  <si>
    <t>ALA Lab</t>
  </si>
  <si>
    <t>APS Lab</t>
  </si>
  <si>
    <t>ADS Lab</t>
  </si>
  <si>
    <t>ABD</t>
  </si>
  <si>
    <t>ABD Lab</t>
  </si>
  <si>
    <t>CYT</t>
  </si>
  <si>
    <t>EH I</t>
  </si>
  <si>
    <t>LOS</t>
  </si>
  <si>
    <t>CNS</t>
  </si>
  <si>
    <t>CYT Lab</t>
  </si>
  <si>
    <t>EH I Lab</t>
  </si>
  <si>
    <t>LOS Lab</t>
  </si>
  <si>
    <t>CNS Lab</t>
  </si>
  <si>
    <t>DVD</t>
  </si>
  <si>
    <t>ICPT</t>
  </si>
  <si>
    <t>DVD Lab</t>
  </si>
  <si>
    <t>ICPT Lab</t>
  </si>
  <si>
    <t>IoT</t>
  </si>
  <si>
    <t>IoT Lab</t>
  </si>
  <si>
    <t>Devops</t>
  </si>
  <si>
    <t>CAJD</t>
  </si>
  <si>
    <t>Devops Lab</t>
  </si>
  <si>
    <t>CAJD Lab</t>
  </si>
  <si>
    <t>AML</t>
  </si>
  <si>
    <t>AML Lab</t>
  </si>
  <si>
    <t>FML</t>
  </si>
  <si>
    <t>FML Lab</t>
  </si>
  <si>
    <t>CT</t>
  </si>
  <si>
    <t>CT Lab</t>
  </si>
  <si>
    <t>SDPM</t>
  </si>
  <si>
    <t>SDPM Lab</t>
  </si>
  <si>
    <t>MP 2</t>
  </si>
  <si>
    <t>PSD 2</t>
  </si>
  <si>
    <t>VP Lab</t>
  </si>
  <si>
    <t>DSV</t>
  </si>
  <si>
    <t>JWTD</t>
  </si>
  <si>
    <t>CSE</t>
  </si>
  <si>
    <t>DSV Lab</t>
  </si>
  <si>
    <t>JWTD Lab</t>
  </si>
  <si>
    <t>CSE Lab</t>
  </si>
  <si>
    <t>CO Lab</t>
  </si>
  <si>
    <t>AAPS</t>
  </si>
  <si>
    <t>DL</t>
  </si>
  <si>
    <t>MLPA</t>
  </si>
  <si>
    <t>RL</t>
  </si>
  <si>
    <t>NLP</t>
  </si>
  <si>
    <t>CNN</t>
  </si>
  <si>
    <t>AAPS Lab</t>
  </si>
  <si>
    <t>DL Lab</t>
  </si>
  <si>
    <t>MLPA Lab</t>
  </si>
  <si>
    <t>RL Lab</t>
  </si>
  <si>
    <t>NLP Lab</t>
  </si>
  <si>
    <t>CNN Lab</t>
  </si>
  <si>
    <t>MDBD</t>
  </si>
  <si>
    <t>MA</t>
  </si>
  <si>
    <t>MLBD Lab</t>
  </si>
  <si>
    <t>MDBD Lab</t>
  </si>
  <si>
    <t>MA Lab</t>
  </si>
  <si>
    <t>EH II</t>
  </si>
  <si>
    <t>DFSCL</t>
  </si>
  <si>
    <t>SC</t>
  </si>
  <si>
    <t>WAS</t>
  </si>
  <si>
    <t>CSDP</t>
  </si>
  <si>
    <t>DA</t>
  </si>
  <si>
    <t>EH II Lab</t>
  </si>
  <si>
    <t>DFSCL Lab</t>
  </si>
  <si>
    <t>SC Lab</t>
  </si>
  <si>
    <t>WAS Lab</t>
  </si>
  <si>
    <t>CSDP Lab</t>
  </si>
  <si>
    <t>DA Lab</t>
  </si>
  <si>
    <t>PDC</t>
  </si>
  <si>
    <t>PDC Lab</t>
  </si>
  <si>
    <t>Room</t>
  </si>
  <si>
    <t>Rooms</t>
  </si>
  <si>
    <t>LG01-LH02</t>
  </si>
  <si>
    <t>LG01-LH08</t>
  </si>
  <si>
    <t>LG01-LH10</t>
  </si>
  <si>
    <t>LG01-LH11</t>
  </si>
  <si>
    <t>LG01-LH12</t>
  </si>
  <si>
    <t>LG02-LH04</t>
  </si>
  <si>
    <t/>
  </si>
  <si>
    <t>Active</t>
  </si>
  <si>
    <t>010I62</t>
  </si>
  <si>
    <t>010I63</t>
  </si>
  <si>
    <t>010I64</t>
  </si>
  <si>
    <t>010I65</t>
  </si>
  <si>
    <t>010I66</t>
  </si>
  <si>
    <t>010I67</t>
  </si>
  <si>
    <t>010I68</t>
  </si>
  <si>
    <t>010I69</t>
  </si>
  <si>
    <t>AES</t>
  </si>
  <si>
    <t>Batch</t>
  </si>
  <si>
    <t>Master of Engineering - M.E in Computer Science and Engineering (Embedded Systems)</t>
  </si>
  <si>
    <t>Master of Engineering - M.E in Electronics Engineering (Microelectronics and VLSI Technology)</t>
  </si>
  <si>
    <t>Master of Engineering - M.E in Electronics Engineering (VLSI Design)</t>
  </si>
  <si>
    <t>Master of Engineering - M.E in Computer Science and Engineering (Artificial Intelligence and Machine Learning)</t>
  </si>
  <si>
    <t>Master of Engineering - M.E in Computer Science and Engineering (Big Data Analytics)</t>
  </si>
  <si>
    <t>Master of Engineering - M.E in Computer Science and Engineering (Cloud Computing)</t>
  </si>
  <si>
    <t>Master of Engineering - M.E in Computer Science and Engineering (Cyber Security)</t>
  </si>
  <si>
    <t>VJR</t>
  </si>
  <si>
    <t>GUEST004</t>
  </si>
  <si>
    <t>Jyothsna Rai</t>
  </si>
  <si>
    <t>CSE 6098</t>
  </si>
  <si>
    <t>ESE 5245</t>
  </si>
  <si>
    <t>ESE 5295</t>
  </si>
  <si>
    <t>ESE 6098</t>
  </si>
  <si>
    <t>MVE 5001</t>
  </si>
  <si>
    <t>MVE 5051</t>
  </si>
  <si>
    <t>VDE 5001</t>
  </si>
  <si>
    <t>MVE 6098</t>
  </si>
  <si>
    <t>VDE 5051</t>
  </si>
  <si>
    <t>Digital Systems and VLSI Design</t>
  </si>
  <si>
    <t>High Level Digital Design</t>
  </si>
  <si>
    <t>Verification</t>
  </si>
  <si>
    <t>Data Structures Lab</t>
  </si>
  <si>
    <t>Digital Systems and VLSI Design Lab</t>
  </si>
  <si>
    <t>High Level Digital Design Lab</t>
  </si>
  <si>
    <t>Verification Lab</t>
  </si>
  <si>
    <t>System on chip Design</t>
  </si>
  <si>
    <t>Machine learning for VLSI Design</t>
  </si>
  <si>
    <t>CAD for VLSI Lab</t>
  </si>
  <si>
    <t>Semiconductor Device Physics and Modelling lab</t>
  </si>
  <si>
    <t>VDE 6098</t>
  </si>
  <si>
    <t>AME 5243</t>
  </si>
  <si>
    <t>AME 5293</t>
  </si>
  <si>
    <t>AME 6098</t>
  </si>
  <si>
    <t>Mobile Application Development using Android</t>
  </si>
  <si>
    <t>BDE 6098</t>
  </si>
  <si>
    <t>CCE 5104</t>
  </si>
  <si>
    <t>CCE 6098</t>
  </si>
  <si>
    <t>CYE 6098</t>
  </si>
  <si>
    <t>Cloud Application with JAVA and Database</t>
  </si>
  <si>
    <t>Device Drivers</t>
  </si>
  <si>
    <t>Embedded Software Design</t>
  </si>
  <si>
    <t>Web Application Development</t>
  </si>
  <si>
    <t>Computer Networks</t>
  </si>
  <si>
    <t>Internet of Things</t>
  </si>
  <si>
    <t>System on Chip Design</t>
  </si>
  <si>
    <t>Natural Language and Text Processing</t>
  </si>
  <si>
    <t>JAVA Web Technology and Database</t>
  </si>
  <si>
    <t>Apply MOS transistor theory in VLSI Design</t>
  </si>
  <si>
    <t xml:space="preserve">Design and characterize CMOS combinational and sequential logic circuits at transistor level </t>
  </si>
  <si>
    <t xml:space="preserve">Apply CMOS subsystem design, layout design rules and manufacturing issues </t>
  </si>
  <si>
    <t>Master of Engineering – M.E in Computer Science and Engineering</t>
  </si>
  <si>
    <t>LG01-LH09</t>
  </si>
  <si>
    <t>LG01-LH01</t>
  </si>
  <si>
    <t>Real Time Operating Systems</t>
  </si>
  <si>
    <t>Advanced Computer Architecture</t>
  </si>
  <si>
    <t>Advanced Computer Architecture Lab</t>
  </si>
  <si>
    <t>Microcontrollers and its Applications</t>
  </si>
  <si>
    <t>Embedded Systems</t>
  </si>
  <si>
    <t>Microcontrollers and its Applications Lab</t>
  </si>
  <si>
    <t>Embedded Systems Lab</t>
  </si>
  <si>
    <t>Virtual Prototyping</t>
  </si>
  <si>
    <t>Digital VLSI Design</t>
  </si>
  <si>
    <t>Cloud Architecture and Management</t>
  </si>
  <si>
    <t>Linux and Data Structures</t>
  </si>
  <si>
    <t>Cloud Foundations and Architecting</t>
  </si>
  <si>
    <t>Cloud Architecture and Management Lab</t>
  </si>
  <si>
    <t>Linux and Data Structures Lab</t>
  </si>
  <si>
    <t>Cloud Foundations and Architecting Lab</t>
  </si>
  <si>
    <t>Mr. Samarendranath Bhattacharya</t>
  </si>
  <si>
    <t>MAHE0028191</t>
  </si>
  <si>
    <t>Ms. Nimisha</t>
  </si>
  <si>
    <t>NM</t>
  </si>
  <si>
    <t xml:space="preserve">MAHE0028188 </t>
  </si>
  <si>
    <t>Mr. Winson Benedict Fernandes</t>
  </si>
  <si>
    <t>WB</t>
  </si>
  <si>
    <t>PO for Mapping</t>
  </si>
  <si>
    <t>Active Subject</t>
  </si>
  <si>
    <t>Available Subject</t>
  </si>
  <si>
    <t>Master of Engineering - M.E in Computer Science and Engineering (Embedded Systems, Dual Degree Program with ESIGELEC, France)</t>
  </si>
  <si>
    <t>RS</t>
  </si>
  <si>
    <t>MAHE0028454</t>
  </si>
  <si>
    <t>Dr. Richa Sharma</t>
  </si>
  <si>
    <t>2030-2031</t>
  </si>
  <si>
    <t>2031-2032</t>
  </si>
  <si>
    <t>2032-2033</t>
  </si>
  <si>
    <t>AME 5002</t>
  </si>
  <si>
    <t>Cloud Application with JAVA and Database with Java</t>
  </si>
  <si>
    <t>AME 5052</t>
  </si>
  <si>
    <t>Cloud Application with JAVA and Database with Java Lab</t>
  </si>
  <si>
    <t>Real Time Operating Systems Lab</t>
  </si>
  <si>
    <t>AME 5204</t>
  </si>
  <si>
    <t>Applied Computer Vision</t>
  </si>
  <si>
    <t>Ele 1</t>
  </si>
  <si>
    <t>BDE 5203</t>
  </si>
  <si>
    <t>Data Engineering</t>
  </si>
  <si>
    <t>AME 5003</t>
  </si>
  <si>
    <t>Principles of Natural Language Processing</t>
  </si>
  <si>
    <t>Ele 2</t>
  </si>
  <si>
    <t>AME 5205</t>
  </si>
  <si>
    <t>Advanced Generative AI and Agentic Systems</t>
  </si>
  <si>
    <t>AME 5254</t>
  </si>
  <si>
    <t>Applied Computer Vision Lab</t>
  </si>
  <si>
    <t>BDE 5253</t>
  </si>
  <si>
    <t>Data Engineering Lab</t>
  </si>
  <si>
    <t>AME 5053</t>
  </si>
  <si>
    <t>Principles of Natural Language Processing Lab</t>
  </si>
  <si>
    <t>AME 5255</t>
  </si>
  <si>
    <t>Advanced Generative AI and Agentic Systems Lab</t>
  </si>
  <si>
    <t>Advanced Computer Architecture Lab</t>
  </si>
  <si>
    <t>Microcontrollers and its Applications Lab</t>
  </si>
  <si>
    <t>ESE 5233</t>
  </si>
  <si>
    <t>Machine Learning for Embedded Systems</t>
  </si>
  <si>
    <t>ESE 5283</t>
  </si>
  <si>
    <t>Machine Learning for Embedded Systems Lab</t>
  </si>
  <si>
    <t>ESE 5108</t>
  </si>
  <si>
    <t>French Language-1*</t>
  </si>
  <si>
    <t>AME 5244</t>
  </si>
  <si>
    <t>Al/ML on Cloud</t>
  </si>
  <si>
    <t>AME 5294</t>
  </si>
  <si>
    <t>Al/ML on Cloud Lab</t>
  </si>
  <si>
    <t>Cloud Application with JAVA and Database</t>
  </si>
  <si>
    <t>Cloud Application with JAVA and Database Lab</t>
  </si>
  <si>
    <t>Ethical Hacking – I Lab</t>
  </si>
  <si>
    <t>Machine Learning for Cyber security</t>
  </si>
  <si>
    <t>Ethical Hacking – II</t>
  </si>
  <si>
    <t>Machine Learning for Cyber security Lab</t>
  </si>
  <si>
    <t>Apply different types of supervised machine learning algorithms to practical problems.</t>
  </si>
  <si>
    <t>Apply different types of unsupervised machine learning algorithms to practical problems.</t>
  </si>
  <si>
    <t>Apply vector operations for similarity learning.</t>
  </si>
  <si>
    <t>Apply matrix calculus for optimization in learning systems.</t>
  </si>
  <si>
    <t>Apply Java programming techniques and data interface concepts for application development.</t>
  </si>
  <si>
    <t>Understand the Cloud application architecture and design principles.</t>
  </si>
  <si>
    <t>Evaluate the features of OS, RTOS, processes and process scheduling algorithms.</t>
  </si>
  <si>
    <t>Experiment with Java programming techniques and data interface concepts for application development.</t>
  </si>
  <si>
    <t>Design and develop the applications with java as frontend interacting with relational database.</t>
  </si>
  <si>
    <t>Examine the techniques used for fault tolerant applications.</t>
  </si>
  <si>
    <t>Identify and formulate a real-world, technologically or socially relevant problem.</t>
  </si>
  <si>
    <t>Assemble important themes in the field of engineering domain and present a topic for effective communication in oral and written forms.</t>
  </si>
  <si>
    <t>Understand visual feature representations in deep learning.</t>
  </si>
  <si>
    <t>Apply vision models in real-time deployment pipelines.</t>
  </si>
  <si>
    <t>Identify fundamental concepts of data engineering ecosystem components.</t>
  </si>
  <si>
    <t>Design data engineering pipelines using data lake principles and Medallion architecture.</t>
  </si>
  <si>
    <t>Develop automated data engineering workflows using orchestrators.</t>
  </si>
  <si>
    <t>Understand existing Software Methodologies and DevOps Life Cycle stages.</t>
  </si>
  <si>
    <t>Apply configuration management and automation templates to provision infrastructure and configure software in DevOps lifecycle.</t>
  </si>
  <si>
    <t>Design knowledge-augmented generative AI systems using retrieval and embedding models.</t>
  </si>
  <si>
    <t>Evaluate advanced large language model architectures and parameter-efficient fine-tuning techniques.</t>
  </si>
  <si>
    <t>Design agentic AI systems and assess reliability, safety, and ethical considerations in generative AI applications.</t>
  </si>
  <si>
    <t>Demonstrate various data analytics and data visualization techniques for cybersecurity applications.</t>
  </si>
  <si>
    <t>Implement and investigate techniques for improving the way neural networks learn.</t>
  </si>
  <si>
    <t>Implement transfer learning for vision tasks</t>
  </si>
  <si>
    <t>Apply detection and segmentation workflows</t>
  </si>
  <si>
    <t>Deploy vision models for real-time inference</t>
  </si>
  <si>
    <t>Implement Linux and version control system commands in DevOps Life Cycle stages.</t>
  </si>
  <si>
    <t>Design CICD pipeline to automate software product development lifecycle.</t>
  </si>
  <si>
    <t>Implement retrieval-augmented generative AI systems using embedding models and vector databases.</t>
  </si>
  <si>
    <t>Apply prompt engineering and parameter-efficient fine-tuning techniques to adapt large language models.</t>
  </si>
  <si>
    <t>Design simple agentic AI workflows and evaluate reliability, safety, and ethical aspects of generative AI systems.</t>
  </si>
  <si>
    <t>Develop the skills needed for approaching technical and HR interviews.</t>
  </si>
  <si>
    <t>Apply the knowledge of computer architecture to explore the components of ARM processors.</t>
  </si>
  <si>
    <t>Apply the concepts of timers, counters, ADC and DAC for interfacing.</t>
  </si>
  <si>
    <t>Design multi-tasking applications using real-time operating systems.</t>
  </si>
  <si>
    <t>Apply the concepts of timers, and counters for interfacing.</t>
  </si>
  <si>
    <t>Apply JAVA constructs, testing methods for general purposes and embedded system applications.</t>
  </si>
  <si>
    <t>Examine the need for multicore architecture and optimization.</t>
  </si>
  <si>
    <t>Demonstrate the development of multithreaded applications on multicore architectures.</t>
  </si>
  <si>
    <t>Distinguish the major building blocks of an android application.</t>
  </si>
  <si>
    <t>Organize an android application using various UI components</t>
  </si>
  <si>
    <t>Design a database and normalize the database.</t>
  </si>
  <si>
    <t>Identify the appropriate types of data to be stored.</t>
  </si>
  <si>
    <t>Develop a Web application using ASP.NET.</t>
  </si>
  <si>
    <t>Formulate and analyze supervised and probabilistic learning models using statistical and optimization principles.</t>
  </si>
  <si>
    <t>Evaluate unsupervised and neural learning algorithms with respect to convergence, generalization, and computational complexity.</t>
  </si>
  <si>
    <t>Apply and assess machine learning techniques to solve Embedded Systems problems.</t>
  </si>
  <si>
    <t>Describe the functions of communication devices, IP addressing techniques.</t>
  </si>
  <si>
    <t>Appraise the various techniques used to develop a user interface (UI) application.</t>
  </si>
  <si>
    <t>Design SystemC applications for sequential and combinational circuits.</t>
  </si>
  <si>
    <t>Examine communication between SystemC modules using TLM.</t>
  </si>
  <si>
    <t>Examine the need for multicore architecture to handle large datasets.</t>
  </si>
  <si>
    <t>Apply the major building blocks for the android applications.</t>
  </si>
  <si>
    <t>Implement an android application using various UI components.</t>
  </si>
  <si>
    <t>Evaluate the data handling android applications using SQLite.</t>
  </si>
  <si>
    <t>Develop Python-based implementations of supervised machine learning algorithms for modelling and prediction using engineering and Embedded Systems datasets.</t>
  </si>
  <si>
    <t>Apply unsupervised learning techniques using Python for clustering, dimensionality reduction, and variability analysis in Embedded Systems data.</t>
  </si>
  <si>
    <t>Apply neural network models and apply machine learning methods for Embedded Systems problems.</t>
  </si>
  <si>
    <t>Create data path &amp; control path components and memory.</t>
  </si>
  <si>
    <t>Use core java concepts to build a java application.</t>
  </si>
  <si>
    <t>Implement a java application using JDBC concepts.</t>
  </si>
  <si>
    <t>Implement programs to learn concepts like polymorphism, overloading, templates etc. using C++.</t>
  </si>
  <si>
    <t>Design different virtual prototypes for delays, FSMs, and FIFO using C++ and SystemC.</t>
  </si>
  <si>
    <t>Design SystemC and TLM applications using timers, and sockets for communicating between two SystemC modules like UART.</t>
  </si>
  <si>
    <t>Apply packaging of integrated circuits with various options.</t>
  </si>
  <si>
    <t>Explain various CMOS process technologies and manufacturing issues</t>
  </si>
  <si>
    <t>Apply Field Programming Gate Arrays, First-In-First-Out, and AMBA bus architecture.</t>
  </si>
  <si>
    <t>Apply verification planning with assertions for digital systems.</t>
  </si>
  <si>
    <t>Implementation of combinational and sequential circuits with layout analysis.</t>
  </si>
  <si>
    <t>Apply verification for combinational circuits with direct and random test vectors using SystemVerilog constructs.</t>
  </si>
  <si>
    <t>Design CMOS analog amplifier circuit configurations.</t>
  </si>
  <si>
    <t>Apply basic science behind the design and fabrication of nano scale systems.</t>
  </si>
  <si>
    <t>Apply engineering solutions for developing sensors and actuators.</t>
  </si>
  <si>
    <t>Evaluate various fabrication processes involved in nano scale systems.</t>
  </si>
  <si>
    <t>Evaluate approximations and techniques to derive device models using transport equations.</t>
  </si>
  <si>
    <t>Develop scripts and applications using Perl and Python.</t>
  </si>
  <si>
    <t>Evaluate unsupervised learning and neural network algorithms with respect to Convergence behavior, generalization performance, and computational complexity.</t>
  </si>
  <si>
    <t>Apply and assess machine learning techniques to solve advanced VLSI design and EDA problems.</t>
  </si>
  <si>
    <t>Apply semiconductor process and device parameters using computer aided design support</t>
  </si>
  <si>
    <t>Apply timing constraint and synthesize the digital circuit.</t>
  </si>
  <si>
    <t>Develop scripts for VLSI applications using Perl and Python.</t>
  </si>
  <si>
    <t>Implement static power reduction techniques.</t>
  </si>
  <si>
    <t>Develop Python-based implementations of supervised machine learning algorithms for Modelling and prediction using engineering and VLSI datasets.</t>
  </si>
  <si>
    <t>Apply unsupervised learning techniques using Python for clustering, dimensionality reduction, and variability analysis in VLSI data.</t>
  </si>
  <si>
    <t>Apply neural network models and apply machine learning methods for selected VLSI design and EDA optimization problems.</t>
  </si>
  <si>
    <t>Evaluate unsupervised learning and neural network algorithms with respect to convergence behavior, generalization performance, and computational complexity.</t>
  </si>
  <si>
    <t>Develop Python-based implementations of supervised machine learning algorithms for modelling and prediction using engineering and VLSI datasets.</t>
  </si>
  <si>
    <t>Apply random variables for modelling uncertainty in AI systems.</t>
  </si>
  <si>
    <t>Design and evaluate AI system decisions using estimation, hypothesis testing, and A/B testing.</t>
  </si>
  <si>
    <t>Apply statistical inference for AI system evaluation.</t>
  </si>
  <si>
    <t>Design programs for implementation of binary search tree, sorting and searching, dictionary and Hash Table.</t>
  </si>
  <si>
    <t>Apply various techniques to examine different types of data and understand lambda architecture.</t>
  </si>
  <si>
    <t>Apply AI and ML techniques on cloud platforms to enable data-driven decision-making within organisations.</t>
  </si>
  <si>
    <t>Analyse MLOps practices, cloud infrastructure components, and deployment architectures for AI/ML systems.</t>
  </si>
  <si>
    <t>Create strategies for managing, monitoring, and scaling ML workflows in cloud environments that align with business objectives.</t>
  </si>
  <si>
    <t>Design applications to handle batch and streaming data using Hadoop and Spark tools</t>
  </si>
  <si>
    <t>Implement and compare different methods for computing derivatives.</t>
  </si>
  <si>
    <t>Apply various techniques to examine different types of data and understand Lambda architecture.</t>
  </si>
  <si>
    <t>Apply different types of generative and reinforcement learning models to practical problems.</t>
  </si>
  <si>
    <t>Apply multivariate techniques for outlier detection, dimension reduction, and clustering, and analyse the results.</t>
  </si>
  <si>
    <t>Interpret the cloud computing fundamentals to plan deployment of application on cloud.</t>
  </si>
  <si>
    <t>Implement cluster and virtualized server to understand distributed computing and virtual machine respectively.</t>
  </si>
  <si>
    <t>Design private cloud using open-source tools to understand basic characteristics and overview of Cloud Computing.</t>
  </si>
  <si>
    <t>Design a high availability, scalable and fault tolerant architecture for web application using public cloud service providers.</t>
  </si>
  <si>
    <t>Examine appropriate data structure to solve real world problems.</t>
  </si>
  <si>
    <t>Apply concepts of networking and protocols for hosts communication.</t>
  </si>
  <si>
    <t>Understand key considerations in data centre planning and demonstrate the applications of content delivery networks.</t>
  </si>
  <si>
    <t>Understand the functionality of the various data mining and data warehousing component.</t>
  </si>
  <si>
    <t>Describe different methodologies used in data mining and data ware housing.</t>
  </si>
  <si>
    <t>Understand and develop the knowledge and skills to design and implement DevOps processes and practices using Microsoft Azure DevOps Solutions.</t>
  </si>
  <si>
    <t>Implement data streaming applications.</t>
  </si>
  <si>
    <t>Analyse data and extract meaningful security insights by applying scripting techniques.</t>
  </si>
  <si>
    <t>Apply the knowledge of threats, vulnerabilities and attacks in the network to assess the given scenario.</t>
  </si>
  <si>
    <t>Apply Hash function, Symmetric- key, and Asymmetric- key algorithms.</t>
  </si>
  <si>
    <t>Analyse common web application threats, vulnerabilities, and threat modelling strategies to assess risk and propose appropriate counter measures.</t>
  </si>
  <si>
    <t>Apply SIEM, automated Threat Hunting, and Cyber Kill Chain to threat detection.</t>
  </si>
  <si>
    <t>Implement incident response strategies.</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</si>
  <si>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Module: Introduction to Machine Learning (https://www.intel.com/content/www/us/en/developer/tools/oneapi/training/academic-program/educators/intro-machine-learning-training-kit.html).
6. Learning path: Understand data science for machine learning (https://learn.microsoft.com/en-us/training/paths/understand-machine-learning/).</t>
  </si>
  <si>
    <t>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t>
  </si>
  <si>
    <t>1. Archdeep Bahaga, Vijay Madisetti, “Cloud Computing-A hands on Approach”, Universities Press, 2014.
2. Patrick Naughton and Herbert Schildt, "JAVA 2 – The Complete Reference7th &amp; 8th Edition, Tata McGraw Hill, 2012.
3. Paul Deitel, Harvey Deitel , “How to program with JAVA”, 9th Edition ,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9. https://www.coursera.org/learn/database-design-postgresql</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</si>
  <si>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
6. algorithms#enroll</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</si>
  <si>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
6. MOOC:https://in.coursera.org/learn/real-time-embedded-systems-concepts-practices#syllabus.</t>
  </si>
  <si>
    <t>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t>
  </si>
  <si>
    <t>1. Archdeep Bahaga, Vijay Madisetti, “Cloud Computing-A hands on Approach”, Universities Press, 2014.
2. Archdeep Bahaga, Vijay Madisetti, “Internet of Things - A hands on Approach”, Universities Press, 2015.
3. Patrick Naughton and Herbert Schildt, "JAVA 2 – The Complete Reference7th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</si>
  <si>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Introduction to Algorithms – Thomas H. Cormen, Charles E. Leiserson, Ronald L. Rivest. MIT Press.
2. Data Structures and Algorithms – Aho, Hopcroft and Ulmann. Pearson Publishers.</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</si>
  <si>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</si>
  <si>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</si>
  <si>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</si>
  <si>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</si>
  <si>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</si>
  <si>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Neural Networks and Deep Learning, Michael Nielsen, Determination Press – Available online at http://neuralnetworksanddeeplearning.com/index.html
7. Computer Vision: Algorithms and Applications, Richard Szeliski, Springer, 2011 – Online resource from Springer available at http://szeliski.org/Book/</t>
  </si>
  <si>
    <t>1. J. Reis and M. Housley, Fundamentals of Data Engineering: Plan and Build Robust Data Systems. Sebastopol, CA, USA: O’Reilly Media, 2022.
2. M. Kleppmann, Designing Data-Intensive Applications: The Big Ideas Behind Reliable, Scalable, and Maintainable Systems. Sebastopol, CA, USA: O’Reilly Media, 2017.
3. T. Akidau, S. Chernyak, and R. Lax, Streaming Systems: The What, Where, When, and How of Large-Scale Data Processing. Sebastopol, CA, USA: O’Reilly Media, 2018.
4. M. Armbrust et al., “Lakehouse: A New Generation of Open Platforms that Unify Data Warehousing and Advanced Analytics,” in Proc. Conf. Innovative Data Systems Research (CIDR), 2021.
5. Apache Software Foundation, “Apache Airflow Documentation,” 2023. [Online]. Available: https://airflow.apache.org</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</si>
  <si>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Ivanov,Packt Publications, Packt Publishing; 1st edition, 2017.
12. Docker: Up &amp; Running: Shipping Reliable Containers in Production, Karl Matthias, Sean Kane, O'Reilly Media. O'Reilly Media; 1st edition, 2015
13. https://www.my-mooc.com/en/mooc/intro-to-devops--ud611/</t>
  </si>
  <si>
    <t>1. IBM AI Engineering Professional Certificate (https://www.coursera.org/professional- 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</si>
  <si>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D. Foster, Generative Deep Learning: Teaching Machines to Paint, Write, Compose, and Play, 2nd ed. Sebastopol, CA, USA: O’Reilly Media, 2019.
2. C. M. Bishop and H. Bishop, Deep Learning: Foundations and Concepts. Cham, Switzerland: Springer, 2024.
3. J. Alammar and M. Grootendorst, Hands-On Large Language Models: Language Understanding and Generation. Sebastopol, CA, USA: O’Reilly Media, 2024.
4. Hugging Face, “Transformers Documentation.” [Online]. Available:https://huggingface.co/docs/transformers
5. Hugging Face, “PEFT: Parameter Efficient Fine-Tuning.” [Online]. Available: https://huggingface.co/docs/peft
6. DeepLearning.AI, “Generative AI for Everyone,” Coursera. [Online]. Available: https://www.coursera.org/learn/generative-ai-for-everyone
7. TransformaTech Institute, Creating Production-Ready LLMs: Building, Optimizing, and Deploying Large Language Models, 2024.</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</si>
  <si>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
4. Module: Generative AI with Large Language Models (https://www.coursera.org/learn/generative-ai-with-llms)</t>
  </si>
  <si>
    <t>1. “Applied Software Project Management”, Jennifer Greene, Andrew Stellman (O'Reilly Publications), 2005.
2. “The Art of Project Management”, Scott Berkun (O'Reilly Publications), 2005.</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</si>
  <si>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</si>
  <si>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</si>
  <si>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IBM, “AI Engineering Professional Certificate.” [Online]. Available: https://www.coursera.org/professional-certificates/ai-engineer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</si>
  <si>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L. Wu et al., Retrieval-Augmented Generation for Knowledge-Intensive NLP Tasks, arXiv, 2020.
2. C. Huyen, AI Engineering: Building Applications with Foundation Models. Sebastopol, CA, USA: O’Reilly Media, 2024.
3. S. Raschka, Build a Large Language Model from Scratch. Birmingham, U.K.: Packt Publishing, 2024.
4. T. Tunstall, L. von Werra and T. Wolf, Natural Language Processing with Transformers. Sebastopol, CA, USA: O’Reilly Media, 2022.
5. Hugging Face, Transformers Documentation. [Online]. Available: https://huggingface.co/docs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</si>
  <si>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</si>
  <si>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R S Aggarwal. Quantitative Aptitude for Competitive Examinations. S Chand, 2017.
2. McDowell, Gayle Laakmann. Cracking the coding interview: 189 programming questions and solutions. CareerCup, LLC, 2015.
3. Domain specific tools and online resources.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</si>
  <si>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
14. MOOC: https://www.mooc-list.com/course/computer-architecture-coursera</t>
  </si>
  <si>
    <t>1. T. H. Cormen, C. E. Leiserson, and R. L. Rivest, Introduction to Algorithms, 3rd ed., MIT Press, 2009.
2. A. V. Aho, J. E. Hopcroft, and J. D. Ullman, Data Structures and Algorithms, Addison-Wesley, 1983.
3. M. A. Weiss, Data Structures and Algorithm Analysis in C, 2nd ed., Pearson, 1997.
4. E. Horowitz, S. Sahni, and S. Rajasekaran, Computer Algorithms, 2nd ed., Silicon Press, 2007
5. MOOC: https://in.coursera.org/learn/algorithms-on-graphs?specialization=data-structures-algorithms#enroll</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</si>
  <si>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9781259006159,2012.
6. Websites &amp; Transaction Papers.
7. MOOC: https://www.coursera.org/learn/armv8-m-architecture-fundamentals#syllabus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</si>
  <si>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
6. MOOC:https://in.coursera.org/learn/real-time-embedded-systems-concepts-practices#syllabus</t>
  </si>
  <si>
    <t>1. Joseph Yiu, “The definitive guide to the ARM Cortex-M3”, Elsevier, 2nd Edition, 2010.
2. Frank Vahid, Tony Givargis, “Embedded System Design: A Unified Hardware/Software Introduction”, Wiley India, ISBN:81-265-0837-X, 2007.
3. Richard Barry, “NXP Semiconductors, LPC13xx/17xx User Manual”, 2012.
4. NXP Semiconductors, “LPCzone Examples”, 2012.
5. “FreeRTOS Reference Manual”, Real Time Engineers Ltd., 2016.
6. MOOC: https://in.coursera.org/learn/introduction-embedded-systems#syllabus.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</si>
  <si>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</si>
  <si>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 2012.
6. Websites &amp; Transaction Papers.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</si>
  <si>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t>
  </si>
  <si>
    <t>1. Joseph Yiu, “The definitive guide to the ARM Cortex-M3”, Elsevier, 2nd Edition, 2010.
2. Frank Vahid, Tony Givargis,“Embedded System Design: A Unified Hardware/Software Introduction”, Wiley India, ISBN:81-265-0837-X, 2007.
3. Richard Barry, “NXP Semiconductors, LPC13xx/17xx User Manual”, 2012.
4. NXP Semiconductors, “LPCzone Examples”, 2012.
5. “FreeRTOS Reference Manual”, Real Time Engineers Ltd.,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</si>
  <si>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</si>
  <si>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
9. MOOC: https://in.coursera.org/learn/linux-kernel-programming-yocto-project#syllabus</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</si>
  <si>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
4. overview-2157132.html.
5. Realtime Specification for Java 2.0 https://java.net/projects/rtsj-2/pages/Home.
6. MOOC:https://www.coursera.org/programs/manipal-education-tguaf?collectionId=&amp;currentTab=CATALOG&amp;productId=Xpv78UYjEeemlQrrzf9X-A&amp;productType=course&amp;showMiniModal=true</t>
  </si>
  <si>
    <t>1. Lauren Darcey and Shane Conder, “Sams Teach Yourself Android Application Development in 24 Hours”, Sams Publishing, First Edition, ISBN-10: 0321673352, ISBN-13: 978-0321673350, 2010.
2. Ed Burnette, “Hello, Android: Introducing Google's Mobile Development Platform”, Pragamatic, Third Edition, ISBN-10: 1934356565, ISBN-13: 978-1934356562, 2011.
3. Rick Rogers and John Lombardo, “Android Application Development: Programming”, O'Reilly Media, First Edition, ISBN-10: 0596521472, ISBN-13: 978-0596521479, 2009.
4. Reto Meier, “Professional Android 2 Application Development (Wrox Programmer to Programmer)”, Wrox, Second Edition, ISBN-10: 0470565527, ISBN-13: 978-0470565520, 2010.</t>
  </si>
  <si>
    <t>1. Machine Learning Applications in Electronic Design Automation (Springer, 2022).
2. Machine Learning Techniques for VLSI Chip Design (Wiley, 2023).
3. VLSI and Hardware Implementations using Modern Machine Learning Methods (CRC Press, 2021/2024).
4. Bishop, C. M., Pattern Recognition and Machine Learning, Springer.
5. Hastie, T., Tibshirani, R., Friedman, J., The Elements of Statistical Learning, Springer.
6. Murphy, K. P., Machine Learning: A Probabilistic Perspective, MIT Press.</t>
  </si>
  <si>
    <t>1. NVR Naidu and T. Krishna Rao, “Management and Entrepreneurship”, IK International Publishing House Pvt. Ltd 2008.
2. Mohanthy Sangram Keshari, “Fundamentals of Entrepreneurship”, PHI Publications, 2005.</t>
  </si>
  <si>
    <t>1. https://www.coursera.org/lecture/introduction-embedded-systems/2-memory-architectures-4C3Jo
2. Michael J. Flynn ,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</si>
  <si>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
7. MOOC:https://in.coursera.org/learn/fundamentals-network-communications?specialization=computer-communications#syllabus</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</si>
  <si>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
5. MOOC:https://www.coursera.org/learn/java-programming?specialization=java-programming#syllabus</t>
  </si>
  <si>
    <t>1. Applied Software Project Management” By Jennifer Greene, Andrew Stellman (O'Reilly Publications) 2005.
2. “The Art of Project Management” By Scott Berkun (O'Reilly Publications) 2005.</t>
  </si>
  <si>
    <t>1. Grotker, Thorsten, Stan Liao, Grant Martin, and Stuart Swan., System Design with SystemC, Springer Science &amp; Business Media, 2007.
2. Bhasker, Jayaram. A SystemC primer. Vol. 2. Allentown: Star Galaxy Publishing, 2002.
3. Black, David C., and Jack Donovan, eds. SystemC: From the ground up. Boston, MA: Springer US, 2004.
4. Doulos, SystemC Golden Reference Guides, available at https://www.doulos.com/reference-guides/
5. Online resource from accellera.org.
6. MOOC:https://www.coursera.org/learn/c-plus-plus-a?specialization=coding-for-everyone#syllabus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</si>
  <si>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</si>
  <si>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http://www.oracle.com/technetwork/java/embedded/resources/tech/compact-profiles-overview-2157132.html
4. Realtime Specification for Java 2.0 https://java.net/projects/rtsj-2/pages/Home</t>
  </si>
  <si>
    <t>1. Management and Entrepreneurship, NVR Naidu and T. Krishna Rao, IK International Publishing House Pvt.Ltd, 2008.
2. Fundamentals of Entrepreneurship, Mohanthy Sangram Keshari, PHI Learning Pvt. Ltd., 2005.</t>
  </si>
  <si>
    <t>1. Michael J. Flynn, Wayne Luk, “Computer System Design System-On-Chip”, John Wiley &amp; Sons, Inc., Publication, 2011.
2. Brain Bailey, Grant Martin, Andrew Piziali, “ESL Design and Verification: A Prescription for Electronic System-Level Methodology”, Morgan Kaufmann Publication, 2007.
3. Patrick R. Schaumont, “A Practical Introduction to Hardware/Software Codesign”, Springer, 2010.
4.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</si>
  <si>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t>
  </si>
  <si>
    <t>1. Arshdeep Bhaga, Vijay Madishetti, “Internet of things:A hands-on Approach”, Universities Press, ISBN:978172719547.
2. Robert Faludi,”Building Wireless Sensor Networks”,Orielly, 2012.
3. Jean-Philippe Vasseur, Adam Dunkels,"Interconnecting Smart Objects with IP: The Next Internet", Morgan Kaufmann Publishers, 2010, ISBN:0123751659 9780123751652.
4. Marco Schwartz, "Internet of Things with the Arduino Yun", Packt Publishing,2014.
5. Charalampos Doukas, "Building Internet of Things With the Arduino: Volume 1”, CreateSpace Independent Publishing Platform, 2012.
6. Todor Cooklev , “Wireless communication standards”, IEEE Press.
7. Houda Labiod, Hossam Afifi, Costantino De Santis, “Wi-Fi, Bluetooth, Zigbee and WiMAX”, Springer Publications.
8. Madhushree Ganguli, “Getting started with Bluetooth”, Premier Press, 2002, ISBN 1931841837, 9781931841832.</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</si>
  <si>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t>
  </si>
  <si>
    <t>1. https://nptel.ac.in/courses/112105267
2. Lau, John H. 3D IC Integration and Packaging. McGraw-Hill Education, 2016.
3. Greig, William. Integrated circuit packaging, assembly and interconnections. Springer Science &amp; Business Media, 2007.
4. Warad, Rojalin Hemant. IC Packaging. Germany: Lap Lambert Academic Publishing GmbH KG, 2010.</t>
  </si>
  <si>
    <t>1. https://onlinecourses.nptel.ac.in/noc21_mm26/preview
2. Peter Van Zant, Microchip Fabrication, 5th Edition, MC-Graw Hill International Edition.
3. S.M. Sze, VLSI technology, Tata McGraw-Hill, Second Edition, 2017.
4. R.C. Jaeger, Introduction to microelectronic fabrication, Prentice Hall, Second Edition, 2013.
5. Silicon VLSI Technology Fundamentals, Practice and Modelling, James D. Plummer, 2009.</t>
  </si>
  <si>
    <t>1. NPTEL, “Course 108106158: Online course,” NPTEL Online Courses. [Online]. Available: https://nptel.ac.in/courses/108106158. [Accessed: Mar. 2, 2026].
2. R. J. Baker, CMOS: Circuit Design, Layout, and Simulation, 4th ed. Hoboken, NJ, USA: John Wiley &amp; Sons, 2019.
3. J. M. Rabaey, A. Chandrakasan, and B. Nikolić, Digital Integrated Circuits: A Design Perspective, 2nd ed. Noida, India: Pearson Education India, 2016.
4. N. H. E. Weste and D. M. Harris, CMOS VLSI Design: A Circuits and Systems Perspective, 4th ed. Boston, MA, USA: Addison-Wesley, 2015.
5. P. Van Zant, Microchip Fabrication. New York, NY, USA: McGraw-Hill, 2000.</t>
  </si>
  <si>
    <t>1. https://onlinecourses.nptel.ac.in/noc21_ee39
2. “An Engineering Approach to Digital Design”, Flectcher.
3. “Rapid Prototyping of Digital Systems - SOPC Edition”, James O Hamblen, Tyson S Hall, Michael D Furman.
4. “Simulation and Synthesis Techniques for Asynchronous FIFO Design”, Clifford E. Cummings [SNUG Paper].
5. “Simulation and Synthesis Techniques for Asynchronous FIFO Design with Asynchronous Pointer Comparisons”, Clifford E Cummings, Peter Alfke [SNUG Paper].
6. “ARM Specification 2.0” Link- https://documentation-service.arm.com/static/642569a2314e245d086bc87e?token=</t>
  </si>
  <si>
    <t>1. https://www.coursera.org/learn/fpga-hardware-description-languages
2. Janick Bergeron, Verification methodology manual for SystemVerilog, Springer.
3. Janick Bergeron, Writing Testbenches using System Verilog, Springer.
4. William K. Lam, Hardware Design Verification - Simulation and Formal Method Based Approaches.
5. Pallab Dasgupta, A Roadmap for Formal Property Verification, Springer.</t>
  </si>
  <si>
    <t>1. Cadence tool set.
2. Lau, John H. 3D IC Integration and Packaging. McGraw-Hill Education, 2016.
3. Greig, William. Integrated circuit packaging, assembly and interconnections. Springer Science &amp; Business Media, 2007.</t>
  </si>
  <si>
    <t>1. Peter Van Zant, Microchip Fabrication, 5th Edition, MC-Graw Hill International Edition.
2. S.M. Sze, VLSI technology, Tata McGraw-Hill, Second Edition, 2017.
3. Silicon VLSI Technology Fundamentals, Practice and Modelling By James D. Plummer · 2009.</t>
  </si>
  <si>
    <t>1. “CMOS digital integrated circuits analysis and design”, Kang Sung Mo and Leblebici Yusuf, McGraw Hill, 1999.
2. “Principles of CMOS VLSI Design: A systems perspective”, 2nd Edition, Neil H. E. Weste, Kamran Eshraghian, Addison Wesley, 1999.
3. “CMOS VLSI Design: A circuits &amp; systems perspective”, 3rd Edition, Neil H. E. Weste, David Harris, Addison Wesley, 2007.
4. Cadence User manual.</t>
  </si>
  <si>
    <t>1. Sutherland, S., et al. "SystemVerilog for Design: A Guide to Using SystemVerilog for Hardware Design and Modeling”, vol. 2. (2006).
2. SystemVerilog 3.1a Language Reference Manual.</t>
  </si>
  <si>
    <t>1. Spear, Chris. SystemVerilog for verification: a guide to learning the testbench language features. Springer Science &amp; Business Media, 2008.
2. SystemVerilog 3.1a Language Reference Manual.</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</si>
  <si>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</si>
  <si>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https://onlinecourses.nptel.ac.in/noc22_mm37/preview
2. Runyan, Walter R., and Thomas J. Shaffner. Semiconductor measurements and instrumentation. McGraw Hill Professional, 1998.
3. Schroder, Dieter K. Semiconductor material and device characterization. John Wiley &amp; Sons, 2015.
4. Agostini, Giovanni, and Carlo Lamberti, eds. Characterization of semiconductor heterostructures and nanostructures. Elsevier, 2011.</t>
  </si>
  <si>
    <t>1. https://onlinecourses.nptel.ac.in/noc22_ee36/preview
2. Liu, Chang. Foundations of MEMS. Pearson Education India, 2012.
3. Bao, Minhang. Analysis and design principles of MEMS devices. Elsevier, 2005.
4. Madou, Marc J. Fundamentals of microfabrication: the science of miniaturization. CRC press, 2002.</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</si>
  <si>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 Nature, 2020.</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</si>
  <si>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</si>
  <si>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https://www.coursera.org/lecture/introduction-embedded-systems/2-memory-architectures-4C3Jo
2. Michael J. Flynn,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</si>
  <si>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https://archive.nptel.ac.in/courses/106/105/106105161/
2. Neil H. E. Weste, David Harris, Kamran Eshraghian, “Principles of CMOS VLSI Design: A systems perspective”, Third Edition, Addison Wesley, 2008.
3. Majid Sarrafzadeh, C. K. Wong, “An introduction to VLSI physical design”, McGraw Hill, 1996, ISBN 0070571945, 9780070571945, 334 pages.
4. Khosrow Golshan, “Physical design essentials: an ASIC design implementation perspective”, Springer, 2007, ISBN 0387366423, 9780387366425, 211 pages.
5. Ban P. Wong, Anurag Mittal, Yu Cao, Greg Starr Contributor Ban P. Wong, Anurag Mittal, Yu Cao, “Nano-CMOS circuit and physical design”, John Wiley and Sons, 2004, ISBN 0471466107, 9780471466109.</t>
  </si>
  <si>
    <t>1. https://onlinecourses.nptel.ac.in/noc22_cs103/
2. Sharon Rosenberg, Kathleen Meade, “A Practical Guide to Adopting the Universal Verification Methodology (UVM)”, Lulu publishers, 2010.
3. Vanessa R. Cooper, “Getting started with UVM: A beginner’s guide”, Verilab publisher, 2013.
4. UVM Cookbook, Verification Academy, 2013.
5. UVM User’s guide, Accellera, 2011.</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</si>
  <si>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B.G.K.Yeap,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</si>
  <si>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H. Ren, M. Xu, and Y. Lin, Machine Learning Applications in Electronic Design Automation. Cham, Switzerland: Springer, 2022.
2. Y. Liu and M. Vrudhula, Machine Learning Techniques for VLSI Chip Design. Hoboken, NJ, USA: Wiley, 2023.
3. S. Saini, R. Lata, and S. Sinha, VLSI and Hardware Implementations Using Modern Machine Learning Methods. Boca Raton, FL, USA: CRC Press, 2021.
4. C. M. Bishop, Pattern Recognition and Machine Learning. New York, NY, USA: Springer, 2006.
5. T. Hastie, R. Tibshirani, and J. Friedman, The Elements of Statistical Learning, 2nd ed. New York, NY, USA: Springer, 2009.
6. K. P. Murphy, Machine Learning: A Probabilistic Perspective. Cambridge, MA, USA: MIT Press, 2012.
7. B. Kahng, Machine Learning in VLSI Design Automation. Cham, Switzerland: Springer, 2022.</t>
  </si>
  <si>
    <t>1. “Applied Software Project Management”, By Jennifer Greene, Andrew Stellman (O'Reilly Publications) 2005.
2. “The Art of Project Management”, By Scott Berkun (O'Reilly Publications) 2005.</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</si>
  <si>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</si>
  <si>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 Gray &amp; Meyer, John Wiley &amp; Sons, 1984.
6. “Analog VLSI”, Mohammed Ismail, &amp; Terri Fiez, McGraw-Hill, Inc.
7. “VLSI - Design Techniques for Analog and Digital Circuits”, Geiger, Allen, &amp; Strader, McGraw-Hill, Inc.
8. Cadence user manual.</t>
  </si>
  <si>
    <t>1. Liu, Chang. Foundations of MEMS. Pearson Education India, 2012.
2. Bao, Minhang. Analysis and design principles of MEMS devices. Elsevier, 2005.
3. Madou, Marc J. Fundamentals of microfabrication: the science of miniaturization. CRC press, 2002.</t>
  </si>
  <si>
    <t>1. S. M. Sze, Semiconductor Devices: Physics and Technology, 2nd ed. Hoboken, NJ, USA: John Wiley &amp; Sons, 2008.
2. D. Vasileska, S. M. Goodnick, and G. Klimeck, Computational Electronics: Semiclassical and Quantum Device Modeling and Simulation. Boca Raton, FL, USA: CRC Press, 2017.
3. T. Grasser, Ed., Noise in Nanoscale Semiconductor Devices. Cham, Switzerland: Springer Nature, 2020.
4. R. F. Pierret, Semiconductor Device Fundamentals. Reading, MA, USA: Addison-Wesley, 1996.
5. C. Kittel, Introduction to Solid State Physics, 8th ed. Hoboken, NJ, USA: John Wiley &amp; Sons, 2005.</t>
  </si>
  <si>
    <t>1. “Graph theory”, Narsingh Deo (Prentice-Hall of India private ltd).
2. “Algorithms for VLSI Design Automation”, Sabih H. Gerez (John Wiley and Sons).
3. “High Level Synthesis -Introduction to chip and System Design”, Daniel Gajski, Nikil Dutt, Allen Wu, Steve Lin (Kluwer Academic Publishers).</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</si>
  <si>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</si>
  <si>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Vanessa R. Cooper, “Getting started with UVM: A beginner’s guide”, Verilab publisher, 2013.
2. SystemVerilog 3.1a Language Reference Manual.</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</si>
  <si>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“Logic synthesis for Low – power VLSI Designs”.
6. B. G. K. Yeap “Practical Low Power Digital VLSI Design”, Kluwer Academic Publishers, 1998.</t>
  </si>
  <si>
    <t>1. T. M. Mitchell, Machine Learning. New York, NY, USA: McGraw-Hill, 1997.
2. E. Alpaydin, Introduction to Machine Learning, 4th ed. Cambridge, MA, USA: MIT Press, 2020.
3. A. Géron, Hands-On Machine Learning with Scikit-Learn, Keras, and TensorFlow, 3rd ed. Sebastopol, CA, USA: O’Reilly Media, 2022.
4. H. Ren, M. Xu, and Y. Lin, Machine Learning Applications in Electronic Design Automation. Cham, Switzerland: Springer, 2022.
5. S. Saini, R. Lata, and S. Sinha, VLSI and Hardware Implementations Using Modern Machine Learning Methods. Boca Raton, FL, USA: CRC Press, 2021.
6. J. VanderPlas, Python Data Science Handbook. Sebastopol, CA, USA: O’Reilly Media,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</si>
  <si>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</si>
  <si>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“Data Structures &amp; Algorithms” Aho, Hopcroft and Ulmann
2. “Data structures and algorithm analysis in C”, Mark Allen Weiss
3. Computer Algorithms”, Ellis Horowitz, Sartaj Sahni, Sanguthevar Rajasekaran
4. Introduction to Algorithms - Thomas H. Cormen, Charles E. Leiserson, Ronald L. Rivest. MIT Press.</t>
  </si>
  <si>
    <t>1. NPTEL Online Certification Course: Digital System Design.” Available: https://onlinecourses.nptel.ac.in/noc21_ee39
2. W. C. Fletcher, An Engineering Approach to Digital Design. Englewood Cliffs, NJ, USA: Prentice-Hall, 1980.
3. J. O. Hamblen, T. S. Hall, and M. D. Furman, Rapid Prototyping of Digital Systems: SOPC Edition. New York, NY, USA: Springer, 2007.
4. C. E. Cummings, Simulation and Synthesis Techniques for Asynchronous FIFO Design. SNUG San Jose, 2002.
5. C. E. Cummings and P. Alfke, Simulation and Synthesis Techniques for Asynchronous FIFO Design with Asynchronous Pointer Comparisons. SNUG San Jose, 2002.
6. ARM Ltd., ARM Architecture Reference Manual, ARMv2.0. Available: https://documentation-service.arm.com/static/642569a2314e245d086bc87e?token=</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</si>
  <si>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</si>
  <si>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Introduction to Algorithms - Thomas H. Cormen, Charles E. Leiserson, Ronald L. Rivest. MIT Press.
2. Data Structures and Algorithms - Aho, Hopcroft and Ulmann. Pearson Publishers.</t>
  </si>
  <si>
    <t>1. Sutherland, S., et al. "SystemVerilog for Design: A Guide to Using SystemVerilog for Hardware Design and Modeling”, vol. 2. (2006).
2. SystemVerilog 3.1a Language Reference Manual</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</si>
  <si>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</si>
  <si>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NPTEL, “NOC21-MM26: Online course,” NPTEL Online Courses. [Online]. Available: https://onlinecourses.nptel.ac.in/noc21_mm26/preview. [Accessed: Mar. 2, 2026].
2. P. Van Zant, Microchip Fabrication, 5th ed. New York, NY, USA: McGraw-Hill, 2004.
3. S. M. Sze, VLSI Technology, 2nd ed. New Delhi, India: Tata McGraw-Hill, 2017.
4. R. C. Jaeger, Introduction to Microelectronic Fabrication, 2nd ed. Upper Saddle River, NJ, USA: Prentice Hall, 2013.
5. J. D. Plummer, M. D. Deal, and P. B. Griffin, Silicon VLSI Technology: Fundamentals, Practice, and Modeling. Upper Saddle River, NJ, USA: Prentice Hall, 2000.</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</si>
  <si>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</si>
  <si>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 G. K. 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</si>
  <si>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“Applied Software Project Management” By Jennifer Greene, Andrew Stellman (O’Reilly Publications) 2005.
2. “The Art of Project Management” By Scott Berkun (O’Reilly Publications) 2005.</t>
  </si>
  <si>
    <t>1. Cadence manual for synthesis and physical design tool</t>
  </si>
  <si>
    <t>1. P. Van Zant, Microchip Fabrication, 5th ed. New York, NY, USA: McGraw-Hill, 2004.
2. S. M. Sze, VLSI Technology, 2nd ed. New Delhi, India: Tata McGraw-Hill, 2017.
3. J. D. Plummer, M. D. Deal, and P. B. Griffin, Silicon VLSI Technology: Fundamentals, Practice, and Modeling. Upper Saddle River, NJ, USA: Prentice Hall, 2000.
4. S. A. Campbell, The Science and Engineering of Microelectronic Fabrication, 2nd ed. New York, NY, USA: Oxford University Press, 2001.
5. G. S. May and S. M. Sze, Fundamentals of Semiconductor Fabrication. Hoboken, NJ, USA: John Wiley &amp; Sons, 2004.</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</si>
  <si>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</si>
  <si>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“Applied Software Project Management”, Jennifer Greene, Andrew Stellman (O’Reilly Publications), 2005.
2. “The Art of Project Management”, Scott Berkun (O’Reilly Publications), 2005.</t>
  </si>
  <si>
    <t>1. Research Methodology, Methods and Techniques, C. R. Kothari; New Age International Publishers; 2nd Revised Edition,2004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</si>
  <si>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D. Patranabis, Sensors and Transducers, 2nd ed., PHI, 2004.
2. J. G. Webster, Ed., Measurement, Instrumentation, and Sensors Handbook, CRC Press, 1999.
3. A. M. Pawlak, Sensors and Actuators in Mechatronics, CRC Press, 2007.
4. Robert Bosch GmbH, Automotive Handbook, Bentley Publishers, 2007.
5. J. G. Webster, Modern Instrumentation: Applications and Design, Wiley, 2004.
6. PDF resources available online at: http://www.engnetbase.com.</t>
  </si>
  <si>
    <t>1. Simulation Tools:
2. NS-3: https://www.nsnam.org
3. SUMO: https://www.eclipse.org/sumo
4. Veins: https://veins.car2x.org
5. OMNeT++: https://omnetpp.org
6. Documentation and Tutorials:
7. NS-3 and SUMO integration tutorial.
8. Veins simulation manual.
9. IEEE and ACM papers on VANET routing and security.</t>
  </si>
  <si>
    <t>1. P. Nahin, *Digital Dice: Computational Solutions to Practical Probability Problems*. Princeton, NJ, USA: Princeton University Press.
2. C. M. Grinstead and J. L. Snell, *Introduction to Probability*, 2nd rev. ed. Providence, RI, USA: American Mathematical Society, 1997. [Online]. Available: https://chance.dartmouth.edu/teaching_aids/books_articles/probability_book/amsbook.mac.pdf
3. S. Ross, *A First Course in Probability*, 9th ed. Noida, India: Pearson Education India, 2013.
4. D. Rowntree, *Statistics without Tears: An Introduction for Non-Mathematicians*. London, U.K.: Penguin UK.
5. University of Florida, “Biostatistics Open Learning Textbook,” [Online]. Available: https://bolt.mph.ufl.edu/6050-6052/
6. L. Wasserman, *All of Statistics: A Concise Course in Statistical Inference*. New York, NY, USA: Springer.</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</si>
  <si>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
5. MOOCS: https://www.coursera.org/learn/algorithms-on-strings</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</si>
  <si>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</si>
  <si>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</si>
  <si>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</si>
  <si>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Mathematical Foundations of Reinforcement Learning, Shiyu Zhao, Springer, 2025.
2. Deep Reinforcement Learning Hands-On, Maxim Lapan, 2nd Edition, Packt, 2020.
3. Reinforcement Learning: An Introduction, Richard S. Sutton and Andrew G. Barto, MIT Press, 2nd Edition –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</si>
  <si>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4. https://learn.microsoft.com/en-us/training/modules/explore-core-data-concepts/
5. https://learn.microsoft.com/en-us/training/modules/explore-fundamentals-stream-processing/
6. MOOCS: https://www.coursera.org/learn/machine-learning-with-apache-spark</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</si>
  <si>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
13. “Introduction to DevOps,” Udacity. [Online]. Available: https://www.my-mooc.com/en/mooc/intro-to-devops--ud611/</t>
  </si>
  <si>
    <t>1. Mathematics for Machine Learning by Marc Peter Deisenroth, Aldo Faisal, and Cheng Soon Ong – Online resource from Cambridge University Press available at https://mml-book.github.io/book/mml-book.pdf
2. Matrix Computations, Gene H. Golub and Charles F. Van Loan, Hindustan Book Agency, 4th Edition, 2015.
3. Deep Learning, Ian Goodfellow, Yoshua Bengio, and Aaron Courville, MIT Press,2017. – Available online at http://www.deeplearningbook.org/
4. Understanding Machine Learning: From Theory to Algorithms (UML), Shai Shalev-Shwartz and Shai Ben-David, Cambridge University Press, 1st Edition, 2014.</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</si>
  <si>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t>
  </si>
  <si>
    <t>1. "Designing Machine Learning Systems” by Chip Huyen (O'Reilly, 2022)
2. “Machine Learning Engineering”Andriy Burkov (2020) https://leanpub.com/MLE (Free)
3. AWS Well-Architected Framework (ML Lens) https://docs.aws.amazon.com/wellarchitected/latest/machine-learning-lens/ (Free)
4. Building Machine Learning Pipelines – Hannes Hapke &amp; Catherine Nelson (O’Reilly, 2020)
5. "Fundamentals of Data Engineering" by Reis &amp; Housley (2022)
6. "Practical MLOps” by Noah Gift &amp; Alfredo Deza (O'Reilly, 2021)</t>
  </si>
  <si>
    <t>1. Mathematical Foundations of Reinforcement Learning, Shiyu Zhao, Springer, 2025.
2. Deep Reinforcement Learning Hands-On, Maxim Lapan, 2nd Edition, Packt, 2020.
3. Reinforcement Learning: An Introduction, Richard S. Sutton and Andrew G. Barto, MIT Press, 2nd Edition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</si>
  <si>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</si>
  <si>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</si>
  <si>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</si>
  <si>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</si>
  <si>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https://learn.microsoft.com/en-us/training/modules/explore-core-data-concepts/ https://learn.microsoft.com/en-us/training/modules/explore-fundamentals-stream-processing/
4. MOOCS: https://www.coursera.org/learn/machine-learning-with-apache-spark</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</si>
  <si>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</si>
  <si>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
15. IBM AI Engineering Professional Certificate (https://www.coursera.org/professional-certificates/ai-engineer).</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</si>
  <si>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</si>
  <si>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
4. https://moocs.fcu.edu.tw/courses/course-v1:FCUx+MS133+202011_T1/about
5. https://in.coursera.org/learn/digital?action=enroll
6. MOOCS: https://archive.nptel.ac.in/courses/117/105/117105135/#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</si>
  <si>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 .</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</si>
  <si>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</si>
  <si>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</si>
  <si>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OpenCV3 and Python to build computer vision applications, Aleksei Spizhevoi, Aleksandr Rybnikov, Packt Publishing, 1st Edition, 2018.</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</si>
  <si>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 .</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</si>
  <si>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 Packt Publications, Packt Publishing; 1st edition, 2017.
12. Docker: Up &amp; Running: Shipping Reliable Containers in Production, Karl Matthias, Sean Kane, O'Reilly Media, 1st edition, 2015.
13. https://www.my-mooc.com/en/mooc/intro-to-devops--ud611/</t>
  </si>
  <si>
    <t>1. Archdeep Bahaga, Vijay Madisetti, “Cloud Computing-A hands on Approach”, Universities Press, 2014.
2. Patrick Naughton and Herbert Schildt, "JAVA 2 – The Complete Reference7th &amp; 8th Edition, Tata McGraw Hill, 2012.
3. Paul Deitel, Harvey Deitel , “How to program with JAVA”, 9th Edition,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10. https://www.coursera.org/learn/database-design-postgresql</t>
  </si>
  <si>
    <t>1. Barrie Sosinsky, “Cloud Computing Bible”, Wiley-India, 2010.
2. Rajkumar Buyya, James Broberg, Andrzej M. Goscinski, “Cloud Computing: Principles and Paradigms”, Wiley, 2010.
3. Nikos Antonopoulos, Lee Gillam, “Cloud Computing: Principles, Systems and Applications”, Springer, 2012. Ronald L. Krutz, Russell Dean Vines, “Cloud Security: A Comprehensive Guide to Secure Cloud Computing”, Wiley-India, 2010.
4. https://in.coursera.org/learn/cloud-computing-basics</t>
  </si>
  <si>
    <t>1. “Introduction to Linux – A Beginner’s Guide”, Machtelt Garrels.
2. “Unix shell programming”, Stephen G. Kochan, Patrick H. Wood.
3. “Introduction to Algorithms” Thomas H. Cormen, Charles E. Leiserson, Ronald L. Rivest.
4. “Data Structures&amp; Algorithms” Aho, Hopcroft and Ulmann.
5. “Data structures and algorithm analysis in C” Mark Allen Weiss.
6. “Computer Algorithms” : Ellis Horowitz, Sartaj Sahni, Sanguthevar Rajasekaran.</t>
  </si>
  <si>
    <t>1. Multimedia resource from AWS Academy: aws.amazon.com/training/awsacademy
2. https://awsacademy.instructure.com/courses/8873/modules#module_104778</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</si>
  <si>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</si>
  <si>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Archdeep Bahaga, Vijay Madisetti, “Cloud Computing-A hands on Approach”, Universities Press, 2014.
2. Archdeep Bahaga, Vijay Madisetti, “Internet of Things - A hands on Approach”, Universities Press, 2015.
3. Patrick Naughton and Herbert Schildt, "JAVA 2 – The Complete Reference 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</si>
  <si>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Barrie Sosinsky, “Cloud Computing Bible”, Wiley-India, 2010.
2. Rajkumar Buyya, James Broberg, Andrzej M. Goscinski, “Cloud Computing: Principles and Paradigms”, Wiley, 2012.
3. Nikos Antonopoulos, Lee Gillam, “Cloud Computing: Principles, Systems and Applications”, Springer, 2012.
4. Ronald L. Krutz, Russell Dean Vines,”Cloud Security: A Comprehensive Guide to Secure Cloud Computing”, Wiley-India, 2010.</t>
  </si>
  <si>
    <t>1. The C Odyssey: UNIX: v, Vijay Mukhi., BPB , 2004.
2. Beginning Linux Programming, Neil Matthew, Richard Stones, 2007.
3. Operating System Principles, SilberSchatz , Galvin , Gagne , 2006.
4. Data Structures Through C: Learn the Fundamentals of Data Structures Through C: Learn the fundamentals of Data Structures through C, Yashavant Kanetkar, 2019.</t>
  </si>
  <si>
    <t>1. Multimedia resource from AWS Academy: aws.amazon.com/training/awsacademy</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</si>
  <si>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 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</si>
  <si>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TMG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Rittenhouse,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
13. https://www.coursera.org/learn/introduction-to-nosql-databases?specialization=nosql-big-data-and-spark-foundations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</si>
  <si>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https://learn.microsoft.com/en-us/training/modules/visualize-real-time-data-azure-stream-analytics-power-bi/</t>
  </si>
  <si>
    <t>1. Multimedia resource from Microsoft Learn: https://learn.microsoft.com/en-us/training/courses/az-305t00
2. Multimedia resource from Microsoft Learn: https://learn.microsoft.com/en-us/training/courses/az-900t00</t>
  </si>
  <si>
    <t>1. Jiawei Han and Micheline Kamber, “Data Mining Concepts and Techniques,” Second Edition, Elsevier, Reprinted 2011.
2. K.P. Soman, Shyam Diwakar and V. Ajay, “Insight into Data mining Theory and Practice”, Easter Economy Edition, Prentice Hall of India, 2006.
3. G. K. Gupta, “Introduction to Data Mining with Case Studies”, Easter Economy Edition.
4. Johannes Ledolter, “Data Mining and Business Analytics with R”, Wiley, 2013.
5. Bruce Ratner, “Statistical and Machine-Learning Data Mining: Techniques for Better Predictive.
6. “Modeling and Analysis of Big Data”, CRC Press, Second Edition.
7. Transaction and Journal Papers.</t>
  </si>
  <si>
    <t>1. Subhajit Chatterjee, Henry Been, Swapneel Deshpande, Maik van der Gaag , “Designing and Implementing Microsoft DevOps Solutions AZ-400 Exam Guide”, Packt, 2022.
2. Sjoukje Zaal, Stefano Demiliani, Amit Malik, “Azure DevOps Explained”, O'Reilly, 2020.
3. Michael Crump, Barry Luijbregts, “The Developer’s Guide to Microsoft Azure”, Microsoft, 2017.
4. William Panek and Benjamin Perkins, “Microsoft Azure Architect Technologies and Design Complete Study Guide”, Wiley, 2020.</t>
  </si>
  <si>
    <t>1. “Applied Software Project Management” By Jennifer Greene, Andrew Stellman (O'Reilly Publications), 2005.</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</si>
  <si>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</si>
  <si>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Tata Mc Graw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Rittinghouse,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</si>
  <si>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Website Scraping with Python: Using BeautifulSoup and Scrapy, Gábor &amp; Hajba, APRESS Publications, 1st Edition, 2018.
6. Web Scraping with Python: Collecting More Data from the Modern Web, Ryan Mitchell Shroff, O'Reilly, 2nd Edition, 2018.
7. Designing Data Visualizations, Julie Steele and Noah Iliinsky; O'Reilly Media, 1st Edition, 2011.
8. Python for Data Analysis, Wes McKinney, Shroff, O'Reilly, 2nd Edition, 2018.</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</si>
  <si>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</si>
  <si>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Cryptography and Network Security, William Stallings, Pearson Education, 6th Edition, 2013.
2. Cryptography and Network Security, AtulKahate, McGraw Hill Education India (Pvt Ltd),2nd edition, 2009.
3. Network Security: Private Communication in a Public World, Charlie Kaufman, Radia Perlman, Mike Speciner, Prentice Hall, 2nd edition, 2002.
4. Security in computing, Charles Pfleeger, Shari Lawrence Pfleeger, Prentice Hall,4th Edition, 2006.
5. Algorithmic Cryptanalysis, Antoine joux, Taylor and Francis Group, CRC press, 2009.
6. Post-Quantum Cryptography, Daniel J. Bernstein, Johannes Buchmann, Erik Dahmen, Springer Publication, 2009.
7. https://nptel.ac.in/courses/106105031 (last accessed on 01.03.2022)</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</si>
  <si>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</si>
  <si>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Linux Basics for Hackers: Getting Started with Networking, Scripting, and Security in Kali, OccupyTheWeb, No Starch Press, 2018.
2. Operating System principles, Abraham Silberschatz, Peter Galvvin, Grag Gagne, Seventh Edition John Wiley Publications, 2005.
3. Real – Time Systems and Programming Languages, Allan Burns, Andy Wellings, 4th Edition, Addison Wesley Longmain, 2005.
4. Operating Stems Concepts and Design, Milan Milenkovic, McGraw Hill Education, 2nd edition, 2001.
5. Design of Unix Operating System, Maurice Bach (IPC), 1st edition, Pearson, 1986.
6. The C Programming Language, Kerninghan &amp; Ritchie, 2nd Edition, Prentice Hall.
7. Advanced Bash Scripting Guide, Mendel Cooper, 2014. (https://tldp.org/LDP/abs/html/)
8. Pro Bash Programming: Scripting the GNU/Linux Shell, Chris Johnson and Jayant Varma, ‎2nd ed. Edition, Springer Nature, 2015.
9. sed &amp; awk, Arnold Robbins and Dale Dougherty,2nd Edition, O'Reilly Media Inc., 1997.
10. https://nptel.ac.in/courses/106106157 (last accessed on 01.03.2022).</t>
  </si>
  <si>
    <t>1. Internetworking with TCP/IP Vol I: Principles, Protocols and Architecture, Douglas E Comer, III Ed. PHI, 1997.
2. Microsoft TCP/IP on Windows NT 4.0 – MCSE.
3. Internetworking with TCP/IP, Douglas E Comer and David L Stevens, Client–Server Programming and applications, BSD Socket version, Vol. III.
4. TCP/IP Illustrated, Volume I, The Protocols, W Richard Stevens, International Student Edition, 1999.
5. Advanced Internet Technologies – Uyless Black, Prentice Hall, 1998.
6. High Performance Communication Networks, Jean Warland &amp; Praveen Varaiya, Morgan Kaufmann, 2000.
7. https://nptel.ac.in/courses/128106006 (last accessed on 01.03.2022)</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</si>
  <si>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https://in.coursera.org/learn/algorithms-on-graphs?specialization=data-structures-algorithms#enroll</t>
  </si>
  <si>
    <t>1. Practical Cryptography in Python by Seth James Nielson.
2. Cracking codes with Python by Alsweigart.</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</si>
  <si>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</si>
  <si>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Christian Martorella 2018, Learning Python Web Penetration Testing: Automate web penetration testing activities using Python, Packt Publishing [ISBN: 178953397X].</t>
  </si>
  <si>
    <t>1. Internetworking with TCP/IP Vol I: Principles, Protocols and Architecture, Douglas E Comer, III Ed. PHI, 1997.
2. Microsoft TCP/IP on Windows NT 4.0 – MCSE.
3. Research articles and Online Resources.</t>
  </si>
  <si>
    <t>1. Introduction to Algorithms – Cormen, T. H., Leiserson, C. E., Rivest, R. L., &amp; Stein, C., 3rd edition, MIT Press (2009)
2. Data Structures and Algorithms – Aho, Hopcroft and Ulmann. Pearson Publishers (1982).</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</si>
  <si>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</si>
  <si>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Digital Forensics with Open-Source Tools, Cory Altheide, Harlan Carvey, Syngress; 1st edition, 2011.
2. Guide to Computer Forensics and Investigations, Bill Nelson, Amelia Phillips, Christopher Steuart, 4th edition, Course Technology Inc, 2009.
3. Digital forensics: Digital evidence in criminal investigation, Angus M. Marshall, John –Wiley and Sons, 2008.
4. https://nptel.ac.in/courses/106106178 (last accessed on 01.03.2022)</t>
  </si>
  <si>
    <t>1. The Web Application Hacker's Handbook: Discovering and Exploiting Security Flaws, Dafydd Stuttard and Marcus Pinto, 2nd edition,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</si>
  <si>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MITRE ATT&amp;CK: Design and Philosophy by Blake E. Strom, Andy Applebaum, Doug P. Miller Kathryn C. Nickels Adam G. Pennington Cody B. Thomas, The MITRE Corporation.
2. Blue Team Handbook: SOC, SIEM, and Threat Hunting: A Condensed Guide for th Security Operations Team and Threat Hunter. by Don Murdoch.
3. Cybersecurity Incident Response by Eric C. Thompson, Apress.
4. Incident Response and computer Forensics by Jason T Luttgens, Matthew Pepe, and Kevin Mandia, McGraw Hill Education.
5. Incident Response and Recovery by ISC2 (Module 1)- Coursera course.</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</si>
  <si>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 Apress, 1st ed.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</si>
  <si>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2. Fuzzing: Brute Force Vulnerability Discovery Michael Sutton, Adam Greene, Pedram Amini.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</si>
  <si>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</si>
  <si>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Dejay, Murugan, Cyber Forensics Oxford university press India Edition, 2018.
2. Cyber Crime law and practice by the institute of Company secretaries of India.</t>
  </si>
  <si>
    <t>1. Web Security: A WhiteHat Perspective, Hanqing Wu and Liz Zhao, Auerbach Publications; 1st edition, 2015.
2. Threat modeling designing for security, Adam Shostack, Wiley Publication.
3. Writing Secure Code, Michael Howard and David LeBlanc, Microsoft Press, 2nd Edition, 2004.
4. Buffer Overflow Attacks: Detect, Exploit, Prevent by Jason Deckard, Syngress,1st Edition, 2005.
5. Foundations of Security, Neil Daswani, Christoph Kern, and Anita Kesavan. Apress, 2007 (1st ed). ISBN-10: 1590597842; ISBN-13: 978-1590597842. This book is accessible online from machines on the USF network: https://link.springer.com/book/10.1007/978-1-4302-0377-3</t>
  </si>
  <si>
    <t>1. MITRE ATT&amp;CK: Design and Philosophy by Blake E. Strom, Andy Applebaum, Doug P. Miller Kathryn C. Nickels Adam G. Pennington Cody B. Thomas, The MITRE Corporation.
2. Blue Team Handbook: SOC, SIEM, and Threat Hunting Use Cases by Don Murdoch.
3. Cybersecurity Incident Response by Eric C. Thompson, Apress.
4. Incident Response and computer Forensics by Jason T Luttgens, Matthew Pepe, and Kevin Mandi, O'Reilly.</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</si>
  <si>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‎Apress, 1st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</si>
  <si>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Addison Wesley Professional.
2. Fuzzing: Brute Force Vulnerability Discovery by Michael Sutton, Adam Greene, Pedram Amini, Addison-Wesley.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</si>
  <si>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</si>
  <si>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</si>
  <si>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PDS 1</t>
  </si>
  <si>
    <t>PNL</t>
  </si>
  <si>
    <t>PNL Lab</t>
  </si>
  <si>
    <t>EH 1</t>
  </si>
  <si>
    <t>EH 1 Lab</t>
  </si>
  <si>
    <t>Sem</t>
  </si>
  <si>
    <t>Faculty Code
(MAHE0xxxx)</t>
  </si>
  <si>
    <t>Declaration</t>
  </si>
  <si>
    <t xml:space="preserve">  *</t>
  </si>
  <si>
    <t>Analyse matrix representations in AI &amp; ML models.</t>
  </si>
  <si>
    <t>Analyse the techniques to be used for high availability and fault tolerant cloud applications.</t>
  </si>
  <si>
    <t>Analyse the implementations of elementary data structures.</t>
  </si>
  <si>
    <t>Analyse the concepts of divide and conquer, dynamic programming, greedy, and back tracking techniques to efficiently solve problems.</t>
  </si>
  <si>
    <t>Analyse various techniques for addressing synchronization, deadlock and memory management.</t>
  </si>
  <si>
    <t>Analyse different types of data models and design queries to handle different data types.</t>
  </si>
  <si>
    <t>Analyse deep vision models for classification and detection.</t>
  </si>
  <si>
    <t>Analyse and implement software product development using DevOps methodologies and tools.</t>
  </si>
  <si>
    <t>Analyse the tools specific to cloud operations engineer to create reusable compute and networking cloud infrastructures.</t>
  </si>
  <si>
    <t>Analyse adversarial machine learning techniques.</t>
  </si>
  <si>
    <t>Understand prominence of entrepreneurship.</t>
  </si>
  <si>
    <t>Analyse the features of ARM processors in designing applications.</t>
  </si>
  <si>
    <t>Analyse the features of SPI, I2C, and parallel buses and interface sensors and actuators.</t>
  </si>
  <si>
    <t>Analyse the features of SPI, I2C, and interface components to microcontrollers.</t>
  </si>
  <si>
    <t>Analyse the static and dynamic behavior of embedded application using the concept of UML.</t>
  </si>
  <si>
    <t>Analyse various cache coherence techniques for multicore architectures.</t>
  </si>
  <si>
    <t>Analyse the data handling android applications using SQLite</t>
  </si>
  <si>
    <t>Analyse robust processors and memory.</t>
  </si>
  <si>
    <t>Demonstrate the fundamental concepts in Client Server architecture and database implementation and usage with Python APIs.</t>
  </si>
  <si>
    <t>Analyse the object-oriented programming concepts.</t>
  </si>
  <si>
    <t>Analyse different modeling abstractions and use cases of virtual prototypes using C++.</t>
  </si>
  <si>
    <t>Analyse channels, mutex, semaphore, FIFO.</t>
  </si>
  <si>
    <t>Analyse flip chip and high-density interconnection.</t>
  </si>
  <si>
    <t>Analyse three-dimensional integrated circuits packaging.</t>
  </si>
  <si>
    <t>Analyse lithography and oxidation processes in fabrication technology.</t>
  </si>
  <si>
    <t>Analyse MOS transistor, CMOS gates theory and layout design rules in the design and analysis of VLSI circuits.</t>
  </si>
  <si>
    <t>Design and analyse CMOS combinational, sequential and memory circuits at transistor level.</t>
  </si>
  <si>
    <t>Analyse IC packaging concepts to build VLSI devices.</t>
  </si>
  <si>
    <t>Analyse components involved in IC package.</t>
  </si>
  <si>
    <t>Analyse advanced integrated circuits packaging.</t>
  </si>
  <si>
    <t>Analyse devices and device parameters to develop integrated circuits.</t>
  </si>
  <si>
    <t>Analyse the defects, microscopy and photography methods to characterize the semiconductor devices.</t>
  </si>
  <si>
    <t>Analyse the Chemical, Physical Characterization, Reliability and Failure of a system.</t>
  </si>
  <si>
    <t>Analyse MOS models and analog circuits.</t>
  </si>
  <si>
    <t>Formulate and analyse supervised and probabilistic learning models using statistical and optimization principles.</t>
  </si>
  <si>
    <t>Analyse shrinking device dimensions with output responses</t>
  </si>
  <si>
    <t>Analyse the effect of semiconductor parameters into realizing a VLSI circuit</t>
  </si>
  <si>
    <t>Analyse floorplan, placement, clock tree synthesis, and routing along with unified power format, logical equivalence check and design for test.</t>
  </si>
  <si>
    <t>Analyse the power, performance, and are reports generated in physical design and verification.</t>
  </si>
  <si>
    <t>Analyse the effect of transport models and performance analysis for semiconductor devices</t>
  </si>
  <si>
    <t>Analyse structured software designs by applying UML models.</t>
  </si>
  <si>
    <t>Analyse reusable UVM Verification Components.</t>
  </si>
  <si>
    <t>Analyse sorting and searching techniques.</t>
  </si>
  <si>
    <t>Analyse hash tables and graph-based algorithms.</t>
  </si>
  <si>
    <t>Analyse the functioning of mechanical, electromechanical, and thermal sensors.</t>
  </si>
  <si>
    <t>Analyse the principles behind magnetic and electroanalytical sensors.</t>
  </si>
  <si>
    <t>Apply uncertainty in AI problems using probability theory.</t>
  </si>
  <si>
    <t>Analyse the performance of algorithms and implement string and text processing techniques.</t>
  </si>
  <si>
    <t>Analyse probabilistic simulation for AI &amp; ML systems.</t>
  </si>
  <si>
    <t>Apply discrete and continuous random variables to model real-world uncertainty.</t>
  </si>
  <si>
    <t>Design and analyse deep learning models for application problems.</t>
  </si>
  <si>
    <t>Implement vision models for real-time inference</t>
  </si>
  <si>
    <t>Implement real-life problems using Markov decision processes and solve them computationally.</t>
  </si>
  <si>
    <t>Apply essential principles associated with project management and their application in business environment.</t>
  </si>
  <si>
    <t>Compare commonly available project management tools.</t>
  </si>
  <si>
    <t>Analyse the performance of different artificial neural networks and deep neural networks.</t>
  </si>
  <si>
    <t>Analyse the needs and requirements of networking, storage, and database services for the real time business use cases.</t>
  </si>
  <si>
    <t>Analyse Java programming techniques for Web application and Services development.</t>
  </si>
  <si>
    <t>Apply and analyse the performance of different types of supervised machine learning algorithms.</t>
  </si>
  <si>
    <t>Apply and analyse the performance of different artificial neural networks and deep neural networks.</t>
  </si>
  <si>
    <t>Analyse web scrapping techniques.</t>
  </si>
  <si>
    <t>Analyse how to plan for DevOps, use source control, scale Git for an enterprise, consolidate artifacts, design a dependency management strategy, manage secrets.</t>
  </si>
  <si>
    <t>Analyse subnetting concepts to divide a network and examine the roles of different network protocols and standards in efficient data communication.</t>
  </si>
  <si>
    <t>Analyse different wireless network hacking techniques and mobile platform attacks.</t>
  </si>
  <si>
    <t>Analyse the vulnerabilities in IoT environment.</t>
  </si>
  <si>
    <t>Analyse the vulnerabilities in cloud environment.</t>
  </si>
  <si>
    <t>Analyse security requirements in software testing and integrate security practices into the software development lifecycle.</t>
  </si>
  <si>
    <t>Analyse cybercrime scenarios using forensic software to reconstruct events and identify malicious activity.</t>
  </si>
  <si>
    <t>Analyse threat intelligence data and the CTI lifecycle.</t>
  </si>
  <si>
    <t>Analyse the vulnerabilities and threats in IoT infrastructure.</t>
  </si>
  <si>
    <t>Analyse the vulnerabilities and threats in cloud infrastructure.</t>
  </si>
  <si>
    <t>Analyse security requirements and integrate security practices into the Software Development Lifecycle.</t>
  </si>
  <si>
    <t>1. The Web Application Hacker's Handbook: Discovering and Exploiting Security Flaws, Dafydd Stuttard and Marcus Pinto, 2nd edition ,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</si>
  <si>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NVR Naidu and T. Krishna Rao, “Management and Entrepreneurship”, IK International Publishing House Pvt. Ltd 2008.
2. Mohanthy Sangram Keshari, “Fundamentals of Entrepreneurship”, PHI Publications, 2005
3. https://nptel.ac.in/courses/110106141</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</si>
  <si>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</si>
  <si>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Web Security: A WhiteHat Perspective, Hanqing Wu and Liz Zhao, Auerbach Publications; 1st edition, 2015.
2. Threat modeling designing for security, Adam Shostack, Wiley Publication.
3. Writing Secure Code, Michael Howard and David LeBlanc,Microsoft Press, 2nd Edition, 2004
4. Buffer Overflow Attacks: Detect, Exploit, Prevent by Jason Deckard,Syngress,1st Edition, 2005.
5. Foundations of Security. Neil Daswani, Christoph Kern, and Anita Kesavan. Apress, 2007 (1st ed). ISBN-10: 1590597842; ISBN-13: 978-1590597842. This book is accessible online from machines on the USF network: https://link.springer.com/book/10.1007/978-1-4302-0377-3</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</si>
  <si>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</si>
  <si>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
4. Introduction to Concurrent Programming with GPUs | Coursera.</t>
  </si>
  <si>
    <t>1. C. Hart, J. Kauffman, D. Sussman, and C. Ullman, Beginning ASP.NET 4.0 with C#, Wiley Publishing, 2010
2. S. Robinson and C. Nagel, Professional C#, Wiley Publishing.
3. G. James, D. Witten, T. Hastie, R. Tibshirani, and J. Taylor, An Introduction to Statistical Learning: with Applications in Python, Springer Texts in Statistics. Cham, Switzerland: Springer, 2023. Online resource available at https://www.statlearning.com/
4. L. G. Serrano, Grokking Machine Learning, S. Thrun, Foreword, Manning Publications, 2021. Online resource from Manning Publications available at https://www.manning.com/books/grokking-machine-learning
5. J. VanderPlas, Python Data Science Handbook, Sebastopol, CA: O’Reilly Media, 2016.
6. A Course in Machine Learning, Hal Daumé III – Online resource available at http://ciml.info/.
7. Bishop, C. M., Pattern Recognition and Machine Learning, Springer.
8. Hastie, T., Tibshirani, R., Friedman, J., The Elements of Statistical Learning, Springer.
9. Murphy, K. P., Machine Learning: A Probabilistic Perspective, MIT Press.
10. P. Warden and D. Situnayake, TinyML: Machine Learning with TensorFlow Lite on Arduino and Ultra-Low-Power Microcontrollers, 1st ed. Sebastopol, CA, USA: O'Reilly Media, 2019.
11. C. Ünsalan, B. Höke, and E. Atmaca, Embedded Machine Learning with Microcontrollers, 1st ed. Cham, Switzerland: Springer Nature, 2024. [1]
12. N. G. Sankar, S. Thota, and J. C. Jackson, Deep Learning on Embedded Systems: A Hands-On Guide, 1st ed. Hoboken, NJ, USA: Wiley, 2024.</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</si>
  <si>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Bishop, C. M., Pattern Recognition and Machine Learning, Springer.
6. Hastie, T., Tibshirani, R., Friedman, J., The Elements of Statistical Learning, Springer.
7. Murphy, K. P., Machine Learning: A Probabilistic Perspective, MIT Press.
8. P. Warden and D. Situnayake, TinyML: Machine Learning with TensorFlow Lite on Arduino and Ultra-Low-Power Microcontrollers, 1st ed. Sebastopol, CA, USA: O'Reilly Media, 2019.
9. C. Ünsalan, B. Höke, and E. Atmaca, Embedded Machine Learning with Microcontrollers, 1st ed. Cham, Switzerland: Springer Nature, 2024. [1]
10. N. G. Sankar, S. Thota, and J. C. Jackson, Deep Learning on Embedded Systems: A Hands-On Guide, 1st ed. Hoboken, NJ, USA: Wiley, 2024.</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</si>
  <si>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MOOCS: https://learn.microsoft.com/en-us/certifications/exams/pl-300/</t>
  </si>
  <si>
    <t>1. Bahga and V. Madisetti, Internet of Things: A Hands-on Approach. Hyderabad, India: Universities Press, 2015.
2. R. Faludi, Building Wireless Sensor Networks: with ZigBee, XBee, Arduino, and Processing. Sebastopol, CA, USA: O'Reilly Media, 2011.
3. J.-P. Vasseur and A. Dunkels, Interconnecting Smart Objects with IP: The Next Internet. Burlington, MA, USA: Morgan Kaufmann Publishers, 2010.
4. M. Schwartz, Internet of Things with the Arduino Yún. Birmingham, UK: Packt Publishing, 2014.
5. C. Doukas, Building Internet of Things with the Arduino, vol. 1. North Charleston, SC, USA: CreateSpace Independent Publishing Platform, 2012.
6. T. Cooklev, Wireless Communication Standards: A Study of IEEE 802.11, 802.15, and 802.16. Piscataway, NJ, USA: IEEE Press/Wiley, 2011.
7. H. Labiod, H. Afifi, and C. De Santis, Wi-Fi™, Bluetooth™, Zigbee™ and WiMax™. Dordrecht, The Netherlands: Springer, 2007.
8. M. Ganguli, Getting Started with Bluetooth. Cincinnati, OH, USA: Premier Press, 2002.
9. R. Velmurugan, "Introduction to Internet of Things," Coursera, IIT Bombay and TIH Foundation for IoT &amp; IoE. [Online]. Available: https://www.coursera.org/learn/introduction-to-internet-of-things (accessed Feb. 2026).
10. B. Chander, A. Anoop, and G. Kumaravelan, Eds., Intelligent Wireless Sensor Networks and the Internet of Things: Algorithms, Methodologies, and Applications. Boca Raton, FL, USA: CRC Press/Taylor &amp; Francis, 2024.
11. S. Nguyen et al., IoT-WSN-DT Based Medical Systems and Nanotechnology for Smart Cancer Care. Amsterdam, The Netherlands: Elsevier, 2025.</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</si>
  <si>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t>
  </si>
  <si>
    <t>1. C. Hart, J. Kauffman, D. Sussman, and C. Ullman, Beginning ASP.NET 4.0 with C#, Wiley Publishing, 2010
2. S. Robinson and C. Nagel, Professional C#, Wiley Publishing.
3. Machine Learning Applications in Electronic Design Automation (Springer, 2022).
4. Machine Learning Techniques for VLSI Chip Design (Wiley, 2023).
5. VLSI and Hardware Implementations using Modern Machine Learning Methods (CRC Press, 2021/2024).
6. Bishop, C. M., Pattern Recognition and Machine Learning, Springer.
7. Hastie, T., Tibshirani, R., Friedman, J., The Elements of Statistical Learning, Springer.
8. Murphy, K. P., Machine Learning: A Probabilistic Perspective, MIT Press.</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</si>
  <si>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https://learn.microsoft.com/en-us/certifications/exams/pl-300/</t>
  </si>
  <si>
    <t>1. “CMOS Circuit Design, Layout and Simulation”, Baker, Li, &amp; Boyce, IEEE Press, 1998.
2. “Design of Analog CMOS Integrated Circuits”, Razavi, McGraw-Hill Inc., 2000.
3. “Analog Integrated Circuit Design”, Johns &amp; Martin, John Wiley &amp; Sons, 1997.
4. “CMOS Analog Design, 2nd Ed. ”,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</si>
  <si>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NVR Naidu and T. Krishna Rao, “Management and Entrepreneurship”, IK International Publishing House Pvt. Ltd 2008.
2. Mohanthy Sangram Keshari, “Fundamentals of Entrepreneurship”, PHI Publications, 2005</t>
  </si>
  <si>
    <t>1. Management and Entrepreneurship, NVR Naidu and T. Krishna Rao, IK International Publishing House Pvt. Ltd, 2008.
2. Fundamentals of Entrepreneurship, Mohanthy Sangram Keshari, PHI Learning Pvt. Ltd., 2005.</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</si>
  <si>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</si>
  <si>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C. Campolo, A. Molinaro, R. Scopigno, Vehicular Ad Hoc Networks: Standards, Solutions, and Research. Springer, 2015.
2. H. Hartenstein, K. P. Laberteaux, VANET: Vehicular Applications and Inter-Networking Technologies. Wiley, 2010.
3. IEEE 802.11p and DSRC Standards. Available at: https://www.ieee.org
4. Research papers from ACM, IEEE, and Springer on VANET applications and technologies.
5. Simulation tools documentation: NS-3, SUMO, and Veins.</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</si>
  <si>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Lecture slides of Prof. Fei-Fei Li – Stanford University – Available online at http://cs231n.stanford.edu/
7. Neural Networks and Deep Learning, Michael Nielsen, Determination Press – Available online at http://neuralnetworksanddeeplearning.com/index.html
8. Computer Vision: Algorithms and Applications, Richard Szeliski, Springer, 2011 – Online resource from Springer available at http://szeliski.org/Book/</t>
  </si>
  <si>
    <t>1. C. Huyen, Designing Machine Learning Systems: An Iterative Process for Production-Ready Applications. Sebastopol, CA, USA: O’Reilly Media, 2022.
2. A.Burkov, Machine Learning Engineering. 2020. [Online]. Available: https://leanpub.com/MLE
3. H. Hapke and C. Nelson, Building Machine Learning Pipelines. Sebastopol, CA, USA: O’Reilly Media, 2020.
4. N. Gift and A. Deza, Practical MLOps. Sebastopol, CA, USA: O’Reilly Media, 2021.
5. J. Reis and M. Housley, Fundamentals of Data Engineering. Sebastopol, CA, USA: O’Reilly</t>
  </si>
  <si>
    <t>1. NVR Naidu and T. Krishna Rao, “Management and Entrepreneurship”, IK International Publishing House Pvt. Ltd 2008.
2. Mohanthy Sangram Keshari, “Fundamentals of Entrepreneurship”, PHI Publications, 2005.
3. https://nptel.ac.in/courses/110106141</t>
  </si>
  <si>
    <t>1. Management and Entrepreneurship, NVR Naidu and T. Krishna Rao, IK International Publishing House Pvt. Ltd 2008.
2. Fundamentals of Entrepreneurship, Mohanthy Sangram Keshari, PHI Publications, 2005.</t>
  </si>
  <si>
    <t>Basic Algebra and Ca;culus</t>
  </si>
  <si>
    <t>2 assignments. 15 days each.</t>
  </si>
  <si>
    <t>Applying and Analyzing</t>
  </si>
  <si>
    <t>Answer all 5 questions of 10 marks each. Each question may have 2 parts of equal marks.</t>
  </si>
  <si>
    <t>Apply and analyze solutions to real-world problems.</t>
  </si>
  <si>
    <t>Answer all 10 questions of 10 marks each. Each question may have 2 parts of equal marks.</t>
  </si>
  <si>
    <t>September 15 and October 10</t>
  </si>
  <si>
    <t>Vectos, matrics, GPU/TPU support for deep learning systems.</t>
  </si>
  <si>
    <t>Vectors, matrices, efficient solutions on GPU/TPUs.</t>
  </si>
  <si>
    <t>High-dimensional vector embeddings as in Word2Vec and LLMs.</t>
  </si>
  <si>
    <t>Linear independence and basis vectors.</t>
  </si>
  <si>
    <t>Linear operations on embeddings: Finding relationships, combining and isolating concepts, and analogies.</t>
  </si>
  <si>
    <t>Introduction to matrices. Types of matrices. Operations. Matric-vector multiplication.</t>
  </si>
  <si>
    <t>Conceptual introduction to vector spaces and vector operations. Scalar product.</t>
  </si>
  <si>
    <t>Inner and outer products. Norm of a vector. Distance - standard deviation. Standardizations versus normalization.</t>
  </si>
  <si>
    <t>Gram-Schmidt algorithm.</t>
  </si>
  <si>
    <t>QR-factorization.</t>
  </si>
  <si>
    <t>Systems of linear equations: over and under-determined systems.</t>
  </si>
  <si>
    <t xml:space="preserve"> Solving linear equations.</t>
  </si>
  <si>
    <t>Applications in deep learning - Introduction to sensitivity and gradient in one dimension.</t>
  </si>
  <si>
    <t>Chain rule. Matrix derivatives.</t>
  </si>
  <si>
    <t>Gradient descent.</t>
  </si>
  <si>
    <t>Training the artificical neural networks - backward propagation of errors.</t>
  </si>
  <si>
    <t>Backpropagation algorithm.</t>
  </si>
  <si>
    <t>Introduction to Attention mechanism.</t>
  </si>
  <si>
    <t>Impementation details of attention mechanism in large language models.</t>
  </si>
  <si>
    <t>Tensor cores and GPU architectures</t>
  </si>
  <si>
    <t>Least squares: problem motivation and examples.</t>
  </si>
  <si>
    <t>Solving least squares problems - least square data fitting.</t>
  </si>
  <si>
    <t>Maximizing variance and minimizing projection error.</t>
  </si>
  <si>
    <t>Minimizing projection error, and identifying principal components visually.</t>
  </si>
  <si>
    <t>Mean centering and covariance matrices.</t>
  </si>
  <si>
    <t>Covariance matrices, eigenvectors, and eigenvalues.</t>
  </si>
  <si>
    <t>Feature scaling (standardization), eigendecomposition vs. Singular Value Decomposition (SVD)</t>
  </si>
  <si>
    <t>Applying PCA to solve machine learning bottlenecks</t>
  </si>
  <si>
    <t>Loss of feature interpretability, sensitivity to outliers, and the limitation of linear assumptions</t>
  </si>
  <si>
    <t>Batch Gradient Descent, Stochastic Gradient Descent (SGD), and Mini-batch Gradient Descent. Vectorization efficiency, memory constraints, convergence speed, and escaping local minima.</t>
  </si>
  <si>
    <t>Sigmoid with Binary Cross-Entropy vs. Softmax with Categorical Cross-Entropy. Mapping out the backward pass differences between two-class and many-class problems.</t>
  </si>
  <si>
    <t>Linear/Identity activation functions at the output layer and Mean Squared Error (MSE) loss. Comparing gradient behavior and scale stability between regression and classification losses</t>
  </si>
  <si>
    <t>Mean centering, covariance matrices, eigenvectors, and eigenvalues - Data Preparation and Relations.</t>
  </si>
  <si>
    <t>Mean centering, covariance matrices, eigenvectors, and eigenvalues - The Transformation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</si>
</sst>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b/>
      <sz val="12"/>
      <color rgb="FF000000"/>
      <name val="Times New Roman"/>
      <family val="1"/>
    </font>
    <font>
      <sz val="12"/>
      <color rgb="FF000000"/>
      <name val="Times New Roman"/>
      <family val="1"/>
    </font>
    <font>
      <b/>
      <sz val="11"/>
      <color theme="1"/>
      <name val="Calibri"/>
      <family val="2"/>
      <scheme val="minor"/>
    </font>
    <font>
      <sz val="10"/>
      <color rgb="FF000000"/>
      <name val="Arial"/>
      <family val="2"/>
    </font>
    <font>
      <sz val="8"/>
      <name val="Arial"/>
      <family val="2"/>
    </font>
    <font>
      <sz val="10"/>
      <color theme="1"/>
      <name val="Calibri"/>
      <family val="2"/>
      <scheme val="minor"/>
    </font>
    <font>
      <b/>
      <sz val="16"/>
      <color theme="1"/>
      <name val="Calibri"/>
      <family val="2"/>
      <scheme val="minor"/>
    </font>
    <font>
      <b/>
      <sz val="14"/>
      <color theme="1"/>
      <name val="Cambria"/>
      <family val="1"/>
    </font>
    <font>
      <b/>
      <sz val="12"/>
      <color theme="1"/>
      <name val="Cambria"/>
      <family val="1"/>
    </font>
    <font>
      <sz val="12"/>
      <color theme="1"/>
      <name val="Calibri"/>
      <family val="2"/>
      <scheme val="minor"/>
    </font>
    <font>
      <b/>
      <sz val="12"/>
      <color theme="1"/>
      <name val="Times New Roman"/>
      <family val="1"/>
    </font>
    <font>
      <sz val="8"/>
      <name val="Arial"/>
      <family val="2"/>
    </font>
    <font>
      <sz val="11"/>
      <color theme="1"/>
      <name val="Cambria"/>
      <family val="1"/>
    </font>
    <font>
      <sz val="12"/>
      <color theme="1"/>
      <name val="Cambria"/>
      <family val="1"/>
    </font>
    <font>
      <b/>
      <sz val="16"/>
      <color theme="1"/>
      <name val="Cambria"/>
      <family val="1"/>
    </font>
    <font>
      <b/>
      <sz val="14"/>
      <color theme="4"/>
      <name val="Cambria"/>
      <family val="1"/>
    </font>
    <font>
      <b/>
      <sz val="11"/>
      <color theme="1"/>
      <name val="Cambria"/>
      <family val="1"/>
    </font>
    <font>
      <b/>
      <sz val="14"/>
      <color theme="4" tint="-0.249977111117893"/>
      <name val="Cambria"/>
      <family val="1"/>
    </font>
    <font>
      <sz val="14"/>
      <color theme="4" tint="-0.249977111117893"/>
      <name val="Cambria"/>
      <family val="1"/>
    </font>
    <font>
      <b/>
      <sz val="14"/>
      <color rgb="FF000000"/>
      <name val="Times New Roman"/>
      <family val="1"/>
    </font>
    <font>
      <sz val="8"/>
      <name val="Arial"/>
      <family val="2"/>
    </font>
    <font>
      <b/>
      <sz val="10"/>
      <color rgb="FF000000"/>
      <name val="Arial"/>
      <family val="2"/>
    </font>
    <font>
      <sz val="12"/>
      <color rgb="FF000000"/>
      <name val="Arial"/>
      <family val="2"/>
    </font>
    <font>
      <b/>
      <sz val="12"/>
      <color rgb="FF000000"/>
      <name val="Arial"/>
      <family val="2"/>
    </font>
    <font>
      <sz val="14"/>
      <color rgb="FF000000"/>
      <name val="Arial"/>
      <family val="2"/>
    </font>
    <font>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1">
    <xf numFmtId="0" fontId="0" fillId="0" borderId="0"/>
  </cellStyleXfs>
  <cellXfs count="189">
    <xf numFmtId="0" fontId="0" fillId="0" borderId="0" xfId="0"/>
    <xf numFmtId="0" fontId="0" fillId="0" borderId="0" xfId="0" applyAlignment="1">
      <alignment horizontal="center" vertical="center"/>
    </xf>
    <xf numFmtId="0" fontId="0" fillId="2" borderId="2" xfId="0" applyFill="1" applyBorder="1" applyAlignment="1">
      <alignment horizontal="center" vertical="center" wrapText="1"/>
    </xf>
    <xf numFmtId="0" fontId="3" fillId="2" borderId="2" xfId="0" applyFont="1" applyFill="1" applyBorder="1" applyAlignment="1">
      <alignment horizontal="center"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2" borderId="2" xfId="0" applyFill="1" applyBorder="1" applyAlignment="1" applyProtection="1">
      <alignment vertical="center" wrapText="1"/>
      <protection locked="0"/>
    </xf>
    <xf numFmtId="0" fontId="3" fillId="2" borderId="9" xfId="0" applyFont="1" applyFill="1" applyBorder="1" applyAlignment="1">
      <alignment horizontal="center" vertical="center"/>
    </xf>
    <xf numFmtId="0" fontId="0" fillId="2" borderId="4" xfId="0" applyFill="1" applyBorder="1" applyAlignment="1">
      <alignment horizontal="left" vertical="center" wrapText="1"/>
    </xf>
    <xf numFmtId="0" fontId="0" fillId="2" borderId="2" xfId="0" applyFill="1" applyBorder="1" applyAlignment="1" applyProtection="1">
      <alignment horizontal="center" vertical="center" wrapText="1"/>
      <protection locked="0"/>
    </xf>
    <xf numFmtId="0" fontId="6" fillId="2" borderId="2" xfId="0" applyFont="1" applyFill="1" applyBorder="1" applyAlignment="1" applyProtection="1">
      <alignment vertical="center" wrapText="1"/>
      <protection locked="0"/>
    </xf>
    <xf numFmtId="0" fontId="0" fillId="2" borderId="2" xfId="0" applyFill="1" applyBorder="1" applyAlignment="1">
      <alignment horizontal="left" vertical="center" wrapText="1"/>
    </xf>
    <xf numFmtId="0" fontId="9" fillId="2" borderId="2" xfId="0" applyFont="1" applyFill="1" applyBorder="1" applyAlignment="1">
      <alignment horizontal="center" vertical="center"/>
    </xf>
    <xf numFmtId="0" fontId="2" fillId="0" borderId="0" xfId="0" applyFont="1"/>
    <xf numFmtId="0" fontId="2" fillId="0" borderId="0" xfId="0" applyFont="1" applyAlignment="1">
      <alignment horizontal="center" vertical="center"/>
    </xf>
    <xf numFmtId="0" fontId="4"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11" xfId="0" applyFont="1" applyFill="1" applyBorder="1" applyAlignment="1">
      <alignment horizontal="center" vertical="center"/>
    </xf>
    <xf numFmtId="0" fontId="2" fillId="2" borderId="11" xfId="0" applyFont="1" applyFill="1" applyBorder="1" applyAlignment="1">
      <alignment horizontal="left"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2" fillId="2" borderId="2" xfId="0" applyFont="1" applyFill="1" applyBorder="1" applyAlignment="1" applyProtection="1">
      <alignment vertical="center" wrapText="1"/>
      <protection locked="0"/>
    </xf>
    <xf numFmtId="0" fontId="2" fillId="0" borderId="0" xfId="0" applyFont="1" applyAlignment="1">
      <alignment wrapText="1"/>
    </xf>
    <xf numFmtId="0" fontId="4" fillId="2" borderId="4" xfId="0" applyFont="1" applyFill="1" applyBorder="1" applyAlignment="1">
      <alignment horizontal="left" vertical="center" wrapText="1"/>
    </xf>
    <xf numFmtId="0" fontId="2" fillId="0" borderId="0" xfId="0" applyFont="1" applyAlignment="1">
      <alignment vertical="center" wrapText="1"/>
    </xf>
    <xf numFmtId="0" fontId="2" fillId="2" borderId="2" xfId="0" applyFont="1" applyFill="1" applyBorder="1" applyAlignment="1">
      <alignment vertical="center" wrapText="1"/>
    </xf>
    <xf numFmtId="0" fontId="0" fillId="0" borderId="0" xfId="0" applyAlignment="1">
      <alignment horizontal="left"/>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0" fillId="0" borderId="0" xfId="0" applyAlignment="1">
      <alignment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0" fontId="22" fillId="2" borderId="2" xfId="0" applyFont="1" applyFill="1" applyBorder="1" applyAlignment="1">
      <alignment horizontal="center" vertical="center"/>
    </xf>
    <xf numFmtId="0" fontId="4" fillId="0" borderId="2" xfId="0" applyFont="1" applyBorder="1" applyAlignment="1">
      <alignment horizontal="center" vertical="center"/>
    </xf>
    <xf numFmtId="49" fontId="22" fillId="2" borderId="2" xfId="0" applyNumberFormat="1" applyFont="1" applyFill="1" applyBorder="1" applyAlignment="1">
      <alignment horizontal="center" vertical="center"/>
    </xf>
    <xf numFmtId="0" fontId="2" fillId="0" borderId="0" xfId="0" applyFont="1" applyAlignment="1">
      <alignment horizontal="left" vertical="center"/>
    </xf>
    <xf numFmtId="0" fontId="2" fillId="2" borderId="3" xfId="0" applyFont="1" applyFill="1" applyBorder="1" applyAlignment="1" applyProtection="1">
      <alignment vertical="center" wrapText="1"/>
      <protection locked="0"/>
    </xf>
    <xf numFmtId="0" fontId="2" fillId="2" borderId="11" xfId="0" applyFont="1" applyFill="1" applyBorder="1" applyAlignment="1" applyProtection="1">
      <alignment vertical="center" wrapText="1"/>
      <protection locked="0"/>
    </xf>
    <xf numFmtId="0" fontId="0" fillId="2" borderId="3" xfId="0" applyFill="1" applyBorder="1" applyAlignment="1">
      <alignment horizontal="center" vertical="center"/>
    </xf>
    <xf numFmtId="0" fontId="0" fillId="2" borderId="3" xfId="0" applyFill="1" applyBorder="1" applyAlignment="1" applyProtection="1">
      <alignment vertical="center" wrapText="1"/>
      <protection locked="0"/>
    </xf>
    <xf numFmtId="0" fontId="0" fillId="2" borderId="11" xfId="0" applyFill="1" applyBorder="1" applyAlignment="1">
      <alignment horizontal="center" vertical="center"/>
    </xf>
    <xf numFmtId="0" fontId="0" fillId="2" borderId="11" xfId="0" applyFill="1" applyBorder="1" applyAlignment="1" applyProtection="1">
      <alignment vertical="center" wrapText="1"/>
      <protection locked="0"/>
    </xf>
    <xf numFmtId="0" fontId="2" fillId="0" borderId="0" xfId="0" applyFont="1" applyAlignment="1">
      <alignment horizontal="center"/>
    </xf>
    <xf numFmtId="0" fontId="2" fillId="2" borderId="2" xfId="0" applyFont="1" applyFill="1" applyBorder="1" applyAlignment="1">
      <alignment horizontal="center"/>
    </xf>
    <xf numFmtId="0" fontId="4" fillId="2" borderId="3" xfId="0" applyFont="1" applyFill="1" applyBorder="1" applyAlignment="1">
      <alignment horizontal="center" vertical="center"/>
    </xf>
    <xf numFmtId="0" fontId="0" fillId="2" borderId="5" xfId="0" applyFill="1" applyBorder="1" applyAlignment="1">
      <alignment horizontal="left" vertical="center" wrapText="1"/>
    </xf>
    <xf numFmtId="0" fontId="0" fillId="2" borderId="3" xfId="0" applyFill="1" applyBorder="1" applyAlignment="1" applyProtection="1">
      <alignment horizontal="center" vertical="center" wrapText="1"/>
      <protection locked="0"/>
    </xf>
    <xf numFmtId="0" fontId="4" fillId="2" borderId="11" xfId="0" applyFont="1" applyFill="1" applyBorder="1" applyAlignment="1">
      <alignment horizontal="center" vertical="center"/>
    </xf>
    <xf numFmtId="0" fontId="0" fillId="2" borderId="12" xfId="0" applyFill="1" applyBorder="1" applyAlignment="1">
      <alignment horizontal="left" vertical="center" wrapText="1"/>
    </xf>
    <xf numFmtId="0" fontId="0" fillId="2" borderId="11" xfId="0" applyFill="1" applyBorder="1" applyAlignment="1" applyProtection="1">
      <alignment horizontal="center" vertical="center" wrapText="1"/>
      <protection locked="0"/>
    </xf>
    <xf numFmtId="0" fontId="3" fillId="2" borderId="3" xfId="0" applyFont="1" applyFill="1" applyBorder="1" applyAlignment="1">
      <alignment horizontal="left" vertical="center" wrapText="1"/>
    </xf>
    <xf numFmtId="0" fontId="0" fillId="2" borderId="2" xfId="0" applyFill="1" applyBorder="1" applyAlignment="1" applyProtection="1">
      <alignment horizontal="left" vertical="center" wrapText="1"/>
      <protection locked="0"/>
    </xf>
    <xf numFmtId="0" fontId="0" fillId="2" borderId="11" xfId="0" applyFill="1" applyBorder="1" applyAlignment="1" applyProtection="1">
      <alignment horizontal="left" vertical="center" wrapText="1"/>
      <protection locked="0"/>
    </xf>
    <xf numFmtId="0" fontId="0" fillId="2" borderId="3" xfId="0" applyFill="1" applyBorder="1" applyAlignment="1" applyProtection="1">
      <alignment horizontal="left" vertical="center" wrapText="1"/>
      <protection locked="0"/>
    </xf>
    <xf numFmtId="0" fontId="4" fillId="2" borderId="2" xfId="0" applyFont="1" applyFill="1" applyBorder="1" applyAlignment="1" applyProtection="1">
      <alignment horizontal="left" vertical="center" wrapText="1"/>
      <protection locked="0"/>
    </xf>
    <xf numFmtId="0" fontId="0" fillId="0" borderId="0" xfId="0" applyAlignment="1">
      <alignment horizontal="left" wrapText="1"/>
    </xf>
    <xf numFmtId="0" fontId="4" fillId="2" borderId="2" xfId="0"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pplyProtection="1">
      <alignment horizontal="center" vertical="center" wrapText="1"/>
      <protection locked="0"/>
    </xf>
    <xf numFmtId="0" fontId="1" fillId="2" borderId="4"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0" xfId="0" applyFont="1" applyAlignment="1">
      <alignment horizontal="center"/>
    </xf>
    <xf numFmtId="0" fontId="13"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3" fillId="0" borderId="0" xfId="0" applyFont="1"/>
    <xf numFmtId="0" fontId="13" fillId="0" borderId="1" xfId="0" applyFont="1" applyBorder="1" applyAlignment="1">
      <alignment horizontal="center" vertical="center"/>
    </xf>
    <xf numFmtId="0" fontId="14" fillId="0" borderId="0" xfId="0" applyFont="1" applyAlignment="1">
      <alignment vertical="center"/>
    </xf>
    <xf numFmtId="0" fontId="15" fillId="0" borderId="1" xfId="0" applyFont="1" applyBorder="1" applyAlignment="1">
      <alignment horizontal="center" vertical="center"/>
    </xf>
    <xf numFmtId="0" fontId="14" fillId="0" borderId="1" xfId="0" applyFont="1" applyBorder="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3" fillId="0" borderId="1" xfId="0" applyFont="1" applyBorder="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8" fillId="0" borderId="0" xfId="0" applyFont="1" applyAlignment="1">
      <alignment horizontal="left"/>
    </xf>
    <xf numFmtId="0" fontId="4" fillId="0" borderId="0" xfId="0" applyFont="1" applyAlignment="1">
      <alignment horizontal="center" vertical="center"/>
    </xf>
    <xf numFmtId="0" fontId="0" fillId="0" borderId="0" xfId="0" applyAlignment="1">
      <alignment vertical="center"/>
    </xf>
    <xf numFmtId="0" fontId="14" fillId="0" borderId="0" xfId="0" applyFont="1"/>
    <xf numFmtId="0" fontId="9" fillId="0" borderId="1" xfId="0" applyFont="1" applyBorder="1" applyAlignment="1">
      <alignment horizontal="center" vertical="center"/>
    </xf>
    <xf numFmtId="0" fontId="0" fillId="2" borderId="2" xfId="0" applyFill="1" applyBorder="1" applyAlignment="1" applyProtection="1">
      <alignment horizontal="center" vertical="center"/>
      <protection locked="0"/>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 fillId="0" borderId="1" xfId="0" applyFont="1" applyBorder="1" applyAlignment="1">
      <alignment horizontal="center" vertical="center" wrapText="1"/>
    </xf>
    <xf numFmtId="0" fontId="3" fillId="0" borderId="1" xfId="0" applyFont="1" applyBorder="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Protection="1">
      <protection hidden="1"/>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left" vertical="center" wrapText="1"/>
      <protection hidden="1"/>
    </xf>
    <xf numFmtId="0" fontId="10" fillId="0" borderId="1" xfId="0" applyFont="1" applyBorder="1" applyAlignment="1" applyProtection="1">
      <alignment horizontal="center" vertical="center" wrapText="1"/>
      <protection hidden="1"/>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center" vertical="center" wrapText="1"/>
      <protection locked="0"/>
    </xf>
    <xf numFmtId="0" fontId="0" fillId="0" borderId="1" xfId="0" applyBorder="1" applyAlignment="1" applyProtection="1">
      <alignment wrapText="1"/>
      <protection hidden="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4" fillId="0" borderId="2" xfId="0" applyFont="1" applyBorder="1" applyAlignment="1" applyProtection="1">
      <alignment horizontal="center" vertical="center"/>
      <protection locked="0"/>
    </xf>
    <xf numFmtId="0" fontId="23" fillId="0" borderId="2" xfId="0" applyFont="1" applyBorder="1" applyAlignment="1">
      <alignment horizontal="center" vertical="center" wrapText="1"/>
    </xf>
    <xf numFmtId="0" fontId="3" fillId="0" borderId="1" xfId="0" applyFont="1" applyBorder="1" applyAlignment="1">
      <alignment vertical="center" wrapText="1"/>
    </xf>
    <xf numFmtId="0" fontId="25" fillId="0" borderId="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26" fillId="0" borderId="0" xfId="0" applyFont="1" applyProtection="1">
      <protection locked="0" hidden="1"/>
    </xf>
    <xf numFmtId="0" fontId="26" fillId="0" borderId="0" xfId="0" applyFont="1" applyAlignment="1" applyProtection="1">
      <alignment horizontal="left" vertical="center"/>
      <protection locked="0" hidden="1"/>
    </xf>
    <xf numFmtId="0" fontId="0" fillId="0" borderId="0" xfId="0" applyAlignment="1">
      <alignment horizontal="left" vertical="center"/>
    </xf>
    <xf numFmtId="0" fontId="14" fillId="0" borderId="1" xfId="0" applyFont="1" applyBorder="1" applyAlignment="1">
      <alignment horizontal="center" vertical="center"/>
    </xf>
    <xf numFmtId="0" fontId="13" fillId="0" borderId="1" xfId="0"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0" xfId="0" applyFont="1" applyAlignment="1">
      <alignment horizontal="center"/>
    </xf>
    <xf numFmtId="0" fontId="16" fillId="0" borderId="0" xfId="0" applyFont="1" applyAlignment="1">
      <alignment horizontal="left" vertical="center"/>
    </xf>
    <xf numFmtId="0" fontId="14" fillId="0" borderId="1" xfId="0" applyFont="1" applyBorder="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pplyProtection="1">
      <alignment horizontal="center" vertical="center"/>
      <protection locked="0"/>
    </xf>
    <xf numFmtId="0" fontId="19" fillId="0" borderId="1" xfId="0" applyFont="1" applyBorder="1" applyAlignment="1">
      <alignment horizontal="center" vertical="center"/>
    </xf>
    <xf numFmtId="0" fontId="18"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14" fillId="0" borderId="1" xfId="0" applyFont="1" applyBorder="1" applyAlignment="1">
      <alignment horizontal="right" vertical="center"/>
    </xf>
    <xf numFmtId="0" fontId="14" fillId="0" borderId="1" xfId="0" applyFont="1" applyBorder="1" applyAlignment="1" applyProtection="1">
      <alignment horizontal="left" vertical="center"/>
      <protection locked="0"/>
    </xf>
    <xf numFmtId="0" fontId="14" fillId="0" borderId="0" xfId="0" applyFont="1" applyAlignment="1">
      <alignment horizontal="left" vertical="top" wrapText="1"/>
    </xf>
    <xf numFmtId="0" fontId="13" fillId="0" borderId="0" xfId="0" applyFont="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9"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4" fillId="0" borderId="1" xfId="0" applyFont="1" applyBorder="1" applyAlignment="1">
      <alignment horizontal="left" vertical="center"/>
    </xf>
    <xf numFmtId="0" fontId="15" fillId="0" borderId="1" xfId="0" applyFont="1" applyBorder="1" applyAlignment="1">
      <alignment horizontal="center" vertical="center"/>
    </xf>
    <xf numFmtId="14" fontId="13" fillId="0" borderId="1" xfId="0" applyNumberFormat="1" applyFont="1" applyBorder="1" applyAlignment="1" applyProtection="1">
      <alignment horizontal="center" vertical="center"/>
      <protection locked="0"/>
    </xf>
    <xf numFmtId="0" fontId="8" fillId="0" borderId="0" xfId="0" applyFont="1" applyAlignment="1">
      <alignment horizontal="center" vertical="center" wrapText="1"/>
    </xf>
    <xf numFmtId="0" fontId="8" fillId="0" borderId="0" xfId="0" applyFont="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pplyProtection="1">
      <alignment horizontal="center" vertical="center"/>
      <protection hidden="1"/>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23" fillId="3" borderId="0" xfId="0" applyFont="1" applyFill="1" applyAlignment="1">
      <alignment horizontal="center" vertical="center"/>
    </xf>
    <xf numFmtId="0" fontId="23" fillId="3" borderId="1" xfId="0" applyFont="1" applyFill="1" applyBorder="1" applyAlignment="1">
      <alignment horizontal="center" vertical="center"/>
    </xf>
    <xf numFmtId="0" fontId="24" fillId="0" borderId="6" xfId="0" applyFont="1" applyBorder="1" applyAlignment="1">
      <alignment horizontal="center" vertical="center"/>
    </xf>
    <xf numFmtId="0" fontId="23" fillId="3" borderId="10" xfId="0" applyFont="1" applyFill="1" applyBorder="1" applyAlignment="1">
      <alignment horizontal="center" vertical="center"/>
    </xf>
  </cellXfs>
  <cellStyles count="1">
    <cellStyle name="Normal" xfId="0" builtinId="0"/>
  </cellStyles>
  <dxfs count="55">
    <dxf>
      <border>
        <right style="thin">
          <color auto="1"/>
        </right>
        <vertical/>
        <horizontal/>
      </border>
    </dxf>
    <dxf>
      <fill>
        <patternFill>
          <bgColor rgb="FFC00000"/>
        </patternFill>
      </fill>
    </dxf>
    <dxf>
      <border>
        <right style="thin">
          <color auto="1"/>
        </right>
        <top style="thin">
          <color auto="1"/>
        </top>
        <bottom style="thin">
          <color auto="1"/>
        </bottom>
        <vertical/>
        <horizontal/>
      </border>
    </dxf>
    <dxf>
      <fill>
        <patternFill>
          <bgColor rgb="FFC00000"/>
        </patternFill>
      </fill>
    </dxf>
    <dxf>
      <fill>
        <patternFill>
          <bgColor rgb="FFC00000"/>
        </patternFill>
      </fill>
    </dxf>
    <dxf>
      <font>
        <color theme="0"/>
      </font>
      <fill>
        <patternFill>
          <bgColor rgb="FFC00000"/>
        </patternFill>
      </fill>
    </dxf>
    <dxf>
      <fill>
        <patternFill>
          <bgColor rgb="FFC00000"/>
        </patternFill>
      </fill>
    </dxf>
    <dxf>
      <border>
        <left style="thin">
          <color auto="1"/>
        </left>
        <top style="thin">
          <color auto="1"/>
        </top>
        <bottom style="thin">
          <color auto="1"/>
        </bottom>
        <vertical/>
        <horizontal/>
      </border>
    </dxf>
    <dxf>
      <fill>
        <patternFill>
          <bgColor rgb="FFC00000"/>
        </patternFill>
      </fill>
    </dxf>
    <dxf>
      <border>
        <left style="thin">
          <color auto="1"/>
        </left>
        <right style="thin">
          <color auto="1"/>
        </right>
        <top style="thin">
          <color auto="1"/>
        </top>
        <bottom style="thin">
          <color auto="1"/>
        </bottom>
        <vertical/>
        <horizontal/>
      </border>
    </dxf>
    <dxf>
      <fill>
        <patternFill>
          <bgColor rgb="FFC00000"/>
        </patternFill>
      </fill>
    </dxf>
    <dxf>
      <fill>
        <patternFill>
          <bgColor rgb="FFC00000"/>
        </patternFill>
      </fill>
    </dxf>
    <dxf>
      <fill>
        <patternFill>
          <bgColor theme="0"/>
        </patternFill>
      </fill>
    </dxf>
    <dxf>
      <font>
        <color theme="0"/>
      </font>
      <fill>
        <patternFill>
          <bgColor rgb="FFC00000"/>
        </patternFill>
      </fill>
    </dxf>
    <dxf>
      <fill>
        <patternFill>
          <bgColor rgb="FFC00000"/>
        </patternFill>
      </fill>
    </dxf>
    <dxf>
      <font>
        <color theme="0"/>
      </font>
      <fill>
        <patternFill>
          <bgColor rgb="FFC00000"/>
        </patternFill>
      </fill>
    </dxf>
    <dxf>
      <border>
        <bottom style="thin">
          <color auto="1"/>
        </bottom>
        <vertical/>
        <horizontal/>
      </border>
    </dxf>
    <dxf>
      <fill>
        <patternFill>
          <bgColor theme="3" tint="0.59996337778862885"/>
        </patternFill>
      </fill>
      <border>
        <left style="thin">
          <color auto="1"/>
        </left>
        <right style="thin">
          <color auto="1"/>
        </right>
        <top style="thin">
          <color auto="1"/>
        </top>
        <bottom style="thin">
          <color auto="1"/>
        </bottom>
        <vertical/>
        <horizontal/>
      </border>
    </dxf>
    <dxf>
      <fill>
        <patternFill>
          <bgColor rgb="FFC00000"/>
        </patternFill>
      </fill>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33CC33"/>
      <color rgb="FF99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 wise</a:t>
            </a:r>
            <a:r>
              <a:rPr lang="en-IN" baseline="0"/>
              <a:t> </a:t>
            </a:r>
            <a:r>
              <a:rPr lang="en-IN"/>
              <a:t>Weightage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'Course Plan'!$Q$169</c:f>
              <c:strCache>
                <c:ptCount val="1"/>
                <c:pt idx="0">
                  <c:v>Actual
CO wise
Weightage</c:v>
                </c:pt>
              </c:strCache>
            </c:strRef>
          </c:tx>
          <c:spPr>
            <a:solidFill>
              <a:schemeClr val="accent1"/>
            </a:solidFill>
            <a:ln>
              <a:noFill/>
            </a:ln>
            <a:effectLst/>
          </c:spPr>
          <c:invertIfNegative val="0"/>
          <c:val>
            <c:numRef>
              <c:f>'Course Plan'!$Q$170:$Q$174</c:f>
              <c:numCache>
                <c:formatCode>0.00</c:formatCode>
                <c:ptCount val="5"/>
                <c:pt idx="0">
                  <c:v>0.26002400960384153</c:v>
                </c:pt>
                <c:pt idx="1">
                  <c:v>0.3700480192076831</c:v>
                </c:pt>
                <c:pt idx="2">
                  <c:v>0.3700480192076831</c:v>
                </c:pt>
                <c:pt idx="3">
                  <c:v>0</c:v>
                </c:pt>
                <c:pt idx="4">
                  <c:v>0</c:v>
                </c:pt>
              </c:numCache>
            </c:numRef>
          </c:val>
          <c:extLst>
            <c:ext xmlns:c16="http://schemas.microsoft.com/office/drawing/2014/chart" uri="{C3380CC4-5D6E-409C-BE32-E72D297353CC}">
              <c16:uniqueId val="{00000000-5159-47E6-B7B0-AB4DC958A0FB}"/>
            </c:ext>
          </c:extLst>
        </c:ser>
        <c:ser>
          <c:idx val="1"/>
          <c:order val="1"/>
          <c:tx>
            <c:strRef>
              <c:f>'Course Plan'!$S$169</c:f>
              <c:strCache>
                <c:ptCount val="1"/>
                <c:pt idx="0">
                  <c:v>Expected CO wise
Weightage</c:v>
                </c:pt>
              </c:strCache>
            </c:strRef>
          </c:tx>
          <c:spPr>
            <a:solidFill>
              <a:schemeClr val="accent2"/>
            </a:solidFill>
            <a:ln>
              <a:noFill/>
            </a:ln>
            <a:effectLst/>
          </c:spPr>
          <c:invertIfNegative val="0"/>
          <c:val>
            <c:numRef>
              <c:f>'Course Plan'!$S$170:$S$174</c:f>
              <c:numCache>
                <c:formatCode>0.00</c:formatCode>
                <c:ptCount val="5"/>
                <c:pt idx="0">
                  <c:v>0.27777777777777779</c:v>
                </c:pt>
                <c:pt idx="1">
                  <c:v>0.3888888888888889</c:v>
                </c:pt>
                <c:pt idx="2">
                  <c:v>0.33333333333333331</c:v>
                </c:pt>
                <c:pt idx="3">
                  <c:v>0</c:v>
                </c:pt>
                <c:pt idx="4">
                  <c:v>0</c:v>
                </c:pt>
              </c:numCache>
            </c:numRef>
          </c:val>
          <c:extLst>
            <c:ext xmlns:c16="http://schemas.microsoft.com/office/drawing/2014/chart" uri="{C3380CC4-5D6E-409C-BE32-E72D297353CC}">
              <c16:uniqueId val="{00000001-5159-47E6-B7B0-AB4DC958A0FB}"/>
            </c:ext>
          </c:extLst>
        </c:ser>
        <c:dLbls>
          <c:showLegendKey val="0"/>
          <c:showVal val="0"/>
          <c:showCatName val="0"/>
          <c:showSerName val="0"/>
          <c:showPercent val="0"/>
          <c:showBubbleSize val="0"/>
        </c:dLbls>
        <c:gapWidth val="219"/>
        <c:overlap val="-27"/>
        <c:axId val="644791456"/>
        <c:axId val="644728096"/>
      </c:barChart>
      <c:catAx>
        <c:axId val="644791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28096"/>
        <c:crosses val="autoZero"/>
        <c:auto val="1"/>
        <c:lblAlgn val="ctr"/>
        <c:lblOffset val="100"/>
        <c:noMultiLvlLbl val="0"/>
      </c:catAx>
      <c:valAx>
        <c:axId val="64472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5</xdr:col>
      <xdr:colOff>167640</xdr:colOff>
      <xdr:row>182</xdr:row>
      <xdr:rowOff>0</xdr:rowOff>
    </xdr:from>
    <xdr:to>
      <xdr:col>15</xdr:col>
      <xdr:colOff>167640</xdr:colOff>
      <xdr:row>197</xdr:row>
      <xdr:rowOff>114300</xdr:rowOff>
    </xdr:to>
    <xdr:graphicFrame macro="">
      <xdr:nvGraphicFramePr>
        <xdr:cNvPr id="6" name="Chart 5">
          <a:extLst>
            <a:ext uri="{FF2B5EF4-FFF2-40B4-BE49-F238E27FC236}">
              <a16:creationId xmlns:a16="http://schemas.microsoft.com/office/drawing/2014/main" id="{B5D8377E-2171-4D23-9543-8332B170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19</v>
    <v>4</v>
  </rv>
  <rv s="0">
    <v>5</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2DE8-2137-4900-A13A-20CD20ACB95B}">
  <dimension ref="A1:J20"/>
  <sheetViews>
    <sheetView topLeftCell="D1" workbookViewId="0">
      <selection activeCell="J2" sqref="J2"/>
    </sheetView>
  </sheetViews>
  <sheetFormatPr defaultColWidth="9.1796875" defaultRowHeight="25" customHeight="1" x14ac:dyDescent="0.35"/>
  <cols>
    <col min="1" max="1" width="11.7265625" style="14" bestFit="1" customWidth="1"/>
    <col min="2" max="2" width="7.453125" style="14" bestFit="1" customWidth="1"/>
    <col min="3" max="3" width="100.54296875" style="14" bestFit="1" customWidth="1"/>
    <col min="4" max="4" width="21.54296875" style="14" bestFit="1" customWidth="1"/>
    <col min="5" max="5" width="1.453125" style="14" customWidth="1"/>
    <col min="6" max="6" width="15.54296875" style="14" bestFit="1" customWidth="1"/>
    <col min="7" max="7" width="1.26953125" style="14" customWidth="1"/>
    <col min="8" max="8" width="12.453125" style="14" bestFit="1" customWidth="1"/>
    <col min="9" max="9" width="2.1796875" style="14" customWidth="1"/>
    <col min="10" max="10" width="123.54296875" style="14" bestFit="1" customWidth="1"/>
    <col min="11" max="16384" width="9.1796875" style="14"/>
  </cols>
  <sheetData>
    <row r="1" spans="1:10" ht="25" customHeight="1" x14ac:dyDescent="0.35">
      <c r="A1" s="19" t="s">
        <v>12</v>
      </c>
      <c r="B1" s="19" t="s">
        <v>13</v>
      </c>
      <c r="C1" s="19" t="s">
        <v>14</v>
      </c>
      <c r="D1" s="19" t="s">
        <v>42</v>
      </c>
      <c r="F1" s="19" t="s">
        <v>15</v>
      </c>
      <c r="H1" s="19" t="s">
        <v>16</v>
      </c>
      <c r="J1" s="19" t="s">
        <v>14</v>
      </c>
    </row>
    <row r="2" spans="1:10" ht="25" customHeight="1" x14ac:dyDescent="0.35">
      <c r="A2" s="18" t="s">
        <v>39</v>
      </c>
      <c r="B2" s="18" t="s">
        <v>40</v>
      </c>
      <c r="C2" s="20" t="s">
        <v>1902</v>
      </c>
      <c r="D2" s="18" t="s">
        <v>61</v>
      </c>
      <c r="F2" s="18" t="s">
        <v>29</v>
      </c>
      <c r="H2" s="18" t="s">
        <v>19</v>
      </c>
      <c r="J2" s="20" t="str">
        <f>IF(Setup!$B$1="","",IF(Setup!$B$2="Invalid Faculty Code","Enter Valid Faculty Code",IF(C2="","",C2)))</f>
        <v>Master of Engineering – M.E in Computer Science and Engineering</v>
      </c>
    </row>
    <row r="3" spans="1:10" ht="25" customHeight="1" x14ac:dyDescent="0.35">
      <c r="A3" s="18" t="s">
        <v>20</v>
      </c>
      <c r="B3" s="18" t="s">
        <v>1841</v>
      </c>
      <c r="C3" s="20" t="s">
        <v>1851</v>
      </c>
      <c r="D3" s="18" t="s">
        <v>46</v>
      </c>
      <c r="F3" s="18" t="s">
        <v>32</v>
      </c>
      <c r="H3" s="18" t="s">
        <v>23</v>
      </c>
      <c r="J3" s="20" t="str">
        <f>IF(Setup!$B$1="","",IF(Setup!$B$2="Invalid Faculty Code","",IF(C3="","",C3)))</f>
        <v>Master of Engineering - M.E in Computer Science and Engineering (Embedded Systems)</v>
      </c>
    </row>
    <row r="4" spans="1:10" ht="25" customHeight="1" x14ac:dyDescent="0.35">
      <c r="A4" s="18" t="s">
        <v>36</v>
      </c>
      <c r="B4" s="18" t="s">
        <v>1842</v>
      </c>
      <c r="C4" s="20" t="s">
        <v>1852</v>
      </c>
      <c r="D4" s="18" t="s">
        <v>98</v>
      </c>
      <c r="F4" s="18" t="s">
        <v>35</v>
      </c>
      <c r="J4" s="20" t="str">
        <f>IF(Setup!$B$1="","",IF(Setup!$B$2="Invalid Faculty Code","",IF(C4="","",C4)))</f>
        <v>Master of Engineering - M.E in Electronics Engineering (Microelectronics and VLSI Technology)</v>
      </c>
    </row>
    <row r="5" spans="1:10" ht="25" customHeight="1" x14ac:dyDescent="0.35">
      <c r="A5" s="18" t="s">
        <v>17</v>
      </c>
      <c r="B5" s="18" t="s">
        <v>1843</v>
      </c>
      <c r="C5" s="20" t="s">
        <v>1853</v>
      </c>
      <c r="D5" s="18" t="s">
        <v>79</v>
      </c>
      <c r="F5" s="18" t="s">
        <v>38</v>
      </c>
      <c r="J5" s="20" t="str">
        <f>IF(Setup!$B$1="","",IF(Setup!$B$2="Invalid Faculty Code","",IF(C5="","",C5)))</f>
        <v>Master of Engineering - M.E in Electronics Engineering (VLSI Design)</v>
      </c>
    </row>
    <row r="6" spans="1:10" ht="25" customHeight="1" x14ac:dyDescent="0.35">
      <c r="A6" s="18" t="s">
        <v>1849</v>
      </c>
      <c r="B6" s="18" t="s">
        <v>1844</v>
      </c>
      <c r="C6" s="20" t="s">
        <v>1930</v>
      </c>
      <c r="D6" s="18" t="s">
        <v>46</v>
      </c>
      <c r="F6" s="18" t="s">
        <v>1934</v>
      </c>
      <c r="J6" s="20" t="str">
        <f>IF(Setup!$B$1="","",IF(Setup!$B$2="Invalid Faculty Code","",IF(C6="","",C6)))</f>
        <v>Master of Engineering - M.E in Computer Science and Engineering (Embedded Systems, Dual Degree Program with ESIGELEC, France)</v>
      </c>
    </row>
    <row r="7" spans="1:10" ht="25" customHeight="1" x14ac:dyDescent="0.35">
      <c r="A7" s="18" t="s">
        <v>27</v>
      </c>
      <c r="B7" s="18" t="s">
        <v>1845</v>
      </c>
      <c r="C7" s="20" t="s">
        <v>1854</v>
      </c>
      <c r="D7" s="18" t="s">
        <v>1931</v>
      </c>
      <c r="F7" s="18" t="s">
        <v>1935</v>
      </c>
      <c r="J7" s="20" t="str">
        <f>IF(Setup!$B$1="","",IF(Setup!$B$2="Invalid Faculty Code","",IF(C7="","",C7)))</f>
        <v>Master of Engineering - M.E in Computer Science and Engineering (Artificial Intelligence and Machine Learning)</v>
      </c>
    </row>
    <row r="8" spans="1:10" ht="25" customHeight="1" x14ac:dyDescent="0.35">
      <c r="A8" s="18" t="s">
        <v>30</v>
      </c>
      <c r="B8" s="18" t="s">
        <v>1846</v>
      </c>
      <c r="C8" s="20" t="s">
        <v>1855</v>
      </c>
      <c r="D8" s="18" t="s">
        <v>1931</v>
      </c>
      <c r="F8" s="18" t="s">
        <v>1936</v>
      </c>
      <c r="J8" s="20" t="str">
        <f>IF(Setup!$B$1="","",IF(Setup!$B$2="Invalid Faculty Code","",IF(C8="","",C8)))</f>
        <v>Master of Engineering - M.E in Computer Science and Engineering (Big Data Analytics)</v>
      </c>
    </row>
    <row r="9" spans="1:10" ht="25" customHeight="1" x14ac:dyDescent="0.35">
      <c r="A9" s="18" t="s">
        <v>24</v>
      </c>
      <c r="B9" s="18" t="s">
        <v>1847</v>
      </c>
      <c r="C9" s="20" t="s">
        <v>1856</v>
      </c>
      <c r="D9" s="18" t="s">
        <v>95</v>
      </c>
      <c r="F9" s="15"/>
      <c r="J9" s="20" t="str">
        <f>IF(Setup!$B$1="","",IF(Setup!$B$2="Invalid Faculty Code","",IF(C9="","",C9)))</f>
        <v>Master of Engineering - M.E in Computer Science and Engineering (Cloud Computing)</v>
      </c>
    </row>
    <row r="10" spans="1:10" ht="25" customHeight="1" x14ac:dyDescent="0.35">
      <c r="A10" s="18" t="s">
        <v>33</v>
      </c>
      <c r="B10" s="18" t="s">
        <v>1848</v>
      </c>
      <c r="C10" s="20" t="s">
        <v>1857</v>
      </c>
      <c r="D10" s="18" t="s">
        <v>64</v>
      </c>
      <c r="F10" s="15"/>
      <c r="J10" s="20" t="str">
        <f>IF(Setup!$B$1="","",IF(Setup!$B$2="Invalid Faculty Code","",IF(C10="","",C10)))</f>
        <v>Master of Engineering - M.E in Computer Science and Engineering (Cyber Security)</v>
      </c>
    </row>
    <row r="11" spans="1:10" ht="25" customHeight="1" x14ac:dyDescent="0.35">
      <c r="A11" s="18"/>
      <c r="B11" s="18"/>
      <c r="C11" s="20"/>
      <c r="D11" s="18"/>
      <c r="F11" s="15"/>
      <c r="J11" s="20" t="str">
        <f>IF(Setup!$B$1="","",IF(Setup!$B$2="Invalid Faculty Code","",IF(C11="","",C11)))</f>
        <v/>
      </c>
    </row>
    <row r="12" spans="1:10" ht="25" customHeight="1" x14ac:dyDescent="0.35">
      <c r="A12" s="18"/>
      <c r="B12" s="18"/>
      <c r="C12" s="20"/>
      <c r="D12" s="18"/>
      <c r="F12" s="15"/>
      <c r="J12" s="20" t="str">
        <f>IF(Setup!$B$1="","",IF(Setup!$B$2="Invalid Faculty Code","",IF(C12="","",C12)))</f>
        <v/>
      </c>
    </row>
    <row r="13" spans="1:10" ht="25" customHeight="1" x14ac:dyDescent="0.35">
      <c r="A13" s="18"/>
      <c r="B13" s="18"/>
      <c r="C13" s="20"/>
      <c r="D13" s="18"/>
      <c r="F13" s="15"/>
      <c r="J13" s="20" t="str">
        <f>IF(Setup!$B$1="","",IF(Setup!$B$2="Invalid Faculty Code","",IF(C13="","",C13)))</f>
        <v/>
      </c>
    </row>
    <row r="14" spans="1:10" ht="25" customHeight="1" x14ac:dyDescent="0.35">
      <c r="A14" s="18"/>
      <c r="B14" s="18"/>
      <c r="C14" s="20"/>
      <c r="D14" s="18"/>
      <c r="F14" s="15"/>
      <c r="J14" s="20" t="str">
        <f>IF(Setup!$B$1="","",IF(Setup!$B$2="Invalid Faculty Code","",IF(C14="","",C14)))</f>
        <v/>
      </c>
    </row>
    <row r="15" spans="1:10" ht="25" customHeight="1" x14ac:dyDescent="0.35">
      <c r="A15" s="18"/>
      <c r="B15" s="18"/>
      <c r="C15" s="20"/>
      <c r="D15" s="18"/>
      <c r="F15" s="15"/>
      <c r="J15" s="20" t="str">
        <f>IF(Setup!$B$1="","",IF(Setup!$B$2="Invalid Faculty Code","",IF(C15="","",C15)))</f>
        <v/>
      </c>
    </row>
    <row r="16" spans="1:10" ht="25" customHeight="1" x14ac:dyDescent="0.35">
      <c r="A16" s="18"/>
      <c r="B16" s="18"/>
      <c r="C16" s="20"/>
      <c r="D16" s="18"/>
      <c r="J16" s="20" t="str">
        <f>IF(Setup!$B$1="","",IF(Setup!$B$2="Invalid Faculty Code","",IF(C16="","",C16)))</f>
        <v/>
      </c>
    </row>
    <row r="17" spans="1:10" ht="25" customHeight="1" x14ac:dyDescent="0.35">
      <c r="A17" s="18"/>
      <c r="B17" s="18"/>
      <c r="C17" s="20"/>
      <c r="D17" s="18"/>
      <c r="J17" s="20" t="str">
        <f>IF(Setup!$B$1="","",IF(Setup!$B$2="Invalid Faculty Code","",IF(C17="","",C17)))</f>
        <v/>
      </c>
    </row>
    <row r="18" spans="1:10" ht="25" customHeight="1" x14ac:dyDescent="0.35">
      <c r="A18" s="18"/>
      <c r="B18" s="18"/>
      <c r="C18" s="20"/>
      <c r="D18" s="18"/>
      <c r="J18" s="20" t="str">
        <f>IF(Setup!$B$1="","",IF(Setup!$B$2="Invalid Faculty Code","",IF(C18="","",C18)))</f>
        <v/>
      </c>
    </row>
    <row r="19" spans="1:10" ht="25" customHeight="1" x14ac:dyDescent="0.35">
      <c r="A19" s="18"/>
      <c r="B19" s="18"/>
      <c r="C19" s="20"/>
      <c r="D19" s="18"/>
      <c r="J19" s="20" t="str">
        <f>IF(Setup!$B$1="","",IF(Setup!$B$2="Invalid Faculty Code","",IF(C19="","",C19)))</f>
        <v/>
      </c>
    </row>
    <row r="20" spans="1:10" ht="25" customHeight="1" x14ac:dyDescent="0.35">
      <c r="A20" s="18"/>
      <c r="B20" s="18"/>
      <c r="C20" s="20"/>
      <c r="D20" s="18"/>
      <c r="J20" s="20" t="str">
        <f>IF(Setup!$B$1="","",IF(Setup!$B$2="Invalid Faculty Code","",IF(C20="","",C20)))</f>
        <v/>
      </c>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0546-CF15-4BA2-99B5-57FB6AFB6A5F}">
  <dimension ref="A1:R594"/>
  <sheetViews>
    <sheetView topLeftCell="A181" zoomScaleNormal="100" workbookViewId="0">
      <selection activeCell="K326" sqref="K326"/>
    </sheetView>
  </sheetViews>
  <sheetFormatPr defaultColWidth="9.1796875" defaultRowHeight="25" customHeight="1" x14ac:dyDescent="0.35"/>
  <cols>
    <col min="1" max="1" width="14.81640625" style="14" bestFit="1" customWidth="1"/>
    <col min="2" max="2" width="10" style="14" bestFit="1" customWidth="1"/>
    <col min="3" max="3" width="13.54296875" style="14" bestFit="1" customWidth="1"/>
    <col min="4" max="4" width="53.453125" style="14" bestFit="1" customWidth="1"/>
    <col min="5" max="9" width="5.1796875" style="53" bestFit="1" customWidth="1"/>
    <col min="10" max="10" width="8.453125" style="53" bestFit="1" customWidth="1"/>
    <col min="11" max="11" width="11.7265625" style="53" bestFit="1" customWidth="1"/>
    <col min="12" max="12" width="14" style="53" bestFit="1" customWidth="1"/>
    <col min="13" max="13" width="14" style="53" customWidth="1"/>
    <col min="14" max="14" width="7" style="53" bestFit="1" customWidth="1"/>
    <col min="15" max="15" width="3.1796875" style="15" customWidth="1"/>
    <col min="16" max="16" width="16.26953125" style="15" customWidth="1"/>
    <col min="17" max="17" width="51.453125" style="15" customWidth="1"/>
    <col min="18" max="18" width="16.54296875" style="14" bestFit="1" customWidth="1"/>
    <col min="19" max="19" width="2.453125" style="14" customWidth="1"/>
    <col min="20" max="16384" width="9.1796875" style="14"/>
  </cols>
  <sheetData>
    <row r="1" spans="1:18" ht="25" customHeight="1" x14ac:dyDescent="0.35">
      <c r="A1" s="19" t="s">
        <v>107</v>
      </c>
      <c r="B1" s="19" t="s">
        <v>16</v>
      </c>
      <c r="C1" s="19" t="s">
        <v>108</v>
      </c>
      <c r="D1" s="19" t="s">
        <v>109</v>
      </c>
      <c r="E1" s="19" t="s">
        <v>6</v>
      </c>
      <c r="F1" s="19" t="s">
        <v>7</v>
      </c>
      <c r="G1" s="19" t="s">
        <v>8</v>
      </c>
      <c r="H1" s="19" t="s">
        <v>9</v>
      </c>
      <c r="I1" s="19" t="s">
        <v>10</v>
      </c>
      <c r="J1" s="19" t="s">
        <v>1686</v>
      </c>
      <c r="K1" s="25" t="s">
        <v>12</v>
      </c>
      <c r="L1" s="25" t="s">
        <v>546</v>
      </c>
      <c r="M1" s="25" t="s">
        <v>739</v>
      </c>
      <c r="N1" s="25" t="s">
        <v>1684</v>
      </c>
      <c r="P1" s="172" t="s">
        <v>1928</v>
      </c>
      <c r="Q1" s="173"/>
      <c r="R1" s="174" t="s">
        <v>1927</v>
      </c>
    </row>
    <row r="2" spans="1:18" ht="25" customHeight="1" x14ac:dyDescent="0.35">
      <c r="A2" s="18" t="s">
        <v>40</v>
      </c>
      <c r="B2" s="18" t="s">
        <v>110</v>
      </c>
      <c r="C2" s="18" t="s">
        <v>1937</v>
      </c>
      <c r="D2" s="20" t="s">
        <v>1231</v>
      </c>
      <c r="E2" s="18" t="s">
        <v>113</v>
      </c>
      <c r="F2" s="18" t="s">
        <v>1839</v>
      </c>
      <c r="G2" s="18" t="s">
        <v>113</v>
      </c>
      <c r="H2" s="18" t="s">
        <v>113</v>
      </c>
      <c r="I2" s="18" t="s">
        <v>1839</v>
      </c>
      <c r="J2" s="18">
        <v>1</v>
      </c>
      <c r="K2" s="18" t="s">
        <v>1782</v>
      </c>
      <c r="L2" s="18" t="s">
        <v>551</v>
      </c>
      <c r="M2" s="18" t="s">
        <v>740</v>
      </c>
      <c r="N2" s="18" t="str">
        <f>IF(K2="","","Active")</f>
        <v>Active</v>
      </c>
      <c r="P2" s="17" t="s">
        <v>547</v>
      </c>
      <c r="Q2" s="18" t="str" cm="1">
        <f t="array" ref="Q2:Q8">TRANSPOSE(_xlfn._xlws.FILTER($C$2:$I$600,($L$2:$L$600="Theory")*($N$2:$N$600="Active")*($A$2:$A$600=Setup!$B$7)*($C$2:$C$600=Setup!$B$8),""))</f>
        <v>AME 5101</v>
      </c>
      <c r="R2" s="175"/>
    </row>
    <row r="3" spans="1:18" ht="25" customHeight="1" x14ac:dyDescent="0.35">
      <c r="A3" s="18" t="s">
        <v>40</v>
      </c>
      <c r="B3" s="18" t="s">
        <v>110</v>
      </c>
      <c r="C3" s="18" t="s">
        <v>324</v>
      </c>
      <c r="D3" s="20" t="s">
        <v>325</v>
      </c>
      <c r="E3" s="18" t="s">
        <v>1839</v>
      </c>
      <c r="F3" s="18" t="s">
        <v>1839</v>
      </c>
      <c r="G3" s="18" t="s">
        <v>113</v>
      </c>
      <c r="H3" s="18" t="s">
        <v>113</v>
      </c>
      <c r="I3" s="18" t="s">
        <v>1839</v>
      </c>
      <c r="J3" s="18">
        <v>2</v>
      </c>
      <c r="K3" s="18" t="s">
        <v>1755</v>
      </c>
      <c r="L3" s="18" t="s">
        <v>551</v>
      </c>
      <c r="M3" s="18" t="s">
        <v>740</v>
      </c>
      <c r="N3" s="18" t="str">
        <f t="shared" ref="N3:N66" si="0">IF(K3="","","Active")</f>
        <v>Active</v>
      </c>
      <c r="P3" s="17" t="s">
        <v>548</v>
      </c>
      <c r="Q3" s="18" t="str">
        <v>Applied Linear Algebra</v>
      </c>
      <c r="R3" s="176"/>
    </row>
    <row r="4" spans="1:18" ht="25" customHeight="1" x14ac:dyDescent="0.35">
      <c r="A4" s="18" t="s">
        <v>40</v>
      </c>
      <c r="B4" s="18" t="s">
        <v>110</v>
      </c>
      <c r="C4" s="18" t="s">
        <v>259</v>
      </c>
      <c r="D4" s="20" t="s">
        <v>1938</v>
      </c>
      <c r="E4" s="18" t="s">
        <v>1839</v>
      </c>
      <c r="F4" s="18" t="s">
        <v>1839</v>
      </c>
      <c r="G4" s="18" t="s">
        <v>113</v>
      </c>
      <c r="H4" s="18" t="s">
        <v>113</v>
      </c>
      <c r="I4" s="18" t="s">
        <v>113</v>
      </c>
      <c r="J4" s="18">
        <v>3</v>
      </c>
      <c r="K4" s="18" t="s">
        <v>1745</v>
      </c>
      <c r="L4" s="18" t="s">
        <v>551</v>
      </c>
      <c r="M4" s="18" t="s">
        <v>740</v>
      </c>
      <c r="N4" s="18" t="str">
        <f t="shared" si="0"/>
        <v>Active</v>
      </c>
      <c r="P4" s="17" t="s">
        <v>6</v>
      </c>
      <c r="Q4" s="18" t="str">
        <v/>
      </c>
      <c r="R4" s="18" t="str" cm="1">
        <f t="array" ref="R4:R5">_xlfn._xlws.FILTER($P$4:$P$8,$Q$4:$Q$8="*","")</f>
        <v>PO3</v>
      </c>
    </row>
    <row r="5" spans="1:18" ht="25" customHeight="1" x14ac:dyDescent="0.35">
      <c r="A5" s="18" t="s">
        <v>40</v>
      </c>
      <c r="B5" s="18" t="s">
        <v>110</v>
      </c>
      <c r="C5" s="18" t="s">
        <v>188</v>
      </c>
      <c r="D5" s="20" t="s">
        <v>405</v>
      </c>
      <c r="E5" s="18" t="s">
        <v>1839</v>
      </c>
      <c r="F5" s="18" t="s">
        <v>1839</v>
      </c>
      <c r="G5" s="18" t="s">
        <v>113</v>
      </c>
      <c r="H5" s="18" t="s">
        <v>113</v>
      </c>
      <c r="I5" s="18" t="s">
        <v>113</v>
      </c>
      <c r="J5" s="18">
        <v>4</v>
      </c>
      <c r="K5" s="18" t="s">
        <v>1716</v>
      </c>
      <c r="L5" s="18" t="s">
        <v>551</v>
      </c>
      <c r="M5" s="18" t="s">
        <v>740</v>
      </c>
      <c r="N5" s="18" t="str">
        <f t="shared" si="0"/>
        <v>Active</v>
      </c>
      <c r="P5" s="17" t="s">
        <v>7</v>
      </c>
      <c r="Q5" s="18" t="str">
        <v/>
      </c>
      <c r="R5" s="18" t="str">
        <v>PO4</v>
      </c>
    </row>
    <row r="6" spans="1:18" ht="25" customHeight="1" x14ac:dyDescent="0.35">
      <c r="A6" s="18" t="s">
        <v>40</v>
      </c>
      <c r="B6" s="18" t="s">
        <v>110</v>
      </c>
      <c r="C6" s="18" t="s">
        <v>204</v>
      </c>
      <c r="D6" s="20" t="s">
        <v>1905</v>
      </c>
      <c r="E6" s="18" t="s">
        <v>1839</v>
      </c>
      <c r="F6" s="18" t="s">
        <v>1839</v>
      </c>
      <c r="G6" s="18" t="s">
        <v>113</v>
      </c>
      <c r="H6" s="18" t="s">
        <v>113</v>
      </c>
      <c r="I6" s="18" t="s">
        <v>113</v>
      </c>
      <c r="J6" s="18">
        <v>5</v>
      </c>
      <c r="K6" s="18" t="s">
        <v>1718</v>
      </c>
      <c r="L6" s="18" t="s">
        <v>551</v>
      </c>
      <c r="M6" s="18" t="s">
        <v>740</v>
      </c>
      <c r="N6" s="18" t="str">
        <f t="shared" si="0"/>
        <v>Active</v>
      </c>
      <c r="P6" s="17" t="s">
        <v>8</v>
      </c>
      <c r="Q6" s="18" t="str">
        <v>*</v>
      </c>
      <c r="R6" s="18"/>
    </row>
    <row r="7" spans="1:18" ht="25" customHeight="1" x14ac:dyDescent="0.35">
      <c r="A7" s="18" t="s">
        <v>40</v>
      </c>
      <c r="B7" s="18" t="s">
        <v>110</v>
      </c>
      <c r="C7" s="18" t="s">
        <v>1939</v>
      </c>
      <c r="D7" s="20" t="s">
        <v>1238</v>
      </c>
      <c r="E7" s="18" t="s">
        <v>113</v>
      </c>
      <c r="F7" s="18" t="s">
        <v>1839</v>
      </c>
      <c r="G7" s="18" t="s">
        <v>113</v>
      </c>
      <c r="H7" s="18" t="s">
        <v>113</v>
      </c>
      <c r="I7" s="18" t="s">
        <v>1839</v>
      </c>
      <c r="J7" s="18">
        <v>6</v>
      </c>
      <c r="K7" s="18" t="s">
        <v>1783</v>
      </c>
      <c r="L7" s="18" t="s">
        <v>645</v>
      </c>
      <c r="M7" s="18" t="s">
        <v>740</v>
      </c>
      <c r="N7" s="18" t="str">
        <f t="shared" si="0"/>
        <v>Active</v>
      </c>
      <c r="P7" s="17" t="s">
        <v>9</v>
      </c>
      <c r="Q7" s="18" t="str">
        <v>*</v>
      </c>
      <c r="R7" s="18"/>
    </row>
    <row r="8" spans="1:18" ht="25" customHeight="1" x14ac:dyDescent="0.35">
      <c r="A8" s="18" t="s">
        <v>40</v>
      </c>
      <c r="B8" s="18" t="s">
        <v>110</v>
      </c>
      <c r="C8" s="18" t="s">
        <v>330</v>
      </c>
      <c r="D8" s="20" t="s">
        <v>331</v>
      </c>
      <c r="E8" s="18" t="s">
        <v>1839</v>
      </c>
      <c r="F8" s="18" t="s">
        <v>1839</v>
      </c>
      <c r="G8" s="18" t="s">
        <v>113</v>
      </c>
      <c r="H8" s="18" t="s">
        <v>1839</v>
      </c>
      <c r="I8" s="18" t="s">
        <v>113</v>
      </c>
      <c r="J8" s="18">
        <v>7</v>
      </c>
      <c r="K8" s="18" t="s">
        <v>1759</v>
      </c>
      <c r="L8" s="18" t="s">
        <v>645</v>
      </c>
      <c r="M8" s="18" t="s">
        <v>740</v>
      </c>
      <c r="N8" s="18" t="str">
        <f t="shared" si="0"/>
        <v>Active</v>
      </c>
      <c r="P8" s="17" t="s">
        <v>10</v>
      </c>
      <c r="Q8" s="18" t="str">
        <v/>
      </c>
      <c r="R8" s="18"/>
    </row>
    <row r="9" spans="1:18" ht="25" customHeight="1" x14ac:dyDescent="0.35">
      <c r="A9" s="18" t="s">
        <v>40</v>
      </c>
      <c r="B9" s="18" t="s">
        <v>110</v>
      </c>
      <c r="C9" s="18" t="s">
        <v>267</v>
      </c>
      <c r="D9" s="20" t="s">
        <v>1940</v>
      </c>
      <c r="E9" s="18" t="s">
        <v>1839</v>
      </c>
      <c r="F9" s="18" t="s">
        <v>1839</v>
      </c>
      <c r="G9" s="18" t="s">
        <v>113</v>
      </c>
      <c r="H9" s="18" t="s">
        <v>113</v>
      </c>
      <c r="I9" s="18" t="s">
        <v>113</v>
      </c>
      <c r="J9" s="18">
        <v>8</v>
      </c>
      <c r="K9" s="18" t="s">
        <v>1750</v>
      </c>
      <c r="L9" s="18" t="s">
        <v>645</v>
      </c>
      <c r="M9" s="18" t="s">
        <v>740</v>
      </c>
      <c r="N9" s="18" t="str">
        <f t="shared" si="0"/>
        <v>Active</v>
      </c>
      <c r="P9" s="18"/>
      <c r="Q9" s="18"/>
      <c r="R9" s="18"/>
    </row>
    <row r="10" spans="1:18" ht="25" customHeight="1" x14ac:dyDescent="0.35">
      <c r="A10" s="18" t="s">
        <v>40</v>
      </c>
      <c r="B10" s="18" t="s">
        <v>110</v>
      </c>
      <c r="C10" s="18" t="s">
        <v>196</v>
      </c>
      <c r="D10" s="20" t="s">
        <v>414</v>
      </c>
      <c r="E10" s="18" t="s">
        <v>1839</v>
      </c>
      <c r="F10" s="18" t="s">
        <v>1839</v>
      </c>
      <c r="G10" s="18" t="s">
        <v>113</v>
      </c>
      <c r="H10" s="18" t="s">
        <v>113</v>
      </c>
      <c r="I10" s="18" t="s">
        <v>113</v>
      </c>
      <c r="J10" s="18">
        <v>9</v>
      </c>
      <c r="K10" s="18" t="s">
        <v>1722</v>
      </c>
      <c r="L10" s="18" t="s">
        <v>645</v>
      </c>
      <c r="M10" s="18" t="s">
        <v>740</v>
      </c>
      <c r="N10" s="18" t="str">
        <f t="shared" si="0"/>
        <v>Active</v>
      </c>
      <c r="P10" s="18"/>
      <c r="Q10" s="18"/>
      <c r="R10" s="18"/>
    </row>
    <row r="11" spans="1:18" ht="25" customHeight="1" x14ac:dyDescent="0.35">
      <c r="A11" s="18" t="s">
        <v>40</v>
      </c>
      <c r="B11" s="18" t="s">
        <v>110</v>
      </c>
      <c r="C11" s="18" t="s">
        <v>210</v>
      </c>
      <c r="D11" s="20" t="s">
        <v>1941</v>
      </c>
      <c r="E11" s="18" t="s">
        <v>1839</v>
      </c>
      <c r="F11" s="18" t="s">
        <v>1839</v>
      </c>
      <c r="G11" s="18" t="s">
        <v>113</v>
      </c>
      <c r="H11" s="18" t="s">
        <v>113</v>
      </c>
      <c r="I11" s="18" t="s">
        <v>113</v>
      </c>
      <c r="J11" s="18">
        <v>10</v>
      </c>
      <c r="K11" s="18" t="s">
        <v>1724</v>
      </c>
      <c r="L11" s="18" t="s">
        <v>645</v>
      </c>
      <c r="M11" s="18" t="s">
        <v>740</v>
      </c>
      <c r="N11" s="18" t="str">
        <f t="shared" si="0"/>
        <v>Active</v>
      </c>
      <c r="P11" s="18"/>
      <c r="Q11" s="18"/>
      <c r="R11" s="18"/>
    </row>
    <row r="12" spans="1:18" ht="25" customHeight="1" x14ac:dyDescent="0.35">
      <c r="A12" s="18" t="s">
        <v>40</v>
      </c>
      <c r="B12" s="18" t="s">
        <v>110</v>
      </c>
      <c r="C12" s="18" t="s">
        <v>130</v>
      </c>
      <c r="D12" s="20" t="s">
        <v>1108</v>
      </c>
      <c r="E12" s="18" t="s">
        <v>113</v>
      </c>
      <c r="F12" s="18" t="s">
        <v>113</v>
      </c>
      <c r="G12" s="18" t="s">
        <v>113</v>
      </c>
      <c r="H12" s="18" t="s">
        <v>113</v>
      </c>
      <c r="I12" s="18" t="s">
        <v>113</v>
      </c>
      <c r="J12" s="18">
        <v>11</v>
      </c>
      <c r="K12" s="18" t="s">
        <v>1698</v>
      </c>
      <c r="L12" s="18" t="s">
        <v>1107</v>
      </c>
      <c r="M12" s="18" t="s">
        <v>740</v>
      </c>
      <c r="N12" s="18" t="str">
        <f t="shared" si="0"/>
        <v>Active</v>
      </c>
      <c r="P12" s="18"/>
      <c r="Q12" s="18"/>
      <c r="R12" s="18"/>
    </row>
    <row r="13" spans="1:18" ht="25" customHeight="1" x14ac:dyDescent="0.35">
      <c r="A13" s="18" t="s">
        <v>40</v>
      </c>
      <c r="B13" s="18" t="s">
        <v>110</v>
      </c>
      <c r="C13" s="18" t="s">
        <v>132</v>
      </c>
      <c r="D13" s="20" t="s">
        <v>133</v>
      </c>
      <c r="E13" s="18" t="s">
        <v>113</v>
      </c>
      <c r="F13" s="18" t="s">
        <v>113</v>
      </c>
      <c r="G13" s="18" t="s">
        <v>1839</v>
      </c>
      <c r="H13" s="18" t="s">
        <v>1839</v>
      </c>
      <c r="I13" s="18" t="s">
        <v>1839</v>
      </c>
      <c r="J13" s="18">
        <v>12</v>
      </c>
      <c r="K13" s="18" t="s">
        <v>2268</v>
      </c>
      <c r="L13" s="18" t="s">
        <v>1112</v>
      </c>
      <c r="M13" s="18" t="s">
        <v>740</v>
      </c>
      <c r="N13" s="18" t="str">
        <f t="shared" si="0"/>
        <v>Active</v>
      </c>
      <c r="P13" s="18"/>
      <c r="Q13" s="18"/>
      <c r="R13" s="18"/>
    </row>
    <row r="14" spans="1:18" ht="25" customHeight="1" x14ac:dyDescent="0.35">
      <c r="A14" s="18" t="s">
        <v>40</v>
      </c>
      <c r="B14" s="18" t="s">
        <v>134</v>
      </c>
      <c r="C14" s="18" t="s">
        <v>341</v>
      </c>
      <c r="D14" s="20" t="s">
        <v>342</v>
      </c>
      <c r="E14" s="18" t="s">
        <v>113</v>
      </c>
      <c r="F14" s="18" t="s">
        <v>1839</v>
      </c>
      <c r="G14" s="18" t="s">
        <v>113</v>
      </c>
      <c r="H14" s="18" t="s">
        <v>113</v>
      </c>
      <c r="I14" s="18" t="s">
        <v>1839</v>
      </c>
      <c r="J14" s="18">
        <v>13</v>
      </c>
      <c r="K14" s="18"/>
      <c r="L14" s="18" t="s">
        <v>551</v>
      </c>
      <c r="M14" s="18" t="s">
        <v>740</v>
      </c>
      <c r="N14" s="18" t="str">
        <f t="shared" si="0"/>
        <v/>
      </c>
    </row>
    <row r="15" spans="1:18" ht="25" customHeight="1" x14ac:dyDescent="0.35">
      <c r="A15" s="18" t="s">
        <v>40</v>
      </c>
      <c r="B15" s="18" t="s">
        <v>134</v>
      </c>
      <c r="C15" s="18" t="s">
        <v>383</v>
      </c>
      <c r="D15" s="20" t="s">
        <v>896</v>
      </c>
      <c r="E15" s="18" t="s">
        <v>113</v>
      </c>
      <c r="F15" s="18" t="s">
        <v>1839</v>
      </c>
      <c r="G15" s="18" t="s">
        <v>1839</v>
      </c>
      <c r="H15" s="18" t="s">
        <v>113</v>
      </c>
      <c r="I15" s="18" t="s">
        <v>1839</v>
      </c>
      <c r="J15" s="18">
        <v>14</v>
      </c>
      <c r="K15" s="18"/>
      <c r="L15" s="18" t="s">
        <v>551</v>
      </c>
      <c r="M15" s="18" t="s">
        <v>740</v>
      </c>
      <c r="N15" s="18" t="str">
        <f t="shared" si="0"/>
        <v/>
      </c>
      <c r="Q15" s="82" t="s">
        <v>1929</v>
      </c>
    </row>
    <row r="16" spans="1:18" ht="25" customHeight="1" x14ac:dyDescent="0.35">
      <c r="A16" s="18" t="s">
        <v>40</v>
      </c>
      <c r="B16" s="18" t="s">
        <v>134</v>
      </c>
      <c r="C16" s="18" t="s">
        <v>215</v>
      </c>
      <c r="D16" s="20" t="s">
        <v>1891</v>
      </c>
      <c r="E16" s="18" t="s">
        <v>1839</v>
      </c>
      <c r="F16" s="18" t="s">
        <v>1839</v>
      </c>
      <c r="G16" s="18" t="s">
        <v>113</v>
      </c>
      <c r="H16" s="18" t="s">
        <v>1839</v>
      </c>
      <c r="I16" s="18" t="s">
        <v>113</v>
      </c>
      <c r="J16" s="18">
        <v>15</v>
      </c>
      <c r="K16" s="18"/>
      <c r="L16" s="18" t="s">
        <v>551</v>
      </c>
      <c r="M16" s="18" t="s">
        <v>740</v>
      </c>
      <c r="N16" s="18" t="str">
        <f t="shared" si="0"/>
        <v/>
      </c>
      <c r="Q16" s="18" t="str" cm="1">
        <f t="array" ref="Q16:Q20">IF(Setup!B2="","Faculty Details Missing",_xlfn._xlws.FILTER($D$2:$D$600,($L$2:$L$600="Theory")*($N$2:$N$600="Active")*($A$2:$A$600=Setup!$B$7)*($B$2:$B$600=Setup!$B$12),""))</f>
        <v>Applied Machine Learning</v>
      </c>
    </row>
    <row r="17" spans="1:17" ht="25" customHeight="1" x14ac:dyDescent="0.35">
      <c r="A17" s="18" t="s">
        <v>40</v>
      </c>
      <c r="B17" s="18" t="s">
        <v>134</v>
      </c>
      <c r="C17" s="18" t="s">
        <v>1942</v>
      </c>
      <c r="D17" s="20" t="s">
        <v>1943</v>
      </c>
      <c r="E17" s="18" t="s">
        <v>1839</v>
      </c>
      <c r="F17" s="18" t="s">
        <v>1839</v>
      </c>
      <c r="G17" s="18" t="s">
        <v>113</v>
      </c>
      <c r="H17" s="18" t="s">
        <v>113</v>
      </c>
      <c r="I17" s="18" t="s">
        <v>1839</v>
      </c>
      <c r="J17" s="18">
        <v>16</v>
      </c>
      <c r="K17" s="18"/>
      <c r="L17" s="18" t="s">
        <v>551</v>
      </c>
      <c r="M17" s="18" t="s">
        <v>1944</v>
      </c>
      <c r="N17" s="18" t="str">
        <f t="shared" si="0"/>
        <v/>
      </c>
      <c r="Q17" s="18" t="str">
        <v>Applied Linear Algebra</v>
      </c>
    </row>
    <row r="18" spans="1:17" ht="25" customHeight="1" x14ac:dyDescent="0.35">
      <c r="A18" s="18" t="s">
        <v>40</v>
      </c>
      <c r="B18" s="18" t="s">
        <v>134</v>
      </c>
      <c r="C18" s="18" t="s">
        <v>1945</v>
      </c>
      <c r="D18" s="20" t="s">
        <v>1946</v>
      </c>
      <c r="E18" s="18" t="s">
        <v>113</v>
      </c>
      <c r="F18" s="18" t="s">
        <v>1839</v>
      </c>
      <c r="G18" s="18" t="s">
        <v>1839</v>
      </c>
      <c r="H18" s="18" t="s">
        <v>113</v>
      </c>
      <c r="I18" s="18" t="s">
        <v>1839</v>
      </c>
      <c r="J18" s="18">
        <v>17</v>
      </c>
      <c r="K18" s="18"/>
      <c r="L18" s="18" t="s">
        <v>551</v>
      </c>
      <c r="M18" s="18" t="s">
        <v>1944</v>
      </c>
      <c r="N18" s="18" t="str">
        <f t="shared" si="0"/>
        <v/>
      </c>
      <c r="Q18" s="18" t="str">
        <v>Cloud Application with JAVA and Database with Java</v>
      </c>
    </row>
    <row r="19" spans="1:17" ht="25" customHeight="1" x14ac:dyDescent="0.35">
      <c r="A19" s="18" t="s">
        <v>40</v>
      </c>
      <c r="B19" s="18" t="s">
        <v>134</v>
      </c>
      <c r="C19" s="18" t="s">
        <v>257</v>
      </c>
      <c r="D19" s="20" t="s">
        <v>908</v>
      </c>
      <c r="E19" s="18" t="s">
        <v>1839</v>
      </c>
      <c r="F19" s="18" t="s">
        <v>1839</v>
      </c>
      <c r="G19" s="18" t="s">
        <v>113</v>
      </c>
      <c r="H19" s="18" t="s">
        <v>113</v>
      </c>
      <c r="I19" s="18" t="s">
        <v>113</v>
      </c>
      <c r="J19" s="18">
        <v>18</v>
      </c>
      <c r="K19" s="18"/>
      <c r="L19" s="18" t="s">
        <v>551</v>
      </c>
      <c r="M19" s="18" t="s">
        <v>1944</v>
      </c>
      <c r="N19" s="18" t="str">
        <f t="shared" si="0"/>
        <v/>
      </c>
      <c r="Q19" s="18" t="str">
        <v>Data Structures and Algorithms</v>
      </c>
    </row>
    <row r="20" spans="1:17" ht="25" customHeight="1" x14ac:dyDescent="0.35">
      <c r="A20" s="18" t="s">
        <v>40</v>
      </c>
      <c r="B20" s="18" t="s">
        <v>134</v>
      </c>
      <c r="C20" s="18" t="s">
        <v>279</v>
      </c>
      <c r="D20" s="20" t="s">
        <v>280</v>
      </c>
      <c r="E20" s="18" t="s">
        <v>1839</v>
      </c>
      <c r="F20" s="18" t="s">
        <v>1839</v>
      </c>
      <c r="G20" s="18" t="s">
        <v>113</v>
      </c>
      <c r="H20" s="18" t="s">
        <v>113</v>
      </c>
      <c r="I20" s="18" t="s">
        <v>113</v>
      </c>
      <c r="J20" s="18">
        <v>19</v>
      </c>
      <c r="K20" s="18"/>
      <c r="L20" s="18" t="s">
        <v>551</v>
      </c>
      <c r="M20" s="18" t="s">
        <v>1944</v>
      </c>
      <c r="N20" s="18" t="str">
        <f t="shared" si="0"/>
        <v/>
      </c>
      <c r="Q20" s="18" t="str">
        <v>Real Time Operating Systems</v>
      </c>
    </row>
    <row r="21" spans="1:17" ht="25" customHeight="1" x14ac:dyDescent="0.35">
      <c r="A21" s="18" t="s">
        <v>40</v>
      </c>
      <c r="B21" s="18" t="s">
        <v>134</v>
      </c>
      <c r="C21" s="18" t="s">
        <v>417</v>
      </c>
      <c r="D21" s="20" t="s">
        <v>418</v>
      </c>
      <c r="E21" s="18" t="s">
        <v>113</v>
      </c>
      <c r="F21" s="18" t="s">
        <v>113</v>
      </c>
      <c r="G21" s="18" t="s">
        <v>1839</v>
      </c>
      <c r="H21" s="18" t="s">
        <v>1839</v>
      </c>
      <c r="I21" s="18" t="s">
        <v>113</v>
      </c>
      <c r="J21" s="18">
        <v>20</v>
      </c>
      <c r="K21" s="18"/>
      <c r="L21" s="18" t="s">
        <v>551</v>
      </c>
      <c r="M21" s="18" t="s">
        <v>1944</v>
      </c>
      <c r="N21" s="18" t="str">
        <f t="shared" si="0"/>
        <v/>
      </c>
      <c r="Q21" s="18"/>
    </row>
    <row r="22" spans="1:17" ht="25" customHeight="1" x14ac:dyDescent="0.35">
      <c r="A22" s="18" t="s">
        <v>40</v>
      </c>
      <c r="B22" s="18" t="s">
        <v>134</v>
      </c>
      <c r="C22" s="18" t="s">
        <v>146</v>
      </c>
      <c r="D22" s="20" t="s">
        <v>350</v>
      </c>
      <c r="E22" s="18" t="s">
        <v>1839</v>
      </c>
      <c r="F22" s="18" t="s">
        <v>1839</v>
      </c>
      <c r="G22" s="18" t="s">
        <v>113</v>
      </c>
      <c r="H22" s="18" t="s">
        <v>113</v>
      </c>
      <c r="I22" s="18" t="s">
        <v>1839</v>
      </c>
      <c r="J22" s="18">
        <v>21</v>
      </c>
      <c r="K22" s="18"/>
      <c r="L22" s="18" t="s">
        <v>551</v>
      </c>
      <c r="M22" s="18" t="s">
        <v>1944</v>
      </c>
      <c r="N22" s="18" t="str">
        <f t="shared" si="0"/>
        <v/>
      </c>
      <c r="Q22" s="18"/>
    </row>
    <row r="23" spans="1:17" ht="25" customHeight="1" x14ac:dyDescent="0.35">
      <c r="A23" s="18" t="s">
        <v>40</v>
      </c>
      <c r="B23" s="18" t="s">
        <v>134</v>
      </c>
      <c r="C23" s="18" t="s">
        <v>1947</v>
      </c>
      <c r="D23" s="20" t="s">
        <v>1948</v>
      </c>
      <c r="E23" s="18" t="s">
        <v>1839</v>
      </c>
      <c r="F23" s="18" t="s">
        <v>1839</v>
      </c>
      <c r="G23" s="18" t="s">
        <v>113</v>
      </c>
      <c r="H23" s="18" t="s">
        <v>113</v>
      </c>
      <c r="I23" s="18" t="s">
        <v>1839</v>
      </c>
      <c r="J23" s="18">
        <v>22</v>
      </c>
      <c r="K23" s="18"/>
      <c r="L23" s="18" t="s">
        <v>551</v>
      </c>
      <c r="M23" s="18" t="s">
        <v>1949</v>
      </c>
      <c r="N23" s="18" t="str">
        <f t="shared" si="0"/>
        <v/>
      </c>
      <c r="Q23" s="18"/>
    </row>
    <row r="24" spans="1:17" ht="25" customHeight="1" x14ac:dyDescent="0.35">
      <c r="A24" s="18" t="s">
        <v>40</v>
      </c>
      <c r="B24" s="18" t="s">
        <v>134</v>
      </c>
      <c r="C24" s="18" t="s">
        <v>1950</v>
      </c>
      <c r="D24" s="20" t="s">
        <v>1951</v>
      </c>
      <c r="E24" s="18" t="s">
        <v>113</v>
      </c>
      <c r="F24" s="18" t="s">
        <v>1839</v>
      </c>
      <c r="G24" s="18" t="s">
        <v>113</v>
      </c>
      <c r="H24" s="18" t="s">
        <v>113</v>
      </c>
      <c r="I24" s="18" t="s">
        <v>1839</v>
      </c>
      <c r="J24" s="18">
        <v>23</v>
      </c>
      <c r="K24" s="18"/>
      <c r="L24" s="18" t="s">
        <v>551</v>
      </c>
      <c r="M24" s="18" t="s">
        <v>1949</v>
      </c>
      <c r="N24" s="18" t="str">
        <f t="shared" si="0"/>
        <v/>
      </c>
    </row>
    <row r="25" spans="1:17" ht="25" customHeight="1" x14ac:dyDescent="0.35">
      <c r="A25" s="18" t="s">
        <v>40</v>
      </c>
      <c r="B25" s="18" t="s">
        <v>134</v>
      </c>
      <c r="C25" s="18" t="s">
        <v>289</v>
      </c>
      <c r="D25" s="20" t="s">
        <v>474</v>
      </c>
      <c r="E25" s="18" t="s">
        <v>1839</v>
      </c>
      <c r="F25" s="18" t="s">
        <v>1839</v>
      </c>
      <c r="G25" s="18" t="s">
        <v>113</v>
      </c>
      <c r="H25" s="18" t="s">
        <v>113</v>
      </c>
      <c r="I25" s="18" t="s">
        <v>113</v>
      </c>
      <c r="J25" s="18">
        <v>24</v>
      </c>
      <c r="K25" s="18"/>
      <c r="L25" s="18" t="s">
        <v>551</v>
      </c>
      <c r="M25" s="18" t="s">
        <v>1949</v>
      </c>
      <c r="N25" s="18" t="str">
        <f t="shared" si="0"/>
        <v/>
      </c>
    </row>
    <row r="26" spans="1:17" ht="25" customHeight="1" x14ac:dyDescent="0.35">
      <c r="A26" s="18" t="s">
        <v>40</v>
      </c>
      <c r="B26" s="18" t="s">
        <v>134</v>
      </c>
      <c r="C26" s="18" t="s">
        <v>419</v>
      </c>
      <c r="D26" s="20" t="s">
        <v>420</v>
      </c>
      <c r="E26" s="18" t="s">
        <v>1839</v>
      </c>
      <c r="F26" s="18" t="s">
        <v>1839</v>
      </c>
      <c r="G26" s="18" t="s">
        <v>113</v>
      </c>
      <c r="H26" s="18" t="s">
        <v>113</v>
      </c>
      <c r="I26" s="18" t="s">
        <v>1839</v>
      </c>
      <c r="J26" s="18">
        <v>25</v>
      </c>
      <c r="K26" s="18"/>
      <c r="L26" s="18" t="s">
        <v>551</v>
      </c>
      <c r="M26" s="18" t="s">
        <v>1949</v>
      </c>
      <c r="N26" s="18" t="str">
        <f t="shared" si="0"/>
        <v/>
      </c>
    </row>
    <row r="27" spans="1:17" ht="25" customHeight="1" x14ac:dyDescent="0.35">
      <c r="A27" s="18" t="s">
        <v>40</v>
      </c>
      <c r="B27" s="18" t="s">
        <v>134</v>
      </c>
      <c r="C27" s="18" t="s">
        <v>156</v>
      </c>
      <c r="D27" s="20" t="s">
        <v>356</v>
      </c>
      <c r="E27" s="18" t="s">
        <v>1839</v>
      </c>
      <c r="F27" s="18" t="s">
        <v>1839</v>
      </c>
      <c r="G27" s="18" t="s">
        <v>113</v>
      </c>
      <c r="H27" s="18" t="s">
        <v>113</v>
      </c>
      <c r="I27" s="18" t="s">
        <v>1839</v>
      </c>
      <c r="J27" s="18">
        <v>26</v>
      </c>
      <c r="K27" s="18"/>
      <c r="L27" s="18" t="s">
        <v>551</v>
      </c>
      <c r="M27" s="18" t="s">
        <v>1949</v>
      </c>
      <c r="N27" s="18" t="str">
        <f t="shared" si="0"/>
        <v/>
      </c>
    </row>
    <row r="28" spans="1:17" ht="25" customHeight="1" x14ac:dyDescent="0.35">
      <c r="A28" s="18" t="s">
        <v>40</v>
      </c>
      <c r="B28" s="18" t="s">
        <v>134</v>
      </c>
      <c r="C28" s="18" t="s">
        <v>359</v>
      </c>
      <c r="D28" s="20" t="s">
        <v>360</v>
      </c>
      <c r="E28" s="18" t="s">
        <v>113</v>
      </c>
      <c r="F28" s="18" t="s">
        <v>1839</v>
      </c>
      <c r="G28" s="18" t="s">
        <v>1839</v>
      </c>
      <c r="H28" s="18" t="s">
        <v>1839</v>
      </c>
      <c r="I28" s="18" t="s">
        <v>113</v>
      </c>
      <c r="J28" s="18">
        <v>27</v>
      </c>
      <c r="K28" s="18"/>
      <c r="L28" s="18" t="s">
        <v>645</v>
      </c>
      <c r="M28" s="18" t="s">
        <v>740</v>
      </c>
      <c r="N28" s="18" t="str">
        <f t="shared" si="0"/>
        <v/>
      </c>
    </row>
    <row r="29" spans="1:17" ht="25" customHeight="1" x14ac:dyDescent="0.35">
      <c r="A29" s="18" t="s">
        <v>40</v>
      </c>
      <c r="B29" s="18" t="s">
        <v>134</v>
      </c>
      <c r="C29" s="18" t="s">
        <v>390</v>
      </c>
      <c r="D29" s="20" t="s">
        <v>1058</v>
      </c>
      <c r="E29" s="18" t="s">
        <v>113</v>
      </c>
      <c r="F29" s="18" t="s">
        <v>1839</v>
      </c>
      <c r="G29" s="18" t="s">
        <v>1839</v>
      </c>
      <c r="H29" s="18" t="s">
        <v>113</v>
      </c>
      <c r="I29" s="18" t="s">
        <v>113</v>
      </c>
      <c r="J29" s="18">
        <v>28</v>
      </c>
      <c r="K29" s="18"/>
      <c r="L29" s="18" t="s">
        <v>645</v>
      </c>
      <c r="M29" s="18" t="s">
        <v>740</v>
      </c>
      <c r="N29" s="18" t="str">
        <f t="shared" si="0"/>
        <v/>
      </c>
    </row>
    <row r="30" spans="1:17" ht="25" customHeight="1" x14ac:dyDescent="0.35">
      <c r="A30" s="18" t="s">
        <v>40</v>
      </c>
      <c r="B30" s="18" t="s">
        <v>134</v>
      </c>
      <c r="C30" s="18" t="s">
        <v>235</v>
      </c>
      <c r="D30" s="20" t="s">
        <v>983</v>
      </c>
      <c r="E30" s="18" t="s">
        <v>1839</v>
      </c>
      <c r="F30" s="18" t="s">
        <v>1839</v>
      </c>
      <c r="G30" s="18" t="s">
        <v>113</v>
      </c>
      <c r="H30" s="18" t="s">
        <v>1839</v>
      </c>
      <c r="I30" s="18" t="s">
        <v>113</v>
      </c>
      <c r="J30" s="18">
        <v>29</v>
      </c>
      <c r="K30" s="18"/>
      <c r="L30" s="18" t="s">
        <v>645</v>
      </c>
      <c r="M30" s="18" t="s">
        <v>740</v>
      </c>
      <c r="N30" s="18" t="str">
        <f t="shared" si="0"/>
        <v/>
      </c>
    </row>
    <row r="31" spans="1:17" ht="25" customHeight="1" x14ac:dyDescent="0.35">
      <c r="A31" s="18" t="s">
        <v>40</v>
      </c>
      <c r="B31" s="18" t="s">
        <v>134</v>
      </c>
      <c r="C31" s="18" t="s">
        <v>1952</v>
      </c>
      <c r="D31" s="20" t="s">
        <v>1953</v>
      </c>
      <c r="E31" s="18" t="s">
        <v>1839</v>
      </c>
      <c r="F31" s="18" t="s">
        <v>1839</v>
      </c>
      <c r="G31" s="18" t="s">
        <v>113</v>
      </c>
      <c r="H31" s="18" t="s">
        <v>113</v>
      </c>
      <c r="I31" s="18" t="s">
        <v>113</v>
      </c>
      <c r="J31" s="18">
        <v>30</v>
      </c>
      <c r="K31" s="18"/>
      <c r="L31" s="18" t="s">
        <v>645</v>
      </c>
      <c r="M31" s="18" t="s">
        <v>1944</v>
      </c>
      <c r="N31" s="18" t="str">
        <f t="shared" si="0"/>
        <v/>
      </c>
    </row>
    <row r="32" spans="1:17" ht="25" customHeight="1" x14ac:dyDescent="0.35">
      <c r="A32" s="18" t="s">
        <v>40</v>
      </c>
      <c r="B32" s="18" t="s">
        <v>134</v>
      </c>
      <c r="C32" s="18" t="s">
        <v>1954</v>
      </c>
      <c r="D32" s="20" t="s">
        <v>1955</v>
      </c>
      <c r="E32" s="18" t="s">
        <v>1839</v>
      </c>
      <c r="F32" s="18" t="s">
        <v>1839</v>
      </c>
      <c r="G32" s="18" t="s">
        <v>113</v>
      </c>
      <c r="H32" s="18" t="s">
        <v>1839</v>
      </c>
      <c r="I32" s="18" t="s">
        <v>113</v>
      </c>
      <c r="J32" s="18">
        <v>31</v>
      </c>
      <c r="K32" s="18"/>
      <c r="L32" s="18" t="s">
        <v>645</v>
      </c>
      <c r="M32" s="18" t="s">
        <v>1944</v>
      </c>
      <c r="N32" s="18" t="str">
        <f t="shared" si="0"/>
        <v/>
      </c>
    </row>
    <row r="33" spans="1:14" ht="25" customHeight="1" x14ac:dyDescent="0.35">
      <c r="A33" s="18" t="s">
        <v>40</v>
      </c>
      <c r="B33" s="18" t="s">
        <v>134</v>
      </c>
      <c r="C33" s="18" t="s">
        <v>265</v>
      </c>
      <c r="D33" s="20" t="s">
        <v>1071</v>
      </c>
      <c r="E33" s="18" t="s">
        <v>1839</v>
      </c>
      <c r="F33" s="18" t="s">
        <v>1839</v>
      </c>
      <c r="G33" s="18" t="s">
        <v>113</v>
      </c>
      <c r="H33" s="18" t="s">
        <v>113</v>
      </c>
      <c r="I33" s="18" t="s">
        <v>113</v>
      </c>
      <c r="J33" s="18">
        <v>32</v>
      </c>
      <c r="K33" s="18"/>
      <c r="L33" s="18" t="s">
        <v>645</v>
      </c>
      <c r="M33" s="18" t="s">
        <v>1944</v>
      </c>
      <c r="N33" s="18" t="str">
        <f t="shared" si="0"/>
        <v/>
      </c>
    </row>
    <row r="34" spans="1:14" ht="25" customHeight="1" x14ac:dyDescent="0.35">
      <c r="A34" s="18" t="s">
        <v>40</v>
      </c>
      <c r="B34" s="18" t="s">
        <v>134</v>
      </c>
      <c r="C34" s="18" t="s">
        <v>303</v>
      </c>
      <c r="D34" s="20" t="s">
        <v>475</v>
      </c>
      <c r="E34" s="18" t="s">
        <v>1839</v>
      </c>
      <c r="F34" s="18" t="s">
        <v>1839</v>
      </c>
      <c r="G34" s="18" t="s">
        <v>113</v>
      </c>
      <c r="H34" s="18" t="s">
        <v>113</v>
      </c>
      <c r="I34" s="18" t="s">
        <v>113</v>
      </c>
      <c r="J34" s="18">
        <v>33</v>
      </c>
      <c r="K34" s="18"/>
      <c r="L34" s="18" t="s">
        <v>645</v>
      </c>
      <c r="M34" s="18" t="s">
        <v>1944</v>
      </c>
      <c r="N34" s="18" t="str">
        <f t="shared" si="0"/>
        <v/>
      </c>
    </row>
    <row r="35" spans="1:14" ht="25" customHeight="1" x14ac:dyDescent="0.35">
      <c r="A35" s="18" t="s">
        <v>40</v>
      </c>
      <c r="B35" s="18" t="s">
        <v>134</v>
      </c>
      <c r="C35" s="18" t="s">
        <v>434</v>
      </c>
      <c r="D35" s="20" t="s">
        <v>435</v>
      </c>
      <c r="E35" s="18" t="s">
        <v>113</v>
      </c>
      <c r="F35" s="18" t="s">
        <v>113</v>
      </c>
      <c r="G35" s="18" t="s">
        <v>1839</v>
      </c>
      <c r="H35" s="18" t="s">
        <v>1839</v>
      </c>
      <c r="I35" s="18" t="s">
        <v>113</v>
      </c>
      <c r="J35" s="18">
        <v>34</v>
      </c>
      <c r="K35" s="18"/>
      <c r="L35" s="18" t="s">
        <v>645</v>
      </c>
      <c r="M35" s="18" t="s">
        <v>1944</v>
      </c>
      <c r="N35" s="18" t="str">
        <f t="shared" si="0"/>
        <v/>
      </c>
    </row>
    <row r="36" spans="1:14" ht="25" customHeight="1" x14ac:dyDescent="0.35">
      <c r="A36" s="18" t="s">
        <v>40</v>
      </c>
      <c r="B36" s="18" t="s">
        <v>134</v>
      </c>
      <c r="C36" s="18" t="s">
        <v>169</v>
      </c>
      <c r="D36" s="20" t="s">
        <v>170</v>
      </c>
      <c r="E36" s="18" t="s">
        <v>1839</v>
      </c>
      <c r="F36" s="18" t="s">
        <v>1839</v>
      </c>
      <c r="G36" s="18" t="s">
        <v>113</v>
      </c>
      <c r="H36" s="18" t="s">
        <v>113</v>
      </c>
      <c r="I36" s="18" t="s">
        <v>1839</v>
      </c>
      <c r="J36" s="18">
        <v>35</v>
      </c>
      <c r="K36" s="18"/>
      <c r="L36" s="18" t="s">
        <v>645</v>
      </c>
      <c r="M36" s="18" t="s">
        <v>1944</v>
      </c>
      <c r="N36" s="18" t="str">
        <f t="shared" si="0"/>
        <v/>
      </c>
    </row>
    <row r="37" spans="1:14" ht="25" customHeight="1" x14ac:dyDescent="0.35">
      <c r="A37" s="18" t="s">
        <v>40</v>
      </c>
      <c r="B37" s="18" t="s">
        <v>134</v>
      </c>
      <c r="C37" s="18" t="s">
        <v>1956</v>
      </c>
      <c r="D37" s="20" t="s">
        <v>1957</v>
      </c>
      <c r="E37" s="18" t="s">
        <v>1839</v>
      </c>
      <c r="F37" s="18" t="s">
        <v>1839</v>
      </c>
      <c r="G37" s="18" t="s">
        <v>113</v>
      </c>
      <c r="H37" s="18" t="s">
        <v>1839</v>
      </c>
      <c r="I37" s="18" t="s">
        <v>113</v>
      </c>
      <c r="J37" s="18">
        <v>36</v>
      </c>
      <c r="K37" s="18"/>
      <c r="L37" s="18" t="s">
        <v>645</v>
      </c>
      <c r="M37" s="18" t="s">
        <v>1949</v>
      </c>
      <c r="N37" s="18" t="str">
        <f t="shared" si="0"/>
        <v/>
      </c>
    </row>
    <row r="38" spans="1:14" ht="25" customHeight="1" x14ac:dyDescent="0.35">
      <c r="A38" s="18" t="s">
        <v>40</v>
      </c>
      <c r="B38" s="18" t="s">
        <v>134</v>
      </c>
      <c r="C38" s="18" t="s">
        <v>1958</v>
      </c>
      <c r="D38" s="20" t="s">
        <v>1959</v>
      </c>
      <c r="E38" s="18" t="s">
        <v>1839</v>
      </c>
      <c r="F38" s="18" t="s">
        <v>1839</v>
      </c>
      <c r="G38" s="18" t="s">
        <v>113</v>
      </c>
      <c r="H38" s="18" t="s">
        <v>113</v>
      </c>
      <c r="I38" s="18" t="s">
        <v>113</v>
      </c>
      <c r="J38" s="18">
        <v>37</v>
      </c>
      <c r="K38" s="18"/>
      <c r="L38" s="18" t="s">
        <v>645</v>
      </c>
      <c r="M38" s="18" t="s">
        <v>1949</v>
      </c>
      <c r="N38" s="18" t="str">
        <f t="shared" si="0"/>
        <v/>
      </c>
    </row>
    <row r="39" spans="1:14" ht="25" customHeight="1" x14ac:dyDescent="0.35">
      <c r="A39" s="18" t="s">
        <v>40</v>
      </c>
      <c r="B39" s="18" t="s">
        <v>134</v>
      </c>
      <c r="C39" s="18" t="s">
        <v>313</v>
      </c>
      <c r="D39" s="20" t="s">
        <v>477</v>
      </c>
      <c r="E39" s="18" t="s">
        <v>1839</v>
      </c>
      <c r="F39" s="18" t="s">
        <v>1839</v>
      </c>
      <c r="G39" s="18" t="s">
        <v>113</v>
      </c>
      <c r="H39" s="18" t="s">
        <v>113</v>
      </c>
      <c r="I39" s="18" t="s">
        <v>113</v>
      </c>
      <c r="J39" s="18">
        <v>38</v>
      </c>
      <c r="K39" s="18"/>
      <c r="L39" s="18" t="s">
        <v>645</v>
      </c>
      <c r="M39" s="18" t="s">
        <v>1949</v>
      </c>
      <c r="N39" s="18" t="str">
        <f t="shared" si="0"/>
        <v/>
      </c>
    </row>
    <row r="40" spans="1:14" ht="25" customHeight="1" x14ac:dyDescent="0.35">
      <c r="A40" s="18" t="s">
        <v>40</v>
      </c>
      <c r="B40" s="18" t="s">
        <v>134</v>
      </c>
      <c r="C40" s="18" t="s">
        <v>436</v>
      </c>
      <c r="D40" s="20" t="s">
        <v>437</v>
      </c>
      <c r="E40" s="18" t="s">
        <v>1839</v>
      </c>
      <c r="F40" s="18" t="s">
        <v>1839</v>
      </c>
      <c r="G40" s="18" t="s">
        <v>113</v>
      </c>
      <c r="H40" s="18" t="s">
        <v>113</v>
      </c>
      <c r="I40" s="18" t="s">
        <v>113</v>
      </c>
      <c r="J40" s="18">
        <v>39</v>
      </c>
      <c r="K40" s="18"/>
      <c r="L40" s="18" t="s">
        <v>645</v>
      </c>
      <c r="M40" s="18" t="s">
        <v>1949</v>
      </c>
      <c r="N40" s="18" t="str">
        <f t="shared" si="0"/>
        <v/>
      </c>
    </row>
    <row r="41" spans="1:14" ht="25" customHeight="1" x14ac:dyDescent="0.35">
      <c r="A41" s="18" t="s">
        <v>40</v>
      </c>
      <c r="B41" s="18" t="s">
        <v>134</v>
      </c>
      <c r="C41" s="18" t="s">
        <v>178</v>
      </c>
      <c r="D41" s="20" t="s">
        <v>179</v>
      </c>
      <c r="E41" s="18" t="s">
        <v>1839</v>
      </c>
      <c r="F41" s="18" t="s">
        <v>1839</v>
      </c>
      <c r="G41" s="18" t="s">
        <v>113</v>
      </c>
      <c r="H41" s="18" t="s">
        <v>1839</v>
      </c>
      <c r="I41" s="18" t="s">
        <v>113</v>
      </c>
      <c r="J41" s="18">
        <v>40</v>
      </c>
      <c r="K41" s="18"/>
      <c r="L41" s="18" t="s">
        <v>645</v>
      </c>
      <c r="M41" s="18" t="s">
        <v>1949</v>
      </c>
      <c r="N41" s="18" t="str">
        <f t="shared" si="0"/>
        <v/>
      </c>
    </row>
    <row r="42" spans="1:14" ht="25" customHeight="1" x14ac:dyDescent="0.35">
      <c r="A42" s="18" t="s">
        <v>40</v>
      </c>
      <c r="B42" s="18" t="s">
        <v>134</v>
      </c>
      <c r="C42" s="18" t="s">
        <v>180</v>
      </c>
      <c r="D42" s="20" t="s">
        <v>1115</v>
      </c>
      <c r="E42" s="18" t="s">
        <v>113</v>
      </c>
      <c r="F42" s="18" t="s">
        <v>113</v>
      </c>
      <c r="G42" s="18" t="s">
        <v>113</v>
      </c>
      <c r="H42" s="18" t="s">
        <v>113</v>
      </c>
      <c r="I42" s="18" t="s">
        <v>113</v>
      </c>
      <c r="J42" s="18">
        <v>41</v>
      </c>
      <c r="K42" s="18"/>
      <c r="L42" s="18" t="s">
        <v>1107</v>
      </c>
      <c r="M42" s="18" t="s">
        <v>740</v>
      </c>
      <c r="N42" s="18" t="str">
        <f t="shared" si="0"/>
        <v/>
      </c>
    </row>
    <row r="43" spans="1:14" ht="25" customHeight="1" x14ac:dyDescent="0.35">
      <c r="A43" s="18" t="s">
        <v>40</v>
      </c>
      <c r="B43" s="18" t="s">
        <v>134</v>
      </c>
      <c r="C43" s="18" t="s">
        <v>182</v>
      </c>
      <c r="D43" s="20" t="s">
        <v>323</v>
      </c>
      <c r="E43" s="18" t="s">
        <v>1839</v>
      </c>
      <c r="F43" s="18" t="s">
        <v>1839</v>
      </c>
      <c r="G43" s="18" t="s">
        <v>113</v>
      </c>
      <c r="H43" s="18" t="s">
        <v>113</v>
      </c>
      <c r="I43" s="18" t="s">
        <v>113</v>
      </c>
      <c r="J43" s="18">
        <v>42</v>
      </c>
      <c r="K43" s="18"/>
      <c r="L43" s="18" t="s">
        <v>1112</v>
      </c>
      <c r="M43" s="18" t="s">
        <v>740</v>
      </c>
      <c r="N43" s="18" t="str">
        <f t="shared" si="0"/>
        <v/>
      </c>
    </row>
    <row r="44" spans="1:14" ht="25" customHeight="1" x14ac:dyDescent="0.35">
      <c r="A44" s="18" t="s">
        <v>1841</v>
      </c>
      <c r="B44" s="18" t="s">
        <v>110</v>
      </c>
      <c r="C44" s="18" t="s">
        <v>186</v>
      </c>
      <c r="D44" s="20" t="s">
        <v>1906</v>
      </c>
      <c r="E44" s="18" t="s">
        <v>1839</v>
      </c>
      <c r="F44" s="18" t="s">
        <v>1839</v>
      </c>
      <c r="G44" s="18" t="s">
        <v>113</v>
      </c>
      <c r="H44" s="18" t="s">
        <v>113</v>
      </c>
      <c r="I44" s="18" t="s">
        <v>113</v>
      </c>
      <c r="J44" s="18">
        <v>43</v>
      </c>
      <c r="K44" s="18" t="s">
        <v>1715</v>
      </c>
      <c r="L44" s="18" t="s">
        <v>551</v>
      </c>
      <c r="M44" s="18" t="s">
        <v>740</v>
      </c>
      <c r="N44" s="18" t="str">
        <f t="shared" si="0"/>
        <v>Active</v>
      </c>
    </row>
    <row r="45" spans="1:14" ht="25" customHeight="1" x14ac:dyDescent="0.35">
      <c r="A45" s="18" t="s">
        <v>1841</v>
      </c>
      <c r="B45" s="18" t="s">
        <v>110</v>
      </c>
      <c r="C45" s="18" t="s">
        <v>188</v>
      </c>
      <c r="D45" s="20" t="s">
        <v>405</v>
      </c>
      <c r="E45" s="18" t="s">
        <v>1839</v>
      </c>
      <c r="F45" s="18" t="s">
        <v>1839</v>
      </c>
      <c r="G45" s="18" t="s">
        <v>113</v>
      </c>
      <c r="H45" s="18" t="s">
        <v>113</v>
      </c>
      <c r="I45" s="18" t="s">
        <v>113</v>
      </c>
      <c r="J45" s="18">
        <v>44</v>
      </c>
      <c r="K45" s="18" t="s">
        <v>1716</v>
      </c>
      <c r="L45" s="18" t="s">
        <v>551</v>
      </c>
      <c r="M45" s="18" t="s">
        <v>740</v>
      </c>
      <c r="N45" s="18" t="str">
        <f t="shared" si="0"/>
        <v>Active</v>
      </c>
    </row>
    <row r="46" spans="1:14" ht="25" customHeight="1" x14ac:dyDescent="0.35">
      <c r="A46" s="18" t="s">
        <v>1841</v>
      </c>
      <c r="B46" s="18" t="s">
        <v>110</v>
      </c>
      <c r="C46" s="18" t="s">
        <v>202</v>
      </c>
      <c r="D46" s="20" t="s">
        <v>1908</v>
      </c>
      <c r="E46" s="18" t="s">
        <v>1839</v>
      </c>
      <c r="F46" s="18" t="s">
        <v>1839</v>
      </c>
      <c r="G46" s="18" t="s">
        <v>113</v>
      </c>
      <c r="H46" s="18" t="s">
        <v>113</v>
      </c>
      <c r="I46" s="18" t="s">
        <v>113</v>
      </c>
      <c r="J46" s="18">
        <v>45</v>
      </c>
      <c r="K46" s="18" t="s">
        <v>1717</v>
      </c>
      <c r="L46" s="18" t="s">
        <v>551</v>
      </c>
      <c r="M46" s="18" t="s">
        <v>740</v>
      </c>
      <c r="N46" s="18" t="str">
        <f t="shared" si="0"/>
        <v>Active</v>
      </c>
    </row>
    <row r="47" spans="1:14" ht="25" customHeight="1" x14ac:dyDescent="0.35">
      <c r="A47" s="18" t="s">
        <v>1841</v>
      </c>
      <c r="B47" s="18" t="s">
        <v>110</v>
      </c>
      <c r="C47" s="18" t="s">
        <v>204</v>
      </c>
      <c r="D47" s="20" t="s">
        <v>1905</v>
      </c>
      <c r="E47" s="18" t="s">
        <v>1839</v>
      </c>
      <c r="F47" s="18" t="s">
        <v>1839</v>
      </c>
      <c r="G47" s="18" t="s">
        <v>113</v>
      </c>
      <c r="H47" s="18" t="s">
        <v>113</v>
      </c>
      <c r="I47" s="18" t="s">
        <v>113</v>
      </c>
      <c r="J47" s="18">
        <v>46</v>
      </c>
      <c r="K47" s="18" t="s">
        <v>1718</v>
      </c>
      <c r="L47" s="18" t="s">
        <v>551</v>
      </c>
      <c r="M47" s="18" t="s">
        <v>740</v>
      </c>
      <c r="N47" s="18" t="str">
        <f t="shared" si="0"/>
        <v>Active</v>
      </c>
    </row>
    <row r="48" spans="1:14" ht="25" customHeight="1" x14ac:dyDescent="0.35">
      <c r="A48" s="18" t="s">
        <v>1841</v>
      </c>
      <c r="B48" s="18" t="s">
        <v>110</v>
      </c>
      <c r="C48" s="18" t="s">
        <v>206</v>
      </c>
      <c r="D48" s="20" t="s">
        <v>1909</v>
      </c>
      <c r="E48" s="18" t="s">
        <v>1839</v>
      </c>
      <c r="F48" s="18" t="s">
        <v>1839</v>
      </c>
      <c r="G48" s="18" t="s">
        <v>113</v>
      </c>
      <c r="H48" s="18" t="s">
        <v>113</v>
      </c>
      <c r="I48" s="18" t="s">
        <v>113</v>
      </c>
      <c r="J48" s="18">
        <v>47</v>
      </c>
      <c r="K48" s="18" t="s">
        <v>1727</v>
      </c>
      <c r="L48" s="18" t="s">
        <v>551</v>
      </c>
      <c r="M48" s="18" t="s">
        <v>740</v>
      </c>
      <c r="N48" s="18" t="str">
        <f t="shared" si="0"/>
        <v>Active</v>
      </c>
    </row>
    <row r="49" spans="1:14" ht="25" customHeight="1" x14ac:dyDescent="0.35">
      <c r="A49" s="18" t="s">
        <v>1841</v>
      </c>
      <c r="B49" s="18" t="s">
        <v>110</v>
      </c>
      <c r="C49" s="18" t="s">
        <v>194</v>
      </c>
      <c r="D49" s="20" t="s">
        <v>1960</v>
      </c>
      <c r="E49" s="18" t="s">
        <v>1839</v>
      </c>
      <c r="F49" s="18" t="s">
        <v>1839</v>
      </c>
      <c r="G49" s="18" t="s">
        <v>113</v>
      </c>
      <c r="H49" s="18" t="s">
        <v>113</v>
      </c>
      <c r="I49" s="18" t="s">
        <v>113</v>
      </c>
      <c r="J49" s="18">
        <v>48</v>
      </c>
      <c r="K49" s="18" t="s">
        <v>1721</v>
      </c>
      <c r="L49" s="18" t="s">
        <v>645</v>
      </c>
      <c r="M49" s="18" t="s">
        <v>740</v>
      </c>
      <c r="N49" s="18" t="str">
        <f t="shared" si="0"/>
        <v>Active</v>
      </c>
    </row>
    <row r="50" spans="1:14" ht="25" customHeight="1" x14ac:dyDescent="0.35">
      <c r="A50" s="18" t="s">
        <v>1841</v>
      </c>
      <c r="B50" s="18" t="s">
        <v>110</v>
      </c>
      <c r="C50" s="18" t="s">
        <v>196</v>
      </c>
      <c r="D50" s="20" t="s">
        <v>414</v>
      </c>
      <c r="E50" s="18" t="s">
        <v>1839</v>
      </c>
      <c r="F50" s="18" t="s">
        <v>1839</v>
      </c>
      <c r="G50" s="18" t="s">
        <v>113</v>
      </c>
      <c r="H50" s="18" t="s">
        <v>113</v>
      </c>
      <c r="I50" s="18" t="s">
        <v>113</v>
      </c>
      <c r="J50" s="18">
        <v>49</v>
      </c>
      <c r="K50" s="18" t="s">
        <v>1722</v>
      </c>
      <c r="L50" s="18" t="s">
        <v>645</v>
      </c>
      <c r="M50" s="18" t="s">
        <v>740</v>
      </c>
      <c r="N50" s="18" t="str">
        <f t="shared" si="0"/>
        <v>Active</v>
      </c>
    </row>
    <row r="51" spans="1:14" ht="25" customHeight="1" x14ac:dyDescent="0.35">
      <c r="A51" s="18" t="s">
        <v>1841</v>
      </c>
      <c r="B51" s="18" t="s">
        <v>110</v>
      </c>
      <c r="C51" s="18" t="s">
        <v>208</v>
      </c>
      <c r="D51" s="20" t="s">
        <v>1961</v>
      </c>
      <c r="E51" s="18" t="s">
        <v>1839</v>
      </c>
      <c r="F51" s="18" t="s">
        <v>1839</v>
      </c>
      <c r="G51" s="18" t="s">
        <v>113</v>
      </c>
      <c r="H51" s="18" t="s">
        <v>113</v>
      </c>
      <c r="I51" s="18" t="s">
        <v>1839</v>
      </c>
      <c r="J51" s="18">
        <v>50</v>
      </c>
      <c r="K51" s="18" t="s">
        <v>1723</v>
      </c>
      <c r="L51" s="18" t="s">
        <v>645</v>
      </c>
      <c r="M51" s="18" t="s">
        <v>740</v>
      </c>
      <c r="N51" s="18" t="str">
        <f t="shared" si="0"/>
        <v>Active</v>
      </c>
    </row>
    <row r="52" spans="1:14" ht="25" customHeight="1" x14ac:dyDescent="0.35">
      <c r="A52" s="18" t="s">
        <v>1841</v>
      </c>
      <c r="B52" s="18" t="s">
        <v>110</v>
      </c>
      <c r="C52" s="18" t="s">
        <v>210</v>
      </c>
      <c r="D52" s="20" t="s">
        <v>1941</v>
      </c>
      <c r="E52" s="18" t="s">
        <v>1839</v>
      </c>
      <c r="F52" s="18" t="s">
        <v>1839</v>
      </c>
      <c r="G52" s="18" t="s">
        <v>113</v>
      </c>
      <c r="H52" s="18" t="s">
        <v>113</v>
      </c>
      <c r="I52" s="18" t="s">
        <v>113</v>
      </c>
      <c r="J52" s="18">
        <v>51</v>
      </c>
      <c r="K52" s="18" t="s">
        <v>1724</v>
      </c>
      <c r="L52" s="18" t="s">
        <v>645</v>
      </c>
      <c r="M52" s="18" t="s">
        <v>740</v>
      </c>
      <c r="N52" s="18" t="str">
        <f t="shared" si="0"/>
        <v>Active</v>
      </c>
    </row>
    <row r="53" spans="1:14" ht="25" customHeight="1" x14ac:dyDescent="0.35">
      <c r="A53" s="18" t="s">
        <v>1841</v>
      </c>
      <c r="B53" s="18" t="s">
        <v>110</v>
      </c>
      <c r="C53" s="18" t="s">
        <v>212</v>
      </c>
      <c r="D53" s="20" t="s">
        <v>1911</v>
      </c>
      <c r="E53" s="18" t="s">
        <v>1839</v>
      </c>
      <c r="F53" s="18" t="s">
        <v>1839</v>
      </c>
      <c r="G53" s="18" t="s">
        <v>113</v>
      </c>
      <c r="H53" s="18" t="s">
        <v>113</v>
      </c>
      <c r="I53" s="18" t="s">
        <v>1839</v>
      </c>
      <c r="J53" s="18">
        <v>52</v>
      </c>
      <c r="K53" s="18" t="s">
        <v>1732</v>
      </c>
      <c r="L53" s="18" t="s">
        <v>645</v>
      </c>
      <c r="M53" s="18" t="s">
        <v>740</v>
      </c>
      <c r="N53" s="18" t="str">
        <f t="shared" si="0"/>
        <v>Active</v>
      </c>
    </row>
    <row r="54" spans="1:14" ht="25" customHeight="1" x14ac:dyDescent="0.35">
      <c r="A54" s="18" t="s">
        <v>1841</v>
      </c>
      <c r="B54" s="18" t="s">
        <v>110</v>
      </c>
      <c r="C54" s="18" t="s">
        <v>130</v>
      </c>
      <c r="D54" s="20" t="s">
        <v>1108</v>
      </c>
      <c r="E54" s="18" t="s">
        <v>113</v>
      </c>
      <c r="F54" s="18" t="s">
        <v>113</v>
      </c>
      <c r="G54" s="18" t="s">
        <v>113</v>
      </c>
      <c r="H54" s="18" t="s">
        <v>113</v>
      </c>
      <c r="I54" s="18" t="s">
        <v>113</v>
      </c>
      <c r="J54" s="18">
        <v>53</v>
      </c>
      <c r="K54" s="18" t="s">
        <v>1698</v>
      </c>
      <c r="L54" s="18" t="s">
        <v>1107</v>
      </c>
      <c r="M54" s="18" t="s">
        <v>740</v>
      </c>
      <c r="N54" s="18" t="str">
        <f t="shared" si="0"/>
        <v>Active</v>
      </c>
    </row>
    <row r="55" spans="1:14" ht="25" customHeight="1" x14ac:dyDescent="0.35">
      <c r="A55" s="18" t="s">
        <v>1841</v>
      </c>
      <c r="B55" s="18" t="s">
        <v>110</v>
      </c>
      <c r="C55" s="18" t="s">
        <v>132</v>
      </c>
      <c r="D55" s="20" t="s">
        <v>133</v>
      </c>
      <c r="E55" s="18" t="s">
        <v>113</v>
      </c>
      <c r="F55" s="18" t="s">
        <v>113</v>
      </c>
      <c r="G55" s="18" t="s">
        <v>1839</v>
      </c>
      <c r="H55" s="18" t="s">
        <v>1839</v>
      </c>
      <c r="I55" s="18" t="s">
        <v>1839</v>
      </c>
      <c r="J55" s="18">
        <v>54</v>
      </c>
      <c r="K55" s="18" t="s">
        <v>1693</v>
      </c>
      <c r="L55" s="18" t="s">
        <v>1112</v>
      </c>
      <c r="M55" s="18" t="s">
        <v>740</v>
      </c>
      <c r="N55" s="18" t="str">
        <f t="shared" si="0"/>
        <v>Active</v>
      </c>
    </row>
    <row r="56" spans="1:14" ht="25" customHeight="1" x14ac:dyDescent="0.35">
      <c r="A56" s="18" t="s">
        <v>1841</v>
      </c>
      <c r="B56" s="18" t="s">
        <v>134</v>
      </c>
      <c r="C56" s="18" t="s">
        <v>215</v>
      </c>
      <c r="D56" s="20" t="s">
        <v>1891</v>
      </c>
      <c r="E56" s="18" t="s">
        <v>1839</v>
      </c>
      <c r="F56" s="18" t="s">
        <v>1839</v>
      </c>
      <c r="G56" s="18" t="s">
        <v>113</v>
      </c>
      <c r="H56" s="18" t="s">
        <v>1839</v>
      </c>
      <c r="I56" s="18" t="s">
        <v>113</v>
      </c>
      <c r="J56" s="18">
        <v>55</v>
      </c>
      <c r="K56" s="18"/>
      <c r="L56" s="18" t="s">
        <v>551</v>
      </c>
      <c r="M56" s="18" t="s">
        <v>740</v>
      </c>
      <c r="N56" s="18" t="str">
        <f t="shared" si="0"/>
        <v/>
      </c>
    </row>
    <row r="57" spans="1:14" ht="25" customHeight="1" x14ac:dyDescent="0.35">
      <c r="A57" s="18" t="s">
        <v>1841</v>
      </c>
      <c r="B57" s="18" t="s">
        <v>134</v>
      </c>
      <c r="C57" s="18" t="s">
        <v>217</v>
      </c>
      <c r="D57" s="20" t="s">
        <v>1892</v>
      </c>
      <c r="E57" s="18" t="s">
        <v>1839</v>
      </c>
      <c r="F57" s="18" t="s">
        <v>1839</v>
      </c>
      <c r="G57" s="18" t="s">
        <v>113</v>
      </c>
      <c r="H57" s="18" t="s">
        <v>113</v>
      </c>
      <c r="I57" s="18" t="s">
        <v>113</v>
      </c>
      <c r="J57" s="18">
        <v>56</v>
      </c>
      <c r="K57" s="18"/>
      <c r="L57" s="18" t="s">
        <v>551</v>
      </c>
      <c r="M57" s="18" t="s">
        <v>740</v>
      </c>
      <c r="N57" s="18" t="str">
        <f t="shared" si="0"/>
        <v/>
      </c>
    </row>
    <row r="58" spans="1:14" ht="25" customHeight="1" x14ac:dyDescent="0.35">
      <c r="A58" s="18" t="s">
        <v>1841</v>
      </c>
      <c r="B58" s="18" t="s">
        <v>134</v>
      </c>
      <c r="C58" s="18" t="s">
        <v>219</v>
      </c>
      <c r="D58" s="20" t="s">
        <v>790</v>
      </c>
      <c r="E58" s="18" t="s">
        <v>1839</v>
      </c>
      <c r="F58" s="18" t="s">
        <v>1839</v>
      </c>
      <c r="G58" s="18" t="s">
        <v>113</v>
      </c>
      <c r="H58" s="18" t="s">
        <v>113</v>
      </c>
      <c r="I58" s="18" t="s">
        <v>113</v>
      </c>
      <c r="J58" s="18">
        <v>57</v>
      </c>
      <c r="K58" s="18"/>
      <c r="L58" s="18" t="s">
        <v>551</v>
      </c>
      <c r="M58" s="18" t="s">
        <v>740</v>
      </c>
      <c r="N58" s="18" t="str">
        <f t="shared" si="0"/>
        <v/>
      </c>
    </row>
    <row r="59" spans="1:14" ht="25" customHeight="1" x14ac:dyDescent="0.35">
      <c r="A59" s="18" t="s">
        <v>1841</v>
      </c>
      <c r="B59" s="18" t="s">
        <v>134</v>
      </c>
      <c r="C59" s="18" t="s">
        <v>221</v>
      </c>
      <c r="D59" s="20" t="s">
        <v>1885</v>
      </c>
      <c r="E59" s="18" t="s">
        <v>1839</v>
      </c>
      <c r="F59" s="18" t="s">
        <v>1839</v>
      </c>
      <c r="G59" s="18" t="s">
        <v>113</v>
      </c>
      <c r="H59" s="18" t="s">
        <v>113</v>
      </c>
      <c r="I59" s="18" t="s">
        <v>113</v>
      </c>
      <c r="J59" s="18">
        <v>58</v>
      </c>
      <c r="K59" s="18"/>
      <c r="L59" s="18" t="s">
        <v>551</v>
      </c>
      <c r="M59" s="18" t="s">
        <v>1944</v>
      </c>
      <c r="N59" s="18" t="str">
        <f t="shared" si="0"/>
        <v/>
      </c>
    </row>
    <row r="60" spans="1:14" ht="25" customHeight="1" x14ac:dyDescent="0.35">
      <c r="A60" s="18" t="s">
        <v>1841</v>
      </c>
      <c r="B60" s="18" t="s">
        <v>134</v>
      </c>
      <c r="C60" s="18" t="s">
        <v>223</v>
      </c>
      <c r="D60" s="20" t="s">
        <v>1893</v>
      </c>
      <c r="E60" s="18" t="s">
        <v>1839</v>
      </c>
      <c r="F60" s="18" t="s">
        <v>1839</v>
      </c>
      <c r="G60" s="18" t="s">
        <v>113</v>
      </c>
      <c r="H60" s="18" t="s">
        <v>1839</v>
      </c>
      <c r="I60" s="18" t="s">
        <v>1839</v>
      </c>
      <c r="J60" s="18">
        <v>59</v>
      </c>
      <c r="K60" s="18"/>
      <c r="L60" s="18" t="s">
        <v>551</v>
      </c>
      <c r="M60" s="18" t="s">
        <v>1944</v>
      </c>
      <c r="N60" s="18" t="str">
        <f t="shared" si="0"/>
        <v/>
      </c>
    </row>
    <row r="61" spans="1:14" ht="25" customHeight="1" x14ac:dyDescent="0.35">
      <c r="A61" s="18" t="s">
        <v>1841</v>
      </c>
      <c r="B61" s="18" t="s">
        <v>134</v>
      </c>
      <c r="C61" s="18" t="s">
        <v>1962</v>
      </c>
      <c r="D61" s="20" t="s">
        <v>1963</v>
      </c>
      <c r="E61" s="18" t="s">
        <v>1839</v>
      </c>
      <c r="F61" s="18" t="s">
        <v>1839</v>
      </c>
      <c r="G61" s="18" t="s">
        <v>113</v>
      </c>
      <c r="H61" s="18" t="s">
        <v>113</v>
      </c>
      <c r="I61" s="18" t="s">
        <v>113</v>
      </c>
      <c r="J61" s="18">
        <v>60</v>
      </c>
      <c r="K61" s="18"/>
      <c r="L61" s="18" t="s">
        <v>551</v>
      </c>
      <c r="M61" s="18" t="s">
        <v>1944</v>
      </c>
      <c r="N61" s="18" t="str">
        <f t="shared" si="0"/>
        <v/>
      </c>
    </row>
    <row r="62" spans="1:14" ht="25" customHeight="1" x14ac:dyDescent="0.35">
      <c r="A62" s="18" t="s">
        <v>1841</v>
      </c>
      <c r="B62" s="18" t="s">
        <v>134</v>
      </c>
      <c r="C62" s="18" t="s">
        <v>146</v>
      </c>
      <c r="D62" s="20" t="s">
        <v>350</v>
      </c>
      <c r="E62" s="18" t="s">
        <v>1839</v>
      </c>
      <c r="F62" s="18" t="s">
        <v>1839</v>
      </c>
      <c r="G62" s="18" t="s">
        <v>113</v>
      </c>
      <c r="H62" s="18" t="s">
        <v>113</v>
      </c>
      <c r="I62" s="18" t="s">
        <v>1839</v>
      </c>
      <c r="J62" s="18">
        <v>61</v>
      </c>
      <c r="K62" s="18"/>
      <c r="L62" s="18" t="s">
        <v>551</v>
      </c>
      <c r="M62" s="18" t="s">
        <v>1944</v>
      </c>
      <c r="N62" s="18" t="str">
        <f t="shared" si="0"/>
        <v/>
      </c>
    </row>
    <row r="63" spans="1:14" ht="25" customHeight="1" x14ac:dyDescent="0.35">
      <c r="A63" s="18" t="s">
        <v>1841</v>
      </c>
      <c r="B63" s="18" t="s">
        <v>134</v>
      </c>
      <c r="C63" s="18" t="s">
        <v>143</v>
      </c>
      <c r="D63" s="20" t="s">
        <v>1896</v>
      </c>
      <c r="E63" s="18" t="s">
        <v>1839</v>
      </c>
      <c r="F63" s="18" t="s">
        <v>1839</v>
      </c>
      <c r="G63" s="18" t="s">
        <v>113</v>
      </c>
      <c r="H63" s="18" t="s">
        <v>113</v>
      </c>
      <c r="I63" s="18" t="s">
        <v>1839</v>
      </c>
      <c r="J63" s="18">
        <v>62</v>
      </c>
      <c r="K63" s="18"/>
      <c r="L63" s="18" t="s">
        <v>551</v>
      </c>
      <c r="M63" s="18" t="s">
        <v>1944</v>
      </c>
      <c r="N63" s="18" t="str">
        <f t="shared" si="0"/>
        <v/>
      </c>
    </row>
    <row r="64" spans="1:14" ht="25" customHeight="1" x14ac:dyDescent="0.35">
      <c r="A64" s="18" t="s">
        <v>1841</v>
      </c>
      <c r="B64" s="18" t="s">
        <v>134</v>
      </c>
      <c r="C64" s="18" t="s">
        <v>226</v>
      </c>
      <c r="D64" s="20" t="s">
        <v>227</v>
      </c>
      <c r="E64" s="18" t="s">
        <v>1839</v>
      </c>
      <c r="F64" s="18" t="s">
        <v>1839</v>
      </c>
      <c r="G64" s="18" t="s">
        <v>113</v>
      </c>
      <c r="H64" s="18" t="s">
        <v>1839</v>
      </c>
      <c r="I64" s="18" t="s">
        <v>113</v>
      </c>
      <c r="J64" s="18">
        <v>63</v>
      </c>
      <c r="K64" s="18"/>
      <c r="L64" s="18" t="s">
        <v>551</v>
      </c>
      <c r="M64" s="18" t="s">
        <v>1944</v>
      </c>
      <c r="N64" s="18" t="str">
        <f t="shared" si="0"/>
        <v/>
      </c>
    </row>
    <row r="65" spans="1:14" ht="25" customHeight="1" x14ac:dyDescent="0.35">
      <c r="A65" s="18" t="s">
        <v>1841</v>
      </c>
      <c r="B65" s="18" t="s">
        <v>134</v>
      </c>
      <c r="C65" s="18" t="s">
        <v>228</v>
      </c>
      <c r="D65" s="20" t="s">
        <v>1894</v>
      </c>
      <c r="E65" s="18" t="s">
        <v>1839</v>
      </c>
      <c r="F65" s="18" t="s">
        <v>1839</v>
      </c>
      <c r="G65" s="18" t="s">
        <v>113</v>
      </c>
      <c r="H65" s="18" t="s">
        <v>113</v>
      </c>
      <c r="I65" s="18" t="s">
        <v>1839</v>
      </c>
      <c r="J65" s="18">
        <v>64</v>
      </c>
      <c r="K65" s="18"/>
      <c r="L65" s="18" t="s">
        <v>551</v>
      </c>
      <c r="M65" s="18" t="s">
        <v>1949</v>
      </c>
      <c r="N65" s="18" t="str">
        <f t="shared" si="0"/>
        <v/>
      </c>
    </row>
    <row r="66" spans="1:14" ht="25" customHeight="1" x14ac:dyDescent="0.35">
      <c r="A66" s="18" t="s">
        <v>1841</v>
      </c>
      <c r="B66" s="18" t="s">
        <v>134</v>
      </c>
      <c r="C66" s="18" t="s">
        <v>230</v>
      </c>
      <c r="D66" s="20" t="s">
        <v>1895</v>
      </c>
      <c r="E66" s="18" t="s">
        <v>1839</v>
      </c>
      <c r="F66" s="18" t="s">
        <v>1839</v>
      </c>
      <c r="G66" s="18" t="s">
        <v>113</v>
      </c>
      <c r="H66" s="18" t="s">
        <v>1839</v>
      </c>
      <c r="I66" s="18" t="s">
        <v>113</v>
      </c>
      <c r="J66" s="18">
        <v>65</v>
      </c>
      <c r="K66" s="18"/>
      <c r="L66" s="18" t="s">
        <v>551</v>
      </c>
      <c r="M66" s="18" t="s">
        <v>1949</v>
      </c>
      <c r="N66" s="18" t="str">
        <f t="shared" si="0"/>
        <v/>
      </c>
    </row>
    <row r="67" spans="1:14" ht="25" customHeight="1" x14ac:dyDescent="0.35">
      <c r="A67" s="18" t="s">
        <v>1841</v>
      </c>
      <c r="B67" s="18" t="s">
        <v>134</v>
      </c>
      <c r="C67" s="18" t="s">
        <v>232</v>
      </c>
      <c r="D67" s="20" t="s">
        <v>813</v>
      </c>
      <c r="E67" s="18" t="s">
        <v>1839</v>
      </c>
      <c r="F67" s="18" t="s">
        <v>1839</v>
      </c>
      <c r="G67" s="18" t="s">
        <v>113</v>
      </c>
      <c r="H67" s="18" t="s">
        <v>113</v>
      </c>
      <c r="I67" s="18" t="s">
        <v>113</v>
      </c>
      <c r="J67" s="18">
        <v>66</v>
      </c>
      <c r="K67" s="18"/>
      <c r="L67" s="18" t="s">
        <v>551</v>
      </c>
      <c r="M67" s="18" t="s">
        <v>1949</v>
      </c>
      <c r="N67" s="18" t="str">
        <f t="shared" ref="N67:N130" si="1">IF(K67="","","Active")</f>
        <v/>
      </c>
    </row>
    <row r="68" spans="1:14" ht="25" customHeight="1" x14ac:dyDescent="0.35">
      <c r="A68" s="18" t="s">
        <v>1841</v>
      </c>
      <c r="B68" s="18" t="s">
        <v>134</v>
      </c>
      <c r="C68" s="18" t="s">
        <v>156</v>
      </c>
      <c r="D68" s="20" t="s">
        <v>356</v>
      </c>
      <c r="E68" s="18" t="s">
        <v>1839</v>
      </c>
      <c r="F68" s="18" t="s">
        <v>1839</v>
      </c>
      <c r="G68" s="18" t="s">
        <v>113</v>
      </c>
      <c r="H68" s="18" t="s">
        <v>113</v>
      </c>
      <c r="I68" s="18" t="s">
        <v>1839</v>
      </c>
      <c r="J68" s="18">
        <v>67</v>
      </c>
      <c r="K68" s="18"/>
      <c r="L68" s="18" t="s">
        <v>551</v>
      </c>
      <c r="M68" s="18" t="s">
        <v>1949</v>
      </c>
      <c r="N68" s="18" t="str">
        <f t="shared" si="1"/>
        <v/>
      </c>
    </row>
    <row r="69" spans="1:14" ht="25" customHeight="1" x14ac:dyDescent="0.35">
      <c r="A69" s="18" t="s">
        <v>1841</v>
      </c>
      <c r="B69" s="18" t="s">
        <v>134</v>
      </c>
      <c r="C69" s="18" t="s">
        <v>1862</v>
      </c>
      <c r="D69" s="20" t="s">
        <v>1912</v>
      </c>
      <c r="E69" s="18" t="s">
        <v>1839</v>
      </c>
      <c r="F69" s="18" t="s">
        <v>1839</v>
      </c>
      <c r="G69" s="18" t="s">
        <v>113</v>
      </c>
      <c r="H69" s="18" t="s">
        <v>113</v>
      </c>
      <c r="I69" s="18" t="s">
        <v>113</v>
      </c>
      <c r="J69" s="18">
        <v>68</v>
      </c>
      <c r="K69" s="18"/>
      <c r="L69" s="18" t="s">
        <v>551</v>
      </c>
      <c r="M69" s="18" t="s">
        <v>1949</v>
      </c>
      <c r="N69" s="18" t="str">
        <f t="shared" si="1"/>
        <v/>
      </c>
    </row>
    <row r="70" spans="1:14" ht="25" customHeight="1" x14ac:dyDescent="0.35">
      <c r="A70" s="18" t="s">
        <v>1841</v>
      </c>
      <c r="B70" s="18" t="s">
        <v>134</v>
      </c>
      <c r="C70" s="18" t="s">
        <v>235</v>
      </c>
      <c r="D70" s="20" t="s">
        <v>983</v>
      </c>
      <c r="E70" s="18" t="s">
        <v>1839</v>
      </c>
      <c r="F70" s="18" t="s">
        <v>1839</v>
      </c>
      <c r="G70" s="18" t="s">
        <v>113</v>
      </c>
      <c r="H70" s="18" t="s">
        <v>1839</v>
      </c>
      <c r="I70" s="18" t="s">
        <v>113</v>
      </c>
      <c r="J70" s="18">
        <v>69</v>
      </c>
      <c r="K70" s="18"/>
      <c r="L70" s="18" t="s">
        <v>645</v>
      </c>
      <c r="M70" s="18" t="s">
        <v>740</v>
      </c>
      <c r="N70" s="18" t="str">
        <f t="shared" si="1"/>
        <v/>
      </c>
    </row>
    <row r="71" spans="1:14" ht="25" customHeight="1" x14ac:dyDescent="0.35">
      <c r="A71" s="18" t="s">
        <v>1841</v>
      </c>
      <c r="B71" s="18" t="s">
        <v>134</v>
      </c>
      <c r="C71" s="18" t="s">
        <v>237</v>
      </c>
      <c r="D71" s="20" t="s">
        <v>987</v>
      </c>
      <c r="E71" s="18" t="s">
        <v>1839</v>
      </c>
      <c r="F71" s="18" t="s">
        <v>1839</v>
      </c>
      <c r="G71" s="18" t="s">
        <v>113</v>
      </c>
      <c r="H71" s="18" t="s">
        <v>113</v>
      </c>
      <c r="I71" s="18" t="s">
        <v>1839</v>
      </c>
      <c r="J71" s="18">
        <v>70</v>
      </c>
      <c r="K71" s="18"/>
      <c r="L71" s="18" t="s">
        <v>645</v>
      </c>
      <c r="M71" s="18" t="s">
        <v>740</v>
      </c>
      <c r="N71" s="18" t="str">
        <f t="shared" si="1"/>
        <v/>
      </c>
    </row>
    <row r="72" spans="1:14" ht="25" customHeight="1" x14ac:dyDescent="0.35">
      <c r="A72" s="18" t="s">
        <v>1841</v>
      </c>
      <c r="B72" s="18" t="s">
        <v>134</v>
      </c>
      <c r="C72" s="18" t="s">
        <v>239</v>
      </c>
      <c r="D72" s="20" t="s">
        <v>989</v>
      </c>
      <c r="E72" s="18" t="s">
        <v>1839</v>
      </c>
      <c r="F72" s="18" t="s">
        <v>1839</v>
      </c>
      <c r="G72" s="18" t="s">
        <v>113</v>
      </c>
      <c r="H72" s="18" t="s">
        <v>113</v>
      </c>
      <c r="I72" s="18" t="s">
        <v>113</v>
      </c>
      <c r="J72" s="18">
        <v>71</v>
      </c>
      <c r="K72" s="18"/>
      <c r="L72" s="18" t="s">
        <v>645</v>
      </c>
      <c r="M72" s="18" t="s">
        <v>740</v>
      </c>
      <c r="N72" s="18" t="str">
        <f t="shared" si="1"/>
        <v/>
      </c>
    </row>
    <row r="73" spans="1:14" ht="25" customHeight="1" x14ac:dyDescent="0.35">
      <c r="A73" s="18" t="s">
        <v>1841</v>
      </c>
      <c r="B73" s="18" t="s">
        <v>134</v>
      </c>
      <c r="C73" s="18" t="s">
        <v>241</v>
      </c>
      <c r="D73" s="20" t="s">
        <v>395</v>
      </c>
      <c r="E73" s="18" t="s">
        <v>1839</v>
      </c>
      <c r="F73" s="18" t="s">
        <v>1839</v>
      </c>
      <c r="G73" s="18" t="s">
        <v>113</v>
      </c>
      <c r="H73" s="18" t="s">
        <v>113</v>
      </c>
      <c r="I73" s="18" t="s">
        <v>113</v>
      </c>
      <c r="J73" s="18">
        <v>72</v>
      </c>
      <c r="K73" s="18"/>
      <c r="L73" s="18" t="s">
        <v>645</v>
      </c>
      <c r="M73" s="18" t="s">
        <v>1944</v>
      </c>
      <c r="N73" s="18" t="str">
        <f t="shared" si="1"/>
        <v/>
      </c>
    </row>
    <row r="74" spans="1:14" ht="25" customHeight="1" x14ac:dyDescent="0.35">
      <c r="A74" s="18" t="s">
        <v>1841</v>
      </c>
      <c r="B74" s="18" t="s">
        <v>134</v>
      </c>
      <c r="C74" s="18" t="s">
        <v>243</v>
      </c>
      <c r="D74" s="20" t="s">
        <v>997</v>
      </c>
      <c r="E74" s="18" t="s">
        <v>1839</v>
      </c>
      <c r="F74" s="18" t="s">
        <v>1839</v>
      </c>
      <c r="G74" s="18" t="s">
        <v>113</v>
      </c>
      <c r="H74" s="18" t="s">
        <v>1839</v>
      </c>
      <c r="I74" s="18" t="s">
        <v>1839</v>
      </c>
      <c r="J74" s="18">
        <v>73</v>
      </c>
      <c r="K74" s="18"/>
      <c r="L74" s="18" t="s">
        <v>645</v>
      </c>
      <c r="M74" s="18" t="s">
        <v>1944</v>
      </c>
      <c r="N74" s="18" t="str">
        <f t="shared" si="1"/>
        <v/>
      </c>
    </row>
    <row r="75" spans="1:14" ht="25" customHeight="1" x14ac:dyDescent="0.35">
      <c r="A75" s="18" t="s">
        <v>1841</v>
      </c>
      <c r="B75" s="18" t="s">
        <v>134</v>
      </c>
      <c r="C75" s="18" t="s">
        <v>1964</v>
      </c>
      <c r="D75" s="20" t="s">
        <v>1965</v>
      </c>
      <c r="E75" s="18" t="s">
        <v>1839</v>
      </c>
      <c r="F75" s="18" t="s">
        <v>1839</v>
      </c>
      <c r="G75" s="18" t="s">
        <v>113</v>
      </c>
      <c r="H75" s="18" t="s">
        <v>113</v>
      </c>
      <c r="I75" s="18" t="s">
        <v>113</v>
      </c>
      <c r="J75" s="18">
        <v>74</v>
      </c>
      <c r="K75" s="18"/>
      <c r="L75" s="18" t="s">
        <v>645</v>
      </c>
      <c r="M75" s="18" t="s">
        <v>1944</v>
      </c>
      <c r="N75" s="18" t="str">
        <f t="shared" si="1"/>
        <v/>
      </c>
    </row>
    <row r="76" spans="1:14" ht="25" customHeight="1" x14ac:dyDescent="0.35">
      <c r="A76" s="18" t="s">
        <v>1841</v>
      </c>
      <c r="B76" s="18" t="s">
        <v>134</v>
      </c>
      <c r="C76" s="18" t="s">
        <v>169</v>
      </c>
      <c r="D76" s="20" t="s">
        <v>170</v>
      </c>
      <c r="E76" s="18" t="s">
        <v>1839</v>
      </c>
      <c r="F76" s="18" t="s">
        <v>1839</v>
      </c>
      <c r="G76" s="18" t="s">
        <v>113</v>
      </c>
      <c r="H76" s="18" t="s">
        <v>113</v>
      </c>
      <c r="I76" s="18" t="s">
        <v>1839</v>
      </c>
      <c r="J76" s="18">
        <v>75</v>
      </c>
      <c r="K76" s="18"/>
      <c r="L76" s="18" t="s">
        <v>645</v>
      </c>
      <c r="M76" s="18" t="s">
        <v>1944</v>
      </c>
      <c r="N76" s="18" t="str">
        <f t="shared" si="1"/>
        <v/>
      </c>
    </row>
    <row r="77" spans="1:14" ht="25" customHeight="1" x14ac:dyDescent="0.35">
      <c r="A77" s="18" t="s">
        <v>1841</v>
      </c>
      <c r="B77" s="18" t="s">
        <v>134</v>
      </c>
      <c r="C77" s="18" t="s">
        <v>166</v>
      </c>
      <c r="D77" s="20" t="s">
        <v>256</v>
      </c>
      <c r="E77" s="18" t="s">
        <v>1839</v>
      </c>
      <c r="F77" s="18" t="s">
        <v>1839</v>
      </c>
      <c r="G77" s="18" t="s">
        <v>113</v>
      </c>
      <c r="H77" s="18" t="s">
        <v>113</v>
      </c>
      <c r="I77" s="18" t="s">
        <v>113</v>
      </c>
      <c r="J77" s="18">
        <v>76</v>
      </c>
      <c r="K77" s="18"/>
      <c r="L77" s="18" t="s">
        <v>645</v>
      </c>
      <c r="M77" s="18" t="s">
        <v>1944</v>
      </c>
      <c r="N77" s="18" t="str">
        <f t="shared" si="1"/>
        <v/>
      </c>
    </row>
    <row r="78" spans="1:14" ht="25" customHeight="1" x14ac:dyDescent="0.35">
      <c r="A78" s="18" t="s">
        <v>1841</v>
      </c>
      <c r="B78" s="18" t="s">
        <v>134</v>
      </c>
      <c r="C78" s="18" t="s">
        <v>246</v>
      </c>
      <c r="D78" s="20" t="s">
        <v>334</v>
      </c>
      <c r="E78" s="18" t="s">
        <v>1839</v>
      </c>
      <c r="F78" s="18" t="s">
        <v>1839</v>
      </c>
      <c r="G78" s="18" t="s">
        <v>113</v>
      </c>
      <c r="H78" s="18" t="s">
        <v>1839</v>
      </c>
      <c r="I78" s="18" t="s">
        <v>113</v>
      </c>
      <c r="J78" s="18">
        <v>77</v>
      </c>
      <c r="K78" s="18"/>
      <c r="L78" s="18" t="s">
        <v>645</v>
      </c>
      <c r="M78" s="18" t="s">
        <v>1944</v>
      </c>
      <c r="N78" s="18" t="str">
        <f t="shared" si="1"/>
        <v/>
      </c>
    </row>
    <row r="79" spans="1:14" ht="25" customHeight="1" x14ac:dyDescent="0.35">
      <c r="A79" s="18" t="s">
        <v>1841</v>
      </c>
      <c r="B79" s="18" t="s">
        <v>134</v>
      </c>
      <c r="C79" s="18" t="s">
        <v>249</v>
      </c>
      <c r="D79" s="20" t="s">
        <v>1001</v>
      </c>
      <c r="E79" s="18" t="s">
        <v>1839</v>
      </c>
      <c r="F79" s="18" t="s">
        <v>1839</v>
      </c>
      <c r="G79" s="18" t="s">
        <v>113</v>
      </c>
      <c r="H79" s="18" t="s">
        <v>113</v>
      </c>
      <c r="I79" s="18" t="s">
        <v>1839</v>
      </c>
      <c r="J79" s="18">
        <v>78</v>
      </c>
      <c r="K79" s="18"/>
      <c r="L79" s="18" t="s">
        <v>645</v>
      </c>
      <c r="M79" s="18" t="s">
        <v>1949</v>
      </c>
      <c r="N79" s="18" t="str">
        <f t="shared" si="1"/>
        <v/>
      </c>
    </row>
    <row r="80" spans="1:14" ht="25" customHeight="1" x14ac:dyDescent="0.35">
      <c r="A80" s="18" t="s">
        <v>1841</v>
      </c>
      <c r="B80" s="18" t="s">
        <v>134</v>
      </c>
      <c r="C80" s="18" t="s">
        <v>251</v>
      </c>
      <c r="D80" s="20" t="s">
        <v>1002</v>
      </c>
      <c r="E80" s="18" t="s">
        <v>1839</v>
      </c>
      <c r="F80" s="18" t="s">
        <v>1839</v>
      </c>
      <c r="G80" s="18" t="s">
        <v>113</v>
      </c>
      <c r="H80" s="18" t="s">
        <v>1839</v>
      </c>
      <c r="I80" s="18" t="s">
        <v>113</v>
      </c>
      <c r="J80" s="18">
        <v>79</v>
      </c>
      <c r="K80" s="18"/>
      <c r="L80" s="18" t="s">
        <v>645</v>
      </c>
      <c r="M80" s="18" t="s">
        <v>1949</v>
      </c>
      <c r="N80" s="18" t="str">
        <f t="shared" si="1"/>
        <v/>
      </c>
    </row>
    <row r="81" spans="1:14" ht="25" customHeight="1" x14ac:dyDescent="0.35">
      <c r="A81" s="18" t="s">
        <v>1841</v>
      </c>
      <c r="B81" s="18" t="s">
        <v>134</v>
      </c>
      <c r="C81" s="18" t="s">
        <v>253</v>
      </c>
      <c r="D81" s="20" t="s">
        <v>1006</v>
      </c>
      <c r="E81" s="18" t="s">
        <v>1839</v>
      </c>
      <c r="F81" s="18" t="s">
        <v>1839</v>
      </c>
      <c r="G81" s="18" t="s">
        <v>113</v>
      </c>
      <c r="H81" s="18" t="s">
        <v>113</v>
      </c>
      <c r="I81" s="18" t="s">
        <v>113</v>
      </c>
      <c r="J81" s="18">
        <v>80</v>
      </c>
      <c r="K81" s="18"/>
      <c r="L81" s="18" t="s">
        <v>645</v>
      </c>
      <c r="M81" s="18" t="s">
        <v>1949</v>
      </c>
      <c r="N81" s="18" t="str">
        <f t="shared" si="1"/>
        <v/>
      </c>
    </row>
    <row r="82" spans="1:14" ht="25" customHeight="1" x14ac:dyDescent="0.35">
      <c r="A82" s="18" t="s">
        <v>1841</v>
      </c>
      <c r="B82" s="18" t="s">
        <v>134</v>
      </c>
      <c r="C82" s="18" t="s">
        <v>178</v>
      </c>
      <c r="D82" s="20" t="s">
        <v>179</v>
      </c>
      <c r="E82" s="18" t="s">
        <v>1839</v>
      </c>
      <c r="F82" s="18" t="s">
        <v>1839</v>
      </c>
      <c r="G82" s="18" t="s">
        <v>113</v>
      </c>
      <c r="H82" s="18" t="s">
        <v>1839</v>
      </c>
      <c r="I82" s="18" t="s">
        <v>113</v>
      </c>
      <c r="J82" s="18">
        <v>81</v>
      </c>
      <c r="K82" s="18"/>
      <c r="L82" s="18" t="s">
        <v>645</v>
      </c>
      <c r="M82" s="18" t="s">
        <v>1949</v>
      </c>
      <c r="N82" s="18" t="str">
        <f t="shared" si="1"/>
        <v/>
      </c>
    </row>
    <row r="83" spans="1:14" ht="25" customHeight="1" x14ac:dyDescent="0.35">
      <c r="A83" s="18" t="s">
        <v>1841</v>
      </c>
      <c r="B83" s="18" t="s">
        <v>134</v>
      </c>
      <c r="C83" s="18" t="s">
        <v>1863</v>
      </c>
      <c r="D83" s="20" t="s">
        <v>245</v>
      </c>
      <c r="E83" s="18" t="s">
        <v>1839</v>
      </c>
      <c r="F83" s="18" t="s">
        <v>1839</v>
      </c>
      <c r="G83" s="18" t="s">
        <v>113</v>
      </c>
      <c r="H83" s="18" t="s">
        <v>113</v>
      </c>
      <c r="I83" s="18" t="s">
        <v>113</v>
      </c>
      <c r="J83" s="18">
        <v>82</v>
      </c>
      <c r="K83" s="18"/>
      <c r="L83" s="18" t="s">
        <v>645</v>
      </c>
      <c r="M83" s="18" t="s">
        <v>1949</v>
      </c>
      <c r="N83" s="18" t="str">
        <f t="shared" si="1"/>
        <v/>
      </c>
    </row>
    <row r="84" spans="1:14" ht="25" customHeight="1" x14ac:dyDescent="0.35">
      <c r="A84" s="18" t="s">
        <v>1841</v>
      </c>
      <c r="B84" s="18" t="s">
        <v>134</v>
      </c>
      <c r="C84" s="18" t="s">
        <v>180</v>
      </c>
      <c r="D84" s="20" t="s">
        <v>1115</v>
      </c>
      <c r="E84" s="18" t="s">
        <v>113</v>
      </c>
      <c r="F84" s="18" t="s">
        <v>113</v>
      </c>
      <c r="G84" s="18" t="s">
        <v>113</v>
      </c>
      <c r="H84" s="18" t="s">
        <v>113</v>
      </c>
      <c r="I84" s="18" t="s">
        <v>113</v>
      </c>
      <c r="J84" s="18">
        <v>83</v>
      </c>
      <c r="K84" s="18"/>
      <c r="L84" s="18" t="s">
        <v>1107</v>
      </c>
      <c r="M84" s="18" t="s">
        <v>740</v>
      </c>
      <c r="N84" s="18" t="str">
        <f t="shared" si="1"/>
        <v/>
      </c>
    </row>
    <row r="85" spans="1:14" ht="25" customHeight="1" x14ac:dyDescent="0.35">
      <c r="A85" s="18" t="s">
        <v>1841</v>
      </c>
      <c r="B85" s="18" t="s">
        <v>134</v>
      </c>
      <c r="C85" s="18" t="s">
        <v>182</v>
      </c>
      <c r="D85" s="20" t="s">
        <v>323</v>
      </c>
      <c r="E85" s="18" t="s">
        <v>1839</v>
      </c>
      <c r="F85" s="18" t="s">
        <v>1839</v>
      </c>
      <c r="G85" s="18" t="s">
        <v>113</v>
      </c>
      <c r="H85" s="18" t="s">
        <v>113</v>
      </c>
      <c r="I85" s="18" t="s">
        <v>113</v>
      </c>
      <c r="J85" s="18">
        <v>84</v>
      </c>
      <c r="K85" s="18"/>
      <c r="L85" s="18" t="s">
        <v>1112</v>
      </c>
      <c r="M85" s="18" t="s">
        <v>740</v>
      </c>
      <c r="N85" s="18" t="str">
        <f t="shared" si="1"/>
        <v/>
      </c>
    </row>
    <row r="86" spans="1:14" ht="25" customHeight="1" x14ac:dyDescent="0.35">
      <c r="A86" s="18" t="s">
        <v>1842</v>
      </c>
      <c r="B86" s="18" t="s">
        <v>110</v>
      </c>
      <c r="C86" s="18" t="s">
        <v>1865</v>
      </c>
      <c r="D86" s="20" t="s">
        <v>145</v>
      </c>
      <c r="E86" s="18" t="s">
        <v>1839</v>
      </c>
      <c r="F86" s="18" t="s">
        <v>1839</v>
      </c>
      <c r="G86" s="18" t="s">
        <v>113</v>
      </c>
      <c r="H86" s="18" t="s">
        <v>113</v>
      </c>
      <c r="I86" s="18" t="s">
        <v>1839</v>
      </c>
      <c r="J86" s="18">
        <v>85</v>
      </c>
      <c r="K86" s="18" t="s">
        <v>1773</v>
      </c>
      <c r="L86" s="18" t="s">
        <v>551</v>
      </c>
      <c r="M86" s="18" t="s">
        <v>740</v>
      </c>
      <c r="N86" s="18" t="str">
        <f t="shared" si="1"/>
        <v>Active</v>
      </c>
    </row>
    <row r="87" spans="1:14" ht="25" customHeight="1" x14ac:dyDescent="0.35">
      <c r="A87" s="18" t="s">
        <v>1842</v>
      </c>
      <c r="B87" s="18" t="s">
        <v>110</v>
      </c>
      <c r="C87" s="18" t="s">
        <v>450</v>
      </c>
      <c r="D87" s="20" t="s">
        <v>451</v>
      </c>
      <c r="E87" s="18" t="s">
        <v>1839</v>
      </c>
      <c r="F87" s="18" t="s">
        <v>1839</v>
      </c>
      <c r="G87" s="18" t="s">
        <v>113</v>
      </c>
      <c r="H87" s="18" t="s">
        <v>113</v>
      </c>
      <c r="I87" s="18" t="s">
        <v>1839</v>
      </c>
      <c r="J87" s="18">
        <v>86</v>
      </c>
      <c r="K87" s="18" t="s">
        <v>1703</v>
      </c>
      <c r="L87" s="18" t="s">
        <v>551</v>
      </c>
      <c r="M87" s="18" t="s">
        <v>740</v>
      </c>
      <c r="N87" s="18" t="str">
        <f t="shared" si="1"/>
        <v>Active</v>
      </c>
    </row>
    <row r="88" spans="1:14" ht="25" customHeight="1" x14ac:dyDescent="0.35">
      <c r="A88" s="18" t="s">
        <v>1842</v>
      </c>
      <c r="B88" s="18" t="s">
        <v>110</v>
      </c>
      <c r="C88" s="18" t="s">
        <v>114</v>
      </c>
      <c r="D88" s="20" t="s">
        <v>1870</v>
      </c>
      <c r="E88" s="18" t="s">
        <v>1839</v>
      </c>
      <c r="F88" s="18" t="s">
        <v>1839</v>
      </c>
      <c r="G88" s="18" t="s">
        <v>113</v>
      </c>
      <c r="H88" s="18" t="s">
        <v>113</v>
      </c>
      <c r="I88" s="18" t="s">
        <v>113</v>
      </c>
      <c r="J88" s="18">
        <v>87</v>
      </c>
      <c r="K88" s="18" t="s">
        <v>1687</v>
      </c>
      <c r="L88" s="18" t="s">
        <v>551</v>
      </c>
      <c r="M88" s="18" t="s">
        <v>740</v>
      </c>
      <c r="N88" s="18" t="str">
        <f t="shared" si="1"/>
        <v>Active</v>
      </c>
    </row>
    <row r="89" spans="1:14" ht="25" customHeight="1" x14ac:dyDescent="0.35">
      <c r="A89" s="18" t="s">
        <v>1842</v>
      </c>
      <c r="B89" s="18" t="s">
        <v>110</v>
      </c>
      <c r="C89" s="18" t="s">
        <v>116</v>
      </c>
      <c r="D89" s="20" t="s">
        <v>1871</v>
      </c>
      <c r="E89" s="18" t="s">
        <v>1839</v>
      </c>
      <c r="F89" s="18" t="s">
        <v>1839</v>
      </c>
      <c r="G89" s="18" t="s">
        <v>113</v>
      </c>
      <c r="H89" s="18" t="s">
        <v>113</v>
      </c>
      <c r="I89" s="18" t="s">
        <v>1839</v>
      </c>
      <c r="J89" s="18">
        <v>88</v>
      </c>
      <c r="K89" s="18" t="s">
        <v>1691</v>
      </c>
      <c r="L89" s="18" t="s">
        <v>551</v>
      </c>
      <c r="M89" s="18" t="s">
        <v>740</v>
      </c>
      <c r="N89" s="18" t="str">
        <f t="shared" si="1"/>
        <v>Active</v>
      </c>
    </row>
    <row r="90" spans="1:14" ht="25" customHeight="1" x14ac:dyDescent="0.35">
      <c r="A90" s="18" t="s">
        <v>1842</v>
      </c>
      <c r="B90" s="18" t="s">
        <v>110</v>
      </c>
      <c r="C90" s="18" t="s">
        <v>118</v>
      </c>
      <c r="D90" s="20" t="s">
        <v>1872</v>
      </c>
      <c r="E90" s="18" t="s">
        <v>1839</v>
      </c>
      <c r="F90" s="18" t="s">
        <v>1839</v>
      </c>
      <c r="G90" s="18" t="s">
        <v>113</v>
      </c>
      <c r="H90" s="18" t="s">
        <v>113</v>
      </c>
      <c r="I90" s="18" t="s">
        <v>1839</v>
      </c>
      <c r="J90" s="18">
        <v>89</v>
      </c>
      <c r="K90" s="18" t="s">
        <v>1696</v>
      </c>
      <c r="L90" s="18" t="s">
        <v>551</v>
      </c>
      <c r="M90" s="18" t="s">
        <v>740</v>
      </c>
      <c r="N90" s="18" t="str">
        <f t="shared" si="1"/>
        <v>Active</v>
      </c>
    </row>
    <row r="91" spans="1:14" ht="25" customHeight="1" x14ac:dyDescent="0.35">
      <c r="A91" s="18" t="s">
        <v>1842</v>
      </c>
      <c r="B91" s="18" t="s">
        <v>110</v>
      </c>
      <c r="C91" s="18" t="s">
        <v>1866</v>
      </c>
      <c r="D91" s="20" t="s">
        <v>168</v>
      </c>
      <c r="E91" s="18" t="s">
        <v>1839</v>
      </c>
      <c r="F91" s="18" t="s">
        <v>1839</v>
      </c>
      <c r="G91" s="18" t="s">
        <v>113</v>
      </c>
      <c r="H91" s="18" t="s">
        <v>113</v>
      </c>
      <c r="I91" s="18" t="s">
        <v>113</v>
      </c>
      <c r="J91" s="18">
        <v>90</v>
      </c>
      <c r="K91" s="18" t="s">
        <v>1775</v>
      </c>
      <c r="L91" s="18" t="s">
        <v>645</v>
      </c>
      <c r="M91" s="18" t="s">
        <v>740</v>
      </c>
      <c r="N91" s="18" t="str">
        <f t="shared" si="1"/>
        <v>Active</v>
      </c>
    </row>
    <row r="92" spans="1:14" ht="25" customHeight="1" x14ac:dyDescent="0.35">
      <c r="A92" s="18" t="s">
        <v>1842</v>
      </c>
      <c r="B92" s="18" t="s">
        <v>110</v>
      </c>
      <c r="C92" s="18" t="s">
        <v>454</v>
      </c>
      <c r="D92" s="20" t="s">
        <v>455</v>
      </c>
      <c r="E92" s="18" t="s">
        <v>1839</v>
      </c>
      <c r="F92" s="18" t="s">
        <v>1839</v>
      </c>
      <c r="G92" s="18" t="s">
        <v>113</v>
      </c>
      <c r="H92" s="18" t="s">
        <v>113</v>
      </c>
      <c r="I92" s="18" t="s">
        <v>113</v>
      </c>
      <c r="J92" s="18">
        <v>91</v>
      </c>
      <c r="K92" s="18" t="s">
        <v>1706</v>
      </c>
      <c r="L92" s="18" t="s">
        <v>645</v>
      </c>
      <c r="M92" s="18" t="s">
        <v>740</v>
      </c>
      <c r="N92" s="18" t="str">
        <f t="shared" si="1"/>
        <v>Active</v>
      </c>
    </row>
    <row r="93" spans="1:14" ht="25" customHeight="1" x14ac:dyDescent="0.35">
      <c r="A93" s="18" t="s">
        <v>1842</v>
      </c>
      <c r="B93" s="18" t="s">
        <v>110</v>
      </c>
      <c r="C93" s="18" t="s">
        <v>123</v>
      </c>
      <c r="D93" s="20" t="s">
        <v>1874</v>
      </c>
      <c r="E93" s="18" t="s">
        <v>1839</v>
      </c>
      <c r="F93" s="18" t="s">
        <v>1839</v>
      </c>
      <c r="G93" s="18" t="s">
        <v>113</v>
      </c>
      <c r="H93" s="18" t="s">
        <v>113</v>
      </c>
      <c r="I93" s="18" t="s">
        <v>113</v>
      </c>
      <c r="J93" s="18">
        <v>92</v>
      </c>
      <c r="K93" s="18" t="s">
        <v>1695</v>
      </c>
      <c r="L93" s="18" t="s">
        <v>645</v>
      </c>
      <c r="M93" s="18" t="s">
        <v>740</v>
      </c>
      <c r="N93" s="18" t="str">
        <f t="shared" si="1"/>
        <v>Active</v>
      </c>
    </row>
    <row r="94" spans="1:14" ht="25" customHeight="1" x14ac:dyDescent="0.35">
      <c r="A94" s="18" t="s">
        <v>1842</v>
      </c>
      <c r="B94" s="18" t="s">
        <v>110</v>
      </c>
      <c r="C94" s="18" t="s">
        <v>125</v>
      </c>
      <c r="D94" s="20" t="s">
        <v>1875</v>
      </c>
      <c r="E94" s="18" t="s">
        <v>1839</v>
      </c>
      <c r="F94" s="18" t="s">
        <v>1839</v>
      </c>
      <c r="G94" s="18" t="s">
        <v>113</v>
      </c>
      <c r="H94" s="18" t="s">
        <v>113</v>
      </c>
      <c r="I94" s="18" t="s">
        <v>113</v>
      </c>
      <c r="J94" s="18">
        <v>93</v>
      </c>
      <c r="K94" s="18" t="s">
        <v>1690</v>
      </c>
      <c r="L94" s="18" t="s">
        <v>645</v>
      </c>
      <c r="M94" s="18" t="s">
        <v>740</v>
      </c>
      <c r="N94" s="18" t="str">
        <f t="shared" si="1"/>
        <v>Active</v>
      </c>
    </row>
    <row r="95" spans="1:14" ht="25" customHeight="1" x14ac:dyDescent="0.35">
      <c r="A95" s="18" t="s">
        <v>1842</v>
      </c>
      <c r="B95" s="18" t="s">
        <v>110</v>
      </c>
      <c r="C95" s="18" t="s">
        <v>127</v>
      </c>
      <c r="D95" s="20" t="s">
        <v>1876</v>
      </c>
      <c r="E95" s="18" t="s">
        <v>1839</v>
      </c>
      <c r="F95" s="18" t="s">
        <v>1839</v>
      </c>
      <c r="G95" s="18" t="s">
        <v>113</v>
      </c>
      <c r="H95" s="18" t="s">
        <v>113</v>
      </c>
      <c r="I95" s="18" t="s">
        <v>113</v>
      </c>
      <c r="J95" s="18">
        <v>94</v>
      </c>
      <c r="K95" s="18" t="s">
        <v>1694</v>
      </c>
      <c r="L95" s="18" t="s">
        <v>645</v>
      </c>
      <c r="M95" s="18" t="s">
        <v>740</v>
      </c>
      <c r="N95" s="18" t="str">
        <f t="shared" si="1"/>
        <v>Active</v>
      </c>
    </row>
    <row r="96" spans="1:14" ht="25" customHeight="1" x14ac:dyDescent="0.35">
      <c r="A96" s="18" t="s">
        <v>1842</v>
      </c>
      <c r="B96" s="18" t="s">
        <v>110</v>
      </c>
      <c r="C96" s="18" t="s">
        <v>130</v>
      </c>
      <c r="D96" s="20" t="s">
        <v>1108</v>
      </c>
      <c r="E96" s="18" t="s">
        <v>113</v>
      </c>
      <c r="F96" s="18" t="s">
        <v>113</v>
      </c>
      <c r="G96" s="18" t="s">
        <v>113</v>
      </c>
      <c r="H96" s="18" t="s">
        <v>113</v>
      </c>
      <c r="I96" s="18" t="s">
        <v>113</v>
      </c>
      <c r="J96" s="18">
        <v>95</v>
      </c>
      <c r="K96" s="18" t="s">
        <v>1698</v>
      </c>
      <c r="L96" s="18" t="s">
        <v>1107</v>
      </c>
      <c r="M96" s="18" t="s">
        <v>740</v>
      </c>
      <c r="N96" s="18" t="str">
        <f t="shared" si="1"/>
        <v>Active</v>
      </c>
    </row>
    <row r="97" spans="1:14" ht="25" customHeight="1" x14ac:dyDescent="0.35">
      <c r="A97" s="18" t="s">
        <v>1842</v>
      </c>
      <c r="B97" s="18" t="s">
        <v>110</v>
      </c>
      <c r="C97" s="18" t="s">
        <v>132</v>
      </c>
      <c r="D97" s="20" t="s">
        <v>133</v>
      </c>
      <c r="E97" s="18" t="s">
        <v>113</v>
      </c>
      <c r="F97" s="18" t="s">
        <v>113</v>
      </c>
      <c r="G97" s="18" t="s">
        <v>1839</v>
      </c>
      <c r="H97" s="18" t="s">
        <v>1839</v>
      </c>
      <c r="I97" s="18" t="s">
        <v>1839</v>
      </c>
      <c r="J97" s="18">
        <v>96</v>
      </c>
      <c r="K97" s="18" t="s">
        <v>1693</v>
      </c>
      <c r="L97" s="18" t="s">
        <v>1112</v>
      </c>
      <c r="M97" s="18" t="s">
        <v>740</v>
      </c>
      <c r="N97" s="18" t="str">
        <f t="shared" si="1"/>
        <v>Active</v>
      </c>
    </row>
    <row r="98" spans="1:14" ht="25" customHeight="1" x14ac:dyDescent="0.35">
      <c r="A98" s="18" t="s">
        <v>1842</v>
      </c>
      <c r="B98" s="18" t="s">
        <v>134</v>
      </c>
      <c r="C98" s="18" t="s">
        <v>152</v>
      </c>
      <c r="D98" s="20" t="s">
        <v>153</v>
      </c>
      <c r="E98" s="18" t="s">
        <v>1839</v>
      </c>
      <c r="F98" s="18" t="s">
        <v>1839</v>
      </c>
      <c r="G98" s="18" t="s">
        <v>113</v>
      </c>
      <c r="H98" s="18" t="s">
        <v>113</v>
      </c>
      <c r="I98" s="18" t="s">
        <v>1839</v>
      </c>
      <c r="J98" s="18">
        <v>97</v>
      </c>
      <c r="K98" s="18"/>
      <c r="L98" s="18" t="s">
        <v>551</v>
      </c>
      <c r="M98" s="18" t="s">
        <v>740</v>
      </c>
      <c r="N98" s="18" t="str">
        <f t="shared" si="1"/>
        <v/>
      </c>
    </row>
    <row r="99" spans="1:14" ht="25" customHeight="1" x14ac:dyDescent="0.35">
      <c r="A99" s="18" t="s">
        <v>1842</v>
      </c>
      <c r="B99" s="18" t="s">
        <v>134</v>
      </c>
      <c r="C99" s="18" t="s">
        <v>135</v>
      </c>
      <c r="D99" s="20" t="s">
        <v>741</v>
      </c>
      <c r="E99" s="18" t="s">
        <v>1839</v>
      </c>
      <c r="F99" s="18" t="s">
        <v>1839</v>
      </c>
      <c r="G99" s="18" t="s">
        <v>113</v>
      </c>
      <c r="H99" s="18" t="s">
        <v>113</v>
      </c>
      <c r="I99" s="18" t="s">
        <v>113</v>
      </c>
      <c r="J99" s="18">
        <v>98</v>
      </c>
      <c r="K99" s="18"/>
      <c r="L99" s="18" t="s">
        <v>551</v>
      </c>
      <c r="M99" s="18" t="s">
        <v>740</v>
      </c>
      <c r="N99" s="18" t="str">
        <f t="shared" si="1"/>
        <v/>
      </c>
    </row>
    <row r="100" spans="1:14" ht="25" customHeight="1" x14ac:dyDescent="0.35">
      <c r="A100" s="18" t="s">
        <v>1842</v>
      </c>
      <c r="B100" s="18" t="s">
        <v>134</v>
      </c>
      <c r="C100" s="18" t="s">
        <v>137</v>
      </c>
      <c r="D100" s="20" t="s">
        <v>745</v>
      </c>
      <c r="E100" s="18" t="s">
        <v>1839</v>
      </c>
      <c r="F100" s="18" t="s">
        <v>1839</v>
      </c>
      <c r="G100" s="18" t="s">
        <v>113</v>
      </c>
      <c r="H100" s="18" t="s">
        <v>113</v>
      </c>
      <c r="I100" s="18" t="s">
        <v>1839</v>
      </c>
      <c r="J100" s="18">
        <v>99</v>
      </c>
      <c r="K100" s="18"/>
      <c r="L100" s="18" t="s">
        <v>551</v>
      </c>
      <c r="M100" s="18" t="s">
        <v>740</v>
      </c>
      <c r="N100" s="18" t="str">
        <f t="shared" si="1"/>
        <v/>
      </c>
    </row>
    <row r="101" spans="1:14" ht="25" customHeight="1" x14ac:dyDescent="0.35">
      <c r="A101" s="18" t="s">
        <v>1842</v>
      </c>
      <c r="B101" s="18" t="s">
        <v>134</v>
      </c>
      <c r="C101" s="18" t="s">
        <v>458</v>
      </c>
      <c r="D101" s="20" t="s">
        <v>459</v>
      </c>
      <c r="E101" s="18" t="s">
        <v>1839</v>
      </c>
      <c r="F101" s="18" t="s">
        <v>1839</v>
      </c>
      <c r="G101" s="18" t="s">
        <v>113</v>
      </c>
      <c r="H101" s="18" t="s">
        <v>113</v>
      </c>
      <c r="I101" s="18" t="s">
        <v>1839</v>
      </c>
      <c r="J101" s="18">
        <v>100</v>
      </c>
      <c r="K101" s="18"/>
      <c r="L101" s="18" t="s">
        <v>551</v>
      </c>
      <c r="M101" s="18" t="s">
        <v>1944</v>
      </c>
      <c r="N101" s="18" t="str">
        <f t="shared" si="1"/>
        <v/>
      </c>
    </row>
    <row r="102" spans="1:14" ht="25" customHeight="1" x14ac:dyDescent="0.35">
      <c r="A102" s="18" t="s">
        <v>1842</v>
      </c>
      <c r="B102" s="18" t="s">
        <v>134</v>
      </c>
      <c r="C102" s="18" t="s">
        <v>154</v>
      </c>
      <c r="D102" s="20" t="s">
        <v>155</v>
      </c>
      <c r="E102" s="18" t="s">
        <v>1839</v>
      </c>
      <c r="F102" s="18" t="s">
        <v>1839</v>
      </c>
      <c r="G102" s="18" t="s">
        <v>113</v>
      </c>
      <c r="H102" s="18" t="s">
        <v>113</v>
      </c>
      <c r="I102" s="18" t="s">
        <v>1839</v>
      </c>
      <c r="J102" s="18">
        <v>101</v>
      </c>
      <c r="K102" s="18"/>
      <c r="L102" s="18" t="s">
        <v>551</v>
      </c>
      <c r="M102" s="18" t="s">
        <v>1944</v>
      </c>
      <c r="N102" s="18" t="str">
        <f t="shared" si="1"/>
        <v/>
      </c>
    </row>
    <row r="103" spans="1:14" ht="25" customHeight="1" x14ac:dyDescent="0.35">
      <c r="A103" s="18" t="s">
        <v>1842</v>
      </c>
      <c r="B103" s="18" t="s">
        <v>134</v>
      </c>
      <c r="C103" s="18" t="s">
        <v>141</v>
      </c>
      <c r="D103" s="20" t="s">
        <v>753</v>
      </c>
      <c r="E103" s="18" t="s">
        <v>1839</v>
      </c>
      <c r="F103" s="18" t="s">
        <v>1839</v>
      </c>
      <c r="G103" s="18" t="s">
        <v>113</v>
      </c>
      <c r="H103" s="18" t="s">
        <v>113</v>
      </c>
      <c r="I103" s="18" t="s">
        <v>1839</v>
      </c>
      <c r="J103" s="18">
        <v>102</v>
      </c>
      <c r="K103" s="18"/>
      <c r="L103" s="18" t="s">
        <v>551</v>
      </c>
      <c r="M103" s="18" t="s">
        <v>1944</v>
      </c>
      <c r="N103" s="18" t="str">
        <f t="shared" si="1"/>
        <v/>
      </c>
    </row>
    <row r="104" spans="1:14" ht="25" customHeight="1" x14ac:dyDescent="0.35">
      <c r="A104" s="18" t="s">
        <v>1842</v>
      </c>
      <c r="B104" s="18" t="s">
        <v>134</v>
      </c>
      <c r="C104" s="18" t="s">
        <v>143</v>
      </c>
      <c r="D104" s="20" t="s">
        <v>1896</v>
      </c>
      <c r="E104" s="18" t="s">
        <v>1839</v>
      </c>
      <c r="F104" s="18" t="s">
        <v>1839</v>
      </c>
      <c r="G104" s="18" t="s">
        <v>113</v>
      </c>
      <c r="H104" s="18" t="s">
        <v>113</v>
      </c>
      <c r="I104" s="18" t="s">
        <v>1839</v>
      </c>
      <c r="J104" s="18">
        <v>103</v>
      </c>
      <c r="K104" s="18"/>
      <c r="L104" s="18" t="s">
        <v>551</v>
      </c>
      <c r="M104" s="18" t="s">
        <v>1944</v>
      </c>
      <c r="N104" s="18" t="str">
        <f t="shared" si="1"/>
        <v/>
      </c>
    </row>
    <row r="105" spans="1:14" ht="25" customHeight="1" x14ac:dyDescent="0.35">
      <c r="A105" s="18" t="s">
        <v>1842</v>
      </c>
      <c r="B105" s="18" t="s">
        <v>134</v>
      </c>
      <c r="C105" s="18" t="s">
        <v>146</v>
      </c>
      <c r="D105" s="20" t="s">
        <v>350</v>
      </c>
      <c r="E105" s="18" t="s">
        <v>1839</v>
      </c>
      <c r="F105" s="18" t="s">
        <v>1839</v>
      </c>
      <c r="G105" s="18" t="s">
        <v>113</v>
      </c>
      <c r="H105" s="18" t="s">
        <v>113</v>
      </c>
      <c r="I105" s="18" t="s">
        <v>1839</v>
      </c>
      <c r="J105" s="18">
        <v>104</v>
      </c>
      <c r="K105" s="18"/>
      <c r="L105" s="18" t="s">
        <v>551</v>
      </c>
      <c r="M105" s="18" t="s">
        <v>1944</v>
      </c>
      <c r="N105" s="18" t="str">
        <f t="shared" si="1"/>
        <v/>
      </c>
    </row>
    <row r="106" spans="1:14" ht="25" customHeight="1" x14ac:dyDescent="0.35">
      <c r="A106" s="18" t="s">
        <v>1842</v>
      </c>
      <c r="B106" s="18" t="s">
        <v>134</v>
      </c>
      <c r="C106" s="18" t="s">
        <v>1867</v>
      </c>
      <c r="D106" s="20" t="s">
        <v>462</v>
      </c>
      <c r="E106" s="18" t="s">
        <v>1839</v>
      </c>
      <c r="F106" s="18" t="s">
        <v>1839</v>
      </c>
      <c r="G106" s="18" t="s">
        <v>113</v>
      </c>
      <c r="H106" s="18" t="s">
        <v>113</v>
      </c>
      <c r="I106" s="18" t="s">
        <v>1839</v>
      </c>
      <c r="J106" s="18">
        <v>105</v>
      </c>
      <c r="K106" s="18"/>
      <c r="L106" s="18" t="s">
        <v>551</v>
      </c>
      <c r="M106" s="18" t="s">
        <v>1949</v>
      </c>
      <c r="N106" s="18" t="str">
        <f t="shared" si="1"/>
        <v/>
      </c>
    </row>
    <row r="107" spans="1:14" ht="25" customHeight="1" x14ac:dyDescent="0.35">
      <c r="A107" s="18" t="s">
        <v>1842</v>
      </c>
      <c r="B107" s="18" t="s">
        <v>134</v>
      </c>
      <c r="C107" s="18" t="s">
        <v>139</v>
      </c>
      <c r="D107" s="20" t="s">
        <v>463</v>
      </c>
      <c r="E107" s="18" t="s">
        <v>1839</v>
      </c>
      <c r="F107" s="18" t="s">
        <v>1839</v>
      </c>
      <c r="G107" s="18" t="s">
        <v>113</v>
      </c>
      <c r="H107" s="18" t="s">
        <v>113</v>
      </c>
      <c r="I107" s="18" t="s">
        <v>1839</v>
      </c>
      <c r="J107" s="18">
        <v>106</v>
      </c>
      <c r="K107" s="18"/>
      <c r="L107" s="18" t="s">
        <v>551</v>
      </c>
      <c r="M107" s="18" t="s">
        <v>1949</v>
      </c>
      <c r="N107" s="18" t="str">
        <f t="shared" si="1"/>
        <v/>
      </c>
    </row>
    <row r="108" spans="1:14" ht="25" customHeight="1" x14ac:dyDescent="0.35">
      <c r="A108" s="18" t="s">
        <v>1842</v>
      </c>
      <c r="B108" s="18" t="s">
        <v>134</v>
      </c>
      <c r="C108" s="18" t="s">
        <v>148</v>
      </c>
      <c r="D108" s="20" t="s">
        <v>767</v>
      </c>
      <c r="E108" s="18" t="s">
        <v>1839</v>
      </c>
      <c r="F108" s="18" t="s">
        <v>1839</v>
      </c>
      <c r="G108" s="18" t="s">
        <v>113</v>
      </c>
      <c r="H108" s="18" t="s">
        <v>113</v>
      </c>
      <c r="I108" s="18" t="s">
        <v>113</v>
      </c>
      <c r="J108" s="18">
        <v>107</v>
      </c>
      <c r="K108" s="18"/>
      <c r="L108" s="18" t="s">
        <v>551</v>
      </c>
      <c r="M108" s="18" t="s">
        <v>1949</v>
      </c>
      <c r="N108" s="18" t="str">
        <f t="shared" si="1"/>
        <v/>
      </c>
    </row>
    <row r="109" spans="1:14" ht="25" customHeight="1" x14ac:dyDescent="0.35">
      <c r="A109" s="18" t="s">
        <v>1842</v>
      </c>
      <c r="B109" s="18" t="s">
        <v>134</v>
      </c>
      <c r="C109" s="18" t="s">
        <v>150</v>
      </c>
      <c r="D109" s="20" t="s">
        <v>771</v>
      </c>
      <c r="E109" s="18" t="s">
        <v>1839</v>
      </c>
      <c r="F109" s="18" t="s">
        <v>1839</v>
      </c>
      <c r="G109" s="18" t="s">
        <v>113</v>
      </c>
      <c r="H109" s="18" t="s">
        <v>113</v>
      </c>
      <c r="I109" s="18" t="s">
        <v>1839</v>
      </c>
      <c r="J109" s="18">
        <v>108</v>
      </c>
      <c r="K109" s="18"/>
      <c r="L109" s="18" t="s">
        <v>551</v>
      </c>
      <c r="M109" s="18" t="s">
        <v>1949</v>
      </c>
      <c r="N109" s="18" t="str">
        <f t="shared" si="1"/>
        <v/>
      </c>
    </row>
    <row r="110" spans="1:14" ht="25" customHeight="1" x14ac:dyDescent="0.35">
      <c r="A110" s="18" t="s">
        <v>1842</v>
      </c>
      <c r="B110" s="18" t="s">
        <v>134</v>
      </c>
      <c r="C110" s="18" t="s">
        <v>156</v>
      </c>
      <c r="D110" s="20" t="s">
        <v>356</v>
      </c>
      <c r="E110" s="18" t="s">
        <v>1839</v>
      </c>
      <c r="F110" s="18" t="s">
        <v>1839</v>
      </c>
      <c r="G110" s="18" t="s">
        <v>113</v>
      </c>
      <c r="H110" s="18" t="s">
        <v>113</v>
      </c>
      <c r="I110" s="18" t="s">
        <v>1839</v>
      </c>
      <c r="J110" s="18">
        <v>109</v>
      </c>
      <c r="K110" s="18"/>
      <c r="L110" s="18" t="s">
        <v>551</v>
      </c>
      <c r="M110" s="18" t="s">
        <v>1949</v>
      </c>
      <c r="N110" s="18" t="str">
        <f t="shared" si="1"/>
        <v/>
      </c>
    </row>
    <row r="111" spans="1:14" ht="25" customHeight="1" x14ac:dyDescent="0.35">
      <c r="A111" s="18" t="s">
        <v>1842</v>
      </c>
      <c r="B111" s="18" t="s">
        <v>134</v>
      </c>
      <c r="C111" s="18" t="s">
        <v>175</v>
      </c>
      <c r="D111" s="20" t="s">
        <v>176</v>
      </c>
      <c r="E111" s="18" t="s">
        <v>1839</v>
      </c>
      <c r="F111" s="18" t="s">
        <v>1839</v>
      </c>
      <c r="G111" s="18" t="s">
        <v>113</v>
      </c>
      <c r="H111" s="18" t="s">
        <v>113</v>
      </c>
      <c r="I111" s="18" t="s">
        <v>113</v>
      </c>
      <c r="J111" s="18">
        <v>110</v>
      </c>
      <c r="K111" s="18"/>
      <c r="L111" s="18" t="s">
        <v>645</v>
      </c>
      <c r="M111" s="18" t="s">
        <v>740</v>
      </c>
      <c r="N111" s="18" t="str">
        <f t="shared" si="1"/>
        <v/>
      </c>
    </row>
    <row r="112" spans="1:14" ht="25" customHeight="1" x14ac:dyDescent="0.35">
      <c r="A112" s="18" t="s">
        <v>1842</v>
      </c>
      <c r="B112" s="18" t="s">
        <v>134</v>
      </c>
      <c r="C112" s="18" t="s">
        <v>158</v>
      </c>
      <c r="D112" s="20" t="s">
        <v>159</v>
      </c>
      <c r="E112" s="18" t="s">
        <v>1839</v>
      </c>
      <c r="F112" s="18" t="s">
        <v>1839</v>
      </c>
      <c r="G112" s="18" t="s">
        <v>113</v>
      </c>
      <c r="H112" s="18" t="s">
        <v>113</v>
      </c>
      <c r="I112" s="18" t="s">
        <v>113</v>
      </c>
      <c r="J112" s="18">
        <v>111</v>
      </c>
      <c r="K112" s="18"/>
      <c r="L112" s="18" t="s">
        <v>645</v>
      </c>
      <c r="M112" s="18" t="s">
        <v>740</v>
      </c>
      <c r="N112" s="18" t="str">
        <f t="shared" si="1"/>
        <v/>
      </c>
    </row>
    <row r="113" spans="1:14" ht="25" customHeight="1" x14ac:dyDescent="0.35">
      <c r="A113" s="18" t="s">
        <v>1842</v>
      </c>
      <c r="B113" s="18" t="s">
        <v>134</v>
      </c>
      <c r="C113" s="18" t="s">
        <v>160</v>
      </c>
      <c r="D113" s="20" t="s">
        <v>161</v>
      </c>
      <c r="E113" s="18" t="s">
        <v>1839</v>
      </c>
      <c r="F113" s="18" t="s">
        <v>1839</v>
      </c>
      <c r="G113" s="18" t="s">
        <v>113</v>
      </c>
      <c r="H113" s="18" t="s">
        <v>113</v>
      </c>
      <c r="I113" s="18" t="s">
        <v>113</v>
      </c>
      <c r="J113" s="18">
        <v>112</v>
      </c>
      <c r="K113" s="18"/>
      <c r="L113" s="18" t="s">
        <v>645</v>
      </c>
      <c r="M113" s="18" t="s">
        <v>740</v>
      </c>
      <c r="N113" s="18" t="str">
        <f t="shared" si="1"/>
        <v/>
      </c>
    </row>
    <row r="114" spans="1:14" ht="25" customHeight="1" x14ac:dyDescent="0.35">
      <c r="A114" s="18" t="s">
        <v>1842</v>
      </c>
      <c r="B114" s="18" t="s">
        <v>134</v>
      </c>
      <c r="C114" s="18" t="s">
        <v>465</v>
      </c>
      <c r="D114" s="20" t="s">
        <v>466</v>
      </c>
      <c r="E114" s="18" t="s">
        <v>1839</v>
      </c>
      <c r="F114" s="18" t="s">
        <v>1839</v>
      </c>
      <c r="G114" s="18" t="s">
        <v>113</v>
      </c>
      <c r="H114" s="18" t="s">
        <v>113</v>
      </c>
      <c r="I114" s="18" t="s">
        <v>113</v>
      </c>
      <c r="J114" s="18">
        <v>113</v>
      </c>
      <c r="K114" s="18"/>
      <c r="L114" s="18" t="s">
        <v>645</v>
      </c>
      <c r="M114" s="18" t="s">
        <v>1944</v>
      </c>
      <c r="N114" s="18" t="str">
        <f t="shared" si="1"/>
        <v/>
      </c>
    </row>
    <row r="115" spans="1:14" ht="25" customHeight="1" x14ac:dyDescent="0.35">
      <c r="A115" s="18" t="s">
        <v>1842</v>
      </c>
      <c r="B115" s="18" t="s">
        <v>134</v>
      </c>
      <c r="C115" s="18" t="s">
        <v>177</v>
      </c>
      <c r="D115" s="20" t="s">
        <v>467</v>
      </c>
      <c r="E115" s="18" t="s">
        <v>1839</v>
      </c>
      <c r="F115" s="18" t="s">
        <v>1839</v>
      </c>
      <c r="G115" s="18" t="s">
        <v>113</v>
      </c>
      <c r="H115" s="18" t="s">
        <v>113</v>
      </c>
      <c r="I115" s="18" t="s">
        <v>113</v>
      </c>
      <c r="J115" s="18">
        <v>114</v>
      </c>
      <c r="K115" s="18"/>
      <c r="L115" s="18" t="s">
        <v>645</v>
      </c>
      <c r="M115" s="18" t="s">
        <v>1944</v>
      </c>
      <c r="N115" s="18" t="str">
        <f t="shared" si="1"/>
        <v/>
      </c>
    </row>
    <row r="116" spans="1:14" ht="25" customHeight="1" x14ac:dyDescent="0.35">
      <c r="A116" s="18" t="s">
        <v>1842</v>
      </c>
      <c r="B116" s="18" t="s">
        <v>134</v>
      </c>
      <c r="C116" s="18" t="s">
        <v>164</v>
      </c>
      <c r="D116" s="20" t="s">
        <v>957</v>
      </c>
      <c r="E116" s="18" t="s">
        <v>1839</v>
      </c>
      <c r="F116" s="18" t="s">
        <v>1839</v>
      </c>
      <c r="G116" s="18" t="s">
        <v>113</v>
      </c>
      <c r="H116" s="18" t="s">
        <v>113</v>
      </c>
      <c r="I116" s="18" t="s">
        <v>113</v>
      </c>
      <c r="J116" s="18">
        <v>115</v>
      </c>
      <c r="K116" s="18"/>
      <c r="L116" s="18" t="s">
        <v>645</v>
      </c>
      <c r="M116" s="18" t="s">
        <v>1944</v>
      </c>
      <c r="N116" s="18" t="str">
        <f t="shared" si="1"/>
        <v/>
      </c>
    </row>
    <row r="117" spans="1:14" ht="25" customHeight="1" x14ac:dyDescent="0.35">
      <c r="A117" s="18" t="s">
        <v>1842</v>
      </c>
      <c r="B117" s="18" t="s">
        <v>134</v>
      </c>
      <c r="C117" s="18" t="s">
        <v>166</v>
      </c>
      <c r="D117" s="20" t="s">
        <v>256</v>
      </c>
      <c r="E117" s="18" t="s">
        <v>1839</v>
      </c>
      <c r="F117" s="18" t="s">
        <v>1839</v>
      </c>
      <c r="G117" s="18" t="s">
        <v>113</v>
      </c>
      <c r="H117" s="18" t="s">
        <v>113</v>
      </c>
      <c r="I117" s="18" t="s">
        <v>113</v>
      </c>
      <c r="J117" s="18">
        <v>116</v>
      </c>
      <c r="K117" s="18"/>
      <c r="L117" s="18" t="s">
        <v>645</v>
      </c>
      <c r="M117" s="18" t="s">
        <v>1944</v>
      </c>
      <c r="N117" s="18" t="str">
        <f t="shared" si="1"/>
        <v/>
      </c>
    </row>
    <row r="118" spans="1:14" ht="25" customHeight="1" x14ac:dyDescent="0.35">
      <c r="A118" s="18" t="s">
        <v>1842</v>
      </c>
      <c r="B118" s="18" t="s">
        <v>134</v>
      </c>
      <c r="C118" s="18" t="s">
        <v>169</v>
      </c>
      <c r="D118" s="20" t="s">
        <v>170</v>
      </c>
      <c r="E118" s="18" t="s">
        <v>1839</v>
      </c>
      <c r="F118" s="18" t="s">
        <v>1839</v>
      </c>
      <c r="G118" s="18" t="s">
        <v>113</v>
      </c>
      <c r="H118" s="18" t="s">
        <v>113</v>
      </c>
      <c r="I118" s="18" t="s">
        <v>1839</v>
      </c>
      <c r="J118" s="18">
        <v>117</v>
      </c>
      <c r="K118" s="18"/>
      <c r="L118" s="18" t="s">
        <v>645</v>
      </c>
      <c r="M118" s="18" t="s">
        <v>1944</v>
      </c>
      <c r="N118" s="18" t="str">
        <f t="shared" si="1"/>
        <v/>
      </c>
    </row>
    <row r="119" spans="1:14" ht="25" customHeight="1" x14ac:dyDescent="0.35">
      <c r="A119" s="18" t="s">
        <v>1842</v>
      </c>
      <c r="B119" s="18" t="s">
        <v>134</v>
      </c>
      <c r="C119" s="18" t="s">
        <v>1869</v>
      </c>
      <c r="D119" s="20" t="s">
        <v>470</v>
      </c>
      <c r="E119" s="18" t="s">
        <v>1839</v>
      </c>
      <c r="F119" s="18" t="s">
        <v>1839</v>
      </c>
      <c r="G119" s="18" t="s">
        <v>113</v>
      </c>
      <c r="H119" s="18" t="s">
        <v>113</v>
      </c>
      <c r="I119" s="18" t="s">
        <v>113</v>
      </c>
      <c r="J119" s="18">
        <v>118</v>
      </c>
      <c r="K119" s="18"/>
      <c r="L119" s="18" t="s">
        <v>645</v>
      </c>
      <c r="M119" s="18" t="s">
        <v>1949</v>
      </c>
      <c r="N119" s="18" t="str">
        <f t="shared" si="1"/>
        <v/>
      </c>
    </row>
    <row r="120" spans="1:14" ht="25" customHeight="1" x14ac:dyDescent="0.35">
      <c r="A120" s="18" t="s">
        <v>1842</v>
      </c>
      <c r="B120" s="18" t="s">
        <v>134</v>
      </c>
      <c r="C120" s="18" t="s">
        <v>162</v>
      </c>
      <c r="D120" s="20" t="s">
        <v>163</v>
      </c>
      <c r="E120" s="18" t="s">
        <v>1839</v>
      </c>
      <c r="F120" s="18" t="s">
        <v>1839</v>
      </c>
      <c r="G120" s="18" t="s">
        <v>113</v>
      </c>
      <c r="H120" s="18" t="s">
        <v>113</v>
      </c>
      <c r="I120" s="18" t="s">
        <v>113</v>
      </c>
      <c r="J120" s="18">
        <v>119</v>
      </c>
      <c r="K120" s="18"/>
      <c r="L120" s="18" t="s">
        <v>645</v>
      </c>
      <c r="M120" s="18" t="s">
        <v>1949</v>
      </c>
      <c r="N120" s="18" t="str">
        <f t="shared" si="1"/>
        <v/>
      </c>
    </row>
    <row r="121" spans="1:14" ht="25" customHeight="1" x14ac:dyDescent="0.35">
      <c r="A121" s="18" t="s">
        <v>1842</v>
      </c>
      <c r="B121" s="18" t="s">
        <v>134</v>
      </c>
      <c r="C121" s="18" t="s">
        <v>171</v>
      </c>
      <c r="D121" s="20" t="s">
        <v>967</v>
      </c>
      <c r="E121" s="18" t="s">
        <v>1839</v>
      </c>
      <c r="F121" s="18" t="s">
        <v>1839</v>
      </c>
      <c r="G121" s="18" t="s">
        <v>113</v>
      </c>
      <c r="H121" s="18" t="s">
        <v>113</v>
      </c>
      <c r="I121" s="18" t="s">
        <v>113</v>
      </c>
      <c r="J121" s="18">
        <v>120</v>
      </c>
      <c r="K121" s="18"/>
      <c r="L121" s="18" t="s">
        <v>645</v>
      </c>
      <c r="M121" s="18" t="s">
        <v>1949</v>
      </c>
      <c r="N121" s="18" t="str">
        <f t="shared" si="1"/>
        <v/>
      </c>
    </row>
    <row r="122" spans="1:14" ht="25" customHeight="1" x14ac:dyDescent="0.35">
      <c r="A122" s="18" t="s">
        <v>1842</v>
      </c>
      <c r="B122" s="18" t="s">
        <v>134</v>
      </c>
      <c r="C122" s="18" t="s">
        <v>173</v>
      </c>
      <c r="D122" s="20" t="s">
        <v>174</v>
      </c>
      <c r="E122" s="18" t="s">
        <v>1839</v>
      </c>
      <c r="F122" s="18" t="s">
        <v>1839</v>
      </c>
      <c r="G122" s="18" t="s">
        <v>113</v>
      </c>
      <c r="H122" s="18" t="s">
        <v>113</v>
      </c>
      <c r="I122" s="18" t="s">
        <v>113</v>
      </c>
      <c r="J122" s="18">
        <v>121</v>
      </c>
      <c r="K122" s="18"/>
      <c r="L122" s="18" t="s">
        <v>645</v>
      </c>
      <c r="M122" s="18" t="s">
        <v>1949</v>
      </c>
      <c r="N122" s="18" t="str">
        <f t="shared" si="1"/>
        <v/>
      </c>
    </row>
    <row r="123" spans="1:14" ht="25" customHeight="1" x14ac:dyDescent="0.35">
      <c r="A123" s="18" t="s">
        <v>1842</v>
      </c>
      <c r="B123" s="18" t="s">
        <v>134</v>
      </c>
      <c r="C123" s="18" t="s">
        <v>178</v>
      </c>
      <c r="D123" s="20" t="s">
        <v>179</v>
      </c>
      <c r="E123" s="18" t="s">
        <v>1839</v>
      </c>
      <c r="F123" s="18" t="s">
        <v>1839</v>
      </c>
      <c r="G123" s="18" t="s">
        <v>113</v>
      </c>
      <c r="H123" s="18" t="s">
        <v>1839</v>
      </c>
      <c r="I123" s="18" t="s">
        <v>113</v>
      </c>
      <c r="J123" s="18">
        <v>122</v>
      </c>
      <c r="K123" s="18"/>
      <c r="L123" s="18" t="s">
        <v>645</v>
      </c>
      <c r="M123" s="18" t="s">
        <v>1949</v>
      </c>
      <c r="N123" s="18" t="str">
        <f t="shared" si="1"/>
        <v/>
      </c>
    </row>
    <row r="124" spans="1:14" ht="25" customHeight="1" x14ac:dyDescent="0.35">
      <c r="A124" s="18" t="s">
        <v>1842</v>
      </c>
      <c r="B124" s="18" t="s">
        <v>134</v>
      </c>
      <c r="C124" s="18" t="s">
        <v>180</v>
      </c>
      <c r="D124" s="20" t="s">
        <v>1115</v>
      </c>
      <c r="E124" s="18" t="s">
        <v>113</v>
      </c>
      <c r="F124" s="18" t="s">
        <v>113</v>
      </c>
      <c r="G124" s="18" t="s">
        <v>113</v>
      </c>
      <c r="H124" s="18" t="s">
        <v>113</v>
      </c>
      <c r="I124" s="18" t="s">
        <v>113</v>
      </c>
      <c r="J124" s="18">
        <v>123</v>
      </c>
      <c r="K124" s="18"/>
      <c r="L124" s="18" t="s">
        <v>1107</v>
      </c>
      <c r="M124" s="18" t="s">
        <v>740</v>
      </c>
      <c r="N124" s="18" t="str">
        <f t="shared" si="1"/>
        <v/>
      </c>
    </row>
    <row r="125" spans="1:14" ht="25" customHeight="1" x14ac:dyDescent="0.35">
      <c r="A125" s="18" t="s">
        <v>1842</v>
      </c>
      <c r="B125" s="18" t="s">
        <v>134</v>
      </c>
      <c r="C125" s="18" t="s">
        <v>182</v>
      </c>
      <c r="D125" s="20" t="s">
        <v>323</v>
      </c>
      <c r="E125" s="18" t="s">
        <v>1839</v>
      </c>
      <c r="F125" s="18" t="s">
        <v>1839</v>
      </c>
      <c r="G125" s="18" t="s">
        <v>113</v>
      </c>
      <c r="H125" s="18" t="s">
        <v>113</v>
      </c>
      <c r="I125" s="18" t="s">
        <v>113</v>
      </c>
      <c r="J125" s="18">
        <v>124</v>
      </c>
      <c r="K125" s="18"/>
      <c r="L125" s="18" t="s">
        <v>1112</v>
      </c>
      <c r="M125" s="18" t="s">
        <v>740</v>
      </c>
      <c r="N125" s="18" t="str">
        <f t="shared" si="1"/>
        <v/>
      </c>
    </row>
    <row r="126" spans="1:14" ht="25" customHeight="1" x14ac:dyDescent="0.35">
      <c r="A126" s="18" t="s">
        <v>1843</v>
      </c>
      <c r="B126" s="18" t="s">
        <v>110</v>
      </c>
      <c r="C126" s="18" t="s">
        <v>1867</v>
      </c>
      <c r="D126" s="20" t="s">
        <v>462</v>
      </c>
      <c r="E126" s="18" t="s">
        <v>1839</v>
      </c>
      <c r="F126" s="18" t="s">
        <v>1839</v>
      </c>
      <c r="G126" s="18" t="s">
        <v>113</v>
      </c>
      <c r="H126" s="18" t="s">
        <v>113</v>
      </c>
      <c r="I126" s="18" t="s">
        <v>1839</v>
      </c>
      <c r="J126" s="18">
        <v>125</v>
      </c>
      <c r="K126" s="18" t="s">
        <v>1688</v>
      </c>
      <c r="L126" s="18" t="s">
        <v>551</v>
      </c>
      <c r="M126" s="18" t="s">
        <v>740</v>
      </c>
      <c r="N126" s="18" t="str">
        <f t="shared" si="1"/>
        <v>Active</v>
      </c>
    </row>
    <row r="127" spans="1:14" ht="25" customHeight="1" x14ac:dyDescent="0.35">
      <c r="A127" s="18" t="s">
        <v>1843</v>
      </c>
      <c r="B127" s="18" t="s">
        <v>110</v>
      </c>
      <c r="C127" s="18" t="s">
        <v>111</v>
      </c>
      <c r="D127" s="20" t="s">
        <v>112</v>
      </c>
      <c r="E127" s="18" t="s">
        <v>1839</v>
      </c>
      <c r="F127" s="18" t="s">
        <v>1839</v>
      </c>
      <c r="G127" s="18" t="s">
        <v>113</v>
      </c>
      <c r="H127" s="18" t="s">
        <v>113</v>
      </c>
      <c r="I127" s="18" t="s">
        <v>1839</v>
      </c>
      <c r="J127" s="18">
        <v>126</v>
      </c>
      <c r="K127" s="18" t="s">
        <v>1689</v>
      </c>
      <c r="L127" s="18" t="s">
        <v>551</v>
      </c>
      <c r="M127" s="18" t="s">
        <v>740</v>
      </c>
      <c r="N127" s="18" t="str">
        <f t="shared" si="1"/>
        <v>Active</v>
      </c>
    </row>
    <row r="128" spans="1:14" ht="25" customHeight="1" x14ac:dyDescent="0.35">
      <c r="A128" s="18" t="s">
        <v>1843</v>
      </c>
      <c r="B128" s="18" t="s">
        <v>110</v>
      </c>
      <c r="C128" s="18" t="s">
        <v>114</v>
      </c>
      <c r="D128" s="20" t="s">
        <v>1870</v>
      </c>
      <c r="E128" s="18" t="s">
        <v>1839</v>
      </c>
      <c r="F128" s="18" t="s">
        <v>1839</v>
      </c>
      <c r="G128" s="18" t="s">
        <v>113</v>
      </c>
      <c r="H128" s="18" t="s">
        <v>113</v>
      </c>
      <c r="I128" s="18" t="s">
        <v>113</v>
      </c>
      <c r="J128" s="18">
        <v>127</v>
      </c>
      <c r="K128" s="18" t="s">
        <v>1687</v>
      </c>
      <c r="L128" s="18" t="s">
        <v>551</v>
      </c>
      <c r="M128" s="18" t="s">
        <v>740</v>
      </c>
      <c r="N128" s="18" t="str">
        <f t="shared" si="1"/>
        <v>Active</v>
      </c>
    </row>
    <row r="129" spans="1:14" ht="25" customHeight="1" x14ac:dyDescent="0.35">
      <c r="A129" s="18" t="s">
        <v>1843</v>
      </c>
      <c r="B129" s="18" t="s">
        <v>110</v>
      </c>
      <c r="C129" s="18" t="s">
        <v>116</v>
      </c>
      <c r="D129" s="20" t="s">
        <v>1871</v>
      </c>
      <c r="E129" s="18" t="s">
        <v>1839</v>
      </c>
      <c r="F129" s="18" t="s">
        <v>1839</v>
      </c>
      <c r="G129" s="18" t="s">
        <v>113</v>
      </c>
      <c r="H129" s="18" t="s">
        <v>113</v>
      </c>
      <c r="I129" s="18" t="s">
        <v>1839</v>
      </c>
      <c r="J129" s="18">
        <v>128</v>
      </c>
      <c r="K129" s="18" t="s">
        <v>1691</v>
      </c>
      <c r="L129" s="18" t="s">
        <v>551</v>
      </c>
      <c r="M129" s="18" t="s">
        <v>740</v>
      </c>
      <c r="N129" s="18" t="str">
        <f t="shared" si="1"/>
        <v>Active</v>
      </c>
    </row>
    <row r="130" spans="1:14" ht="25" customHeight="1" x14ac:dyDescent="0.35">
      <c r="A130" s="18" t="s">
        <v>1843</v>
      </c>
      <c r="B130" s="18" t="s">
        <v>110</v>
      </c>
      <c r="C130" s="18" t="s">
        <v>118</v>
      </c>
      <c r="D130" s="20" t="s">
        <v>1872</v>
      </c>
      <c r="E130" s="18" t="s">
        <v>1839</v>
      </c>
      <c r="F130" s="18" t="s">
        <v>1839</v>
      </c>
      <c r="G130" s="18" t="s">
        <v>113</v>
      </c>
      <c r="H130" s="18" t="s">
        <v>113</v>
      </c>
      <c r="I130" s="18" t="s">
        <v>1839</v>
      </c>
      <c r="J130" s="18">
        <v>129</v>
      </c>
      <c r="K130" s="18" t="s">
        <v>1696</v>
      </c>
      <c r="L130" s="18" t="s">
        <v>551</v>
      </c>
      <c r="M130" s="18" t="s">
        <v>740</v>
      </c>
      <c r="N130" s="18" t="str">
        <f t="shared" si="1"/>
        <v>Active</v>
      </c>
    </row>
    <row r="131" spans="1:14" ht="25" customHeight="1" x14ac:dyDescent="0.35">
      <c r="A131" s="18" t="s">
        <v>1843</v>
      </c>
      <c r="B131" s="18" t="s">
        <v>110</v>
      </c>
      <c r="C131" s="18" t="s">
        <v>1869</v>
      </c>
      <c r="D131" s="20" t="s">
        <v>470</v>
      </c>
      <c r="E131" s="18" t="s">
        <v>1839</v>
      </c>
      <c r="F131" s="18" t="s">
        <v>1839</v>
      </c>
      <c r="G131" s="18" t="s">
        <v>113</v>
      </c>
      <c r="H131" s="18" t="s">
        <v>113</v>
      </c>
      <c r="I131" s="18" t="s">
        <v>113</v>
      </c>
      <c r="J131" s="18">
        <v>130</v>
      </c>
      <c r="K131" s="18" t="s">
        <v>1692</v>
      </c>
      <c r="L131" s="18" t="s">
        <v>645</v>
      </c>
      <c r="M131" s="18" t="s">
        <v>740</v>
      </c>
      <c r="N131" s="18" t="str">
        <f t="shared" ref="N131:N194" si="2">IF(K131="","","Active")</f>
        <v>Active</v>
      </c>
    </row>
    <row r="132" spans="1:14" ht="25" customHeight="1" x14ac:dyDescent="0.35">
      <c r="A132" s="18" t="s">
        <v>1843</v>
      </c>
      <c r="B132" s="18" t="s">
        <v>110</v>
      </c>
      <c r="C132" s="18" t="s">
        <v>121</v>
      </c>
      <c r="D132" s="20" t="s">
        <v>1873</v>
      </c>
      <c r="E132" s="18" t="s">
        <v>1839</v>
      </c>
      <c r="F132" s="18" t="s">
        <v>1839</v>
      </c>
      <c r="G132" s="18" t="s">
        <v>113</v>
      </c>
      <c r="H132" s="18" t="s">
        <v>113</v>
      </c>
      <c r="I132" s="18" t="s">
        <v>113</v>
      </c>
      <c r="J132" s="18">
        <v>131</v>
      </c>
      <c r="K132" s="18" t="s">
        <v>1697</v>
      </c>
      <c r="L132" s="18" t="s">
        <v>645</v>
      </c>
      <c r="M132" s="18" t="s">
        <v>740</v>
      </c>
      <c r="N132" s="18" t="str">
        <f t="shared" si="2"/>
        <v>Active</v>
      </c>
    </row>
    <row r="133" spans="1:14" ht="25" customHeight="1" x14ac:dyDescent="0.35">
      <c r="A133" s="18" t="s">
        <v>1843</v>
      </c>
      <c r="B133" s="18" t="s">
        <v>110</v>
      </c>
      <c r="C133" s="18" t="s">
        <v>123</v>
      </c>
      <c r="D133" s="20" t="s">
        <v>1874</v>
      </c>
      <c r="E133" s="18" t="s">
        <v>1839</v>
      </c>
      <c r="F133" s="18" t="s">
        <v>1839</v>
      </c>
      <c r="G133" s="18" t="s">
        <v>113</v>
      </c>
      <c r="H133" s="18" t="s">
        <v>113</v>
      </c>
      <c r="I133" s="18" t="s">
        <v>113</v>
      </c>
      <c r="J133" s="18">
        <v>132</v>
      </c>
      <c r="K133" s="18" t="s">
        <v>1695</v>
      </c>
      <c r="L133" s="18" t="s">
        <v>645</v>
      </c>
      <c r="M133" s="18" t="s">
        <v>740</v>
      </c>
      <c r="N133" s="18" t="str">
        <f t="shared" si="2"/>
        <v>Active</v>
      </c>
    </row>
    <row r="134" spans="1:14" ht="25" customHeight="1" x14ac:dyDescent="0.35">
      <c r="A134" s="18" t="s">
        <v>1843</v>
      </c>
      <c r="B134" s="18" t="s">
        <v>110</v>
      </c>
      <c r="C134" s="18" t="s">
        <v>125</v>
      </c>
      <c r="D134" s="20" t="s">
        <v>1875</v>
      </c>
      <c r="E134" s="18" t="s">
        <v>1839</v>
      </c>
      <c r="F134" s="18" t="s">
        <v>1839</v>
      </c>
      <c r="G134" s="18" t="s">
        <v>113</v>
      </c>
      <c r="H134" s="18" t="s">
        <v>113</v>
      </c>
      <c r="I134" s="18" t="s">
        <v>113</v>
      </c>
      <c r="J134" s="18">
        <v>133</v>
      </c>
      <c r="K134" s="18" t="s">
        <v>1690</v>
      </c>
      <c r="L134" s="18" t="s">
        <v>645</v>
      </c>
      <c r="M134" s="18" t="s">
        <v>740</v>
      </c>
      <c r="N134" s="18" t="str">
        <f t="shared" si="2"/>
        <v>Active</v>
      </c>
    </row>
    <row r="135" spans="1:14" ht="25" customHeight="1" x14ac:dyDescent="0.35">
      <c r="A135" s="18" t="s">
        <v>1843</v>
      </c>
      <c r="B135" s="18" t="s">
        <v>110</v>
      </c>
      <c r="C135" s="18" t="s">
        <v>127</v>
      </c>
      <c r="D135" s="20" t="s">
        <v>1876</v>
      </c>
      <c r="E135" s="18" t="s">
        <v>1839</v>
      </c>
      <c r="F135" s="18" t="s">
        <v>1839</v>
      </c>
      <c r="G135" s="18" t="s">
        <v>113</v>
      </c>
      <c r="H135" s="18" t="s">
        <v>113</v>
      </c>
      <c r="I135" s="18" t="s">
        <v>113</v>
      </c>
      <c r="J135" s="18">
        <v>134</v>
      </c>
      <c r="K135" s="18" t="s">
        <v>1694</v>
      </c>
      <c r="L135" s="18" t="s">
        <v>645</v>
      </c>
      <c r="M135" s="18" t="s">
        <v>740</v>
      </c>
      <c r="N135" s="18" t="str">
        <f t="shared" si="2"/>
        <v>Active</v>
      </c>
    </row>
    <row r="136" spans="1:14" ht="25" customHeight="1" x14ac:dyDescent="0.35">
      <c r="A136" s="18" t="s">
        <v>1843</v>
      </c>
      <c r="B136" s="18" t="s">
        <v>110</v>
      </c>
      <c r="C136" s="18" t="s">
        <v>130</v>
      </c>
      <c r="D136" s="20" t="s">
        <v>1108</v>
      </c>
      <c r="E136" s="18" t="s">
        <v>113</v>
      </c>
      <c r="F136" s="18" t="s">
        <v>113</v>
      </c>
      <c r="G136" s="18" t="s">
        <v>113</v>
      </c>
      <c r="H136" s="18" t="s">
        <v>113</v>
      </c>
      <c r="I136" s="18" t="s">
        <v>113</v>
      </c>
      <c r="J136" s="18">
        <v>135</v>
      </c>
      <c r="K136" s="18" t="s">
        <v>1698</v>
      </c>
      <c r="L136" s="18" t="s">
        <v>1107</v>
      </c>
      <c r="M136" s="18" t="s">
        <v>740</v>
      </c>
      <c r="N136" s="18" t="str">
        <f t="shared" si="2"/>
        <v>Active</v>
      </c>
    </row>
    <row r="137" spans="1:14" ht="25" customHeight="1" x14ac:dyDescent="0.35">
      <c r="A137" s="18" t="s">
        <v>1843</v>
      </c>
      <c r="B137" s="18" t="s">
        <v>110</v>
      </c>
      <c r="C137" s="18" t="s">
        <v>132</v>
      </c>
      <c r="D137" s="20" t="s">
        <v>133</v>
      </c>
      <c r="E137" s="18" t="s">
        <v>113</v>
      </c>
      <c r="F137" s="18" t="s">
        <v>113</v>
      </c>
      <c r="G137" s="18" t="s">
        <v>1839</v>
      </c>
      <c r="H137" s="18" t="s">
        <v>1839</v>
      </c>
      <c r="I137" s="18" t="s">
        <v>1839</v>
      </c>
      <c r="J137" s="18">
        <v>136</v>
      </c>
      <c r="K137" s="18" t="s">
        <v>1693</v>
      </c>
      <c r="L137" s="18" t="s">
        <v>1112</v>
      </c>
      <c r="M137" s="18" t="s">
        <v>740</v>
      </c>
      <c r="N137" s="18" t="str">
        <f t="shared" si="2"/>
        <v>Active</v>
      </c>
    </row>
    <row r="138" spans="1:14" ht="25" customHeight="1" x14ac:dyDescent="0.35">
      <c r="A138" s="18" t="s">
        <v>1843</v>
      </c>
      <c r="B138" s="18" t="s">
        <v>134</v>
      </c>
      <c r="C138" s="18" t="s">
        <v>135</v>
      </c>
      <c r="D138" s="20" t="s">
        <v>741</v>
      </c>
      <c r="E138" s="18" t="s">
        <v>1839</v>
      </c>
      <c r="F138" s="18" t="s">
        <v>1839</v>
      </c>
      <c r="G138" s="18" t="s">
        <v>113</v>
      </c>
      <c r="H138" s="18" t="s">
        <v>113</v>
      </c>
      <c r="I138" s="18" t="s">
        <v>113</v>
      </c>
      <c r="J138" s="18">
        <v>137</v>
      </c>
      <c r="K138" s="18"/>
      <c r="L138" s="18" t="s">
        <v>551</v>
      </c>
      <c r="M138" s="18" t="s">
        <v>740</v>
      </c>
      <c r="N138" s="18" t="str">
        <f t="shared" si="2"/>
        <v/>
      </c>
    </row>
    <row r="139" spans="1:14" ht="25" customHeight="1" x14ac:dyDescent="0.35">
      <c r="A139" s="18" t="s">
        <v>1843</v>
      </c>
      <c r="B139" s="18" t="s">
        <v>134</v>
      </c>
      <c r="C139" s="18" t="s">
        <v>137</v>
      </c>
      <c r="D139" s="20" t="s">
        <v>745</v>
      </c>
      <c r="E139" s="18" t="s">
        <v>1839</v>
      </c>
      <c r="F139" s="18" t="s">
        <v>1839</v>
      </c>
      <c r="G139" s="18" t="s">
        <v>113</v>
      </c>
      <c r="H139" s="18" t="s">
        <v>113</v>
      </c>
      <c r="I139" s="18" t="s">
        <v>1839</v>
      </c>
      <c r="J139" s="18">
        <v>138</v>
      </c>
      <c r="K139" s="18"/>
      <c r="L139" s="18" t="s">
        <v>551</v>
      </c>
      <c r="M139" s="18" t="s">
        <v>740</v>
      </c>
      <c r="N139" s="18" t="str">
        <f t="shared" si="2"/>
        <v/>
      </c>
    </row>
    <row r="140" spans="1:14" ht="25" customHeight="1" x14ac:dyDescent="0.35">
      <c r="A140" s="18" t="s">
        <v>1843</v>
      </c>
      <c r="B140" s="18" t="s">
        <v>134</v>
      </c>
      <c r="C140" s="18" t="s">
        <v>139</v>
      </c>
      <c r="D140" s="20" t="s">
        <v>463</v>
      </c>
      <c r="E140" s="18" t="s">
        <v>1839</v>
      </c>
      <c r="F140" s="18" t="s">
        <v>1839</v>
      </c>
      <c r="G140" s="18" t="s">
        <v>113</v>
      </c>
      <c r="H140" s="18" t="s">
        <v>113</v>
      </c>
      <c r="I140" s="18" t="s">
        <v>1839</v>
      </c>
      <c r="J140" s="18">
        <v>139</v>
      </c>
      <c r="K140" s="18"/>
      <c r="L140" s="18" t="s">
        <v>551</v>
      </c>
      <c r="M140" s="18" t="s">
        <v>740</v>
      </c>
      <c r="N140" s="18" t="str">
        <f t="shared" si="2"/>
        <v/>
      </c>
    </row>
    <row r="141" spans="1:14" ht="25" customHeight="1" x14ac:dyDescent="0.35">
      <c r="A141" s="18" t="s">
        <v>1843</v>
      </c>
      <c r="B141" s="18" t="s">
        <v>134</v>
      </c>
      <c r="C141" s="18" t="s">
        <v>141</v>
      </c>
      <c r="D141" s="20" t="s">
        <v>753</v>
      </c>
      <c r="E141" s="18" t="s">
        <v>1839</v>
      </c>
      <c r="F141" s="18" t="s">
        <v>1839</v>
      </c>
      <c r="G141" s="18" t="s">
        <v>113</v>
      </c>
      <c r="H141" s="18" t="s">
        <v>113</v>
      </c>
      <c r="I141" s="18" t="s">
        <v>1839</v>
      </c>
      <c r="J141" s="18">
        <v>140</v>
      </c>
      <c r="K141" s="18"/>
      <c r="L141" s="18" t="s">
        <v>551</v>
      </c>
      <c r="M141" s="18" t="s">
        <v>1944</v>
      </c>
      <c r="N141" s="18" t="str">
        <f t="shared" si="2"/>
        <v/>
      </c>
    </row>
    <row r="142" spans="1:14" ht="25" customHeight="1" x14ac:dyDescent="0.35">
      <c r="A142" s="18" t="s">
        <v>1843</v>
      </c>
      <c r="B142" s="18" t="s">
        <v>134</v>
      </c>
      <c r="C142" s="18" t="s">
        <v>143</v>
      </c>
      <c r="D142" s="20" t="s">
        <v>1896</v>
      </c>
      <c r="E142" s="18" t="s">
        <v>1839</v>
      </c>
      <c r="F142" s="18" t="s">
        <v>1839</v>
      </c>
      <c r="G142" s="18" t="s">
        <v>113</v>
      </c>
      <c r="H142" s="18" t="s">
        <v>113</v>
      </c>
      <c r="I142" s="18" t="s">
        <v>1839</v>
      </c>
      <c r="J142" s="18">
        <v>141</v>
      </c>
      <c r="K142" s="18"/>
      <c r="L142" s="18" t="s">
        <v>551</v>
      </c>
      <c r="M142" s="18" t="s">
        <v>1944</v>
      </c>
      <c r="N142" s="18" t="str">
        <f t="shared" si="2"/>
        <v/>
      </c>
    </row>
    <row r="143" spans="1:14" ht="25" customHeight="1" x14ac:dyDescent="0.35">
      <c r="A143" s="18" t="s">
        <v>1843</v>
      </c>
      <c r="B143" s="18" t="s">
        <v>134</v>
      </c>
      <c r="C143" s="18" t="s">
        <v>450</v>
      </c>
      <c r="D143" s="20" t="s">
        <v>451</v>
      </c>
      <c r="E143" s="18" t="s">
        <v>1839</v>
      </c>
      <c r="F143" s="18" t="s">
        <v>1839</v>
      </c>
      <c r="G143" s="18" t="s">
        <v>113</v>
      </c>
      <c r="H143" s="18" t="s">
        <v>113</v>
      </c>
      <c r="I143" s="18" t="s">
        <v>1839</v>
      </c>
      <c r="J143" s="18">
        <v>142</v>
      </c>
      <c r="K143" s="18"/>
      <c r="L143" s="18" t="s">
        <v>551</v>
      </c>
      <c r="M143" s="18" t="s">
        <v>1944</v>
      </c>
      <c r="N143" s="18" t="str">
        <f t="shared" si="2"/>
        <v/>
      </c>
    </row>
    <row r="144" spans="1:14" ht="25" customHeight="1" x14ac:dyDescent="0.35">
      <c r="A144" s="18" t="s">
        <v>1843</v>
      </c>
      <c r="B144" s="18" t="s">
        <v>134</v>
      </c>
      <c r="C144" s="18" t="s">
        <v>154</v>
      </c>
      <c r="D144" s="20" t="s">
        <v>155</v>
      </c>
      <c r="E144" s="18" t="s">
        <v>1839</v>
      </c>
      <c r="F144" s="18" t="s">
        <v>1839</v>
      </c>
      <c r="G144" s="18" t="s">
        <v>113</v>
      </c>
      <c r="H144" s="18" t="s">
        <v>113</v>
      </c>
      <c r="I144" s="18" t="s">
        <v>1839</v>
      </c>
      <c r="J144" s="18">
        <v>143</v>
      </c>
      <c r="K144" s="18"/>
      <c r="L144" s="18" t="s">
        <v>551</v>
      </c>
      <c r="M144" s="18" t="s">
        <v>1944</v>
      </c>
      <c r="N144" s="18" t="str">
        <f t="shared" si="2"/>
        <v/>
      </c>
    </row>
    <row r="145" spans="1:14" ht="25" customHeight="1" x14ac:dyDescent="0.35">
      <c r="A145" s="18" t="s">
        <v>1843</v>
      </c>
      <c r="B145" s="18" t="s">
        <v>134</v>
      </c>
      <c r="C145" s="18" t="s">
        <v>146</v>
      </c>
      <c r="D145" s="20" t="s">
        <v>350</v>
      </c>
      <c r="E145" s="18" t="s">
        <v>1839</v>
      </c>
      <c r="F145" s="18" t="s">
        <v>1839</v>
      </c>
      <c r="G145" s="18" t="s">
        <v>113</v>
      </c>
      <c r="H145" s="18" t="s">
        <v>113</v>
      </c>
      <c r="I145" s="18" t="s">
        <v>1839</v>
      </c>
      <c r="J145" s="18">
        <v>144</v>
      </c>
      <c r="K145" s="18"/>
      <c r="L145" s="18" t="s">
        <v>551</v>
      </c>
      <c r="M145" s="18" t="s">
        <v>1944</v>
      </c>
      <c r="N145" s="18" t="str">
        <f t="shared" si="2"/>
        <v/>
      </c>
    </row>
    <row r="146" spans="1:14" ht="25" customHeight="1" x14ac:dyDescent="0.35">
      <c r="A146" s="18" t="s">
        <v>1843</v>
      </c>
      <c r="B146" s="18" t="s">
        <v>134</v>
      </c>
      <c r="C146" s="18" t="s">
        <v>148</v>
      </c>
      <c r="D146" s="20" t="s">
        <v>767</v>
      </c>
      <c r="E146" s="18" t="s">
        <v>1839</v>
      </c>
      <c r="F146" s="18" t="s">
        <v>1839</v>
      </c>
      <c r="G146" s="18" t="s">
        <v>113</v>
      </c>
      <c r="H146" s="18" t="s">
        <v>113</v>
      </c>
      <c r="I146" s="18" t="s">
        <v>113</v>
      </c>
      <c r="J146" s="18">
        <v>145</v>
      </c>
      <c r="K146" s="18"/>
      <c r="L146" s="18" t="s">
        <v>551</v>
      </c>
      <c r="M146" s="18" t="s">
        <v>1949</v>
      </c>
      <c r="N146" s="18" t="str">
        <f t="shared" si="2"/>
        <v/>
      </c>
    </row>
    <row r="147" spans="1:14" ht="25" customHeight="1" x14ac:dyDescent="0.35">
      <c r="A147" s="18" t="s">
        <v>1843</v>
      </c>
      <c r="B147" s="18" t="s">
        <v>134</v>
      </c>
      <c r="C147" s="18" t="s">
        <v>150</v>
      </c>
      <c r="D147" s="20" t="s">
        <v>771</v>
      </c>
      <c r="E147" s="18" t="s">
        <v>1839</v>
      </c>
      <c r="F147" s="18" t="s">
        <v>1839</v>
      </c>
      <c r="G147" s="18" t="s">
        <v>113</v>
      </c>
      <c r="H147" s="18" t="s">
        <v>113</v>
      </c>
      <c r="I147" s="18" t="s">
        <v>1839</v>
      </c>
      <c r="J147" s="18">
        <v>146</v>
      </c>
      <c r="K147" s="18"/>
      <c r="L147" s="18" t="s">
        <v>551</v>
      </c>
      <c r="M147" s="18" t="s">
        <v>1949</v>
      </c>
      <c r="N147" s="18" t="str">
        <f t="shared" si="2"/>
        <v/>
      </c>
    </row>
    <row r="148" spans="1:14" ht="25" customHeight="1" x14ac:dyDescent="0.35">
      <c r="A148" s="18" t="s">
        <v>1843</v>
      </c>
      <c r="B148" s="18" t="s">
        <v>134</v>
      </c>
      <c r="C148" s="18" t="s">
        <v>1865</v>
      </c>
      <c r="D148" s="20" t="s">
        <v>145</v>
      </c>
      <c r="E148" s="18" t="s">
        <v>1839</v>
      </c>
      <c r="F148" s="18" t="s">
        <v>1839</v>
      </c>
      <c r="G148" s="18" t="s">
        <v>113</v>
      </c>
      <c r="H148" s="18" t="s">
        <v>113</v>
      </c>
      <c r="I148" s="18" t="s">
        <v>1839</v>
      </c>
      <c r="J148" s="18">
        <v>147</v>
      </c>
      <c r="K148" s="18"/>
      <c r="L148" s="18" t="s">
        <v>551</v>
      </c>
      <c r="M148" s="18" t="s">
        <v>1949</v>
      </c>
      <c r="N148" s="18" t="str">
        <f t="shared" si="2"/>
        <v/>
      </c>
    </row>
    <row r="149" spans="1:14" ht="25" customHeight="1" x14ac:dyDescent="0.35">
      <c r="A149" s="18" t="s">
        <v>1843</v>
      </c>
      <c r="B149" s="18" t="s">
        <v>134</v>
      </c>
      <c r="C149" s="18" t="s">
        <v>152</v>
      </c>
      <c r="D149" s="20" t="s">
        <v>153</v>
      </c>
      <c r="E149" s="18" t="s">
        <v>1839</v>
      </c>
      <c r="F149" s="18" t="s">
        <v>1839</v>
      </c>
      <c r="G149" s="18" t="s">
        <v>113</v>
      </c>
      <c r="H149" s="18" t="s">
        <v>113</v>
      </c>
      <c r="I149" s="18" t="s">
        <v>1839</v>
      </c>
      <c r="J149" s="18">
        <v>148</v>
      </c>
      <c r="K149" s="18"/>
      <c r="L149" s="18" t="s">
        <v>551</v>
      </c>
      <c r="M149" s="18" t="s">
        <v>1949</v>
      </c>
      <c r="N149" s="18" t="str">
        <f t="shared" si="2"/>
        <v/>
      </c>
    </row>
    <row r="150" spans="1:14" ht="25" customHeight="1" x14ac:dyDescent="0.35">
      <c r="A150" s="18" t="s">
        <v>1843</v>
      </c>
      <c r="B150" s="18" t="s">
        <v>134</v>
      </c>
      <c r="C150" s="18" t="s">
        <v>156</v>
      </c>
      <c r="D150" s="20" t="s">
        <v>356</v>
      </c>
      <c r="E150" s="18" t="s">
        <v>1839</v>
      </c>
      <c r="F150" s="18" t="s">
        <v>1839</v>
      </c>
      <c r="G150" s="18" t="s">
        <v>113</v>
      </c>
      <c r="H150" s="18" t="s">
        <v>113</v>
      </c>
      <c r="I150" s="18" t="s">
        <v>1839</v>
      </c>
      <c r="J150" s="18">
        <v>149</v>
      </c>
      <c r="K150" s="18"/>
      <c r="L150" s="18" t="s">
        <v>551</v>
      </c>
      <c r="M150" s="18" t="s">
        <v>1949</v>
      </c>
      <c r="N150" s="18" t="str">
        <f t="shared" si="2"/>
        <v/>
      </c>
    </row>
    <row r="151" spans="1:14" ht="25" customHeight="1" x14ac:dyDescent="0.35">
      <c r="A151" s="18" t="s">
        <v>1843</v>
      </c>
      <c r="B151" s="18" t="s">
        <v>134</v>
      </c>
      <c r="C151" s="18" t="s">
        <v>158</v>
      </c>
      <c r="D151" s="20" t="s">
        <v>159</v>
      </c>
      <c r="E151" s="18" t="s">
        <v>1839</v>
      </c>
      <c r="F151" s="18" t="s">
        <v>1839</v>
      </c>
      <c r="G151" s="18" t="s">
        <v>113</v>
      </c>
      <c r="H151" s="18" t="s">
        <v>113</v>
      </c>
      <c r="I151" s="18" t="s">
        <v>113</v>
      </c>
      <c r="J151" s="18">
        <v>150</v>
      </c>
      <c r="K151" s="18"/>
      <c r="L151" s="18" t="s">
        <v>645</v>
      </c>
      <c r="M151" s="18" t="s">
        <v>740</v>
      </c>
      <c r="N151" s="18" t="str">
        <f t="shared" si="2"/>
        <v/>
      </c>
    </row>
    <row r="152" spans="1:14" ht="25" customHeight="1" x14ac:dyDescent="0.35">
      <c r="A152" s="18" t="s">
        <v>1843</v>
      </c>
      <c r="B152" s="18" t="s">
        <v>134</v>
      </c>
      <c r="C152" s="18" t="s">
        <v>160</v>
      </c>
      <c r="D152" s="20" t="s">
        <v>161</v>
      </c>
      <c r="E152" s="18" t="s">
        <v>1839</v>
      </c>
      <c r="F152" s="18" t="s">
        <v>1839</v>
      </c>
      <c r="G152" s="18" t="s">
        <v>113</v>
      </c>
      <c r="H152" s="18" t="s">
        <v>113</v>
      </c>
      <c r="I152" s="18" t="s">
        <v>113</v>
      </c>
      <c r="J152" s="18">
        <v>151</v>
      </c>
      <c r="K152" s="18"/>
      <c r="L152" s="18" t="s">
        <v>645</v>
      </c>
      <c r="M152" s="18" t="s">
        <v>740</v>
      </c>
      <c r="N152" s="18" t="str">
        <f t="shared" si="2"/>
        <v/>
      </c>
    </row>
    <row r="153" spans="1:14" ht="25" customHeight="1" x14ac:dyDescent="0.35">
      <c r="A153" s="18" t="s">
        <v>1843</v>
      </c>
      <c r="B153" s="18" t="s">
        <v>134</v>
      </c>
      <c r="C153" s="18" t="s">
        <v>162</v>
      </c>
      <c r="D153" s="20" t="s">
        <v>163</v>
      </c>
      <c r="E153" s="18" t="s">
        <v>1839</v>
      </c>
      <c r="F153" s="18" t="s">
        <v>1839</v>
      </c>
      <c r="G153" s="18" t="s">
        <v>113</v>
      </c>
      <c r="H153" s="18" t="s">
        <v>113</v>
      </c>
      <c r="I153" s="18" t="s">
        <v>113</v>
      </c>
      <c r="J153" s="18">
        <v>152</v>
      </c>
      <c r="K153" s="18"/>
      <c r="L153" s="18" t="s">
        <v>645</v>
      </c>
      <c r="M153" s="18" t="s">
        <v>740</v>
      </c>
      <c r="N153" s="18" t="str">
        <f t="shared" si="2"/>
        <v/>
      </c>
    </row>
    <row r="154" spans="1:14" ht="25" customHeight="1" x14ac:dyDescent="0.35">
      <c r="A154" s="18" t="s">
        <v>1843</v>
      </c>
      <c r="B154" s="18" t="s">
        <v>134</v>
      </c>
      <c r="C154" s="18" t="s">
        <v>164</v>
      </c>
      <c r="D154" s="20" t="s">
        <v>957</v>
      </c>
      <c r="E154" s="18" t="s">
        <v>1839</v>
      </c>
      <c r="F154" s="18" t="s">
        <v>1839</v>
      </c>
      <c r="G154" s="18" t="s">
        <v>113</v>
      </c>
      <c r="H154" s="18" t="s">
        <v>113</v>
      </c>
      <c r="I154" s="18" t="s">
        <v>113</v>
      </c>
      <c r="J154" s="18">
        <v>153</v>
      </c>
      <c r="K154" s="18"/>
      <c r="L154" s="18" t="s">
        <v>645</v>
      </c>
      <c r="M154" s="18" t="s">
        <v>1944</v>
      </c>
      <c r="N154" s="18" t="str">
        <f t="shared" si="2"/>
        <v/>
      </c>
    </row>
    <row r="155" spans="1:14" ht="25" customHeight="1" x14ac:dyDescent="0.35">
      <c r="A155" s="18" t="s">
        <v>1843</v>
      </c>
      <c r="B155" s="18" t="s">
        <v>134</v>
      </c>
      <c r="C155" s="18" t="s">
        <v>166</v>
      </c>
      <c r="D155" s="20" t="s">
        <v>256</v>
      </c>
      <c r="E155" s="18" t="s">
        <v>1839</v>
      </c>
      <c r="F155" s="18" t="s">
        <v>1839</v>
      </c>
      <c r="G155" s="18" t="s">
        <v>113</v>
      </c>
      <c r="H155" s="18" t="s">
        <v>113</v>
      </c>
      <c r="I155" s="18" t="s">
        <v>113</v>
      </c>
      <c r="J155" s="18">
        <v>154</v>
      </c>
      <c r="K155" s="18"/>
      <c r="L155" s="18" t="s">
        <v>645</v>
      </c>
      <c r="M155" s="18" t="s">
        <v>1944</v>
      </c>
      <c r="N155" s="18" t="str">
        <f t="shared" si="2"/>
        <v/>
      </c>
    </row>
    <row r="156" spans="1:14" ht="25" customHeight="1" x14ac:dyDescent="0.35">
      <c r="A156" s="18" t="s">
        <v>1843</v>
      </c>
      <c r="B156" s="18" t="s">
        <v>134</v>
      </c>
      <c r="C156" s="18" t="s">
        <v>454</v>
      </c>
      <c r="D156" s="20" t="s">
        <v>455</v>
      </c>
      <c r="E156" s="18" t="s">
        <v>1839</v>
      </c>
      <c r="F156" s="18" t="s">
        <v>1839</v>
      </c>
      <c r="G156" s="18" t="s">
        <v>113</v>
      </c>
      <c r="H156" s="18" t="s">
        <v>113</v>
      </c>
      <c r="I156" s="18" t="s">
        <v>113</v>
      </c>
      <c r="J156" s="18">
        <v>155</v>
      </c>
      <c r="K156" s="18"/>
      <c r="L156" s="18" t="s">
        <v>645</v>
      </c>
      <c r="M156" s="18" t="s">
        <v>1944</v>
      </c>
      <c r="N156" s="18" t="str">
        <f t="shared" si="2"/>
        <v/>
      </c>
    </row>
    <row r="157" spans="1:14" ht="25" customHeight="1" x14ac:dyDescent="0.35">
      <c r="A157" s="18" t="s">
        <v>1843</v>
      </c>
      <c r="B157" s="18" t="s">
        <v>134</v>
      </c>
      <c r="C157" s="18" t="s">
        <v>177</v>
      </c>
      <c r="D157" s="20" t="s">
        <v>467</v>
      </c>
      <c r="E157" s="18" t="s">
        <v>1839</v>
      </c>
      <c r="F157" s="18" t="s">
        <v>1839</v>
      </c>
      <c r="G157" s="18" t="s">
        <v>113</v>
      </c>
      <c r="H157" s="18" t="s">
        <v>113</v>
      </c>
      <c r="I157" s="18" t="s">
        <v>113</v>
      </c>
      <c r="J157" s="18">
        <v>156</v>
      </c>
      <c r="K157" s="18"/>
      <c r="L157" s="18" t="s">
        <v>645</v>
      </c>
      <c r="M157" s="18" t="s">
        <v>1944</v>
      </c>
      <c r="N157" s="18" t="str">
        <f t="shared" si="2"/>
        <v/>
      </c>
    </row>
    <row r="158" spans="1:14" ht="25" customHeight="1" x14ac:dyDescent="0.35">
      <c r="A158" s="18" t="s">
        <v>1843</v>
      </c>
      <c r="B158" s="18" t="s">
        <v>134</v>
      </c>
      <c r="C158" s="18" t="s">
        <v>169</v>
      </c>
      <c r="D158" s="20" t="s">
        <v>170</v>
      </c>
      <c r="E158" s="18" t="s">
        <v>1839</v>
      </c>
      <c r="F158" s="18" t="s">
        <v>1839</v>
      </c>
      <c r="G158" s="18" t="s">
        <v>113</v>
      </c>
      <c r="H158" s="18" t="s">
        <v>113</v>
      </c>
      <c r="I158" s="18" t="s">
        <v>1839</v>
      </c>
      <c r="J158" s="18">
        <v>157</v>
      </c>
      <c r="K158" s="18"/>
      <c r="L158" s="18" t="s">
        <v>645</v>
      </c>
      <c r="M158" s="18" t="s">
        <v>1944</v>
      </c>
      <c r="N158" s="18" t="str">
        <f t="shared" si="2"/>
        <v/>
      </c>
    </row>
    <row r="159" spans="1:14" ht="25" customHeight="1" x14ac:dyDescent="0.35">
      <c r="A159" s="18" t="s">
        <v>1843</v>
      </c>
      <c r="B159" s="18" t="s">
        <v>134</v>
      </c>
      <c r="C159" s="18" t="s">
        <v>171</v>
      </c>
      <c r="D159" s="20" t="s">
        <v>967</v>
      </c>
      <c r="E159" s="18" t="s">
        <v>1839</v>
      </c>
      <c r="F159" s="18" t="s">
        <v>1839</v>
      </c>
      <c r="G159" s="18" t="s">
        <v>113</v>
      </c>
      <c r="H159" s="18" t="s">
        <v>113</v>
      </c>
      <c r="I159" s="18" t="s">
        <v>113</v>
      </c>
      <c r="J159" s="18">
        <v>158</v>
      </c>
      <c r="K159" s="18"/>
      <c r="L159" s="18" t="s">
        <v>645</v>
      </c>
      <c r="M159" s="18" t="s">
        <v>1949</v>
      </c>
      <c r="N159" s="18" t="str">
        <f t="shared" si="2"/>
        <v/>
      </c>
    </row>
    <row r="160" spans="1:14" ht="25" customHeight="1" x14ac:dyDescent="0.35">
      <c r="A160" s="18" t="s">
        <v>1843</v>
      </c>
      <c r="B160" s="18" t="s">
        <v>134</v>
      </c>
      <c r="C160" s="18" t="s">
        <v>173</v>
      </c>
      <c r="D160" s="20" t="s">
        <v>174</v>
      </c>
      <c r="E160" s="18" t="s">
        <v>1839</v>
      </c>
      <c r="F160" s="18" t="s">
        <v>1839</v>
      </c>
      <c r="G160" s="18" t="s">
        <v>113</v>
      </c>
      <c r="H160" s="18" t="s">
        <v>113</v>
      </c>
      <c r="I160" s="18" t="s">
        <v>113</v>
      </c>
      <c r="J160" s="18">
        <v>159</v>
      </c>
      <c r="K160" s="18"/>
      <c r="L160" s="18" t="s">
        <v>645</v>
      </c>
      <c r="M160" s="18" t="s">
        <v>1949</v>
      </c>
      <c r="N160" s="18" t="str">
        <f t="shared" si="2"/>
        <v/>
      </c>
    </row>
    <row r="161" spans="1:14" ht="25" customHeight="1" x14ac:dyDescent="0.35">
      <c r="A161" s="18" t="s">
        <v>1843</v>
      </c>
      <c r="B161" s="18" t="s">
        <v>134</v>
      </c>
      <c r="C161" s="18" t="s">
        <v>1866</v>
      </c>
      <c r="D161" s="20" t="s">
        <v>168</v>
      </c>
      <c r="E161" s="18" t="s">
        <v>1839</v>
      </c>
      <c r="F161" s="18" t="s">
        <v>1839</v>
      </c>
      <c r="G161" s="18" t="s">
        <v>113</v>
      </c>
      <c r="H161" s="18" t="s">
        <v>113</v>
      </c>
      <c r="I161" s="18" t="s">
        <v>113</v>
      </c>
      <c r="J161" s="18">
        <v>160</v>
      </c>
      <c r="K161" s="18"/>
      <c r="L161" s="18" t="s">
        <v>645</v>
      </c>
      <c r="M161" s="18" t="s">
        <v>1949</v>
      </c>
      <c r="N161" s="18" t="str">
        <f t="shared" si="2"/>
        <v/>
      </c>
    </row>
    <row r="162" spans="1:14" ht="25" customHeight="1" x14ac:dyDescent="0.35">
      <c r="A162" s="18" t="s">
        <v>1843</v>
      </c>
      <c r="B162" s="18" t="s">
        <v>134</v>
      </c>
      <c r="C162" s="18" t="s">
        <v>175</v>
      </c>
      <c r="D162" s="20" t="s">
        <v>176</v>
      </c>
      <c r="E162" s="18" t="s">
        <v>1839</v>
      </c>
      <c r="F162" s="18" t="s">
        <v>1839</v>
      </c>
      <c r="G162" s="18" t="s">
        <v>113</v>
      </c>
      <c r="H162" s="18" t="s">
        <v>113</v>
      </c>
      <c r="I162" s="18" t="s">
        <v>113</v>
      </c>
      <c r="J162" s="18">
        <v>161</v>
      </c>
      <c r="K162" s="18"/>
      <c r="L162" s="18" t="s">
        <v>645</v>
      </c>
      <c r="M162" s="18" t="s">
        <v>1949</v>
      </c>
      <c r="N162" s="18" t="str">
        <f t="shared" si="2"/>
        <v/>
      </c>
    </row>
    <row r="163" spans="1:14" ht="25" customHeight="1" x14ac:dyDescent="0.35">
      <c r="A163" s="18" t="s">
        <v>1843</v>
      </c>
      <c r="B163" s="18" t="s">
        <v>134</v>
      </c>
      <c r="C163" s="18" t="s">
        <v>178</v>
      </c>
      <c r="D163" s="20" t="s">
        <v>179</v>
      </c>
      <c r="E163" s="18" t="s">
        <v>1839</v>
      </c>
      <c r="F163" s="18" t="s">
        <v>1839</v>
      </c>
      <c r="G163" s="18" t="s">
        <v>113</v>
      </c>
      <c r="H163" s="18" t="s">
        <v>1839</v>
      </c>
      <c r="I163" s="18" t="s">
        <v>113</v>
      </c>
      <c r="J163" s="18">
        <v>162</v>
      </c>
      <c r="K163" s="18"/>
      <c r="L163" s="18" t="s">
        <v>645</v>
      </c>
      <c r="M163" s="18" t="s">
        <v>1949</v>
      </c>
      <c r="N163" s="18" t="str">
        <f t="shared" si="2"/>
        <v/>
      </c>
    </row>
    <row r="164" spans="1:14" ht="25" customHeight="1" x14ac:dyDescent="0.35">
      <c r="A164" s="18" t="s">
        <v>1843</v>
      </c>
      <c r="B164" s="18" t="s">
        <v>134</v>
      </c>
      <c r="C164" s="18" t="s">
        <v>180</v>
      </c>
      <c r="D164" s="20" t="s">
        <v>1115</v>
      </c>
      <c r="E164" s="18" t="s">
        <v>113</v>
      </c>
      <c r="F164" s="18" t="s">
        <v>113</v>
      </c>
      <c r="G164" s="18" t="s">
        <v>113</v>
      </c>
      <c r="H164" s="18" t="s">
        <v>113</v>
      </c>
      <c r="I164" s="18" t="s">
        <v>113</v>
      </c>
      <c r="J164" s="18">
        <v>163</v>
      </c>
      <c r="K164" s="18"/>
      <c r="L164" s="18" t="s">
        <v>1107</v>
      </c>
      <c r="M164" s="18" t="s">
        <v>740</v>
      </c>
      <c r="N164" s="18" t="str">
        <f t="shared" si="2"/>
        <v/>
      </c>
    </row>
    <row r="165" spans="1:14" ht="25" customHeight="1" x14ac:dyDescent="0.35">
      <c r="A165" s="18" t="s">
        <v>1843</v>
      </c>
      <c r="B165" s="18" t="s">
        <v>134</v>
      </c>
      <c r="C165" s="18" t="s">
        <v>182</v>
      </c>
      <c r="D165" s="20" t="s">
        <v>323</v>
      </c>
      <c r="E165" s="18" t="s">
        <v>1839</v>
      </c>
      <c r="F165" s="18" t="s">
        <v>1839</v>
      </c>
      <c r="G165" s="18" t="s">
        <v>113</v>
      </c>
      <c r="H165" s="18" t="s">
        <v>113</v>
      </c>
      <c r="I165" s="18" t="s">
        <v>113</v>
      </c>
      <c r="J165" s="18">
        <v>164</v>
      </c>
      <c r="K165" s="18"/>
      <c r="L165" s="18" t="s">
        <v>1112</v>
      </c>
      <c r="M165" s="18" t="s">
        <v>740</v>
      </c>
      <c r="N165" s="18" t="str">
        <f t="shared" si="2"/>
        <v/>
      </c>
    </row>
    <row r="166" spans="1:14" ht="25" customHeight="1" x14ac:dyDescent="0.35">
      <c r="A166" s="18" t="s">
        <v>1844</v>
      </c>
      <c r="B166" s="18" t="s">
        <v>110</v>
      </c>
      <c r="C166" s="18" t="s">
        <v>190</v>
      </c>
      <c r="D166" s="20" t="s">
        <v>191</v>
      </c>
      <c r="E166" s="18" t="s">
        <v>1839</v>
      </c>
      <c r="F166" s="18" t="s">
        <v>1839</v>
      </c>
      <c r="G166" s="18" t="s">
        <v>113</v>
      </c>
      <c r="H166" s="18" t="s">
        <v>113</v>
      </c>
      <c r="I166" s="18" t="s">
        <v>113</v>
      </c>
      <c r="J166" s="18">
        <v>165</v>
      </c>
      <c r="K166" s="18" t="s">
        <v>1740</v>
      </c>
      <c r="L166" s="18" t="s">
        <v>551</v>
      </c>
      <c r="M166" s="18" t="s">
        <v>740</v>
      </c>
      <c r="N166" s="18" t="str">
        <f t="shared" si="2"/>
        <v>Active</v>
      </c>
    </row>
    <row r="167" spans="1:14" ht="25" customHeight="1" x14ac:dyDescent="0.35">
      <c r="A167" s="18" t="s">
        <v>1844</v>
      </c>
      <c r="B167" s="18" t="s">
        <v>110</v>
      </c>
      <c r="C167" s="18" t="s">
        <v>192</v>
      </c>
      <c r="D167" s="20" t="s">
        <v>193</v>
      </c>
      <c r="E167" s="18" t="s">
        <v>1839</v>
      </c>
      <c r="F167" s="18" t="s">
        <v>1839</v>
      </c>
      <c r="G167" s="18" t="s">
        <v>113</v>
      </c>
      <c r="H167" s="18" t="s">
        <v>113</v>
      </c>
      <c r="I167" s="18" t="s">
        <v>113</v>
      </c>
      <c r="J167" s="18">
        <v>166</v>
      </c>
      <c r="K167" s="18" t="s">
        <v>1741</v>
      </c>
      <c r="L167" s="18" t="s">
        <v>551</v>
      </c>
      <c r="M167" s="18" t="s">
        <v>740</v>
      </c>
      <c r="N167" s="18" t="str">
        <f t="shared" si="2"/>
        <v>Active</v>
      </c>
    </row>
    <row r="168" spans="1:14" ht="25" customHeight="1" x14ac:dyDescent="0.35">
      <c r="A168" s="18" t="s">
        <v>1844</v>
      </c>
      <c r="B168" s="18" t="s">
        <v>110</v>
      </c>
      <c r="C168" s="18" t="s">
        <v>202</v>
      </c>
      <c r="D168" s="20" t="s">
        <v>1908</v>
      </c>
      <c r="E168" s="18" t="s">
        <v>1839</v>
      </c>
      <c r="F168" s="18" t="s">
        <v>1839</v>
      </c>
      <c r="G168" s="18" t="s">
        <v>113</v>
      </c>
      <c r="H168" s="18" t="s">
        <v>113</v>
      </c>
      <c r="I168" s="18" t="s">
        <v>113</v>
      </c>
      <c r="J168" s="18">
        <v>167</v>
      </c>
      <c r="K168" s="18" t="s">
        <v>1717</v>
      </c>
      <c r="L168" s="18" t="s">
        <v>551</v>
      </c>
      <c r="M168" s="18" t="s">
        <v>740</v>
      </c>
      <c r="N168" s="18" t="str">
        <f t="shared" si="2"/>
        <v>Active</v>
      </c>
    </row>
    <row r="169" spans="1:14" ht="25" customHeight="1" x14ac:dyDescent="0.35">
      <c r="A169" s="18" t="s">
        <v>1844</v>
      </c>
      <c r="B169" s="18" t="s">
        <v>110</v>
      </c>
      <c r="C169" s="18" t="s">
        <v>204</v>
      </c>
      <c r="D169" s="20" t="s">
        <v>1905</v>
      </c>
      <c r="E169" s="18" t="s">
        <v>1839</v>
      </c>
      <c r="F169" s="18" t="s">
        <v>1839</v>
      </c>
      <c r="G169" s="18" t="s">
        <v>113</v>
      </c>
      <c r="H169" s="18" t="s">
        <v>113</v>
      </c>
      <c r="I169" s="18" t="s">
        <v>113</v>
      </c>
      <c r="J169" s="18">
        <v>168</v>
      </c>
      <c r="K169" s="18" t="s">
        <v>1718</v>
      </c>
      <c r="L169" s="18" t="s">
        <v>551</v>
      </c>
      <c r="M169" s="18" t="s">
        <v>740</v>
      </c>
      <c r="N169" s="18" t="str">
        <f t="shared" si="2"/>
        <v>Active</v>
      </c>
    </row>
    <row r="170" spans="1:14" ht="25" customHeight="1" x14ac:dyDescent="0.35">
      <c r="A170" s="18" t="s">
        <v>1844</v>
      </c>
      <c r="B170" s="18" t="s">
        <v>110</v>
      </c>
      <c r="C170" s="18" t="s">
        <v>206</v>
      </c>
      <c r="D170" s="20" t="s">
        <v>1909</v>
      </c>
      <c r="E170" s="18" t="s">
        <v>1839</v>
      </c>
      <c r="F170" s="18" t="s">
        <v>1839</v>
      </c>
      <c r="G170" s="18" t="s">
        <v>113</v>
      </c>
      <c r="H170" s="18" t="s">
        <v>113</v>
      </c>
      <c r="I170" s="18" t="s">
        <v>113</v>
      </c>
      <c r="J170" s="18">
        <v>169</v>
      </c>
      <c r="K170" s="18" t="s">
        <v>1727</v>
      </c>
      <c r="L170" s="18" t="s">
        <v>551</v>
      </c>
      <c r="M170" s="18" t="s">
        <v>740</v>
      </c>
      <c r="N170" s="18" t="str">
        <f t="shared" si="2"/>
        <v>Active</v>
      </c>
    </row>
    <row r="171" spans="1:14" ht="25" customHeight="1" x14ac:dyDescent="0.35">
      <c r="A171" s="18" t="s">
        <v>1844</v>
      </c>
      <c r="B171" s="18" t="s">
        <v>110</v>
      </c>
      <c r="C171" s="18" t="s">
        <v>1966</v>
      </c>
      <c r="D171" s="20" t="s">
        <v>1967</v>
      </c>
      <c r="E171" s="18" t="s">
        <v>1839</v>
      </c>
      <c r="F171" s="18" t="s">
        <v>1839</v>
      </c>
      <c r="G171" s="18" t="s">
        <v>1839</v>
      </c>
      <c r="H171" s="18" t="s">
        <v>1839</v>
      </c>
      <c r="I171" s="18" t="s">
        <v>1839</v>
      </c>
      <c r="J171" s="18">
        <v>170</v>
      </c>
      <c r="K171" s="18"/>
      <c r="L171" s="18" t="s">
        <v>551</v>
      </c>
      <c r="M171" s="18" t="s">
        <v>740</v>
      </c>
      <c r="N171" s="18" t="str">
        <f t="shared" si="2"/>
        <v/>
      </c>
    </row>
    <row r="172" spans="1:14" ht="25" customHeight="1" x14ac:dyDescent="0.35">
      <c r="A172" s="18" t="s">
        <v>1844</v>
      </c>
      <c r="B172" s="18" t="s">
        <v>110</v>
      </c>
      <c r="C172" s="18" t="s">
        <v>198</v>
      </c>
      <c r="D172" s="20" t="s">
        <v>199</v>
      </c>
      <c r="E172" s="18" t="s">
        <v>1839</v>
      </c>
      <c r="F172" s="18" t="s">
        <v>1839</v>
      </c>
      <c r="G172" s="18" t="s">
        <v>113</v>
      </c>
      <c r="H172" s="18" t="s">
        <v>113</v>
      </c>
      <c r="I172" s="18" t="s">
        <v>1839</v>
      </c>
      <c r="J172" s="18">
        <v>171</v>
      </c>
      <c r="K172" s="18" t="s">
        <v>1742</v>
      </c>
      <c r="L172" s="18" t="s">
        <v>645</v>
      </c>
      <c r="M172" s="18" t="s">
        <v>740</v>
      </c>
      <c r="N172" s="18" t="str">
        <f t="shared" si="2"/>
        <v>Active</v>
      </c>
    </row>
    <row r="173" spans="1:14" ht="25" customHeight="1" x14ac:dyDescent="0.35">
      <c r="A173" s="18" t="s">
        <v>1844</v>
      </c>
      <c r="B173" s="18" t="s">
        <v>110</v>
      </c>
      <c r="C173" s="18" t="s">
        <v>200</v>
      </c>
      <c r="D173" s="20" t="s">
        <v>201</v>
      </c>
      <c r="E173" s="18" t="s">
        <v>1839</v>
      </c>
      <c r="F173" s="18" t="s">
        <v>1839</v>
      </c>
      <c r="G173" s="18" t="s">
        <v>113</v>
      </c>
      <c r="H173" s="18" t="s">
        <v>113</v>
      </c>
      <c r="I173" s="18" t="s">
        <v>1839</v>
      </c>
      <c r="J173" s="18">
        <v>172</v>
      </c>
      <c r="K173" s="18" t="s">
        <v>1743</v>
      </c>
      <c r="L173" s="18" t="s">
        <v>645</v>
      </c>
      <c r="M173" s="18" t="s">
        <v>740</v>
      </c>
      <c r="N173" s="18" t="str">
        <f t="shared" si="2"/>
        <v>Active</v>
      </c>
    </row>
    <row r="174" spans="1:14" ht="25" customHeight="1" x14ac:dyDescent="0.35">
      <c r="A174" s="18" t="s">
        <v>1844</v>
      </c>
      <c r="B174" s="18" t="s">
        <v>110</v>
      </c>
      <c r="C174" s="18" t="s">
        <v>208</v>
      </c>
      <c r="D174" s="20" t="s">
        <v>1961</v>
      </c>
      <c r="E174" s="18" t="s">
        <v>1839</v>
      </c>
      <c r="F174" s="18" t="s">
        <v>1839</v>
      </c>
      <c r="G174" s="18" t="s">
        <v>113</v>
      </c>
      <c r="H174" s="18" t="s">
        <v>113</v>
      </c>
      <c r="I174" s="18" t="s">
        <v>1839</v>
      </c>
      <c r="J174" s="18">
        <v>173</v>
      </c>
      <c r="K174" s="18" t="s">
        <v>1723</v>
      </c>
      <c r="L174" s="18" t="s">
        <v>645</v>
      </c>
      <c r="M174" s="18" t="s">
        <v>740</v>
      </c>
      <c r="N174" s="18" t="str">
        <f t="shared" si="2"/>
        <v>Active</v>
      </c>
    </row>
    <row r="175" spans="1:14" ht="25" customHeight="1" x14ac:dyDescent="0.35">
      <c r="A175" s="18" t="s">
        <v>1844</v>
      </c>
      <c r="B175" s="18" t="s">
        <v>110</v>
      </c>
      <c r="C175" s="18" t="s">
        <v>210</v>
      </c>
      <c r="D175" s="20" t="s">
        <v>1941</v>
      </c>
      <c r="E175" s="18" t="s">
        <v>1839</v>
      </c>
      <c r="F175" s="18" t="s">
        <v>1839</v>
      </c>
      <c r="G175" s="18" t="s">
        <v>113</v>
      </c>
      <c r="H175" s="18" t="s">
        <v>113</v>
      </c>
      <c r="I175" s="18" t="s">
        <v>113</v>
      </c>
      <c r="J175" s="18">
        <v>174</v>
      </c>
      <c r="K175" s="18" t="s">
        <v>1724</v>
      </c>
      <c r="L175" s="18" t="s">
        <v>645</v>
      </c>
      <c r="M175" s="18" t="s">
        <v>740</v>
      </c>
      <c r="N175" s="18" t="str">
        <f t="shared" si="2"/>
        <v>Active</v>
      </c>
    </row>
    <row r="176" spans="1:14" ht="25" customHeight="1" x14ac:dyDescent="0.35">
      <c r="A176" s="18" t="s">
        <v>1844</v>
      </c>
      <c r="B176" s="18" t="s">
        <v>110</v>
      </c>
      <c r="C176" s="18" t="s">
        <v>212</v>
      </c>
      <c r="D176" s="20" t="s">
        <v>1911</v>
      </c>
      <c r="E176" s="18" t="s">
        <v>1839</v>
      </c>
      <c r="F176" s="18" t="s">
        <v>1839</v>
      </c>
      <c r="G176" s="18" t="s">
        <v>113</v>
      </c>
      <c r="H176" s="18" t="s">
        <v>113</v>
      </c>
      <c r="I176" s="18" t="s">
        <v>1839</v>
      </c>
      <c r="J176" s="18">
        <v>175</v>
      </c>
      <c r="K176" s="18" t="s">
        <v>1732</v>
      </c>
      <c r="L176" s="18" t="s">
        <v>645</v>
      </c>
      <c r="M176" s="18" t="s">
        <v>740</v>
      </c>
      <c r="N176" s="18" t="str">
        <f t="shared" si="2"/>
        <v>Active</v>
      </c>
    </row>
    <row r="177" spans="1:14" ht="25" customHeight="1" x14ac:dyDescent="0.35">
      <c r="A177" s="18" t="s">
        <v>1844</v>
      </c>
      <c r="B177" s="18" t="s">
        <v>110</v>
      </c>
      <c r="C177" s="18" t="s">
        <v>130</v>
      </c>
      <c r="D177" s="20" t="s">
        <v>1108</v>
      </c>
      <c r="E177" s="18" t="s">
        <v>113</v>
      </c>
      <c r="F177" s="18" t="s">
        <v>113</v>
      </c>
      <c r="G177" s="18" t="s">
        <v>113</v>
      </c>
      <c r="H177" s="18" t="s">
        <v>113</v>
      </c>
      <c r="I177" s="18" t="s">
        <v>113</v>
      </c>
      <c r="J177" s="18">
        <v>176</v>
      </c>
      <c r="K177" s="18" t="s">
        <v>1698</v>
      </c>
      <c r="L177" s="18" t="s">
        <v>1107</v>
      </c>
      <c r="M177" s="18" t="s">
        <v>740</v>
      </c>
      <c r="N177" s="18" t="str">
        <f t="shared" si="2"/>
        <v>Active</v>
      </c>
    </row>
    <row r="178" spans="1:14" ht="25" customHeight="1" x14ac:dyDescent="0.35">
      <c r="A178" s="18" t="s">
        <v>1844</v>
      </c>
      <c r="B178" s="18" t="s">
        <v>110</v>
      </c>
      <c r="C178" s="18" t="s">
        <v>132</v>
      </c>
      <c r="D178" s="20" t="s">
        <v>133</v>
      </c>
      <c r="E178" s="18" t="s">
        <v>113</v>
      </c>
      <c r="F178" s="18" t="s">
        <v>113</v>
      </c>
      <c r="G178" s="18" t="s">
        <v>1839</v>
      </c>
      <c r="H178" s="18" t="s">
        <v>1839</v>
      </c>
      <c r="I178" s="18" t="s">
        <v>1839</v>
      </c>
      <c r="J178" s="18">
        <v>177</v>
      </c>
      <c r="K178" s="18" t="s">
        <v>1693</v>
      </c>
      <c r="L178" s="18" t="s">
        <v>1112</v>
      </c>
      <c r="M178" s="18" t="s">
        <v>740</v>
      </c>
      <c r="N178" s="18" t="str">
        <f t="shared" si="2"/>
        <v>Active</v>
      </c>
    </row>
    <row r="179" spans="1:14" ht="25" customHeight="1" x14ac:dyDescent="0.35">
      <c r="A179" s="18" t="s">
        <v>1845</v>
      </c>
      <c r="B179" s="18" t="s">
        <v>110</v>
      </c>
      <c r="C179" s="18" t="s">
        <v>1937</v>
      </c>
      <c r="D179" s="20" t="s">
        <v>1231</v>
      </c>
      <c r="E179" s="18" t="s">
        <v>113</v>
      </c>
      <c r="F179" s="18" t="s">
        <v>1839</v>
      </c>
      <c r="G179" s="18" t="s">
        <v>113</v>
      </c>
      <c r="H179" s="18" t="s">
        <v>113</v>
      </c>
      <c r="I179" s="18" t="s">
        <v>1839</v>
      </c>
      <c r="J179" s="18">
        <v>178</v>
      </c>
      <c r="K179" s="18" t="s">
        <v>1782</v>
      </c>
      <c r="L179" s="18" t="s">
        <v>551</v>
      </c>
      <c r="M179" s="18" t="s">
        <v>740</v>
      </c>
      <c r="N179" s="18" t="str">
        <f t="shared" si="2"/>
        <v>Active</v>
      </c>
    </row>
    <row r="180" spans="1:14" ht="25" customHeight="1" x14ac:dyDescent="0.35">
      <c r="A180" s="18" t="s">
        <v>1845</v>
      </c>
      <c r="B180" s="18" t="s">
        <v>110</v>
      </c>
      <c r="C180" s="18" t="s">
        <v>1947</v>
      </c>
      <c r="D180" s="20" t="s">
        <v>1948</v>
      </c>
      <c r="E180" s="18" t="s">
        <v>1839</v>
      </c>
      <c r="F180" s="18" t="s">
        <v>1839</v>
      </c>
      <c r="G180" s="18" t="s">
        <v>113</v>
      </c>
      <c r="H180" s="18" t="s">
        <v>113</v>
      </c>
      <c r="I180" s="18" t="s">
        <v>1839</v>
      </c>
      <c r="J180" s="18">
        <v>179</v>
      </c>
      <c r="K180" s="18" t="s">
        <v>2269</v>
      </c>
      <c r="L180" s="18" t="s">
        <v>551</v>
      </c>
      <c r="M180" s="18" t="s">
        <v>740</v>
      </c>
      <c r="N180" s="18" t="str">
        <f t="shared" si="2"/>
        <v>Active</v>
      </c>
    </row>
    <row r="181" spans="1:14" ht="25" customHeight="1" x14ac:dyDescent="0.35">
      <c r="A181" s="18" t="s">
        <v>1845</v>
      </c>
      <c r="B181" s="18" t="s">
        <v>110</v>
      </c>
      <c r="C181" s="18" t="s">
        <v>324</v>
      </c>
      <c r="D181" s="20" t="s">
        <v>325</v>
      </c>
      <c r="E181" s="18" t="s">
        <v>1839</v>
      </c>
      <c r="F181" s="18" t="s">
        <v>1839</v>
      </c>
      <c r="G181" s="18" t="s">
        <v>113</v>
      </c>
      <c r="H181" s="18" t="s">
        <v>113</v>
      </c>
      <c r="I181" s="18" t="s">
        <v>1839</v>
      </c>
      <c r="J181" s="18">
        <v>180</v>
      </c>
      <c r="K181" s="18" t="s">
        <v>1755</v>
      </c>
      <c r="L181" s="18" t="s">
        <v>551</v>
      </c>
      <c r="M181" s="18" t="s">
        <v>740</v>
      </c>
      <c r="N181" s="18" t="str">
        <f t="shared" si="2"/>
        <v>Active</v>
      </c>
    </row>
    <row r="182" spans="1:14" ht="25" customHeight="1" x14ac:dyDescent="0.35">
      <c r="A182" s="18" t="s">
        <v>1845</v>
      </c>
      <c r="B182" s="18" t="s">
        <v>110</v>
      </c>
      <c r="C182" s="18" t="s">
        <v>326</v>
      </c>
      <c r="D182" s="20" t="s">
        <v>327</v>
      </c>
      <c r="E182" s="18" t="s">
        <v>113</v>
      </c>
      <c r="F182" s="18" t="s">
        <v>1839</v>
      </c>
      <c r="G182" s="18" t="s">
        <v>113</v>
      </c>
      <c r="H182" s="18" t="s">
        <v>1839</v>
      </c>
      <c r="I182" s="18" t="s">
        <v>1839</v>
      </c>
      <c r="J182" s="18">
        <v>181</v>
      </c>
      <c r="K182" s="18" t="s">
        <v>1756</v>
      </c>
      <c r="L182" s="18" t="s">
        <v>551</v>
      </c>
      <c r="M182" s="18" t="s">
        <v>740</v>
      </c>
      <c r="N182" s="18" t="str">
        <f t="shared" si="2"/>
        <v>Active</v>
      </c>
    </row>
    <row r="183" spans="1:14" ht="25" customHeight="1" x14ac:dyDescent="0.35">
      <c r="A183" s="18" t="s">
        <v>1845</v>
      </c>
      <c r="B183" s="18" t="s">
        <v>110</v>
      </c>
      <c r="C183" s="18" t="s">
        <v>328</v>
      </c>
      <c r="D183" s="20" t="s">
        <v>329</v>
      </c>
      <c r="E183" s="18" t="s">
        <v>113</v>
      </c>
      <c r="F183" s="18" t="s">
        <v>1839</v>
      </c>
      <c r="G183" s="18" t="s">
        <v>1839</v>
      </c>
      <c r="H183" s="18" t="s">
        <v>113</v>
      </c>
      <c r="I183" s="18" t="s">
        <v>1839</v>
      </c>
      <c r="J183" s="18">
        <v>182</v>
      </c>
      <c r="K183" s="18" t="s">
        <v>1757</v>
      </c>
      <c r="L183" s="18" t="s">
        <v>551</v>
      </c>
      <c r="M183" s="18" t="s">
        <v>740</v>
      </c>
      <c r="N183" s="18" t="str">
        <f t="shared" si="2"/>
        <v>Active</v>
      </c>
    </row>
    <row r="184" spans="1:14" ht="25" customHeight="1" x14ac:dyDescent="0.35">
      <c r="A184" s="18" t="s">
        <v>1845</v>
      </c>
      <c r="B184" s="18" t="s">
        <v>110</v>
      </c>
      <c r="C184" s="18" t="s">
        <v>1939</v>
      </c>
      <c r="D184" s="20" t="s">
        <v>1238</v>
      </c>
      <c r="E184" s="18" t="s">
        <v>113</v>
      </c>
      <c r="F184" s="18" t="s">
        <v>1839</v>
      </c>
      <c r="G184" s="18" t="s">
        <v>113</v>
      </c>
      <c r="H184" s="18" t="s">
        <v>113</v>
      </c>
      <c r="I184" s="18" t="s">
        <v>1839</v>
      </c>
      <c r="J184" s="18">
        <v>183</v>
      </c>
      <c r="K184" s="18" t="s">
        <v>1783</v>
      </c>
      <c r="L184" s="18" t="s">
        <v>645</v>
      </c>
      <c r="M184" s="18" t="s">
        <v>740</v>
      </c>
      <c r="N184" s="18" t="str">
        <f t="shared" si="2"/>
        <v>Active</v>
      </c>
    </row>
    <row r="185" spans="1:14" ht="25" customHeight="1" x14ac:dyDescent="0.35">
      <c r="A185" s="18" t="s">
        <v>1845</v>
      </c>
      <c r="B185" s="18" t="s">
        <v>110</v>
      </c>
      <c r="C185" s="18" t="s">
        <v>1956</v>
      </c>
      <c r="D185" s="20" t="s">
        <v>1957</v>
      </c>
      <c r="E185" s="18" t="s">
        <v>1839</v>
      </c>
      <c r="F185" s="18" t="s">
        <v>1839</v>
      </c>
      <c r="G185" s="18" t="s">
        <v>113</v>
      </c>
      <c r="H185" s="18" t="s">
        <v>1839</v>
      </c>
      <c r="I185" s="18" t="s">
        <v>113</v>
      </c>
      <c r="J185" s="18">
        <v>184</v>
      </c>
      <c r="K185" s="18" t="s">
        <v>2270</v>
      </c>
      <c r="L185" s="18" t="s">
        <v>645</v>
      </c>
      <c r="M185" s="18" t="s">
        <v>740</v>
      </c>
      <c r="N185" s="18" t="str">
        <f t="shared" si="2"/>
        <v>Active</v>
      </c>
    </row>
    <row r="186" spans="1:14" ht="25" customHeight="1" x14ac:dyDescent="0.35">
      <c r="A186" s="18" t="s">
        <v>1845</v>
      </c>
      <c r="B186" s="18" t="s">
        <v>110</v>
      </c>
      <c r="C186" s="18" t="s">
        <v>330</v>
      </c>
      <c r="D186" s="20" t="s">
        <v>331</v>
      </c>
      <c r="E186" s="18" t="s">
        <v>1839</v>
      </c>
      <c r="F186" s="18" t="s">
        <v>1839</v>
      </c>
      <c r="G186" s="18" t="s">
        <v>113</v>
      </c>
      <c r="H186" s="18" t="s">
        <v>1839</v>
      </c>
      <c r="I186" s="18" t="s">
        <v>113</v>
      </c>
      <c r="J186" s="18">
        <v>185</v>
      </c>
      <c r="K186" s="18" t="s">
        <v>1759</v>
      </c>
      <c r="L186" s="18" t="s">
        <v>645</v>
      </c>
      <c r="M186" s="18" t="s">
        <v>740</v>
      </c>
      <c r="N186" s="18" t="str">
        <f t="shared" si="2"/>
        <v>Active</v>
      </c>
    </row>
    <row r="187" spans="1:14" ht="25" customHeight="1" x14ac:dyDescent="0.35">
      <c r="A187" s="18" t="s">
        <v>1845</v>
      </c>
      <c r="B187" s="18" t="s">
        <v>110</v>
      </c>
      <c r="C187" s="18" t="s">
        <v>332</v>
      </c>
      <c r="D187" s="20" t="s">
        <v>333</v>
      </c>
      <c r="E187" s="18" t="s">
        <v>113</v>
      </c>
      <c r="F187" s="18" t="s">
        <v>1839</v>
      </c>
      <c r="G187" s="18" t="s">
        <v>113</v>
      </c>
      <c r="H187" s="18" t="s">
        <v>1839</v>
      </c>
      <c r="I187" s="18" t="s">
        <v>113</v>
      </c>
      <c r="J187" s="18">
        <v>186</v>
      </c>
      <c r="K187" s="18" t="s">
        <v>1760</v>
      </c>
      <c r="L187" s="18" t="s">
        <v>645</v>
      </c>
      <c r="M187" s="18" t="s">
        <v>740</v>
      </c>
      <c r="N187" s="18" t="str">
        <f t="shared" si="2"/>
        <v>Active</v>
      </c>
    </row>
    <row r="188" spans="1:14" ht="25" customHeight="1" x14ac:dyDescent="0.35">
      <c r="A188" s="18" t="s">
        <v>1845</v>
      </c>
      <c r="B188" s="18" t="s">
        <v>110</v>
      </c>
      <c r="C188" s="18" t="s">
        <v>335</v>
      </c>
      <c r="D188" s="20" t="s">
        <v>336</v>
      </c>
      <c r="E188" s="18" t="s">
        <v>1839</v>
      </c>
      <c r="F188" s="18" t="s">
        <v>1839</v>
      </c>
      <c r="G188" s="18" t="s">
        <v>113</v>
      </c>
      <c r="H188" s="18" t="s">
        <v>1839</v>
      </c>
      <c r="I188" s="18" t="s">
        <v>113</v>
      </c>
      <c r="J188" s="18">
        <v>187</v>
      </c>
      <c r="K188" s="18" t="s">
        <v>1761</v>
      </c>
      <c r="L188" s="18" t="s">
        <v>645</v>
      </c>
      <c r="M188" s="18" t="s">
        <v>740</v>
      </c>
      <c r="N188" s="18" t="str">
        <f t="shared" si="2"/>
        <v>Active</v>
      </c>
    </row>
    <row r="189" spans="1:14" ht="25" customHeight="1" x14ac:dyDescent="0.35">
      <c r="A189" s="18" t="s">
        <v>1845</v>
      </c>
      <c r="B189" s="18" t="s">
        <v>110</v>
      </c>
      <c r="C189" s="18" t="s">
        <v>130</v>
      </c>
      <c r="D189" s="20" t="s">
        <v>1108</v>
      </c>
      <c r="E189" s="18" t="s">
        <v>113</v>
      </c>
      <c r="F189" s="18" t="s">
        <v>113</v>
      </c>
      <c r="G189" s="18" t="s">
        <v>113</v>
      </c>
      <c r="H189" s="18" t="s">
        <v>113</v>
      </c>
      <c r="I189" s="18" t="s">
        <v>113</v>
      </c>
      <c r="J189" s="18">
        <v>188</v>
      </c>
      <c r="K189" s="18" t="s">
        <v>1698</v>
      </c>
      <c r="L189" s="18" t="s">
        <v>1107</v>
      </c>
      <c r="M189" s="18" t="s">
        <v>740</v>
      </c>
      <c r="N189" s="18" t="str">
        <f t="shared" si="2"/>
        <v>Active</v>
      </c>
    </row>
    <row r="190" spans="1:14" ht="25" customHeight="1" x14ac:dyDescent="0.35">
      <c r="A190" s="18" t="s">
        <v>1845</v>
      </c>
      <c r="B190" s="18" t="s">
        <v>110</v>
      </c>
      <c r="C190" s="18" t="s">
        <v>132</v>
      </c>
      <c r="D190" s="20" t="s">
        <v>133</v>
      </c>
      <c r="E190" s="18" t="s">
        <v>113</v>
      </c>
      <c r="F190" s="18" t="s">
        <v>113</v>
      </c>
      <c r="G190" s="18" t="s">
        <v>1839</v>
      </c>
      <c r="H190" s="18" t="s">
        <v>1839</v>
      </c>
      <c r="I190" s="18" t="s">
        <v>1839</v>
      </c>
      <c r="J190" s="18">
        <v>189</v>
      </c>
      <c r="K190" s="18" t="s">
        <v>1693</v>
      </c>
      <c r="L190" s="18" t="s">
        <v>1112</v>
      </c>
      <c r="M190" s="18" t="s">
        <v>740</v>
      </c>
      <c r="N190" s="18" t="str">
        <f t="shared" si="2"/>
        <v>Active</v>
      </c>
    </row>
    <row r="191" spans="1:14" ht="25" customHeight="1" x14ac:dyDescent="0.35">
      <c r="A191" s="18" t="s">
        <v>1845</v>
      </c>
      <c r="B191" s="18" t="s">
        <v>134</v>
      </c>
      <c r="C191" s="18" t="s">
        <v>341</v>
      </c>
      <c r="D191" s="20" t="s">
        <v>342</v>
      </c>
      <c r="E191" s="18" t="s">
        <v>113</v>
      </c>
      <c r="F191" s="18" t="s">
        <v>1839</v>
      </c>
      <c r="G191" s="18" t="s">
        <v>113</v>
      </c>
      <c r="H191" s="18" t="s">
        <v>113</v>
      </c>
      <c r="I191" s="18" t="s">
        <v>1839</v>
      </c>
      <c r="J191" s="18">
        <v>190</v>
      </c>
      <c r="K191" s="18"/>
      <c r="L191" s="18" t="s">
        <v>551</v>
      </c>
      <c r="M191" s="18" t="s">
        <v>740</v>
      </c>
      <c r="N191" s="18" t="str">
        <f t="shared" si="2"/>
        <v/>
      </c>
    </row>
    <row r="192" spans="1:14" ht="25" customHeight="1" x14ac:dyDescent="0.35">
      <c r="A192" s="18" t="s">
        <v>1845</v>
      </c>
      <c r="B192" s="18" t="s">
        <v>134</v>
      </c>
      <c r="C192" s="18" t="s">
        <v>1942</v>
      </c>
      <c r="D192" s="20" t="s">
        <v>1943</v>
      </c>
      <c r="E192" s="18" t="s">
        <v>1839</v>
      </c>
      <c r="F192" s="18" t="s">
        <v>1839</v>
      </c>
      <c r="G192" s="18" t="s">
        <v>113</v>
      </c>
      <c r="H192" s="18" t="s">
        <v>113</v>
      </c>
      <c r="I192" s="18" t="s">
        <v>1839</v>
      </c>
      <c r="J192" s="18">
        <v>191</v>
      </c>
      <c r="K192" s="18"/>
      <c r="L192" s="18" t="s">
        <v>551</v>
      </c>
      <c r="M192" s="18" t="s">
        <v>740</v>
      </c>
      <c r="N192" s="18" t="str">
        <f t="shared" si="2"/>
        <v/>
      </c>
    </row>
    <row r="193" spans="1:14" ht="25" customHeight="1" x14ac:dyDescent="0.35">
      <c r="A193" s="18" t="s">
        <v>1845</v>
      </c>
      <c r="B193" s="18" t="s">
        <v>134</v>
      </c>
      <c r="C193" s="18" t="s">
        <v>1950</v>
      </c>
      <c r="D193" s="20" t="s">
        <v>1951</v>
      </c>
      <c r="E193" s="18" t="s">
        <v>113</v>
      </c>
      <c r="F193" s="18" t="s">
        <v>1839</v>
      </c>
      <c r="G193" s="18" t="s">
        <v>113</v>
      </c>
      <c r="H193" s="18" t="s">
        <v>113</v>
      </c>
      <c r="I193" s="18" t="s">
        <v>1839</v>
      </c>
      <c r="J193" s="18">
        <v>192</v>
      </c>
      <c r="K193" s="18"/>
      <c r="L193" s="18" t="s">
        <v>551</v>
      </c>
      <c r="M193" s="18" t="s">
        <v>740</v>
      </c>
      <c r="N193" s="18" t="str">
        <f t="shared" si="2"/>
        <v/>
      </c>
    </row>
    <row r="194" spans="1:14" ht="25" customHeight="1" x14ac:dyDescent="0.35">
      <c r="A194" s="18" t="s">
        <v>1845</v>
      </c>
      <c r="B194" s="18" t="s">
        <v>134</v>
      </c>
      <c r="C194" s="18" t="s">
        <v>347</v>
      </c>
      <c r="D194" s="20" t="s">
        <v>348</v>
      </c>
      <c r="E194" s="18" t="s">
        <v>113</v>
      </c>
      <c r="F194" s="18" t="s">
        <v>1839</v>
      </c>
      <c r="G194" s="18" t="s">
        <v>1839</v>
      </c>
      <c r="H194" s="18" t="s">
        <v>113</v>
      </c>
      <c r="I194" s="18" t="s">
        <v>1839</v>
      </c>
      <c r="J194" s="18">
        <v>193</v>
      </c>
      <c r="K194" s="18"/>
      <c r="L194" s="18" t="s">
        <v>551</v>
      </c>
      <c r="M194" s="18" t="s">
        <v>1944</v>
      </c>
      <c r="N194" s="18" t="str">
        <f t="shared" si="2"/>
        <v/>
      </c>
    </row>
    <row r="195" spans="1:14" ht="25" customHeight="1" x14ac:dyDescent="0.35">
      <c r="A195" s="18" t="s">
        <v>1845</v>
      </c>
      <c r="B195" s="18" t="s">
        <v>134</v>
      </c>
      <c r="C195" s="18" t="s">
        <v>354</v>
      </c>
      <c r="D195" s="20" t="s">
        <v>890</v>
      </c>
      <c r="E195" s="18" t="s">
        <v>113</v>
      </c>
      <c r="F195" s="18" t="s">
        <v>1839</v>
      </c>
      <c r="G195" s="18" t="s">
        <v>1839</v>
      </c>
      <c r="H195" s="18" t="s">
        <v>113</v>
      </c>
      <c r="I195" s="18" t="s">
        <v>1839</v>
      </c>
      <c r="J195" s="18">
        <v>194</v>
      </c>
      <c r="K195" s="18"/>
      <c r="L195" s="18" t="s">
        <v>551</v>
      </c>
      <c r="M195" s="18" t="s">
        <v>1944</v>
      </c>
      <c r="N195" s="18" t="str">
        <f t="shared" ref="N195:N258" si="3">IF(K195="","","Active")</f>
        <v/>
      </c>
    </row>
    <row r="196" spans="1:14" ht="25" customHeight="1" x14ac:dyDescent="0.35">
      <c r="A196" s="18" t="s">
        <v>1845</v>
      </c>
      <c r="B196" s="18" t="s">
        <v>134</v>
      </c>
      <c r="C196" s="18" t="s">
        <v>257</v>
      </c>
      <c r="D196" s="20" t="s">
        <v>908</v>
      </c>
      <c r="E196" s="18" t="s">
        <v>1839</v>
      </c>
      <c r="F196" s="18" t="s">
        <v>1839</v>
      </c>
      <c r="G196" s="18" t="s">
        <v>113</v>
      </c>
      <c r="H196" s="18" t="s">
        <v>113</v>
      </c>
      <c r="I196" s="18" t="s">
        <v>113</v>
      </c>
      <c r="J196" s="18">
        <v>195</v>
      </c>
      <c r="K196" s="18"/>
      <c r="L196" s="18" t="s">
        <v>551</v>
      </c>
      <c r="M196" s="18" t="s">
        <v>1944</v>
      </c>
      <c r="N196" s="18" t="str">
        <f t="shared" si="3"/>
        <v/>
      </c>
    </row>
    <row r="197" spans="1:14" ht="25" customHeight="1" x14ac:dyDescent="0.35">
      <c r="A197" s="18" t="s">
        <v>1845</v>
      </c>
      <c r="B197" s="18" t="s">
        <v>134</v>
      </c>
      <c r="C197" s="18" t="s">
        <v>146</v>
      </c>
      <c r="D197" s="20" t="s">
        <v>350</v>
      </c>
      <c r="E197" s="18" t="s">
        <v>1839</v>
      </c>
      <c r="F197" s="18" t="s">
        <v>1839</v>
      </c>
      <c r="G197" s="18" t="s">
        <v>113</v>
      </c>
      <c r="H197" s="18" t="s">
        <v>113</v>
      </c>
      <c r="I197" s="18" t="s">
        <v>1839</v>
      </c>
      <c r="J197" s="18">
        <v>196</v>
      </c>
      <c r="K197" s="18"/>
      <c r="L197" s="18" t="s">
        <v>551</v>
      </c>
      <c r="M197" s="18" t="s">
        <v>1944</v>
      </c>
      <c r="N197" s="18" t="str">
        <f t="shared" si="3"/>
        <v/>
      </c>
    </row>
    <row r="198" spans="1:14" ht="25" customHeight="1" x14ac:dyDescent="0.35">
      <c r="A198" s="18" t="s">
        <v>1845</v>
      </c>
      <c r="B198" s="18" t="s">
        <v>134</v>
      </c>
      <c r="C198" s="18" t="s">
        <v>351</v>
      </c>
      <c r="D198" s="20" t="s">
        <v>352</v>
      </c>
      <c r="E198" s="18" t="s">
        <v>1839</v>
      </c>
      <c r="F198" s="18" t="s">
        <v>1839</v>
      </c>
      <c r="G198" s="18" t="s">
        <v>113</v>
      </c>
      <c r="H198" s="18" t="s">
        <v>113</v>
      </c>
      <c r="I198" s="18" t="s">
        <v>1839</v>
      </c>
      <c r="J198" s="18">
        <v>197</v>
      </c>
      <c r="K198" s="18"/>
      <c r="L198" s="18" t="s">
        <v>551</v>
      </c>
      <c r="M198" s="18" t="s">
        <v>1949</v>
      </c>
      <c r="N198" s="18" t="str">
        <f t="shared" si="3"/>
        <v/>
      </c>
    </row>
    <row r="199" spans="1:14" ht="25" customHeight="1" x14ac:dyDescent="0.35">
      <c r="A199" s="18" t="s">
        <v>1845</v>
      </c>
      <c r="B199" s="18" t="s">
        <v>134</v>
      </c>
      <c r="C199" s="18" t="s">
        <v>1882</v>
      </c>
      <c r="D199" s="20" t="s">
        <v>340</v>
      </c>
      <c r="E199" s="18" t="s">
        <v>113</v>
      </c>
      <c r="F199" s="18" t="s">
        <v>1839</v>
      </c>
      <c r="G199" s="18" t="s">
        <v>113</v>
      </c>
      <c r="H199" s="18" t="s">
        <v>1839</v>
      </c>
      <c r="I199" s="18" t="s">
        <v>1839</v>
      </c>
      <c r="J199" s="18">
        <v>198</v>
      </c>
      <c r="K199" s="18"/>
      <c r="L199" s="18" t="s">
        <v>551</v>
      </c>
      <c r="M199" s="18" t="s">
        <v>1949</v>
      </c>
      <c r="N199" s="18" t="str">
        <f t="shared" si="3"/>
        <v/>
      </c>
    </row>
    <row r="200" spans="1:14" ht="25" customHeight="1" x14ac:dyDescent="0.35">
      <c r="A200" s="18" t="s">
        <v>1845</v>
      </c>
      <c r="B200" s="18" t="s">
        <v>134</v>
      </c>
      <c r="C200" s="18" t="s">
        <v>1968</v>
      </c>
      <c r="D200" s="20" t="s">
        <v>1969</v>
      </c>
      <c r="E200" s="18" t="s">
        <v>113</v>
      </c>
      <c r="F200" s="18" t="s">
        <v>1839</v>
      </c>
      <c r="G200" s="18" t="s">
        <v>113</v>
      </c>
      <c r="H200" s="18" t="s">
        <v>113</v>
      </c>
      <c r="I200" s="18" t="s">
        <v>1839</v>
      </c>
      <c r="J200" s="18">
        <v>199</v>
      </c>
      <c r="K200" s="18"/>
      <c r="L200" s="18" t="s">
        <v>551</v>
      </c>
      <c r="M200" s="18" t="s">
        <v>1949</v>
      </c>
      <c r="N200" s="18" t="str">
        <f t="shared" si="3"/>
        <v/>
      </c>
    </row>
    <row r="201" spans="1:14" ht="25" customHeight="1" x14ac:dyDescent="0.35">
      <c r="A201" s="18" t="s">
        <v>1845</v>
      </c>
      <c r="B201" s="18" t="s">
        <v>134</v>
      </c>
      <c r="C201" s="18" t="s">
        <v>156</v>
      </c>
      <c r="D201" s="20" t="s">
        <v>356</v>
      </c>
      <c r="E201" s="18" t="s">
        <v>1839</v>
      </c>
      <c r="F201" s="18" t="s">
        <v>1839</v>
      </c>
      <c r="G201" s="18" t="s">
        <v>113</v>
      </c>
      <c r="H201" s="18" t="s">
        <v>113</v>
      </c>
      <c r="I201" s="18" t="s">
        <v>1839</v>
      </c>
      <c r="J201" s="18">
        <v>200</v>
      </c>
      <c r="K201" s="18"/>
      <c r="L201" s="18" t="s">
        <v>551</v>
      </c>
      <c r="M201" s="18" t="s">
        <v>1949</v>
      </c>
      <c r="N201" s="18" t="str">
        <f t="shared" si="3"/>
        <v/>
      </c>
    </row>
    <row r="202" spans="1:14" ht="25" customHeight="1" x14ac:dyDescent="0.35">
      <c r="A202" s="18" t="s">
        <v>1845</v>
      </c>
      <c r="B202" s="18" t="s">
        <v>134</v>
      </c>
      <c r="C202" s="18" t="s">
        <v>359</v>
      </c>
      <c r="D202" s="20" t="s">
        <v>360</v>
      </c>
      <c r="E202" s="18" t="s">
        <v>113</v>
      </c>
      <c r="F202" s="18" t="s">
        <v>1839</v>
      </c>
      <c r="G202" s="18" t="s">
        <v>1839</v>
      </c>
      <c r="H202" s="18" t="s">
        <v>1839</v>
      </c>
      <c r="I202" s="18" t="s">
        <v>113</v>
      </c>
      <c r="J202" s="18">
        <v>201</v>
      </c>
      <c r="K202" s="18"/>
      <c r="L202" s="18" t="s">
        <v>645</v>
      </c>
      <c r="M202" s="18" t="s">
        <v>740</v>
      </c>
      <c r="N202" s="18" t="str">
        <f t="shared" si="3"/>
        <v/>
      </c>
    </row>
    <row r="203" spans="1:14" ht="25" customHeight="1" x14ac:dyDescent="0.35">
      <c r="A203" s="18" t="s">
        <v>1845</v>
      </c>
      <c r="B203" s="18" t="s">
        <v>134</v>
      </c>
      <c r="C203" s="18" t="s">
        <v>1952</v>
      </c>
      <c r="D203" s="20" t="s">
        <v>1953</v>
      </c>
      <c r="E203" s="18" t="s">
        <v>1839</v>
      </c>
      <c r="F203" s="18" t="s">
        <v>1839</v>
      </c>
      <c r="G203" s="18" t="s">
        <v>113</v>
      </c>
      <c r="H203" s="18" t="s">
        <v>113</v>
      </c>
      <c r="I203" s="18" t="s">
        <v>113</v>
      </c>
      <c r="J203" s="18">
        <v>202</v>
      </c>
      <c r="K203" s="18"/>
      <c r="L203" s="18" t="s">
        <v>645</v>
      </c>
      <c r="M203" s="18" t="s">
        <v>740</v>
      </c>
      <c r="N203" s="18" t="str">
        <f t="shared" si="3"/>
        <v/>
      </c>
    </row>
    <row r="204" spans="1:14" ht="25" customHeight="1" x14ac:dyDescent="0.35">
      <c r="A204" s="18" t="s">
        <v>1845</v>
      </c>
      <c r="B204" s="18" t="s">
        <v>134</v>
      </c>
      <c r="C204" s="18" t="s">
        <v>1958</v>
      </c>
      <c r="D204" s="20" t="s">
        <v>1959</v>
      </c>
      <c r="E204" s="18" t="s">
        <v>1839</v>
      </c>
      <c r="F204" s="18" t="s">
        <v>1839</v>
      </c>
      <c r="G204" s="18" t="s">
        <v>113</v>
      </c>
      <c r="H204" s="18" t="s">
        <v>113</v>
      </c>
      <c r="I204" s="18" t="s">
        <v>113</v>
      </c>
      <c r="J204" s="18">
        <v>203</v>
      </c>
      <c r="K204" s="18"/>
      <c r="L204" s="18" t="s">
        <v>645</v>
      </c>
      <c r="M204" s="18" t="s">
        <v>740</v>
      </c>
      <c r="N204" s="18" t="str">
        <f t="shared" si="3"/>
        <v/>
      </c>
    </row>
    <row r="205" spans="1:14" ht="25" customHeight="1" x14ac:dyDescent="0.35">
      <c r="A205" s="18" t="s">
        <v>1845</v>
      </c>
      <c r="B205" s="18" t="s">
        <v>134</v>
      </c>
      <c r="C205" s="18" t="s">
        <v>365</v>
      </c>
      <c r="D205" s="20" t="s">
        <v>366</v>
      </c>
      <c r="E205" s="18" t="s">
        <v>1839</v>
      </c>
      <c r="F205" s="18" t="s">
        <v>1839</v>
      </c>
      <c r="G205" s="18" t="s">
        <v>1839</v>
      </c>
      <c r="H205" s="18" t="s">
        <v>113</v>
      </c>
      <c r="I205" s="18" t="s">
        <v>113</v>
      </c>
      <c r="J205" s="18">
        <v>204</v>
      </c>
      <c r="K205" s="18"/>
      <c r="L205" s="18" t="s">
        <v>645</v>
      </c>
      <c r="M205" s="18" t="s">
        <v>1944</v>
      </c>
      <c r="N205" s="18" t="str">
        <f t="shared" si="3"/>
        <v/>
      </c>
    </row>
    <row r="206" spans="1:14" ht="25" customHeight="1" x14ac:dyDescent="0.35">
      <c r="A206" s="18" t="s">
        <v>1845</v>
      </c>
      <c r="B206" s="18" t="s">
        <v>134</v>
      </c>
      <c r="C206" s="18" t="s">
        <v>371</v>
      </c>
      <c r="D206" s="20" t="s">
        <v>372</v>
      </c>
      <c r="E206" s="18" t="s">
        <v>1839</v>
      </c>
      <c r="F206" s="18" t="s">
        <v>1839</v>
      </c>
      <c r="G206" s="18" t="s">
        <v>113</v>
      </c>
      <c r="H206" s="18" t="s">
        <v>113</v>
      </c>
      <c r="I206" s="18" t="s">
        <v>113</v>
      </c>
      <c r="J206" s="18">
        <v>205</v>
      </c>
      <c r="K206" s="18"/>
      <c r="L206" s="18" t="s">
        <v>645</v>
      </c>
      <c r="M206" s="18" t="s">
        <v>1944</v>
      </c>
      <c r="N206" s="18" t="str">
        <f t="shared" si="3"/>
        <v/>
      </c>
    </row>
    <row r="207" spans="1:14" ht="25" customHeight="1" x14ac:dyDescent="0.35">
      <c r="A207" s="18" t="s">
        <v>1845</v>
      </c>
      <c r="B207" s="18" t="s">
        <v>134</v>
      </c>
      <c r="C207" s="18" t="s">
        <v>265</v>
      </c>
      <c r="D207" s="20" t="s">
        <v>1071</v>
      </c>
      <c r="E207" s="18" t="s">
        <v>1839</v>
      </c>
      <c r="F207" s="18" t="s">
        <v>1839</v>
      </c>
      <c r="G207" s="18" t="s">
        <v>113</v>
      </c>
      <c r="H207" s="18" t="s">
        <v>113</v>
      </c>
      <c r="I207" s="18" t="s">
        <v>113</v>
      </c>
      <c r="J207" s="18">
        <v>206</v>
      </c>
      <c r="K207" s="18"/>
      <c r="L207" s="18" t="s">
        <v>645</v>
      </c>
      <c r="M207" s="18" t="s">
        <v>1944</v>
      </c>
      <c r="N207" s="18" t="str">
        <f t="shared" si="3"/>
        <v/>
      </c>
    </row>
    <row r="208" spans="1:14" ht="25" customHeight="1" x14ac:dyDescent="0.35">
      <c r="A208" s="18" t="s">
        <v>1845</v>
      </c>
      <c r="B208" s="18" t="s">
        <v>134</v>
      </c>
      <c r="C208" s="18" t="s">
        <v>169</v>
      </c>
      <c r="D208" s="20" t="s">
        <v>170</v>
      </c>
      <c r="E208" s="18" t="s">
        <v>1839</v>
      </c>
      <c r="F208" s="18" t="s">
        <v>1839</v>
      </c>
      <c r="G208" s="18" t="s">
        <v>113</v>
      </c>
      <c r="H208" s="18" t="s">
        <v>113</v>
      </c>
      <c r="I208" s="18" t="s">
        <v>1839</v>
      </c>
      <c r="J208" s="18">
        <v>207</v>
      </c>
      <c r="K208" s="18"/>
      <c r="L208" s="18" t="s">
        <v>645</v>
      </c>
      <c r="M208" s="18" t="s">
        <v>1944</v>
      </c>
      <c r="N208" s="18" t="str">
        <f t="shared" si="3"/>
        <v/>
      </c>
    </row>
    <row r="209" spans="1:14" ht="25" customHeight="1" x14ac:dyDescent="0.35">
      <c r="A209" s="18" t="s">
        <v>1845</v>
      </c>
      <c r="B209" s="18" t="s">
        <v>134</v>
      </c>
      <c r="C209" s="18" t="s">
        <v>368</v>
      </c>
      <c r="D209" s="20" t="s">
        <v>369</v>
      </c>
      <c r="E209" s="18" t="s">
        <v>1839</v>
      </c>
      <c r="F209" s="18" t="s">
        <v>1839</v>
      </c>
      <c r="G209" s="18" t="s">
        <v>113</v>
      </c>
      <c r="H209" s="18" t="s">
        <v>1839</v>
      </c>
      <c r="I209" s="18" t="s">
        <v>113</v>
      </c>
      <c r="J209" s="18">
        <v>208</v>
      </c>
      <c r="K209" s="18"/>
      <c r="L209" s="18" t="s">
        <v>645</v>
      </c>
      <c r="M209" s="18" t="s">
        <v>1949</v>
      </c>
      <c r="N209" s="18" t="str">
        <f t="shared" si="3"/>
        <v/>
      </c>
    </row>
    <row r="210" spans="1:14" ht="25" customHeight="1" x14ac:dyDescent="0.35">
      <c r="A210" s="18" t="s">
        <v>1845</v>
      </c>
      <c r="B210" s="18" t="s">
        <v>134</v>
      </c>
      <c r="C210" s="18" t="s">
        <v>1883</v>
      </c>
      <c r="D210" s="20" t="s">
        <v>358</v>
      </c>
      <c r="E210" s="18" t="s">
        <v>1839</v>
      </c>
      <c r="F210" s="18" t="s">
        <v>1839</v>
      </c>
      <c r="G210" s="18" t="s">
        <v>113</v>
      </c>
      <c r="H210" s="18" t="s">
        <v>1839</v>
      </c>
      <c r="I210" s="18" t="s">
        <v>113</v>
      </c>
      <c r="J210" s="18">
        <v>209</v>
      </c>
      <c r="K210" s="18"/>
      <c r="L210" s="18" t="s">
        <v>645</v>
      </c>
      <c r="M210" s="18" t="s">
        <v>1949</v>
      </c>
      <c r="N210" s="18" t="str">
        <f t="shared" si="3"/>
        <v/>
      </c>
    </row>
    <row r="211" spans="1:14" ht="25" customHeight="1" x14ac:dyDescent="0.35">
      <c r="A211" s="18" t="s">
        <v>1845</v>
      </c>
      <c r="B211" s="18" t="s">
        <v>134</v>
      </c>
      <c r="C211" s="18" t="s">
        <v>1970</v>
      </c>
      <c r="D211" s="20" t="s">
        <v>1971</v>
      </c>
      <c r="E211" s="18" t="s">
        <v>1839</v>
      </c>
      <c r="F211" s="18" t="s">
        <v>1839</v>
      </c>
      <c r="G211" s="18" t="s">
        <v>113</v>
      </c>
      <c r="H211" s="18" t="s">
        <v>113</v>
      </c>
      <c r="I211" s="18" t="s">
        <v>113</v>
      </c>
      <c r="J211" s="18">
        <v>210</v>
      </c>
      <c r="K211" s="18"/>
      <c r="L211" s="18" t="s">
        <v>645</v>
      </c>
      <c r="M211" s="18" t="s">
        <v>1949</v>
      </c>
      <c r="N211" s="18" t="str">
        <f t="shared" si="3"/>
        <v/>
      </c>
    </row>
    <row r="212" spans="1:14" ht="25" customHeight="1" x14ac:dyDescent="0.35">
      <c r="A212" s="18" t="s">
        <v>1845</v>
      </c>
      <c r="B212" s="18" t="s">
        <v>134</v>
      </c>
      <c r="C212" s="18" t="s">
        <v>178</v>
      </c>
      <c r="D212" s="20" t="s">
        <v>179</v>
      </c>
      <c r="E212" s="18" t="s">
        <v>1839</v>
      </c>
      <c r="F212" s="18" t="s">
        <v>1839</v>
      </c>
      <c r="G212" s="18" t="s">
        <v>113</v>
      </c>
      <c r="H212" s="18" t="s">
        <v>1839</v>
      </c>
      <c r="I212" s="18" t="s">
        <v>113</v>
      </c>
      <c r="J212" s="18">
        <v>211</v>
      </c>
      <c r="K212" s="18"/>
      <c r="L212" s="18" t="s">
        <v>645</v>
      </c>
      <c r="M212" s="18" t="s">
        <v>1949</v>
      </c>
      <c r="N212" s="18" t="str">
        <f t="shared" si="3"/>
        <v/>
      </c>
    </row>
    <row r="213" spans="1:14" ht="25" customHeight="1" x14ac:dyDescent="0.35">
      <c r="A213" s="18" t="s">
        <v>1845</v>
      </c>
      <c r="B213" s="18" t="s">
        <v>134</v>
      </c>
      <c r="C213" s="18" t="s">
        <v>180</v>
      </c>
      <c r="D213" s="20" t="s">
        <v>1115</v>
      </c>
      <c r="E213" s="18" t="s">
        <v>113</v>
      </c>
      <c r="F213" s="18" t="s">
        <v>113</v>
      </c>
      <c r="G213" s="18" t="s">
        <v>113</v>
      </c>
      <c r="H213" s="18" t="s">
        <v>113</v>
      </c>
      <c r="I213" s="18" t="s">
        <v>113</v>
      </c>
      <c r="J213" s="18">
        <v>212</v>
      </c>
      <c r="K213" s="18"/>
      <c r="L213" s="18" t="s">
        <v>1107</v>
      </c>
      <c r="M213" s="18" t="s">
        <v>740</v>
      </c>
      <c r="N213" s="18" t="str">
        <f t="shared" si="3"/>
        <v/>
      </c>
    </row>
    <row r="214" spans="1:14" ht="25" customHeight="1" x14ac:dyDescent="0.35">
      <c r="A214" s="18" t="s">
        <v>1845</v>
      </c>
      <c r="B214" s="18" t="s">
        <v>134</v>
      </c>
      <c r="C214" s="18" t="s">
        <v>182</v>
      </c>
      <c r="D214" s="20" t="s">
        <v>323</v>
      </c>
      <c r="E214" s="18" t="s">
        <v>1839</v>
      </c>
      <c r="F214" s="18" t="s">
        <v>1839</v>
      </c>
      <c r="G214" s="18" t="s">
        <v>113</v>
      </c>
      <c r="H214" s="18" t="s">
        <v>113</v>
      </c>
      <c r="I214" s="18" t="s">
        <v>113</v>
      </c>
      <c r="J214" s="18">
        <v>213</v>
      </c>
      <c r="K214" s="18"/>
      <c r="L214" s="18" t="s">
        <v>1112</v>
      </c>
      <c r="M214" s="18" t="s">
        <v>740</v>
      </c>
      <c r="N214" s="18" t="str">
        <f t="shared" si="3"/>
        <v/>
      </c>
    </row>
    <row r="215" spans="1:14" ht="25" customHeight="1" x14ac:dyDescent="0.35">
      <c r="A215" s="18" t="s">
        <v>1846</v>
      </c>
      <c r="B215" s="18" t="s">
        <v>110</v>
      </c>
      <c r="C215" s="18" t="s">
        <v>354</v>
      </c>
      <c r="D215" s="20" t="s">
        <v>890</v>
      </c>
      <c r="E215" s="18" t="s">
        <v>113</v>
      </c>
      <c r="F215" s="18" t="s">
        <v>1839</v>
      </c>
      <c r="G215" s="18" t="s">
        <v>1839</v>
      </c>
      <c r="H215" s="18" t="s">
        <v>113</v>
      </c>
      <c r="I215" s="18" t="s">
        <v>1839</v>
      </c>
      <c r="J215" s="18">
        <v>214</v>
      </c>
      <c r="K215" s="18" t="s">
        <v>1762</v>
      </c>
      <c r="L215" s="18" t="s">
        <v>551</v>
      </c>
      <c r="M215" s="18" t="s">
        <v>740</v>
      </c>
      <c r="N215" s="18" t="str">
        <f t="shared" si="3"/>
        <v>Active</v>
      </c>
    </row>
    <row r="216" spans="1:14" ht="25" customHeight="1" x14ac:dyDescent="0.35">
      <c r="A216" s="18" t="s">
        <v>1846</v>
      </c>
      <c r="B216" s="18" t="s">
        <v>110</v>
      </c>
      <c r="C216" s="18" t="s">
        <v>328</v>
      </c>
      <c r="D216" s="20" t="s">
        <v>329</v>
      </c>
      <c r="E216" s="18" t="s">
        <v>113</v>
      </c>
      <c r="F216" s="18" t="s">
        <v>1839</v>
      </c>
      <c r="G216" s="18" t="s">
        <v>1839</v>
      </c>
      <c r="H216" s="18" t="s">
        <v>113</v>
      </c>
      <c r="I216" s="18" t="s">
        <v>1839</v>
      </c>
      <c r="J216" s="18">
        <v>215</v>
      </c>
      <c r="K216" s="18" t="s">
        <v>1757</v>
      </c>
      <c r="L216" s="18" t="s">
        <v>551</v>
      </c>
      <c r="M216" s="18" t="s">
        <v>740</v>
      </c>
      <c r="N216" s="18" t="str">
        <f t="shared" si="3"/>
        <v>Active</v>
      </c>
    </row>
    <row r="217" spans="1:14" ht="25" customHeight="1" x14ac:dyDescent="0.35">
      <c r="A217" s="18" t="s">
        <v>1846</v>
      </c>
      <c r="B217" s="18" t="s">
        <v>110</v>
      </c>
      <c r="C217" s="18" t="s">
        <v>1937</v>
      </c>
      <c r="D217" s="20" t="s">
        <v>1231</v>
      </c>
      <c r="E217" s="18" t="s">
        <v>113</v>
      </c>
      <c r="F217" s="18" t="s">
        <v>1839</v>
      </c>
      <c r="G217" s="18" t="s">
        <v>113</v>
      </c>
      <c r="H217" s="18" t="s">
        <v>113</v>
      </c>
      <c r="I217" s="18" t="s">
        <v>1839</v>
      </c>
      <c r="J217" s="18">
        <v>216</v>
      </c>
      <c r="K217" s="18" t="s">
        <v>1782</v>
      </c>
      <c r="L217" s="18" t="s">
        <v>551</v>
      </c>
      <c r="M217" s="18" t="s">
        <v>740</v>
      </c>
      <c r="N217" s="18" t="str">
        <f t="shared" si="3"/>
        <v>Active</v>
      </c>
    </row>
    <row r="218" spans="1:14" ht="25" customHeight="1" x14ac:dyDescent="0.35">
      <c r="A218" s="18" t="s">
        <v>1846</v>
      </c>
      <c r="B218" s="18" t="s">
        <v>110</v>
      </c>
      <c r="C218" s="18" t="s">
        <v>1947</v>
      </c>
      <c r="D218" s="20" t="s">
        <v>1948</v>
      </c>
      <c r="E218" s="18" t="s">
        <v>1839</v>
      </c>
      <c r="F218" s="18" t="s">
        <v>1839</v>
      </c>
      <c r="G218" s="18" t="s">
        <v>113</v>
      </c>
      <c r="H218" s="18" t="s">
        <v>113</v>
      </c>
      <c r="I218" s="18" t="s">
        <v>1839</v>
      </c>
      <c r="J218" s="18">
        <v>217</v>
      </c>
      <c r="K218" s="18" t="s">
        <v>2269</v>
      </c>
      <c r="L218" s="18" t="s">
        <v>551</v>
      </c>
      <c r="M218" s="18" t="s">
        <v>740</v>
      </c>
      <c r="N218" s="18" t="str">
        <f t="shared" si="3"/>
        <v>Active</v>
      </c>
    </row>
    <row r="219" spans="1:14" ht="25" customHeight="1" x14ac:dyDescent="0.35">
      <c r="A219" s="18" t="s">
        <v>1846</v>
      </c>
      <c r="B219" s="18" t="s">
        <v>110</v>
      </c>
      <c r="C219" s="18" t="s">
        <v>326</v>
      </c>
      <c r="D219" s="20" t="s">
        <v>327</v>
      </c>
      <c r="E219" s="18" t="s">
        <v>113</v>
      </c>
      <c r="F219" s="18" t="s">
        <v>1839</v>
      </c>
      <c r="G219" s="18" t="s">
        <v>113</v>
      </c>
      <c r="H219" s="18" t="s">
        <v>1839</v>
      </c>
      <c r="I219" s="18" t="s">
        <v>1839</v>
      </c>
      <c r="J219" s="18">
        <v>218</v>
      </c>
      <c r="K219" s="18" t="s">
        <v>1756</v>
      </c>
      <c r="L219" s="18" t="s">
        <v>551</v>
      </c>
      <c r="M219" s="18" t="s">
        <v>740</v>
      </c>
      <c r="N219" s="18" t="str">
        <f t="shared" si="3"/>
        <v>Active</v>
      </c>
    </row>
    <row r="220" spans="1:14" ht="25" customHeight="1" x14ac:dyDescent="0.35">
      <c r="A220" s="18" t="s">
        <v>1846</v>
      </c>
      <c r="B220" s="18" t="s">
        <v>110</v>
      </c>
      <c r="C220" s="18" t="s">
        <v>371</v>
      </c>
      <c r="D220" s="20" t="s">
        <v>372</v>
      </c>
      <c r="E220" s="18" t="s">
        <v>1839</v>
      </c>
      <c r="F220" s="18" t="s">
        <v>1839</v>
      </c>
      <c r="G220" s="18" t="s">
        <v>113</v>
      </c>
      <c r="H220" s="18" t="s">
        <v>113</v>
      </c>
      <c r="I220" s="18" t="s">
        <v>113</v>
      </c>
      <c r="J220" s="18">
        <v>219</v>
      </c>
      <c r="K220" s="18" t="s">
        <v>1763</v>
      </c>
      <c r="L220" s="18" t="s">
        <v>645</v>
      </c>
      <c r="M220" s="18" t="s">
        <v>740</v>
      </c>
      <c r="N220" s="18" t="str">
        <f t="shared" si="3"/>
        <v>Active</v>
      </c>
    </row>
    <row r="221" spans="1:14" ht="25" customHeight="1" x14ac:dyDescent="0.35">
      <c r="A221" s="18" t="s">
        <v>1846</v>
      </c>
      <c r="B221" s="18" t="s">
        <v>110</v>
      </c>
      <c r="C221" s="18" t="s">
        <v>335</v>
      </c>
      <c r="D221" s="20" t="s">
        <v>336</v>
      </c>
      <c r="E221" s="18" t="s">
        <v>1839</v>
      </c>
      <c r="F221" s="18" t="s">
        <v>1839</v>
      </c>
      <c r="G221" s="18" t="s">
        <v>113</v>
      </c>
      <c r="H221" s="18" t="s">
        <v>1839</v>
      </c>
      <c r="I221" s="18" t="s">
        <v>113</v>
      </c>
      <c r="J221" s="18">
        <v>220</v>
      </c>
      <c r="K221" s="18" t="s">
        <v>1761</v>
      </c>
      <c r="L221" s="18" t="s">
        <v>645</v>
      </c>
      <c r="M221" s="18" t="s">
        <v>740</v>
      </c>
      <c r="N221" s="18" t="str">
        <f t="shared" si="3"/>
        <v>Active</v>
      </c>
    </row>
    <row r="222" spans="1:14" ht="25" customHeight="1" x14ac:dyDescent="0.35">
      <c r="A222" s="18" t="s">
        <v>1846</v>
      </c>
      <c r="B222" s="18" t="s">
        <v>110</v>
      </c>
      <c r="C222" s="18" t="s">
        <v>1939</v>
      </c>
      <c r="D222" s="20" t="s">
        <v>1238</v>
      </c>
      <c r="E222" s="18" t="s">
        <v>113</v>
      </c>
      <c r="F222" s="18" t="s">
        <v>1839</v>
      </c>
      <c r="G222" s="18" t="s">
        <v>113</v>
      </c>
      <c r="H222" s="18" t="s">
        <v>113</v>
      </c>
      <c r="I222" s="18" t="s">
        <v>1839</v>
      </c>
      <c r="J222" s="18">
        <v>221</v>
      </c>
      <c r="K222" s="18" t="s">
        <v>1783</v>
      </c>
      <c r="L222" s="18" t="s">
        <v>645</v>
      </c>
      <c r="M222" s="18" t="s">
        <v>740</v>
      </c>
      <c r="N222" s="18" t="str">
        <f t="shared" si="3"/>
        <v>Active</v>
      </c>
    </row>
    <row r="223" spans="1:14" ht="25" customHeight="1" x14ac:dyDescent="0.35">
      <c r="A223" s="18" t="s">
        <v>1846</v>
      </c>
      <c r="B223" s="18" t="s">
        <v>110</v>
      </c>
      <c r="C223" s="18" t="s">
        <v>1956</v>
      </c>
      <c r="D223" s="20" t="s">
        <v>1957</v>
      </c>
      <c r="E223" s="18" t="s">
        <v>1839</v>
      </c>
      <c r="F223" s="18" t="s">
        <v>1839</v>
      </c>
      <c r="G223" s="18" t="s">
        <v>113</v>
      </c>
      <c r="H223" s="18" t="s">
        <v>1839</v>
      </c>
      <c r="I223" s="18" t="s">
        <v>113</v>
      </c>
      <c r="J223" s="18">
        <v>222</v>
      </c>
      <c r="K223" s="18" t="s">
        <v>2270</v>
      </c>
      <c r="L223" s="18" t="s">
        <v>645</v>
      </c>
      <c r="M223" s="18" t="s">
        <v>740</v>
      </c>
      <c r="N223" s="18" t="str">
        <f t="shared" si="3"/>
        <v>Active</v>
      </c>
    </row>
    <row r="224" spans="1:14" ht="25" customHeight="1" x14ac:dyDescent="0.35">
      <c r="A224" s="18" t="s">
        <v>1846</v>
      </c>
      <c r="B224" s="18" t="s">
        <v>110</v>
      </c>
      <c r="C224" s="18" t="s">
        <v>332</v>
      </c>
      <c r="D224" s="20" t="s">
        <v>333</v>
      </c>
      <c r="E224" s="18" t="s">
        <v>113</v>
      </c>
      <c r="F224" s="18" t="s">
        <v>1839</v>
      </c>
      <c r="G224" s="18" t="s">
        <v>113</v>
      </c>
      <c r="H224" s="18" t="s">
        <v>1839</v>
      </c>
      <c r="I224" s="18" t="s">
        <v>113</v>
      </c>
      <c r="J224" s="18">
        <v>223</v>
      </c>
      <c r="K224" s="18" t="s">
        <v>1760</v>
      </c>
      <c r="L224" s="18" t="s">
        <v>645</v>
      </c>
      <c r="M224" s="18" t="s">
        <v>740</v>
      </c>
      <c r="N224" s="18" t="str">
        <f t="shared" si="3"/>
        <v>Active</v>
      </c>
    </row>
    <row r="225" spans="1:14" ht="25" customHeight="1" x14ac:dyDescent="0.35">
      <c r="A225" s="18" t="s">
        <v>1846</v>
      </c>
      <c r="B225" s="18" t="s">
        <v>110</v>
      </c>
      <c r="C225" s="18" t="s">
        <v>130</v>
      </c>
      <c r="D225" s="20" t="s">
        <v>1108</v>
      </c>
      <c r="E225" s="18" t="s">
        <v>113</v>
      </c>
      <c r="F225" s="18" t="s">
        <v>113</v>
      </c>
      <c r="G225" s="18" t="s">
        <v>113</v>
      </c>
      <c r="H225" s="18" t="s">
        <v>113</v>
      </c>
      <c r="I225" s="18" t="s">
        <v>113</v>
      </c>
      <c r="J225" s="18">
        <v>224</v>
      </c>
      <c r="K225" s="18" t="s">
        <v>1698</v>
      </c>
      <c r="L225" s="18" t="s">
        <v>1107</v>
      </c>
      <c r="M225" s="18" t="s">
        <v>740</v>
      </c>
      <c r="N225" s="18" t="str">
        <f t="shared" si="3"/>
        <v>Active</v>
      </c>
    </row>
    <row r="226" spans="1:14" ht="25" customHeight="1" x14ac:dyDescent="0.35">
      <c r="A226" s="18" t="s">
        <v>1846</v>
      </c>
      <c r="B226" s="18" t="s">
        <v>110</v>
      </c>
      <c r="C226" s="18" t="s">
        <v>132</v>
      </c>
      <c r="D226" s="20" t="s">
        <v>133</v>
      </c>
      <c r="E226" s="18" t="s">
        <v>113</v>
      </c>
      <c r="F226" s="18" t="s">
        <v>113</v>
      </c>
      <c r="G226" s="18" t="s">
        <v>1839</v>
      </c>
      <c r="H226" s="18" t="s">
        <v>1839</v>
      </c>
      <c r="I226" s="18" t="s">
        <v>1839</v>
      </c>
      <c r="J226" s="18">
        <v>225</v>
      </c>
      <c r="K226" s="18" t="s">
        <v>1693</v>
      </c>
      <c r="L226" s="18" t="s">
        <v>1112</v>
      </c>
      <c r="M226" s="18" t="s">
        <v>740</v>
      </c>
      <c r="N226" s="18" t="str">
        <f t="shared" si="3"/>
        <v>Active</v>
      </c>
    </row>
    <row r="227" spans="1:14" ht="25" customHeight="1" x14ac:dyDescent="0.35">
      <c r="A227" s="18" t="s">
        <v>1846</v>
      </c>
      <c r="B227" s="18" t="s">
        <v>134</v>
      </c>
      <c r="C227" s="18" t="s">
        <v>297</v>
      </c>
      <c r="D227" s="20" t="s">
        <v>858</v>
      </c>
      <c r="E227" s="18" t="s">
        <v>1839</v>
      </c>
      <c r="F227" s="18" t="s">
        <v>1839</v>
      </c>
      <c r="G227" s="18" t="s">
        <v>113</v>
      </c>
      <c r="H227" s="18" t="s">
        <v>113</v>
      </c>
      <c r="I227" s="18" t="s">
        <v>1839</v>
      </c>
      <c r="J227" s="18">
        <v>226</v>
      </c>
      <c r="K227" s="18"/>
      <c r="L227" s="18" t="s">
        <v>551</v>
      </c>
      <c r="M227" s="18" t="s">
        <v>740</v>
      </c>
      <c r="N227" s="18" t="str">
        <f t="shared" si="3"/>
        <v/>
      </c>
    </row>
    <row r="228" spans="1:14" ht="25" customHeight="1" x14ac:dyDescent="0.35">
      <c r="A228" s="18" t="s">
        <v>1846</v>
      </c>
      <c r="B228" s="18" t="s">
        <v>134</v>
      </c>
      <c r="C228" s="18" t="s">
        <v>383</v>
      </c>
      <c r="D228" s="20" t="s">
        <v>896</v>
      </c>
      <c r="E228" s="18" t="s">
        <v>113</v>
      </c>
      <c r="F228" s="18" t="s">
        <v>1839</v>
      </c>
      <c r="G228" s="18" t="s">
        <v>1839</v>
      </c>
      <c r="H228" s="18" t="s">
        <v>113</v>
      </c>
      <c r="I228" s="18" t="s">
        <v>1839</v>
      </c>
      <c r="J228" s="18">
        <v>227</v>
      </c>
      <c r="K228" s="18"/>
      <c r="L228" s="18" t="s">
        <v>551</v>
      </c>
      <c r="M228" s="18" t="s">
        <v>740</v>
      </c>
      <c r="N228" s="18" t="str">
        <f t="shared" si="3"/>
        <v/>
      </c>
    </row>
    <row r="229" spans="1:14" ht="25" customHeight="1" x14ac:dyDescent="0.35">
      <c r="A229" s="18" t="s">
        <v>1846</v>
      </c>
      <c r="B229" s="18" t="s">
        <v>134</v>
      </c>
      <c r="C229" s="18" t="s">
        <v>1945</v>
      </c>
      <c r="D229" s="20" t="s">
        <v>1946</v>
      </c>
      <c r="E229" s="18" t="s">
        <v>113</v>
      </c>
      <c r="F229" s="18" t="s">
        <v>1839</v>
      </c>
      <c r="G229" s="18" t="s">
        <v>1839</v>
      </c>
      <c r="H229" s="18" t="s">
        <v>113</v>
      </c>
      <c r="I229" s="18" t="s">
        <v>1839</v>
      </c>
      <c r="J229" s="18">
        <v>228</v>
      </c>
      <c r="K229" s="18"/>
      <c r="L229" s="18" t="s">
        <v>551</v>
      </c>
      <c r="M229" s="18" t="s">
        <v>740</v>
      </c>
      <c r="N229" s="18" t="str">
        <f t="shared" si="3"/>
        <v/>
      </c>
    </row>
    <row r="230" spans="1:14" ht="25" customHeight="1" x14ac:dyDescent="0.35">
      <c r="A230" s="18" t="s">
        <v>1846</v>
      </c>
      <c r="B230" s="18" t="s">
        <v>134</v>
      </c>
      <c r="C230" s="18" t="s">
        <v>386</v>
      </c>
      <c r="D230" s="20" t="s">
        <v>900</v>
      </c>
      <c r="E230" s="18" t="s">
        <v>1839</v>
      </c>
      <c r="F230" s="18" t="s">
        <v>1839</v>
      </c>
      <c r="G230" s="18" t="s">
        <v>113</v>
      </c>
      <c r="H230" s="18" t="s">
        <v>113</v>
      </c>
      <c r="I230" s="18" t="s">
        <v>1839</v>
      </c>
      <c r="J230" s="18">
        <v>229</v>
      </c>
      <c r="K230" s="18"/>
      <c r="L230" s="18" t="s">
        <v>551</v>
      </c>
      <c r="M230" s="18" t="s">
        <v>1944</v>
      </c>
      <c r="N230" s="18" t="str">
        <f t="shared" si="3"/>
        <v/>
      </c>
    </row>
    <row r="231" spans="1:14" ht="25" customHeight="1" x14ac:dyDescent="0.35">
      <c r="A231" s="18" t="s">
        <v>1846</v>
      </c>
      <c r="B231" s="18" t="s">
        <v>134</v>
      </c>
      <c r="C231" s="18" t="s">
        <v>257</v>
      </c>
      <c r="D231" s="20" t="s">
        <v>908</v>
      </c>
      <c r="E231" s="18" t="s">
        <v>1839</v>
      </c>
      <c r="F231" s="18" t="s">
        <v>1839</v>
      </c>
      <c r="G231" s="18" t="s">
        <v>113</v>
      </c>
      <c r="H231" s="18" t="s">
        <v>113</v>
      </c>
      <c r="I231" s="18" t="s">
        <v>113</v>
      </c>
      <c r="J231" s="18">
        <v>230</v>
      </c>
      <c r="K231" s="18"/>
      <c r="L231" s="18" t="s">
        <v>551</v>
      </c>
      <c r="M231" s="18" t="s">
        <v>1944</v>
      </c>
      <c r="N231" s="18" t="str">
        <f t="shared" si="3"/>
        <v/>
      </c>
    </row>
    <row r="232" spans="1:14" ht="25" customHeight="1" x14ac:dyDescent="0.35">
      <c r="A232" s="18" t="s">
        <v>1846</v>
      </c>
      <c r="B232" s="18" t="s">
        <v>134</v>
      </c>
      <c r="C232" s="18" t="s">
        <v>146</v>
      </c>
      <c r="D232" s="20" t="s">
        <v>350</v>
      </c>
      <c r="E232" s="18" t="s">
        <v>1839</v>
      </c>
      <c r="F232" s="18" t="s">
        <v>1839</v>
      </c>
      <c r="G232" s="18" t="s">
        <v>113</v>
      </c>
      <c r="H232" s="18" t="s">
        <v>113</v>
      </c>
      <c r="I232" s="18" t="s">
        <v>1839</v>
      </c>
      <c r="J232" s="18">
        <v>231</v>
      </c>
      <c r="K232" s="18"/>
      <c r="L232" s="18" t="s">
        <v>551</v>
      </c>
      <c r="M232" s="18" t="s">
        <v>1944</v>
      </c>
      <c r="N232" s="18" t="str">
        <f t="shared" si="3"/>
        <v/>
      </c>
    </row>
    <row r="233" spans="1:14" ht="25" customHeight="1" x14ac:dyDescent="0.35">
      <c r="A233" s="18" t="s">
        <v>1846</v>
      </c>
      <c r="B233" s="18" t="s">
        <v>134</v>
      </c>
      <c r="C233" s="18" t="s">
        <v>1950</v>
      </c>
      <c r="D233" s="20" t="s">
        <v>1951</v>
      </c>
      <c r="E233" s="18" t="s">
        <v>113</v>
      </c>
      <c r="F233" s="18" t="s">
        <v>1839</v>
      </c>
      <c r="G233" s="18" t="s">
        <v>113</v>
      </c>
      <c r="H233" s="18" t="s">
        <v>113</v>
      </c>
      <c r="I233" s="18" t="s">
        <v>1839</v>
      </c>
      <c r="J233" s="18">
        <v>232</v>
      </c>
      <c r="K233" s="18"/>
      <c r="L233" s="18" t="s">
        <v>551</v>
      </c>
      <c r="M233" s="18" t="s">
        <v>1949</v>
      </c>
      <c r="N233" s="18" t="str">
        <f t="shared" si="3"/>
        <v/>
      </c>
    </row>
    <row r="234" spans="1:14" ht="25" customHeight="1" x14ac:dyDescent="0.35">
      <c r="A234" s="18" t="s">
        <v>1846</v>
      </c>
      <c r="B234" s="18" t="s">
        <v>134</v>
      </c>
      <c r="C234" s="18" t="s">
        <v>1882</v>
      </c>
      <c r="D234" s="20" t="s">
        <v>340</v>
      </c>
      <c r="E234" s="18" t="s">
        <v>113</v>
      </c>
      <c r="F234" s="18" t="s">
        <v>1839</v>
      </c>
      <c r="G234" s="18" t="s">
        <v>113</v>
      </c>
      <c r="H234" s="18" t="s">
        <v>1839</v>
      </c>
      <c r="I234" s="18" t="s">
        <v>1839</v>
      </c>
      <c r="J234" s="18">
        <v>233</v>
      </c>
      <c r="K234" s="18"/>
      <c r="L234" s="18" t="s">
        <v>551</v>
      </c>
      <c r="M234" s="18" t="s">
        <v>1949</v>
      </c>
      <c r="N234" s="18" t="str">
        <f t="shared" si="3"/>
        <v/>
      </c>
    </row>
    <row r="235" spans="1:14" ht="25" customHeight="1" x14ac:dyDescent="0.35">
      <c r="A235" s="18" t="s">
        <v>1846</v>
      </c>
      <c r="B235" s="18" t="s">
        <v>134</v>
      </c>
      <c r="C235" s="18" t="s">
        <v>1968</v>
      </c>
      <c r="D235" s="20" t="s">
        <v>1969</v>
      </c>
      <c r="E235" s="18" t="s">
        <v>113</v>
      </c>
      <c r="F235" s="18" t="s">
        <v>1839</v>
      </c>
      <c r="G235" s="18" t="s">
        <v>113</v>
      </c>
      <c r="H235" s="18" t="s">
        <v>113</v>
      </c>
      <c r="I235" s="18" t="s">
        <v>1839</v>
      </c>
      <c r="J235" s="18">
        <v>234</v>
      </c>
      <c r="K235" s="18"/>
      <c r="L235" s="18" t="s">
        <v>551</v>
      </c>
      <c r="M235" s="18" t="s">
        <v>1949</v>
      </c>
      <c r="N235" s="18" t="str">
        <f t="shared" si="3"/>
        <v/>
      </c>
    </row>
    <row r="236" spans="1:14" ht="25" customHeight="1" x14ac:dyDescent="0.35">
      <c r="A236" s="18" t="s">
        <v>1846</v>
      </c>
      <c r="B236" s="18" t="s">
        <v>134</v>
      </c>
      <c r="C236" s="18" t="s">
        <v>156</v>
      </c>
      <c r="D236" s="20" t="s">
        <v>356</v>
      </c>
      <c r="E236" s="18" t="s">
        <v>1839</v>
      </c>
      <c r="F236" s="18" t="s">
        <v>1839</v>
      </c>
      <c r="G236" s="18" t="s">
        <v>113</v>
      </c>
      <c r="H236" s="18" t="s">
        <v>113</v>
      </c>
      <c r="I236" s="18" t="s">
        <v>1839</v>
      </c>
      <c r="J236" s="18">
        <v>235</v>
      </c>
      <c r="K236" s="18"/>
      <c r="L236" s="18" t="s">
        <v>551</v>
      </c>
      <c r="M236" s="18" t="s">
        <v>1949</v>
      </c>
      <c r="N236" s="18" t="str">
        <f t="shared" si="3"/>
        <v/>
      </c>
    </row>
    <row r="237" spans="1:14" ht="25" customHeight="1" x14ac:dyDescent="0.35">
      <c r="A237" s="18" t="s">
        <v>1846</v>
      </c>
      <c r="B237" s="18" t="s">
        <v>134</v>
      </c>
      <c r="C237" s="18" t="s">
        <v>321</v>
      </c>
      <c r="D237" s="20" t="s">
        <v>1036</v>
      </c>
      <c r="E237" s="18" t="s">
        <v>1839</v>
      </c>
      <c r="F237" s="18" t="s">
        <v>1839</v>
      </c>
      <c r="G237" s="18" t="s">
        <v>113</v>
      </c>
      <c r="H237" s="18" t="s">
        <v>113</v>
      </c>
      <c r="I237" s="18" t="s">
        <v>1839</v>
      </c>
      <c r="J237" s="18">
        <v>236</v>
      </c>
      <c r="K237" s="18"/>
      <c r="L237" s="18" t="s">
        <v>645</v>
      </c>
      <c r="M237" s="18" t="s">
        <v>740</v>
      </c>
      <c r="N237" s="18" t="str">
        <f t="shared" si="3"/>
        <v/>
      </c>
    </row>
    <row r="238" spans="1:14" ht="25" customHeight="1" x14ac:dyDescent="0.35">
      <c r="A238" s="18" t="s">
        <v>1846</v>
      </c>
      <c r="B238" s="18" t="s">
        <v>134</v>
      </c>
      <c r="C238" s="18" t="s">
        <v>390</v>
      </c>
      <c r="D238" s="20" t="s">
        <v>1058</v>
      </c>
      <c r="E238" s="18" t="s">
        <v>113</v>
      </c>
      <c r="F238" s="18" t="s">
        <v>1839</v>
      </c>
      <c r="G238" s="18" t="s">
        <v>1839</v>
      </c>
      <c r="H238" s="18" t="s">
        <v>113</v>
      </c>
      <c r="I238" s="18" t="s">
        <v>113</v>
      </c>
      <c r="J238" s="18">
        <v>237</v>
      </c>
      <c r="K238" s="18"/>
      <c r="L238" s="18" t="s">
        <v>645</v>
      </c>
      <c r="M238" s="18" t="s">
        <v>740</v>
      </c>
      <c r="N238" s="18" t="str">
        <f t="shared" si="3"/>
        <v/>
      </c>
    </row>
    <row r="239" spans="1:14" ht="25" customHeight="1" x14ac:dyDescent="0.35">
      <c r="A239" s="18" t="s">
        <v>1846</v>
      </c>
      <c r="B239" s="18" t="s">
        <v>134</v>
      </c>
      <c r="C239" s="18" t="s">
        <v>1954</v>
      </c>
      <c r="D239" s="20" t="s">
        <v>1955</v>
      </c>
      <c r="E239" s="18" t="s">
        <v>1839</v>
      </c>
      <c r="F239" s="18" t="s">
        <v>1839</v>
      </c>
      <c r="G239" s="18" t="s">
        <v>113</v>
      </c>
      <c r="H239" s="18" t="s">
        <v>1839</v>
      </c>
      <c r="I239" s="18" t="s">
        <v>113</v>
      </c>
      <c r="J239" s="18">
        <v>238</v>
      </c>
      <c r="K239" s="18"/>
      <c r="L239" s="18" t="s">
        <v>645</v>
      </c>
      <c r="M239" s="18" t="s">
        <v>740</v>
      </c>
      <c r="N239" s="18" t="str">
        <f t="shared" si="3"/>
        <v/>
      </c>
    </row>
    <row r="240" spans="1:14" ht="25" customHeight="1" x14ac:dyDescent="0.35">
      <c r="A240" s="18" t="s">
        <v>1846</v>
      </c>
      <c r="B240" s="18" t="s">
        <v>134</v>
      </c>
      <c r="C240" s="18" t="s">
        <v>393</v>
      </c>
      <c r="D240" s="20" t="s">
        <v>1062</v>
      </c>
      <c r="E240" s="18" t="s">
        <v>113</v>
      </c>
      <c r="F240" s="18" t="s">
        <v>1839</v>
      </c>
      <c r="G240" s="18" t="s">
        <v>113</v>
      </c>
      <c r="H240" s="18" t="s">
        <v>1839</v>
      </c>
      <c r="I240" s="18" t="s">
        <v>113</v>
      </c>
      <c r="J240" s="18">
        <v>239</v>
      </c>
      <c r="K240" s="18"/>
      <c r="L240" s="18" t="s">
        <v>645</v>
      </c>
      <c r="M240" s="18" t="s">
        <v>1944</v>
      </c>
      <c r="N240" s="18" t="str">
        <f t="shared" si="3"/>
        <v/>
      </c>
    </row>
    <row r="241" spans="1:14" ht="25" customHeight="1" x14ac:dyDescent="0.35">
      <c r="A241" s="18" t="s">
        <v>1846</v>
      </c>
      <c r="B241" s="18" t="s">
        <v>134</v>
      </c>
      <c r="C241" s="18" t="s">
        <v>265</v>
      </c>
      <c r="D241" s="20" t="s">
        <v>1071</v>
      </c>
      <c r="E241" s="18" t="s">
        <v>1839</v>
      </c>
      <c r="F241" s="18" t="s">
        <v>1839</v>
      </c>
      <c r="G241" s="18" t="s">
        <v>113</v>
      </c>
      <c r="H241" s="18" t="s">
        <v>113</v>
      </c>
      <c r="I241" s="18" t="s">
        <v>113</v>
      </c>
      <c r="J241" s="18">
        <v>240</v>
      </c>
      <c r="K241" s="18"/>
      <c r="L241" s="18" t="s">
        <v>645</v>
      </c>
      <c r="M241" s="18" t="s">
        <v>1944</v>
      </c>
      <c r="N241" s="18" t="str">
        <f t="shared" si="3"/>
        <v/>
      </c>
    </row>
    <row r="242" spans="1:14" ht="25" customHeight="1" x14ac:dyDescent="0.35">
      <c r="A242" s="18" t="s">
        <v>1846</v>
      </c>
      <c r="B242" s="18" t="s">
        <v>134</v>
      </c>
      <c r="C242" s="18" t="s">
        <v>169</v>
      </c>
      <c r="D242" s="20" t="s">
        <v>170</v>
      </c>
      <c r="E242" s="18" t="s">
        <v>1839</v>
      </c>
      <c r="F242" s="18" t="s">
        <v>1839</v>
      </c>
      <c r="G242" s="18" t="s">
        <v>113</v>
      </c>
      <c r="H242" s="18" t="s">
        <v>113</v>
      </c>
      <c r="I242" s="18" t="s">
        <v>1839</v>
      </c>
      <c r="J242" s="18">
        <v>241</v>
      </c>
      <c r="K242" s="18"/>
      <c r="L242" s="18" t="s">
        <v>645</v>
      </c>
      <c r="M242" s="18" t="s">
        <v>1944</v>
      </c>
      <c r="N242" s="18" t="str">
        <f t="shared" si="3"/>
        <v/>
      </c>
    </row>
    <row r="243" spans="1:14" ht="25" customHeight="1" x14ac:dyDescent="0.35">
      <c r="A243" s="18" t="s">
        <v>1846</v>
      </c>
      <c r="B243" s="18" t="s">
        <v>134</v>
      </c>
      <c r="C243" s="18" t="s">
        <v>1958</v>
      </c>
      <c r="D243" s="20" t="s">
        <v>1959</v>
      </c>
      <c r="E243" s="18" t="s">
        <v>1839</v>
      </c>
      <c r="F243" s="18" t="s">
        <v>1839</v>
      </c>
      <c r="G243" s="18" t="s">
        <v>113</v>
      </c>
      <c r="H243" s="18" t="s">
        <v>113</v>
      </c>
      <c r="I243" s="18" t="s">
        <v>113</v>
      </c>
      <c r="J243" s="18">
        <v>242</v>
      </c>
      <c r="K243" s="18"/>
      <c r="L243" s="18" t="s">
        <v>645</v>
      </c>
      <c r="M243" s="18" t="s">
        <v>1949</v>
      </c>
      <c r="N243" s="18" t="str">
        <f t="shared" si="3"/>
        <v/>
      </c>
    </row>
    <row r="244" spans="1:14" ht="25" customHeight="1" x14ac:dyDescent="0.35">
      <c r="A244" s="18" t="s">
        <v>1846</v>
      </c>
      <c r="B244" s="18" t="s">
        <v>134</v>
      </c>
      <c r="C244" s="18" t="s">
        <v>1883</v>
      </c>
      <c r="D244" s="20" t="s">
        <v>358</v>
      </c>
      <c r="E244" s="18" t="s">
        <v>1839</v>
      </c>
      <c r="F244" s="18" t="s">
        <v>1839</v>
      </c>
      <c r="G244" s="18" t="s">
        <v>113</v>
      </c>
      <c r="H244" s="18" t="s">
        <v>1839</v>
      </c>
      <c r="I244" s="18" t="s">
        <v>113</v>
      </c>
      <c r="J244" s="18">
        <v>243</v>
      </c>
      <c r="K244" s="18"/>
      <c r="L244" s="18" t="s">
        <v>645</v>
      </c>
      <c r="M244" s="18" t="s">
        <v>1949</v>
      </c>
      <c r="N244" s="18" t="str">
        <f t="shared" si="3"/>
        <v/>
      </c>
    </row>
    <row r="245" spans="1:14" ht="25" customHeight="1" x14ac:dyDescent="0.35">
      <c r="A245" s="18" t="s">
        <v>1846</v>
      </c>
      <c r="B245" s="18" t="s">
        <v>134</v>
      </c>
      <c r="C245" s="18" t="s">
        <v>1970</v>
      </c>
      <c r="D245" s="20" t="s">
        <v>1971</v>
      </c>
      <c r="E245" s="18" t="s">
        <v>1839</v>
      </c>
      <c r="F245" s="18" t="s">
        <v>1839</v>
      </c>
      <c r="G245" s="18" t="s">
        <v>113</v>
      </c>
      <c r="H245" s="18" t="s">
        <v>113</v>
      </c>
      <c r="I245" s="18" t="s">
        <v>113</v>
      </c>
      <c r="J245" s="18">
        <v>244</v>
      </c>
      <c r="K245" s="18"/>
      <c r="L245" s="18" t="s">
        <v>645</v>
      </c>
      <c r="M245" s="18" t="s">
        <v>1949</v>
      </c>
      <c r="N245" s="18" t="str">
        <f t="shared" si="3"/>
        <v/>
      </c>
    </row>
    <row r="246" spans="1:14" ht="25" customHeight="1" x14ac:dyDescent="0.35">
      <c r="A246" s="18" t="s">
        <v>1846</v>
      </c>
      <c r="B246" s="18" t="s">
        <v>134</v>
      </c>
      <c r="C246" s="18" t="s">
        <v>178</v>
      </c>
      <c r="D246" s="20" t="s">
        <v>179</v>
      </c>
      <c r="E246" s="18" t="s">
        <v>1839</v>
      </c>
      <c r="F246" s="18" t="s">
        <v>1839</v>
      </c>
      <c r="G246" s="18" t="s">
        <v>113</v>
      </c>
      <c r="H246" s="18" t="s">
        <v>1839</v>
      </c>
      <c r="I246" s="18" t="s">
        <v>113</v>
      </c>
      <c r="J246" s="18">
        <v>245</v>
      </c>
      <c r="K246" s="18"/>
      <c r="L246" s="18" t="s">
        <v>645</v>
      </c>
      <c r="M246" s="18" t="s">
        <v>1949</v>
      </c>
      <c r="N246" s="18" t="str">
        <f t="shared" si="3"/>
        <v/>
      </c>
    </row>
    <row r="247" spans="1:14" ht="25" customHeight="1" x14ac:dyDescent="0.35">
      <c r="A247" s="18" t="s">
        <v>1846</v>
      </c>
      <c r="B247" s="18" t="s">
        <v>134</v>
      </c>
      <c r="C247" s="18" t="s">
        <v>180</v>
      </c>
      <c r="D247" s="20" t="s">
        <v>1115</v>
      </c>
      <c r="E247" s="18" t="s">
        <v>113</v>
      </c>
      <c r="F247" s="18" t="s">
        <v>113</v>
      </c>
      <c r="G247" s="18" t="s">
        <v>113</v>
      </c>
      <c r="H247" s="18" t="s">
        <v>113</v>
      </c>
      <c r="I247" s="18" t="s">
        <v>113</v>
      </c>
      <c r="J247" s="18">
        <v>246</v>
      </c>
      <c r="K247" s="18"/>
      <c r="L247" s="18" t="s">
        <v>1107</v>
      </c>
      <c r="M247" s="18" t="s">
        <v>740</v>
      </c>
      <c r="N247" s="18" t="str">
        <f t="shared" si="3"/>
        <v/>
      </c>
    </row>
    <row r="248" spans="1:14" ht="25" customHeight="1" x14ac:dyDescent="0.35">
      <c r="A248" s="18" t="s">
        <v>1846</v>
      </c>
      <c r="B248" s="18" t="s">
        <v>134</v>
      </c>
      <c r="C248" s="18" t="s">
        <v>182</v>
      </c>
      <c r="D248" s="20" t="s">
        <v>323</v>
      </c>
      <c r="E248" s="18" t="s">
        <v>1839</v>
      </c>
      <c r="F248" s="18" t="s">
        <v>1839</v>
      </c>
      <c r="G248" s="18" t="s">
        <v>113</v>
      </c>
      <c r="H248" s="18" t="s">
        <v>113</v>
      </c>
      <c r="I248" s="18" t="s">
        <v>113</v>
      </c>
      <c r="J248" s="18">
        <v>247</v>
      </c>
      <c r="K248" s="18"/>
      <c r="L248" s="18" t="s">
        <v>1112</v>
      </c>
      <c r="M248" s="18" t="s">
        <v>740</v>
      </c>
      <c r="N248" s="18" t="str">
        <f t="shared" si="3"/>
        <v/>
      </c>
    </row>
    <row r="249" spans="1:14" ht="25" customHeight="1" x14ac:dyDescent="0.35">
      <c r="A249" s="18" t="s">
        <v>1847</v>
      </c>
      <c r="B249" s="18" t="s">
        <v>110</v>
      </c>
      <c r="C249" s="18" t="s">
        <v>257</v>
      </c>
      <c r="D249" s="20" t="s">
        <v>908</v>
      </c>
      <c r="E249" s="18" t="s">
        <v>1839</v>
      </c>
      <c r="F249" s="18" t="s">
        <v>1839</v>
      </c>
      <c r="G249" s="18" t="s">
        <v>113</v>
      </c>
      <c r="H249" s="18" t="s">
        <v>113</v>
      </c>
      <c r="I249" s="18" t="s">
        <v>113</v>
      </c>
      <c r="J249" s="18">
        <v>248</v>
      </c>
      <c r="K249" s="18" t="s">
        <v>1744</v>
      </c>
      <c r="L249" s="18" t="s">
        <v>551</v>
      </c>
      <c r="M249" s="18" t="s">
        <v>740</v>
      </c>
      <c r="N249" s="18" t="str">
        <f t="shared" si="3"/>
        <v>Active</v>
      </c>
    </row>
    <row r="250" spans="1:14" ht="25" customHeight="1" x14ac:dyDescent="0.35">
      <c r="A250" s="18" t="s">
        <v>1847</v>
      </c>
      <c r="B250" s="18" t="s">
        <v>110</v>
      </c>
      <c r="C250" s="18" t="s">
        <v>259</v>
      </c>
      <c r="D250" s="20" t="s">
        <v>1972</v>
      </c>
      <c r="E250" s="18" t="s">
        <v>1839</v>
      </c>
      <c r="F250" s="18" t="s">
        <v>1839</v>
      </c>
      <c r="G250" s="18" t="s">
        <v>113</v>
      </c>
      <c r="H250" s="18" t="s">
        <v>113</v>
      </c>
      <c r="I250" s="18" t="s">
        <v>113</v>
      </c>
      <c r="J250" s="18">
        <v>249</v>
      </c>
      <c r="K250" s="18" t="s">
        <v>1745</v>
      </c>
      <c r="L250" s="18" t="s">
        <v>551</v>
      </c>
      <c r="M250" s="18" t="s">
        <v>740</v>
      </c>
      <c r="N250" s="18" t="str">
        <f t="shared" si="3"/>
        <v>Active</v>
      </c>
    </row>
    <row r="251" spans="1:14" ht="25" customHeight="1" x14ac:dyDescent="0.35">
      <c r="A251" s="18" t="s">
        <v>1847</v>
      </c>
      <c r="B251" s="18" t="s">
        <v>110</v>
      </c>
      <c r="C251" s="18" t="s">
        <v>260</v>
      </c>
      <c r="D251" s="20" t="s">
        <v>1914</v>
      </c>
      <c r="E251" s="18" t="s">
        <v>1839</v>
      </c>
      <c r="F251" s="18" t="s">
        <v>1839</v>
      </c>
      <c r="G251" s="18" t="s">
        <v>113</v>
      </c>
      <c r="H251" s="18" t="s">
        <v>113</v>
      </c>
      <c r="I251" s="18" t="s">
        <v>113</v>
      </c>
      <c r="J251" s="18">
        <v>250</v>
      </c>
      <c r="K251" s="18" t="s">
        <v>1746</v>
      </c>
      <c r="L251" s="18" t="s">
        <v>551</v>
      </c>
      <c r="M251" s="18" t="s">
        <v>740</v>
      </c>
      <c r="N251" s="18" t="str">
        <f t="shared" si="3"/>
        <v>Active</v>
      </c>
    </row>
    <row r="252" spans="1:14" ht="25" customHeight="1" x14ac:dyDescent="0.35">
      <c r="A252" s="18" t="s">
        <v>1847</v>
      </c>
      <c r="B252" s="18" t="s">
        <v>110</v>
      </c>
      <c r="C252" s="18" t="s">
        <v>262</v>
      </c>
      <c r="D252" s="20" t="s">
        <v>1915</v>
      </c>
      <c r="E252" s="18" t="s">
        <v>1839</v>
      </c>
      <c r="F252" s="18" t="s">
        <v>1839</v>
      </c>
      <c r="G252" s="18" t="s">
        <v>113</v>
      </c>
      <c r="H252" s="18" t="s">
        <v>113</v>
      </c>
      <c r="I252" s="18" t="s">
        <v>113</v>
      </c>
      <c r="J252" s="18">
        <v>251</v>
      </c>
      <c r="K252" s="18" t="s">
        <v>1747</v>
      </c>
      <c r="L252" s="18" t="s">
        <v>551</v>
      </c>
      <c r="M252" s="18" t="s">
        <v>740</v>
      </c>
      <c r="N252" s="18" t="str">
        <f t="shared" si="3"/>
        <v>Active</v>
      </c>
    </row>
    <row r="253" spans="1:14" ht="25" customHeight="1" x14ac:dyDescent="0.35">
      <c r="A253" s="18" t="s">
        <v>1847</v>
      </c>
      <c r="B253" s="18" t="s">
        <v>110</v>
      </c>
      <c r="C253" s="18" t="s">
        <v>1887</v>
      </c>
      <c r="D253" s="20" t="s">
        <v>1916</v>
      </c>
      <c r="E253" s="18" t="s">
        <v>1839</v>
      </c>
      <c r="F253" s="18" t="s">
        <v>1839</v>
      </c>
      <c r="G253" s="18" t="s">
        <v>113</v>
      </c>
      <c r="H253" s="18" t="s">
        <v>113</v>
      </c>
      <c r="I253" s="18" t="s">
        <v>113</v>
      </c>
      <c r="J253" s="18">
        <v>252</v>
      </c>
      <c r="K253" s="18" t="s">
        <v>1748</v>
      </c>
      <c r="L253" s="18" t="s">
        <v>551</v>
      </c>
      <c r="M253" s="18" t="s">
        <v>740</v>
      </c>
      <c r="N253" s="18" t="str">
        <f t="shared" si="3"/>
        <v>Active</v>
      </c>
    </row>
    <row r="254" spans="1:14" ht="25" customHeight="1" x14ac:dyDescent="0.35">
      <c r="A254" s="18" t="s">
        <v>1847</v>
      </c>
      <c r="B254" s="18" t="s">
        <v>110</v>
      </c>
      <c r="C254" s="18" t="s">
        <v>265</v>
      </c>
      <c r="D254" s="20" t="s">
        <v>1071</v>
      </c>
      <c r="E254" s="18" t="s">
        <v>1839</v>
      </c>
      <c r="F254" s="18" t="s">
        <v>1839</v>
      </c>
      <c r="G254" s="18" t="s">
        <v>113</v>
      </c>
      <c r="H254" s="18" t="s">
        <v>113</v>
      </c>
      <c r="I254" s="18" t="s">
        <v>113</v>
      </c>
      <c r="J254" s="18">
        <v>253</v>
      </c>
      <c r="K254" s="18" t="s">
        <v>1749</v>
      </c>
      <c r="L254" s="18" t="s">
        <v>645</v>
      </c>
      <c r="M254" s="18" t="s">
        <v>740</v>
      </c>
      <c r="N254" s="18" t="str">
        <f t="shared" si="3"/>
        <v>Active</v>
      </c>
    </row>
    <row r="255" spans="1:14" ht="25" customHeight="1" x14ac:dyDescent="0.35">
      <c r="A255" s="18" t="s">
        <v>1847</v>
      </c>
      <c r="B255" s="18" t="s">
        <v>110</v>
      </c>
      <c r="C255" s="18" t="s">
        <v>267</v>
      </c>
      <c r="D255" s="20" t="s">
        <v>1973</v>
      </c>
      <c r="E255" s="18" t="s">
        <v>1839</v>
      </c>
      <c r="F255" s="18" t="s">
        <v>1839</v>
      </c>
      <c r="G255" s="18" t="s">
        <v>113</v>
      </c>
      <c r="H255" s="18" t="s">
        <v>113</v>
      </c>
      <c r="I255" s="18" t="s">
        <v>113</v>
      </c>
      <c r="J255" s="18">
        <v>254</v>
      </c>
      <c r="K255" s="18" t="s">
        <v>1750</v>
      </c>
      <c r="L255" s="18" t="s">
        <v>645</v>
      </c>
      <c r="M255" s="18" t="s">
        <v>740</v>
      </c>
      <c r="N255" s="18" t="str">
        <f t="shared" si="3"/>
        <v>Active</v>
      </c>
    </row>
    <row r="256" spans="1:14" ht="25" customHeight="1" x14ac:dyDescent="0.35">
      <c r="A256" s="18" t="s">
        <v>1847</v>
      </c>
      <c r="B256" s="18" t="s">
        <v>110</v>
      </c>
      <c r="C256" s="18" t="s">
        <v>269</v>
      </c>
      <c r="D256" s="20" t="s">
        <v>1917</v>
      </c>
      <c r="E256" s="18" t="s">
        <v>1839</v>
      </c>
      <c r="F256" s="18" t="s">
        <v>1839</v>
      </c>
      <c r="G256" s="18" t="s">
        <v>113</v>
      </c>
      <c r="H256" s="18" t="s">
        <v>113</v>
      </c>
      <c r="I256" s="18" t="s">
        <v>113</v>
      </c>
      <c r="J256" s="18">
        <v>255</v>
      </c>
      <c r="K256" s="18" t="s">
        <v>1751</v>
      </c>
      <c r="L256" s="18" t="s">
        <v>645</v>
      </c>
      <c r="M256" s="18" t="s">
        <v>740</v>
      </c>
      <c r="N256" s="18" t="str">
        <f t="shared" si="3"/>
        <v>Active</v>
      </c>
    </row>
    <row r="257" spans="1:14" ht="25" customHeight="1" x14ac:dyDescent="0.35">
      <c r="A257" s="18" t="s">
        <v>1847</v>
      </c>
      <c r="B257" s="18" t="s">
        <v>110</v>
      </c>
      <c r="C257" s="18" t="s">
        <v>271</v>
      </c>
      <c r="D257" s="20" t="s">
        <v>1918</v>
      </c>
      <c r="E257" s="18" t="s">
        <v>1839</v>
      </c>
      <c r="F257" s="18" t="s">
        <v>1839</v>
      </c>
      <c r="G257" s="18" t="s">
        <v>113</v>
      </c>
      <c r="H257" s="18" t="s">
        <v>113</v>
      </c>
      <c r="I257" s="18" t="s">
        <v>113</v>
      </c>
      <c r="J257" s="18">
        <v>256</v>
      </c>
      <c r="K257" s="18" t="s">
        <v>1752</v>
      </c>
      <c r="L257" s="18" t="s">
        <v>645</v>
      </c>
      <c r="M257" s="18" t="s">
        <v>740</v>
      </c>
      <c r="N257" s="18" t="str">
        <f t="shared" si="3"/>
        <v>Active</v>
      </c>
    </row>
    <row r="258" spans="1:14" ht="25" customHeight="1" x14ac:dyDescent="0.35">
      <c r="A258" s="18" t="s">
        <v>1847</v>
      </c>
      <c r="B258" s="18" t="s">
        <v>110</v>
      </c>
      <c r="C258" s="18" t="s">
        <v>273</v>
      </c>
      <c r="D258" s="20" t="s">
        <v>1919</v>
      </c>
      <c r="E258" s="18" t="s">
        <v>1839</v>
      </c>
      <c r="F258" s="18" t="s">
        <v>1839</v>
      </c>
      <c r="G258" s="18" t="s">
        <v>113</v>
      </c>
      <c r="H258" s="18" t="s">
        <v>113</v>
      </c>
      <c r="I258" s="18" t="s">
        <v>113</v>
      </c>
      <c r="J258" s="18">
        <v>257</v>
      </c>
      <c r="K258" s="18" t="s">
        <v>1753</v>
      </c>
      <c r="L258" s="18" t="s">
        <v>645</v>
      </c>
      <c r="M258" s="18" t="s">
        <v>740</v>
      </c>
      <c r="N258" s="18" t="str">
        <f t="shared" si="3"/>
        <v>Active</v>
      </c>
    </row>
    <row r="259" spans="1:14" ht="25" customHeight="1" x14ac:dyDescent="0.35">
      <c r="A259" s="18" t="s">
        <v>1847</v>
      </c>
      <c r="B259" s="18" t="s">
        <v>110</v>
      </c>
      <c r="C259" s="18" t="s">
        <v>130</v>
      </c>
      <c r="D259" s="20" t="s">
        <v>1108</v>
      </c>
      <c r="E259" s="18" t="s">
        <v>113</v>
      </c>
      <c r="F259" s="18" t="s">
        <v>113</v>
      </c>
      <c r="G259" s="18" t="s">
        <v>113</v>
      </c>
      <c r="H259" s="18" t="s">
        <v>113</v>
      </c>
      <c r="I259" s="18" t="s">
        <v>113</v>
      </c>
      <c r="J259" s="18">
        <v>258</v>
      </c>
      <c r="K259" s="18" t="s">
        <v>1698</v>
      </c>
      <c r="L259" s="18" t="s">
        <v>1107</v>
      </c>
      <c r="M259" s="18" t="s">
        <v>740</v>
      </c>
      <c r="N259" s="18" t="str">
        <f t="shared" ref="N259:N322" si="4">IF(K259="","","Active")</f>
        <v>Active</v>
      </c>
    </row>
    <row r="260" spans="1:14" ht="25" customHeight="1" x14ac:dyDescent="0.35">
      <c r="A260" s="18" t="s">
        <v>1847</v>
      </c>
      <c r="B260" s="18" t="s">
        <v>110</v>
      </c>
      <c r="C260" s="18" t="s">
        <v>132</v>
      </c>
      <c r="D260" s="20" t="s">
        <v>133</v>
      </c>
      <c r="E260" s="18" t="s">
        <v>113</v>
      </c>
      <c r="F260" s="18" t="s">
        <v>113</v>
      </c>
      <c r="G260" s="18" t="s">
        <v>1839</v>
      </c>
      <c r="H260" s="18" t="s">
        <v>1839</v>
      </c>
      <c r="I260" s="18" t="s">
        <v>1839</v>
      </c>
      <c r="J260" s="18">
        <v>259</v>
      </c>
      <c r="K260" s="18" t="s">
        <v>1693</v>
      </c>
      <c r="L260" s="18" t="s">
        <v>1112</v>
      </c>
      <c r="M260" s="18" t="s">
        <v>740</v>
      </c>
      <c r="N260" s="18" t="str">
        <f t="shared" si="4"/>
        <v>Active</v>
      </c>
    </row>
    <row r="261" spans="1:14" ht="25" customHeight="1" x14ac:dyDescent="0.35">
      <c r="A261" s="18" t="s">
        <v>1847</v>
      </c>
      <c r="B261" s="18" t="s">
        <v>134</v>
      </c>
      <c r="C261" s="18" t="s">
        <v>275</v>
      </c>
      <c r="D261" s="20" t="s">
        <v>818</v>
      </c>
      <c r="E261" s="18" t="s">
        <v>1839</v>
      </c>
      <c r="F261" s="18" t="s">
        <v>1839</v>
      </c>
      <c r="G261" s="18" t="s">
        <v>113</v>
      </c>
      <c r="H261" s="18" t="s">
        <v>113</v>
      </c>
      <c r="I261" s="18" t="s">
        <v>113</v>
      </c>
      <c r="J261" s="18">
        <v>260</v>
      </c>
      <c r="K261" s="18"/>
      <c r="L261" s="18" t="s">
        <v>551</v>
      </c>
      <c r="M261" s="18" t="s">
        <v>740</v>
      </c>
      <c r="N261" s="18" t="str">
        <f t="shared" si="4"/>
        <v/>
      </c>
    </row>
    <row r="262" spans="1:14" ht="25" customHeight="1" x14ac:dyDescent="0.35">
      <c r="A262" s="18" t="s">
        <v>1847</v>
      </c>
      <c r="B262" s="18" t="s">
        <v>134</v>
      </c>
      <c r="C262" s="18" t="s">
        <v>277</v>
      </c>
      <c r="D262" s="20" t="s">
        <v>1898</v>
      </c>
      <c r="E262" s="18" t="s">
        <v>1839</v>
      </c>
      <c r="F262" s="18" t="s">
        <v>1839</v>
      </c>
      <c r="G262" s="18" t="s">
        <v>113</v>
      </c>
      <c r="H262" s="18" t="s">
        <v>113</v>
      </c>
      <c r="I262" s="18" t="s">
        <v>113</v>
      </c>
      <c r="J262" s="18">
        <v>261</v>
      </c>
      <c r="K262" s="18"/>
      <c r="L262" s="18" t="s">
        <v>551</v>
      </c>
      <c r="M262" s="18" t="s">
        <v>740</v>
      </c>
      <c r="N262" s="18" t="str">
        <f t="shared" si="4"/>
        <v/>
      </c>
    </row>
    <row r="263" spans="1:14" ht="25" customHeight="1" x14ac:dyDescent="0.35">
      <c r="A263" s="18" t="s">
        <v>1847</v>
      </c>
      <c r="B263" s="18" t="s">
        <v>134</v>
      </c>
      <c r="C263" s="18" t="s">
        <v>279</v>
      </c>
      <c r="D263" s="20" t="s">
        <v>280</v>
      </c>
      <c r="E263" s="18" t="s">
        <v>1839</v>
      </c>
      <c r="F263" s="18" t="s">
        <v>1839</v>
      </c>
      <c r="G263" s="18" t="s">
        <v>113</v>
      </c>
      <c r="H263" s="18" t="s">
        <v>113</v>
      </c>
      <c r="I263" s="18" t="s">
        <v>113</v>
      </c>
      <c r="J263" s="18">
        <v>262</v>
      </c>
      <c r="K263" s="18"/>
      <c r="L263" s="18" t="s">
        <v>551</v>
      </c>
      <c r="M263" s="18" t="s">
        <v>740</v>
      </c>
      <c r="N263" s="18" t="str">
        <f t="shared" si="4"/>
        <v/>
      </c>
    </row>
    <row r="264" spans="1:14" ht="25" customHeight="1" x14ac:dyDescent="0.35">
      <c r="A264" s="18" t="s">
        <v>1847</v>
      </c>
      <c r="B264" s="18" t="s">
        <v>134</v>
      </c>
      <c r="C264" s="18" t="s">
        <v>283</v>
      </c>
      <c r="D264" s="20" t="s">
        <v>834</v>
      </c>
      <c r="E264" s="18" t="s">
        <v>1839</v>
      </c>
      <c r="F264" s="18" t="s">
        <v>1839</v>
      </c>
      <c r="G264" s="18" t="s">
        <v>113</v>
      </c>
      <c r="H264" s="18" t="s">
        <v>113</v>
      </c>
      <c r="I264" s="18" t="s">
        <v>113</v>
      </c>
      <c r="J264" s="18">
        <v>263</v>
      </c>
      <c r="K264" s="18"/>
      <c r="L264" s="18" t="s">
        <v>551</v>
      </c>
      <c r="M264" s="18" t="s">
        <v>1944</v>
      </c>
      <c r="N264" s="18" t="str">
        <f t="shared" si="4"/>
        <v/>
      </c>
    </row>
    <row r="265" spans="1:14" ht="25" customHeight="1" x14ac:dyDescent="0.35">
      <c r="A265" s="18" t="s">
        <v>1847</v>
      </c>
      <c r="B265" s="18" t="s">
        <v>134</v>
      </c>
      <c r="C265" s="18" t="s">
        <v>285</v>
      </c>
      <c r="D265" s="20" t="s">
        <v>286</v>
      </c>
      <c r="E265" s="18" t="s">
        <v>1839</v>
      </c>
      <c r="F265" s="18" t="s">
        <v>1839</v>
      </c>
      <c r="G265" s="18" t="s">
        <v>113</v>
      </c>
      <c r="H265" s="18" t="s">
        <v>113</v>
      </c>
      <c r="I265" s="18" t="s">
        <v>113</v>
      </c>
      <c r="J265" s="18">
        <v>264</v>
      </c>
      <c r="K265" s="18"/>
      <c r="L265" s="18" t="s">
        <v>551</v>
      </c>
      <c r="M265" s="18" t="s">
        <v>1944</v>
      </c>
      <c r="N265" s="18" t="str">
        <f t="shared" si="4"/>
        <v/>
      </c>
    </row>
    <row r="266" spans="1:14" ht="25" customHeight="1" x14ac:dyDescent="0.35">
      <c r="A266" s="18" t="s">
        <v>1847</v>
      </c>
      <c r="B266" s="18" t="s">
        <v>134</v>
      </c>
      <c r="C266" s="18" t="s">
        <v>1937</v>
      </c>
      <c r="D266" s="20" t="s">
        <v>1231</v>
      </c>
      <c r="E266" s="18" t="s">
        <v>113</v>
      </c>
      <c r="F266" s="18" t="s">
        <v>1839</v>
      </c>
      <c r="G266" s="18" t="s">
        <v>113</v>
      </c>
      <c r="H266" s="18" t="s">
        <v>113</v>
      </c>
      <c r="I266" s="18" t="s">
        <v>1839</v>
      </c>
      <c r="J266" s="18">
        <v>265</v>
      </c>
      <c r="K266" s="18"/>
      <c r="L266" s="18" t="s">
        <v>551</v>
      </c>
      <c r="M266" s="18" t="s">
        <v>1944</v>
      </c>
      <c r="N266" s="18" t="str">
        <f t="shared" si="4"/>
        <v/>
      </c>
    </row>
    <row r="267" spans="1:14" ht="25" customHeight="1" x14ac:dyDescent="0.35">
      <c r="A267" s="18" t="s">
        <v>1847</v>
      </c>
      <c r="B267" s="18" t="s">
        <v>134</v>
      </c>
      <c r="C267" s="18" t="s">
        <v>1950</v>
      </c>
      <c r="D267" s="20" t="s">
        <v>1951</v>
      </c>
      <c r="E267" s="18" t="s">
        <v>113</v>
      </c>
      <c r="F267" s="18" t="s">
        <v>1839</v>
      </c>
      <c r="G267" s="18" t="s">
        <v>113</v>
      </c>
      <c r="H267" s="18" t="s">
        <v>113</v>
      </c>
      <c r="I267" s="18" t="s">
        <v>1839</v>
      </c>
      <c r="J267" s="18">
        <v>266</v>
      </c>
      <c r="K267" s="18"/>
      <c r="L267" s="18" t="s">
        <v>551</v>
      </c>
      <c r="M267" s="18" t="s">
        <v>1944</v>
      </c>
      <c r="N267" s="18" t="str">
        <f t="shared" si="4"/>
        <v/>
      </c>
    </row>
    <row r="268" spans="1:14" ht="25" customHeight="1" x14ac:dyDescent="0.35">
      <c r="A268" s="18" t="s">
        <v>1847</v>
      </c>
      <c r="B268" s="18" t="s">
        <v>134</v>
      </c>
      <c r="C268" s="18" t="s">
        <v>146</v>
      </c>
      <c r="D268" s="20" t="s">
        <v>350</v>
      </c>
      <c r="E268" s="18" t="s">
        <v>1839</v>
      </c>
      <c r="F268" s="18" t="s">
        <v>1839</v>
      </c>
      <c r="G268" s="18" t="s">
        <v>113</v>
      </c>
      <c r="H268" s="18" t="s">
        <v>113</v>
      </c>
      <c r="I268" s="18" t="s">
        <v>1839</v>
      </c>
      <c r="J268" s="18">
        <v>267</v>
      </c>
      <c r="K268" s="18"/>
      <c r="L268" s="18" t="s">
        <v>551</v>
      </c>
      <c r="M268" s="18" t="s">
        <v>1944</v>
      </c>
      <c r="N268" s="18" t="str">
        <f t="shared" si="4"/>
        <v/>
      </c>
    </row>
    <row r="269" spans="1:14" ht="25" customHeight="1" x14ac:dyDescent="0.35">
      <c r="A269" s="18" t="s">
        <v>1847</v>
      </c>
      <c r="B269" s="18" t="s">
        <v>134</v>
      </c>
      <c r="C269" s="18" t="s">
        <v>289</v>
      </c>
      <c r="D269" s="20" t="s">
        <v>474</v>
      </c>
      <c r="E269" s="18" t="s">
        <v>1839</v>
      </c>
      <c r="F269" s="18" t="s">
        <v>1839</v>
      </c>
      <c r="G269" s="18" t="s">
        <v>113</v>
      </c>
      <c r="H269" s="18" t="s">
        <v>113</v>
      </c>
      <c r="I269" s="18" t="s">
        <v>113</v>
      </c>
      <c r="J269" s="18">
        <v>268</v>
      </c>
      <c r="K269" s="18"/>
      <c r="L269" s="18" t="s">
        <v>551</v>
      </c>
      <c r="M269" s="18" t="s">
        <v>1949</v>
      </c>
      <c r="N269" s="18" t="str">
        <f t="shared" si="4"/>
        <v/>
      </c>
    </row>
    <row r="270" spans="1:14" ht="25" customHeight="1" x14ac:dyDescent="0.35">
      <c r="A270" s="18" t="s">
        <v>1847</v>
      </c>
      <c r="B270" s="18" t="s">
        <v>134</v>
      </c>
      <c r="C270" s="18" t="s">
        <v>291</v>
      </c>
      <c r="D270" s="20" t="s">
        <v>845</v>
      </c>
      <c r="E270" s="18" t="s">
        <v>1839</v>
      </c>
      <c r="F270" s="18" t="s">
        <v>1839</v>
      </c>
      <c r="G270" s="18" t="s">
        <v>113</v>
      </c>
      <c r="H270" s="18" t="s">
        <v>113</v>
      </c>
      <c r="I270" s="18" t="s">
        <v>113</v>
      </c>
      <c r="J270" s="18">
        <v>269</v>
      </c>
      <c r="K270" s="18"/>
      <c r="L270" s="18" t="s">
        <v>551</v>
      </c>
      <c r="M270" s="18" t="s">
        <v>1949</v>
      </c>
      <c r="N270" s="18" t="str">
        <f t="shared" si="4"/>
        <v/>
      </c>
    </row>
    <row r="271" spans="1:14" ht="25" customHeight="1" x14ac:dyDescent="0.35">
      <c r="A271" s="18" t="s">
        <v>1847</v>
      </c>
      <c r="B271" s="18" t="s">
        <v>134</v>
      </c>
      <c r="C271" s="18" t="s">
        <v>295</v>
      </c>
      <c r="D271" s="20" t="s">
        <v>854</v>
      </c>
      <c r="E271" s="18" t="s">
        <v>1839</v>
      </c>
      <c r="F271" s="18" t="s">
        <v>1839</v>
      </c>
      <c r="G271" s="18" t="s">
        <v>113</v>
      </c>
      <c r="H271" s="18" t="s">
        <v>113</v>
      </c>
      <c r="I271" s="18" t="s">
        <v>113</v>
      </c>
      <c r="J271" s="18">
        <v>270</v>
      </c>
      <c r="K271" s="18"/>
      <c r="L271" s="18" t="s">
        <v>551</v>
      </c>
      <c r="M271" s="18" t="s">
        <v>1949</v>
      </c>
      <c r="N271" s="18" t="str">
        <f t="shared" si="4"/>
        <v/>
      </c>
    </row>
    <row r="272" spans="1:14" ht="25" customHeight="1" x14ac:dyDescent="0.35">
      <c r="A272" s="18" t="s">
        <v>1847</v>
      </c>
      <c r="B272" s="18" t="s">
        <v>134</v>
      </c>
      <c r="C272" s="18" t="s">
        <v>297</v>
      </c>
      <c r="D272" s="20" t="s">
        <v>858</v>
      </c>
      <c r="E272" s="18" t="s">
        <v>1839</v>
      </c>
      <c r="F272" s="18" t="s">
        <v>1839</v>
      </c>
      <c r="G272" s="18" t="s">
        <v>113</v>
      </c>
      <c r="H272" s="18" t="s">
        <v>113</v>
      </c>
      <c r="I272" s="18" t="s">
        <v>1839</v>
      </c>
      <c r="J272" s="18">
        <v>271</v>
      </c>
      <c r="K272" s="18"/>
      <c r="L272" s="18" t="s">
        <v>551</v>
      </c>
      <c r="M272" s="18" t="s">
        <v>1949</v>
      </c>
      <c r="N272" s="18" t="str">
        <f t="shared" si="4"/>
        <v/>
      </c>
    </row>
    <row r="273" spans="1:14" ht="25" customHeight="1" x14ac:dyDescent="0.35">
      <c r="A273" s="18" t="s">
        <v>1847</v>
      </c>
      <c r="B273" s="18" t="s">
        <v>134</v>
      </c>
      <c r="C273" s="18" t="s">
        <v>1945</v>
      </c>
      <c r="D273" s="20" t="s">
        <v>1946</v>
      </c>
      <c r="E273" s="18" t="s">
        <v>113</v>
      </c>
      <c r="F273" s="18" t="s">
        <v>1839</v>
      </c>
      <c r="G273" s="18" t="s">
        <v>1839</v>
      </c>
      <c r="H273" s="18" t="s">
        <v>113</v>
      </c>
      <c r="I273" s="18" t="s">
        <v>1839</v>
      </c>
      <c r="J273" s="18">
        <v>272</v>
      </c>
      <c r="K273" s="18"/>
      <c r="L273" s="18" t="s">
        <v>551</v>
      </c>
      <c r="M273" s="18" t="s">
        <v>1949</v>
      </c>
      <c r="N273" s="18" t="str">
        <f t="shared" si="4"/>
        <v/>
      </c>
    </row>
    <row r="274" spans="1:14" ht="25" customHeight="1" x14ac:dyDescent="0.35">
      <c r="A274" s="18" t="s">
        <v>1847</v>
      </c>
      <c r="B274" s="18" t="s">
        <v>134</v>
      </c>
      <c r="C274" s="18" t="s">
        <v>156</v>
      </c>
      <c r="D274" s="20" t="s">
        <v>356</v>
      </c>
      <c r="E274" s="18" t="s">
        <v>1839</v>
      </c>
      <c r="F274" s="18" t="s">
        <v>1839</v>
      </c>
      <c r="G274" s="18" t="s">
        <v>113</v>
      </c>
      <c r="H274" s="18" t="s">
        <v>113</v>
      </c>
      <c r="I274" s="18" t="s">
        <v>1839</v>
      </c>
      <c r="J274" s="18">
        <v>273</v>
      </c>
      <c r="K274" s="18"/>
      <c r="L274" s="18" t="s">
        <v>551</v>
      </c>
      <c r="M274" s="18" t="s">
        <v>1949</v>
      </c>
      <c r="N274" s="18" t="str">
        <f t="shared" si="4"/>
        <v/>
      </c>
    </row>
    <row r="275" spans="1:14" ht="25" customHeight="1" x14ac:dyDescent="0.35">
      <c r="A275" s="18" t="s">
        <v>1847</v>
      </c>
      <c r="B275" s="18" t="s">
        <v>134</v>
      </c>
      <c r="C275" s="18" t="s">
        <v>299</v>
      </c>
      <c r="D275" s="20" t="s">
        <v>1011</v>
      </c>
      <c r="E275" s="18" t="s">
        <v>1839</v>
      </c>
      <c r="F275" s="18" t="s">
        <v>1839</v>
      </c>
      <c r="G275" s="18" t="s">
        <v>113</v>
      </c>
      <c r="H275" s="18" t="s">
        <v>113</v>
      </c>
      <c r="I275" s="18" t="s">
        <v>113</v>
      </c>
      <c r="J275" s="18">
        <v>274</v>
      </c>
      <c r="K275" s="18"/>
      <c r="L275" s="18" t="s">
        <v>645</v>
      </c>
      <c r="M275" s="18" t="s">
        <v>740</v>
      </c>
      <c r="N275" s="18" t="str">
        <f t="shared" si="4"/>
        <v/>
      </c>
    </row>
    <row r="276" spans="1:14" ht="25" customHeight="1" x14ac:dyDescent="0.35">
      <c r="A276" s="18" t="s">
        <v>1847</v>
      </c>
      <c r="B276" s="18" t="s">
        <v>134</v>
      </c>
      <c r="C276" s="18" t="s">
        <v>301</v>
      </c>
      <c r="D276" s="20" t="s">
        <v>1015</v>
      </c>
      <c r="E276" s="18" t="s">
        <v>1839</v>
      </c>
      <c r="F276" s="18" t="s">
        <v>1839</v>
      </c>
      <c r="G276" s="18" t="s">
        <v>113</v>
      </c>
      <c r="H276" s="18" t="s">
        <v>113</v>
      </c>
      <c r="I276" s="18" t="s">
        <v>113</v>
      </c>
      <c r="J276" s="18">
        <v>275</v>
      </c>
      <c r="K276" s="18"/>
      <c r="L276" s="18" t="s">
        <v>645</v>
      </c>
      <c r="M276" s="18" t="s">
        <v>740</v>
      </c>
      <c r="N276" s="18" t="str">
        <f t="shared" si="4"/>
        <v/>
      </c>
    </row>
    <row r="277" spans="1:14" ht="25" customHeight="1" x14ac:dyDescent="0.35">
      <c r="A277" s="18" t="s">
        <v>1847</v>
      </c>
      <c r="B277" s="18" t="s">
        <v>134</v>
      </c>
      <c r="C277" s="18" t="s">
        <v>303</v>
      </c>
      <c r="D277" s="20" t="s">
        <v>475</v>
      </c>
      <c r="E277" s="18" t="s">
        <v>1839</v>
      </c>
      <c r="F277" s="18" t="s">
        <v>1839</v>
      </c>
      <c r="G277" s="18" t="s">
        <v>113</v>
      </c>
      <c r="H277" s="18" t="s">
        <v>113</v>
      </c>
      <c r="I277" s="18" t="s">
        <v>113</v>
      </c>
      <c r="J277" s="18">
        <v>276</v>
      </c>
      <c r="K277" s="18"/>
      <c r="L277" s="18" t="s">
        <v>645</v>
      </c>
      <c r="M277" s="18" t="s">
        <v>740</v>
      </c>
      <c r="N277" s="18" t="str">
        <f t="shared" si="4"/>
        <v/>
      </c>
    </row>
    <row r="278" spans="1:14" ht="25" customHeight="1" x14ac:dyDescent="0.35">
      <c r="A278" s="18" t="s">
        <v>1847</v>
      </c>
      <c r="B278" s="18" t="s">
        <v>134</v>
      </c>
      <c r="C278" s="18" t="s">
        <v>307</v>
      </c>
      <c r="D278" s="20" t="s">
        <v>1024</v>
      </c>
      <c r="E278" s="18" t="s">
        <v>1839</v>
      </c>
      <c r="F278" s="18" t="s">
        <v>1839</v>
      </c>
      <c r="G278" s="18" t="s">
        <v>113</v>
      </c>
      <c r="H278" s="18" t="s">
        <v>113</v>
      </c>
      <c r="I278" s="18" t="s">
        <v>113</v>
      </c>
      <c r="J278" s="18">
        <v>277</v>
      </c>
      <c r="K278" s="18"/>
      <c r="L278" s="18" t="s">
        <v>645</v>
      </c>
      <c r="M278" s="18" t="s">
        <v>1944</v>
      </c>
      <c r="N278" s="18" t="str">
        <f t="shared" si="4"/>
        <v/>
      </c>
    </row>
    <row r="279" spans="1:14" ht="25" customHeight="1" x14ac:dyDescent="0.35">
      <c r="A279" s="18" t="s">
        <v>1847</v>
      </c>
      <c r="B279" s="18" t="s">
        <v>134</v>
      </c>
      <c r="C279" s="18" t="s">
        <v>309</v>
      </c>
      <c r="D279" s="20" t="s">
        <v>310</v>
      </c>
      <c r="E279" s="18" t="s">
        <v>1839</v>
      </c>
      <c r="F279" s="18" t="s">
        <v>1839</v>
      </c>
      <c r="G279" s="18" t="s">
        <v>113</v>
      </c>
      <c r="H279" s="18" t="s">
        <v>113</v>
      </c>
      <c r="I279" s="18" t="s">
        <v>113</v>
      </c>
      <c r="J279" s="18">
        <v>278</v>
      </c>
      <c r="K279" s="18"/>
      <c r="L279" s="18" t="s">
        <v>645</v>
      </c>
      <c r="M279" s="18" t="s">
        <v>1944</v>
      </c>
      <c r="N279" s="18" t="str">
        <f t="shared" si="4"/>
        <v/>
      </c>
    </row>
    <row r="280" spans="1:14" ht="25" customHeight="1" x14ac:dyDescent="0.35">
      <c r="A280" s="18" t="s">
        <v>1847</v>
      </c>
      <c r="B280" s="18" t="s">
        <v>134</v>
      </c>
      <c r="C280" s="18" t="s">
        <v>1939</v>
      </c>
      <c r="D280" s="20" t="s">
        <v>1238</v>
      </c>
      <c r="E280" s="18" t="s">
        <v>113</v>
      </c>
      <c r="F280" s="18" t="s">
        <v>1839</v>
      </c>
      <c r="G280" s="18" t="s">
        <v>113</v>
      </c>
      <c r="H280" s="18" t="s">
        <v>113</v>
      </c>
      <c r="I280" s="18" t="s">
        <v>1839</v>
      </c>
      <c r="J280" s="18">
        <v>279</v>
      </c>
      <c r="K280" s="18"/>
      <c r="L280" s="18" t="s">
        <v>645</v>
      </c>
      <c r="M280" s="18" t="s">
        <v>1944</v>
      </c>
      <c r="N280" s="18" t="str">
        <f t="shared" si="4"/>
        <v/>
      </c>
    </row>
    <row r="281" spans="1:14" ht="25" customHeight="1" x14ac:dyDescent="0.35">
      <c r="A281" s="18" t="s">
        <v>1847</v>
      </c>
      <c r="B281" s="18" t="s">
        <v>134</v>
      </c>
      <c r="C281" s="18" t="s">
        <v>1958</v>
      </c>
      <c r="D281" s="20" t="s">
        <v>1959</v>
      </c>
      <c r="E281" s="18" t="s">
        <v>1839</v>
      </c>
      <c r="F281" s="18" t="s">
        <v>1839</v>
      </c>
      <c r="G281" s="18" t="s">
        <v>113</v>
      </c>
      <c r="H281" s="18" t="s">
        <v>113</v>
      </c>
      <c r="I281" s="18" t="s">
        <v>113</v>
      </c>
      <c r="J281" s="18">
        <v>280</v>
      </c>
      <c r="K281" s="18"/>
      <c r="L281" s="18" t="s">
        <v>645</v>
      </c>
      <c r="M281" s="18" t="s">
        <v>1944</v>
      </c>
      <c r="N281" s="18" t="str">
        <f t="shared" si="4"/>
        <v/>
      </c>
    </row>
    <row r="282" spans="1:14" ht="25" customHeight="1" x14ac:dyDescent="0.35">
      <c r="A282" s="18" t="s">
        <v>1847</v>
      </c>
      <c r="B282" s="18" t="s">
        <v>134</v>
      </c>
      <c r="C282" s="18" t="s">
        <v>169</v>
      </c>
      <c r="D282" s="20" t="s">
        <v>170</v>
      </c>
      <c r="E282" s="18" t="s">
        <v>1839</v>
      </c>
      <c r="F282" s="18" t="s">
        <v>1839</v>
      </c>
      <c r="G282" s="18" t="s">
        <v>113</v>
      </c>
      <c r="H282" s="18" t="s">
        <v>113</v>
      </c>
      <c r="I282" s="18" t="s">
        <v>1839</v>
      </c>
      <c r="J282" s="18">
        <v>281</v>
      </c>
      <c r="K282" s="18"/>
      <c r="L282" s="18" t="s">
        <v>645</v>
      </c>
      <c r="M282" s="18" t="s">
        <v>1944</v>
      </c>
      <c r="N282" s="18" t="str">
        <f t="shared" si="4"/>
        <v/>
      </c>
    </row>
    <row r="283" spans="1:14" ht="25" customHeight="1" x14ac:dyDescent="0.35">
      <c r="A283" s="18" t="s">
        <v>1847</v>
      </c>
      <c r="B283" s="18" t="s">
        <v>134</v>
      </c>
      <c r="C283" s="18" t="s">
        <v>313</v>
      </c>
      <c r="D283" s="20" t="s">
        <v>477</v>
      </c>
      <c r="E283" s="18" t="s">
        <v>1839</v>
      </c>
      <c r="F283" s="18" t="s">
        <v>1839</v>
      </c>
      <c r="G283" s="18" t="s">
        <v>113</v>
      </c>
      <c r="H283" s="18" t="s">
        <v>113</v>
      </c>
      <c r="I283" s="18" t="s">
        <v>113</v>
      </c>
      <c r="J283" s="18">
        <v>282</v>
      </c>
      <c r="K283" s="18"/>
      <c r="L283" s="18" t="s">
        <v>645</v>
      </c>
      <c r="M283" s="18" t="s">
        <v>1949</v>
      </c>
      <c r="N283" s="18" t="str">
        <f t="shared" si="4"/>
        <v/>
      </c>
    </row>
    <row r="284" spans="1:14" ht="25" customHeight="1" x14ac:dyDescent="0.35">
      <c r="A284" s="18" t="s">
        <v>1847</v>
      </c>
      <c r="B284" s="18" t="s">
        <v>134</v>
      </c>
      <c r="C284" s="18" t="s">
        <v>315</v>
      </c>
      <c r="D284" s="20" t="s">
        <v>1032</v>
      </c>
      <c r="E284" s="18" t="s">
        <v>1839</v>
      </c>
      <c r="F284" s="18" t="s">
        <v>1839</v>
      </c>
      <c r="G284" s="18" t="s">
        <v>113</v>
      </c>
      <c r="H284" s="18" t="s">
        <v>113</v>
      </c>
      <c r="I284" s="18" t="s">
        <v>113</v>
      </c>
      <c r="J284" s="18">
        <v>283</v>
      </c>
      <c r="K284" s="18"/>
      <c r="L284" s="18" t="s">
        <v>645</v>
      </c>
      <c r="M284" s="18" t="s">
        <v>1949</v>
      </c>
      <c r="N284" s="18" t="str">
        <f t="shared" si="4"/>
        <v/>
      </c>
    </row>
    <row r="285" spans="1:14" ht="25" customHeight="1" x14ac:dyDescent="0.35">
      <c r="A285" s="18" t="s">
        <v>1847</v>
      </c>
      <c r="B285" s="18" t="s">
        <v>134</v>
      </c>
      <c r="C285" s="18" t="s">
        <v>319</v>
      </c>
      <c r="D285" s="20" t="s">
        <v>1035</v>
      </c>
      <c r="E285" s="18" t="s">
        <v>1839</v>
      </c>
      <c r="F285" s="18" t="s">
        <v>1839</v>
      </c>
      <c r="G285" s="18" t="s">
        <v>113</v>
      </c>
      <c r="H285" s="18" t="s">
        <v>113</v>
      </c>
      <c r="I285" s="18" t="s">
        <v>113</v>
      </c>
      <c r="J285" s="18">
        <v>284</v>
      </c>
      <c r="K285" s="18"/>
      <c r="L285" s="18" t="s">
        <v>645</v>
      </c>
      <c r="M285" s="18" t="s">
        <v>1949</v>
      </c>
      <c r="N285" s="18" t="str">
        <f t="shared" si="4"/>
        <v/>
      </c>
    </row>
    <row r="286" spans="1:14" ht="25" customHeight="1" x14ac:dyDescent="0.35">
      <c r="A286" s="18" t="s">
        <v>1847</v>
      </c>
      <c r="B286" s="18" t="s">
        <v>134</v>
      </c>
      <c r="C286" s="18" t="s">
        <v>321</v>
      </c>
      <c r="D286" s="20" t="s">
        <v>1036</v>
      </c>
      <c r="E286" s="18" t="s">
        <v>1839</v>
      </c>
      <c r="F286" s="18" t="s">
        <v>1839</v>
      </c>
      <c r="G286" s="18" t="s">
        <v>113</v>
      </c>
      <c r="H286" s="18" t="s">
        <v>113</v>
      </c>
      <c r="I286" s="18" t="s">
        <v>1839</v>
      </c>
      <c r="J286" s="18">
        <v>285</v>
      </c>
      <c r="K286" s="18"/>
      <c r="L286" s="18" t="s">
        <v>645</v>
      </c>
      <c r="M286" s="18" t="s">
        <v>1949</v>
      </c>
      <c r="N286" s="18" t="str">
        <f t="shared" si="4"/>
        <v/>
      </c>
    </row>
    <row r="287" spans="1:14" ht="25" customHeight="1" x14ac:dyDescent="0.35">
      <c r="A287" s="18" t="s">
        <v>1847</v>
      </c>
      <c r="B287" s="18" t="s">
        <v>134</v>
      </c>
      <c r="C287" s="18" t="s">
        <v>1954</v>
      </c>
      <c r="D287" s="20" t="s">
        <v>1955</v>
      </c>
      <c r="E287" s="18" t="s">
        <v>1839</v>
      </c>
      <c r="F287" s="18" t="s">
        <v>1839</v>
      </c>
      <c r="G287" s="18" t="s">
        <v>113</v>
      </c>
      <c r="H287" s="18" t="s">
        <v>1839</v>
      </c>
      <c r="I287" s="18" t="s">
        <v>113</v>
      </c>
      <c r="J287" s="18">
        <v>286</v>
      </c>
      <c r="K287" s="18"/>
      <c r="L287" s="18" t="s">
        <v>645</v>
      </c>
      <c r="M287" s="18" t="s">
        <v>1949</v>
      </c>
      <c r="N287" s="18" t="str">
        <f t="shared" si="4"/>
        <v/>
      </c>
    </row>
    <row r="288" spans="1:14" ht="25" customHeight="1" x14ac:dyDescent="0.35">
      <c r="A288" s="18" t="s">
        <v>1847</v>
      </c>
      <c r="B288" s="18" t="s">
        <v>134</v>
      </c>
      <c r="C288" s="18" t="s">
        <v>178</v>
      </c>
      <c r="D288" s="20" t="s">
        <v>179</v>
      </c>
      <c r="E288" s="18" t="s">
        <v>1839</v>
      </c>
      <c r="F288" s="18" t="s">
        <v>1839</v>
      </c>
      <c r="G288" s="18" t="s">
        <v>113</v>
      </c>
      <c r="H288" s="18" t="s">
        <v>1839</v>
      </c>
      <c r="I288" s="18" t="s">
        <v>113</v>
      </c>
      <c r="J288" s="18">
        <v>287</v>
      </c>
      <c r="K288" s="18"/>
      <c r="L288" s="18" t="s">
        <v>645</v>
      </c>
      <c r="M288" s="18" t="s">
        <v>1949</v>
      </c>
      <c r="N288" s="18" t="str">
        <f t="shared" si="4"/>
        <v/>
      </c>
    </row>
    <row r="289" spans="1:14" ht="25" customHeight="1" x14ac:dyDescent="0.35">
      <c r="A289" s="18" t="s">
        <v>1847</v>
      </c>
      <c r="B289" s="18" t="s">
        <v>134</v>
      </c>
      <c r="C289" s="18" t="s">
        <v>180</v>
      </c>
      <c r="D289" s="20" t="s">
        <v>1115</v>
      </c>
      <c r="E289" s="18" t="s">
        <v>113</v>
      </c>
      <c r="F289" s="18" t="s">
        <v>113</v>
      </c>
      <c r="G289" s="18" t="s">
        <v>113</v>
      </c>
      <c r="H289" s="18" t="s">
        <v>113</v>
      </c>
      <c r="I289" s="18" t="s">
        <v>113</v>
      </c>
      <c r="J289" s="18">
        <v>288</v>
      </c>
      <c r="K289" s="18"/>
      <c r="L289" s="18" t="s">
        <v>1107</v>
      </c>
      <c r="M289" s="18" t="s">
        <v>740</v>
      </c>
      <c r="N289" s="18" t="str">
        <f t="shared" si="4"/>
        <v/>
      </c>
    </row>
    <row r="290" spans="1:14" ht="25" customHeight="1" x14ac:dyDescent="0.35">
      <c r="A290" s="18" t="s">
        <v>1847</v>
      </c>
      <c r="B290" s="18" t="s">
        <v>134</v>
      </c>
      <c r="C290" s="18" t="s">
        <v>182</v>
      </c>
      <c r="D290" s="20" t="s">
        <v>323</v>
      </c>
      <c r="E290" s="18" t="s">
        <v>1839</v>
      </c>
      <c r="F290" s="18" t="s">
        <v>1839</v>
      </c>
      <c r="G290" s="18" t="s">
        <v>113</v>
      </c>
      <c r="H290" s="18" t="s">
        <v>113</v>
      </c>
      <c r="I290" s="18" t="s">
        <v>113</v>
      </c>
      <c r="J290" s="18">
        <v>289</v>
      </c>
      <c r="K290" s="18"/>
      <c r="L290" s="18" t="s">
        <v>1112</v>
      </c>
      <c r="M290" s="18" t="s">
        <v>740</v>
      </c>
      <c r="N290" s="18" t="str">
        <f t="shared" si="4"/>
        <v/>
      </c>
    </row>
    <row r="291" spans="1:14" ht="25" customHeight="1" x14ac:dyDescent="0.35">
      <c r="A291" s="18" t="s">
        <v>1848</v>
      </c>
      <c r="B291" s="18" t="s">
        <v>110</v>
      </c>
      <c r="C291" s="18" t="s">
        <v>396</v>
      </c>
      <c r="D291" s="20" t="s">
        <v>397</v>
      </c>
      <c r="E291" s="18" t="s">
        <v>113</v>
      </c>
      <c r="F291" s="18" t="s">
        <v>113</v>
      </c>
      <c r="G291" s="18" t="s">
        <v>1839</v>
      </c>
      <c r="H291" s="18" t="s">
        <v>113</v>
      </c>
      <c r="I291" s="18" t="s">
        <v>1839</v>
      </c>
      <c r="J291" s="18">
        <v>290</v>
      </c>
      <c r="K291" s="18" t="s">
        <v>1764</v>
      </c>
      <c r="L291" s="18" t="s">
        <v>551</v>
      </c>
      <c r="M291" s="18" t="s">
        <v>740</v>
      </c>
      <c r="N291" s="18" t="str">
        <f t="shared" si="4"/>
        <v>Active</v>
      </c>
    </row>
    <row r="292" spans="1:14" ht="25" customHeight="1" x14ac:dyDescent="0.35">
      <c r="A292" s="18" t="s">
        <v>1848</v>
      </c>
      <c r="B292" s="18" t="s">
        <v>110</v>
      </c>
      <c r="C292" s="18" t="s">
        <v>399</v>
      </c>
      <c r="D292" s="20" t="s">
        <v>400</v>
      </c>
      <c r="E292" s="18" t="s">
        <v>113</v>
      </c>
      <c r="F292" s="18" t="s">
        <v>1839</v>
      </c>
      <c r="G292" s="18" t="s">
        <v>113</v>
      </c>
      <c r="H292" s="18" t="s">
        <v>113</v>
      </c>
      <c r="I292" s="18" t="s">
        <v>113</v>
      </c>
      <c r="J292" s="18">
        <v>291</v>
      </c>
      <c r="K292" s="18" t="s">
        <v>2271</v>
      </c>
      <c r="L292" s="18" t="s">
        <v>551</v>
      </c>
      <c r="M292" s="18" t="s">
        <v>740</v>
      </c>
      <c r="N292" s="18" t="str">
        <f t="shared" si="4"/>
        <v>Active</v>
      </c>
    </row>
    <row r="293" spans="1:14" ht="25" customHeight="1" x14ac:dyDescent="0.35">
      <c r="A293" s="18" t="s">
        <v>1848</v>
      </c>
      <c r="B293" s="18" t="s">
        <v>110</v>
      </c>
      <c r="C293" s="18" t="s">
        <v>401</v>
      </c>
      <c r="D293" s="20" t="s">
        <v>402</v>
      </c>
      <c r="E293" s="18" t="s">
        <v>2276</v>
      </c>
      <c r="F293" s="18" t="s">
        <v>1839</v>
      </c>
      <c r="G293" s="18" t="s">
        <v>113</v>
      </c>
      <c r="H293" s="18" t="s">
        <v>1839</v>
      </c>
      <c r="I293" s="18" t="s">
        <v>113</v>
      </c>
      <c r="J293" s="18">
        <v>292</v>
      </c>
      <c r="K293" s="18" t="s">
        <v>1766</v>
      </c>
      <c r="L293" s="18" t="s">
        <v>551</v>
      </c>
      <c r="M293" s="18" t="s">
        <v>740</v>
      </c>
      <c r="N293" s="18" t="str">
        <f t="shared" si="4"/>
        <v>Active</v>
      </c>
    </row>
    <row r="294" spans="1:14" ht="25" customHeight="1" x14ac:dyDescent="0.35">
      <c r="A294" s="18" t="s">
        <v>1848</v>
      </c>
      <c r="B294" s="18" t="s">
        <v>110</v>
      </c>
      <c r="C294" s="18" t="s">
        <v>403</v>
      </c>
      <c r="D294" s="20" t="s">
        <v>404</v>
      </c>
      <c r="E294" s="18" t="s">
        <v>113</v>
      </c>
      <c r="F294" s="18" t="s">
        <v>1839</v>
      </c>
      <c r="G294" s="18" t="s">
        <v>113</v>
      </c>
      <c r="H294" s="18" t="s">
        <v>113</v>
      </c>
      <c r="I294" s="18" t="s">
        <v>113</v>
      </c>
      <c r="J294" s="18">
        <v>293</v>
      </c>
      <c r="K294" s="18" t="s">
        <v>1767</v>
      </c>
      <c r="L294" s="18" t="s">
        <v>551</v>
      </c>
      <c r="M294" s="18" t="s">
        <v>740</v>
      </c>
      <c r="N294" s="18" t="str">
        <f t="shared" si="4"/>
        <v>Active</v>
      </c>
    </row>
    <row r="295" spans="1:14" ht="25" customHeight="1" x14ac:dyDescent="0.35">
      <c r="A295" s="18" t="s">
        <v>1848</v>
      </c>
      <c r="B295" s="18" t="s">
        <v>110</v>
      </c>
      <c r="C295" s="18" t="s">
        <v>188</v>
      </c>
      <c r="D295" s="20" t="s">
        <v>405</v>
      </c>
      <c r="E295" s="18" t="s">
        <v>1839</v>
      </c>
      <c r="F295" s="18" t="s">
        <v>1839</v>
      </c>
      <c r="G295" s="18" t="s">
        <v>113</v>
      </c>
      <c r="H295" s="18" t="s">
        <v>113</v>
      </c>
      <c r="I295" s="18" t="s">
        <v>113</v>
      </c>
      <c r="J295" s="18">
        <v>294</v>
      </c>
      <c r="K295" s="18" t="s">
        <v>1716</v>
      </c>
      <c r="L295" s="18" t="s">
        <v>551</v>
      </c>
      <c r="M295" s="18" t="s">
        <v>740</v>
      </c>
      <c r="N295" s="18" t="str">
        <f t="shared" si="4"/>
        <v>Active</v>
      </c>
    </row>
    <row r="296" spans="1:14" ht="25" customHeight="1" x14ac:dyDescent="0.35">
      <c r="A296" s="18" t="s">
        <v>1848</v>
      </c>
      <c r="B296" s="18" t="s">
        <v>110</v>
      </c>
      <c r="C296" s="18" t="s">
        <v>406</v>
      </c>
      <c r="D296" s="20" t="s">
        <v>407</v>
      </c>
      <c r="E296" s="18" t="s">
        <v>1839</v>
      </c>
      <c r="F296" s="18" t="s">
        <v>1839</v>
      </c>
      <c r="G296" s="18" t="s">
        <v>113</v>
      </c>
      <c r="H296" s="18" t="s">
        <v>113</v>
      </c>
      <c r="I296" s="18" t="s">
        <v>113</v>
      </c>
      <c r="J296" s="18">
        <v>295</v>
      </c>
      <c r="K296" s="18" t="s">
        <v>1768</v>
      </c>
      <c r="L296" s="18" t="s">
        <v>645</v>
      </c>
      <c r="M296" s="18" t="s">
        <v>740</v>
      </c>
      <c r="N296" s="18" t="str">
        <f t="shared" si="4"/>
        <v>Active</v>
      </c>
    </row>
    <row r="297" spans="1:14" ht="25" customHeight="1" x14ac:dyDescent="0.35">
      <c r="A297" s="18" t="s">
        <v>1848</v>
      </c>
      <c r="B297" s="18" t="s">
        <v>110</v>
      </c>
      <c r="C297" s="18" t="s">
        <v>408</v>
      </c>
      <c r="D297" s="20" t="s">
        <v>1974</v>
      </c>
      <c r="E297" s="18" t="s">
        <v>113</v>
      </c>
      <c r="F297" s="18" t="s">
        <v>1839</v>
      </c>
      <c r="G297" s="18" t="s">
        <v>113</v>
      </c>
      <c r="H297" s="18" t="s">
        <v>113</v>
      </c>
      <c r="I297" s="18" t="s">
        <v>113</v>
      </c>
      <c r="J297" s="18">
        <v>296</v>
      </c>
      <c r="K297" s="18" t="s">
        <v>2272</v>
      </c>
      <c r="L297" s="18" t="s">
        <v>645</v>
      </c>
      <c r="M297" s="18" t="s">
        <v>740</v>
      </c>
      <c r="N297" s="18" t="str">
        <f t="shared" si="4"/>
        <v>Active</v>
      </c>
    </row>
    <row r="298" spans="1:14" ht="25" customHeight="1" x14ac:dyDescent="0.35">
      <c r="A298" s="18" t="s">
        <v>1848</v>
      </c>
      <c r="B298" s="18" t="s">
        <v>110</v>
      </c>
      <c r="C298" s="18" t="s">
        <v>410</v>
      </c>
      <c r="D298" s="20" t="s">
        <v>411</v>
      </c>
      <c r="E298" s="18" t="s">
        <v>113</v>
      </c>
      <c r="F298" s="18" t="s">
        <v>1839</v>
      </c>
      <c r="G298" s="18" t="s">
        <v>113</v>
      </c>
      <c r="H298" s="18" t="s">
        <v>1839</v>
      </c>
      <c r="I298" s="18" t="s">
        <v>113</v>
      </c>
      <c r="J298" s="18">
        <v>297</v>
      </c>
      <c r="K298" s="18" t="s">
        <v>1770</v>
      </c>
      <c r="L298" s="18" t="s">
        <v>645</v>
      </c>
      <c r="M298" s="18" t="s">
        <v>740</v>
      </c>
      <c r="N298" s="18" t="str">
        <f t="shared" si="4"/>
        <v>Active</v>
      </c>
    </row>
    <row r="299" spans="1:14" ht="25" customHeight="1" x14ac:dyDescent="0.35">
      <c r="A299" s="18" t="s">
        <v>1848</v>
      </c>
      <c r="B299" s="18" t="s">
        <v>110</v>
      </c>
      <c r="C299" s="18" t="s">
        <v>412</v>
      </c>
      <c r="D299" s="20" t="s">
        <v>413</v>
      </c>
      <c r="E299" s="18" t="s">
        <v>1839</v>
      </c>
      <c r="F299" s="18" t="s">
        <v>1839</v>
      </c>
      <c r="G299" s="18" t="s">
        <v>113</v>
      </c>
      <c r="H299" s="18" t="s">
        <v>113</v>
      </c>
      <c r="I299" s="18" t="s">
        <v>113</v>
      </c>
      <c r="J299" s="18">
        <v>298</v>
      </c>
      <c r="K299" s="18" t="s">
        <v>1771</v>
      </c>
      <c r="L299" s="18" t="s">
        <v>645</v>
      </c>
      <c r="M299" s="18" t="s">
        <v>740</v>
      </c>
      <c r="N299" s="18" t="str">
        <f t="shared" si="4"/>
        <v>Active</v>
      </c>
    </row>
    <row r="300" spans="1:14" ht="25" customHeight="1" x14ac:dyDescent="0.35">
      <c r="A300" s="18" t="s">
        <v>1848</v>
      </c>
      <c r="B300" s="18" t="s">
        <v>110</v>
      </c>
      <c r="C300" s="18" t="s">
        <v>196</v>
      </c>
      <c r="D300" s="20" t="s">
        <v>414</v>
      </c>
      <c r="E300" s="18" t="s">
        <v>1839</v>
      </c>
      <c r="F300" s="18" t="s">
        <v>1839</v>
      </c>
      <c r="G300" s="18" t="s">
        <v>113</v>
      </c>
      <c r="H300" s="18" t="s">
        <v>113</v>
      </c>
      <c r="I300" s="18" t="s">
        <v>113</v>
      </c>
      <c r="J300" s="18">
        <v>299</v>
      </c>
      <c r="K300" s="18" t="s">
        <v>1722</v>
      </c>
      <c r="L300" s="18" t="s">
        <v>645</v>
      </c>
      <c r="M300" s="18" t="s">
        <v>740</v>
      </c>
      <c r="N300" s="18" t="str">
        <f t="shared" si="4"/>
        <v>Active</v>
      </c>
    </row>
    <row r="301" spans="1:14" ht="25" customHeight="1" x14ac:dyDescent="0.35">
      <c r="A301" s="18" t="s">
        <v>1848</v>
      </c>
      <c r="B301" s="18" t="s">
        <v>110</v>
      </c>
      <c r="C301" s="18" t="s">
        <v>130</v>
      </c>
      <c r="D301" s="20" t="s">
        <v>1108</v>
      </c>
      <c r="E301" s="18" t="s">
        <v>113</v>
      </c>
      <c r="F301" s="18" t="s">
        <v>113</v>
      </c>
      <c r="G301" s="18" t="s">
        <v>113</v>
      </c>
      <c r="H301" s="18" t="s">
        <v>113</v>
      </c>
      <c r="I301" s="18" t="s">
        <v>113</v>
      </c>
      <c r="J301" s="18">
        <v>300</v>
      </c>
      <c r="K301" s="18" t="s">
        <v>1698</v>
      </c>
      <c r="L301" s="18" t="s">
        <v>1107</v>
      </c>
      <c r="M301" s="18" t="s">
        <v>740</v>
      </c>
      <c r="N301" s="18" t="str">
        <f t="shared" si="4"/>
        <v>Active</v>
      </c>
    </row>
    <row r="302" spans="1:14" ht="25" customHeight="1" x14ac:dyDescent="0.35">
      <c r="A302" s="18" t="s">
        <v>1848</v>
      </c>
      <c r="B302" s="18" t="s">
        <v>110</v>
      </c>
      <c r="C302" s="18" t="s">
        <v>132</v>
      </c>
      <c r="D302" s="20" t="s">
        <v>133</v>
      </c>
      <c r="E302" s="18" t="s">
        <v>113</v>
      </c>
      <c r="F302" s="18" t="s">
        <v>113</v>
      </c>
      <c r="G302" s="18" t="s">
        <v>1839</v>
      </c>
      <c r="H302" s="18" t="s">
        <v>1839</v>
      </c>
      <c r="I302" s="18" t="s">
        <v>1839</v>
      </c>
      <c r="J302" s="18">
        <v>301</v>
      </c>
      <c r="K302" s="18" t="s">
        <v>1693</v>
      </c>
      <c r="L302" s="18" t="s">
        <v>1112</v>
      </c>
      <c r="M302" s="18" t="s">
        <v>740</v>
      </c>
      <c r="N302" s="18" t="str">
        <f t="shared" si="4"/>
        <v>Active</v>
      </c>
    </row>
    <row r="303" spans="1:14" ht="25" customHeight="1" x14ac:dyDescent="0.35">
      <c r="A303" s="18" t="s">
        <v>1848</v>
      </c>
      <c r="B303" s="18" t="s">
        <v>134</v>
      </c>
      <c r="C303" s="18" t="s">
        <v>415</v>
      </c>
      <c r="D303" s="20" t="s">
        <v>416</v>
      </c>
      <c r="E303" s="18" t="s">
        <v>113</v>
      </c>
      <c r="F303" s="18" t="s">
        <v>1839</v>
      </c>
      <c r="G303" s="18" t="s">
        <v>113</v>
      </c>
      <c r="H303" s="18" t="s">
        <v>113</v>
      </c>
      <c r="I303" s="18" t="s">
        <v>1839</v>
      </c>
      <c r="J303" s="18">
        <v>302</v>
      </c>
      <c r="K303" s="18"/>
      <c r="L303" s="18" t="s">
        <v>551</v>
      </c>
      <c r="M303" s="18" t="s">
        <v>740</v>
      </c>
      <c r="N303" s="18" t="str">
        <f t="shared" si="4"/>
        <v/>
      </c>
    </row>
    <row r="304" spans="1:14" ht="25" customHeight="1" x14ac:dyDescent="0.35">
      <c r="A304" s="18" t="s">
        <v>1848</v>
      </c>
      <c r="B304" s="18" t="s">
        <v>134</v>
      </c>
      <c r="C304" s="18" t="s">
        <v>417</v>
      </c>
      <c r="D304" s="20" t="s">
        <v>418</v>
      </c>
      <c r="E304" s="18" t="s">
        <v>113</v>
      </c>
      <c r="F304" s="18" t="s">
        <v>113</v>
      </c>
      <c r="G304" s="18" t="s">
        <v>1839</v>
      </c>
      <c r="H304" s="18" t="s">
        <v>1839</v>
      </c>
      <c r="I304" s="18" t="s">
        <v>113</v>
      </c>
      <c r="J304" s="18">
        <v>303</v>
      </c>
      <c r="K304" s="18"/>
      <c r="L304" s="18" t="s">
        <v>551</v>
      </c>
      <c r="M304" s="18" t="s">
        <v>740</v>
      </c>
      <c r="N304" s="18" t="str">
        <f t="shared" si="4"/>
        <v/>
      </c>
    </row>
    <row r="305" spans="1:14" ht="25" customHeight="1" x14ac:dyDescent="0.35">
      <c r="A305" s="18" t="s">
        <v>1848</v>
      </c>
      <c r="B305" s="18" t="s">
        <v>134</v>
      </c>
      <c r="C305" s="18" t="s">
        <v>419</v>
      </c>
      <c r="D305" s="20" t="s">
        <v>1975</v>
      </c>
      <c r="E305" s="18" t="s">
        <v>1839</v>
      </c>
      <c r="F305" s="18" t="s">
        <v>1839</v>
      </c>
      <c r="G305" s="18" t="s">
        <v>113</v>
      </c>
      <c r="H305" s="18" t="s">
        <v>113</v>
      </c>
      <c r="I305" s="18" t="s">
        <v>1839</v>
      </c>
      <c r="J305" s="18">
        <v>304</v>
      </c>
      <c r="K305" s="18"/>
      <c r="L305" s="18" t="s">
        <v>551</v>
      </c>
      <c r="M305" s="18" t="s">
        <v>740</v>
      </c>
      <c r="N305" s="18" t="str">
        <f t="shared" si="4"/>
        <v/>
      </c>
    </row>
    <row r="306" spans="1:14" ht="25" customHeight="1" x14ac:dyDescent="0.35">
      <c r="A306" s="18" t="s">
        <v>1848</v>
      </c>
      <c r="B306" s="18" t="s">
        <v>134</v>
      </c>
      <c r="C306" s="18" t="s">
        <v>421</v>
      </c>
      <c r="D306" s="20" t="s">
        <v>422</v>
      </c>
      <c r="E306" s="18" t="s">
        <v>113</v>
      </c>
      <c r="F306" s="18" t="s">
        <v>113</v>
      </c>
      <c r="G306" s="18" t="s">
        <v>1839</v>
      </c>
      <c r="H306" s="18" t="s">
        <v>113</v>
      </c>
      <c r="I306" s="18" t="s">
        <v>1839</v>
      </c>
      <c r="J306" s="18">
        <v>305</v>
      </c>
      <c r="K306" s="18"/>
      <c r="L306" s="18" t="s">
        <v>551</v>
      </c>
      <c r="M306" s="18" t="s">
        <v>1944</v>
      </c>
      <c r="N306" s="18" t="str">
        <f t="shared" si="4"/>
        <v/>
      </c>
    </row>
    <row r="307" spans="1:14" ht="25" customHeight="1" x14ac:dyDescent="0.35">
      <c r="A307" s="18" t="s">
        <v>1848</v>
      </c>
      <c r="B307" s="18" t="s">
        <v>134</v>
      </c>
      <c r="C307" s="18" t="s">
        <v>423</v>
      </c>
      <c r="D307" s="20" t="s">
        <v>1976</v>
      </c>
      <c r="E307" s="18" t="s">
        <v>113</v>
      </c>
      <c r="F307" s="18" t="s">
        <v>1839</v>
      </c>
      <c r="G307" s="18" t="s">
        <v>113</v>
      </c>
      <c r="H307" s="18" t="s">
        <v>113</v>
      </c>
      <c r="I307" s="18" t="s">
        <v>1839</v>
      </c>
      <c r="J307" s="18">
        <v>306</v>
      </c>
      <c r="K307" s="18"/>
      <c r="L307" s="18" t="s">
        <v>551</v>
      </c>
      <c r="M307" s="18" t="s">
        <v>1944</v>
      </c>
      <c r="N307" s="18" t="str">
        <f t="shared" si="4"/>
        <v/>
      </c>
    </row>
    <row r="308" spans="1:14" ht="25" customHeight="1" x14ac:dyDescent="0.35">
      <c r="A308" s="18" t="s">
        <v>1848</v>
      </c>
      <c r="B308" s="18" t="s">
        <v>134</v>
      </c>
      <c r="C308" s="18" t="s">
        <v>1945</v>
      </c>
      <c r="D308" s="20" t="s">
        <v>1946</v>
      </c>
      <c r="E308" s="18" t="s">
        <v>113</v>
      </c>
      <c r="F308" s="18" t="s">
        <v>1839</v>
      </c>
      <c r="G308" s="18" t="s">
        <v>1839</v>
      </c>
      <c r="H308" s="18" t="s">
        <v>113</v>
      </c>
      <c r="I308" s="18" t="s">
        <v>1839</v>
      </c>
      <c r="J308" s="18">
        <v>307</v>
      </c>
      <c r="K308" s="18"/>
      <c r="L308" s="18" t="s">
        <v>551</v>
      </c>
      <c r="M308" s="18" t="s">
        <v>1944</v>
      </c>
      <c r="N308" s="18" t="str">
        <f t="shared" si="4"/>
        <v/>
      </c>
    </row>
    <row r="309" spans="1:14" ht="25" customHeight="1" x14ac:dyDescent="0.35">
      <c r="A309" s="18" t="s">
        <v>1848</v>
      </c>
      <c r="B309" s="18" t="s">
        <v>134</v>
      </c>
      <c r="C309" s="18" t="s">
        <v>146</v>
      </c>
      <c r="D309" s="20" t="s">
        <v>350</v>
      </c>
      <c r="E309" s="18" t="s">
        <v>1839</v>
      </c>
      <c r="F309" s="18" t="s">
        <v>1839</v>
      </c>
      <c r="G309" s="18" t="s">
        <v>113</v>
      </c>
      <c r="H309" s="18" t="s">
        <v>113</v>
      </c>
      <c r="I309" s="18" t="s">
        <v>1839</v>
      </c>
      <c r="J309" s="18">
        <v>308</v>
      </c>
      <c r="K309" s="18"/>
      <c r="L309" s="18" t="s">
        <v>551</v>
      </c>
      <c r="M309" s="18" t="s">
        <v>1944</v>
      </c>
      <c r="N309" s="18" t="str">
        <f t="shared" si="4"/>
        <v/>
      </c>
    </row>
    <row r="310" spans="1:14" ht="25" customHeight="1" x14ac:dyDescent="0.35">
      <c r="A310" s="18" t="s">
        <v>1848</v>
      </c>
      <c r="B310" s="18" t="s">
        <v>134</v>
      </c>
      <c r="C310" s="18" t="s">
        <v>430</v>
      </c>
      <c r="D310" s="20" t="s">
        <v>431</v>
      </c>
      <c r="E310" s="18" t="s">
        <v>113</v>
      </c>
      <c r="F310" s="18" t="s">
        <v>113</v>
      </c>
      <c r="G310" s="18" t="s">
        <v>113</v>
      </c>
      <c r="H310" s="18" t="s">
        <v>1839</v>
      </c>
      <c r="I310" s="18" t="s">
        <v>1839</v>
      </c>
      <c r="J310" s="18">
        <v>309</v>
      </c>
      <c r="K310" s="18"/>
      <c r="L310" s="18" t="s">
        <v>551</v>
      </c>
      <c r="M310" s="18" t="s">
        <v>1949</v>
      </c>
      <c r="N310" s="18" t="str">
        <f t="shared" si="4"/>
        <v/>
      </c>
    </row>
    <row r="311" spans="1:14" ht="25" customHeight="1" x14ac:dyDescent="0.35">
      <c r="A311" s="18" t="s">
        <v>1848</v>
      </c>
      <c r="B311" s="18" t="s">
        <v>134</v>
      </c>
      <c r="C311" s="18" t="s">
        <v>1950</v>
      </c>
      <c r="D311" s="20" t="s">
        <v>1951</v>
      </c>
      <c r="E311" s="18" t="s">
        <v>113</v>
      </c>
      <c r="F311" s="18" t="s">
        <v>1839</v>
      </c>
      <c r="G311" s="18" t="s">
        <v>113</v>
      </c>
      <c r="H311" s="18" t="s">
        <v>113</v>
      </c>
      <c r="I311" s="18" t="s">
        <v>1839</v>
      </c>
      <c r="J311" s="18">
        <v>310</v>
      </c>
      <c r="K311" s="18"/>
      <c r="L311" s="18" t="s">
        <v>551</v>
      </c>
      <c r="M311" s="18" t="s">
        <v>1949</v>
      </c>
      <c r="N311" s="18" t="str">
        <f t="shared" si="4"/>
        <v/>
      </c>
    </row>
    <row r="312" spans="1:14" ht="25" customHeight="1" x14ac:dyDescent="0.35">
      <c r="A312" s="18" t="s">
        <v>1848</v>
      </c>
      <c r="B312" s="18" t="s">
        <v>134</v>
      </c>
      <c r="C312" s="18" t="s">
        <v>279</v>
      </c>
      <c r="D312" s="20" t="s">
        <v>280</v>
      </c>
      <c r="E312" s="18" t="s">
        <v>1839</v>
      </c>
      <c r="F312" s="18" t="s">
        <v>1839</v>
      </c>
      <c r="G312" s="18" t="s">
        <v>113</v>
      </c>
      <c r="H312" s="18" t="s">
        <v>113</v>
      </c>
      <c r="I312" s="18" t="s">
        <v>113</v>
      </c>
      <c r="J312" s="18">
        <v>311</v>
      </c>
      <c r="K312" s="18"/>
      <c r="L312" s="18" t="s">
        <v>551</v>
      </c>
      <c r="M312" s="18" t="s">
        <v>1949</v>
      </c>
      <c r="N312" s="18" t="str">
        <f t="shared" si="4"/>
        <v/>
      </c>
    </row>
    <row r="313" spans="1:14" ht="25" customHeight="1" x14ac:dyDescent="0.35">
      <c r="A313" s="18" t="s">
        <v>1848</v>
      </c>
      <c r="B313" s="18" t="s">
        <v>134</v>
      </c>
      <c r="C313" s="18" t="s">
        <v>156</v>
      </c>
      <c r="D313" s="20" t="s">
        <v>356</v>
      </c>
      <c r="E313" s="18" t="s">
        <v>1839</v>
      </c>
      <c r="F313" s="18" t="s">
        <v>1839</v>
      </c>
      <c r="G313" s="18" t="s">
        <v>113</v>
      </c>
      <c r="H313" s="18" t="s">
        <v>113</v>
      </c>
      <c r="I313" s="18" t="s">
        <v>1839</v>
      </c>
      <c r="J313" s="18">
        <v>312</v>
      </c>
      <c r="K313" s="18"/>
      <c r="L313" s="18" t="s">
        <v>551</v>
      </c>
      <c r="M313" s="18" t="s">
        <v>1949</v>
      </c>
      <c r="N313" s="18" t="str">
        <f t="shared" si="4"/>
        <v/>
      </c>
    </row>
    <row r="314" spans="1:14" ht="25" customHeight="1" x14ac:dyDescent="0.35">
      <c r="A314" s="18" t="s">
        <v>1848</v>
      </c>
      <c r="B314" s="18" t="s">
        <v>134</v>
      </c>
      <c r="C314" s="18" t="s">
        <v>432</v>
      </c>
      <c r="D314" s="20" t="s">
        <v>433</v>
      </c>
      <c r="E314" s="18" t="s">
        <v>113</v>
      </c>
      <c r="F314" s="18" t="s">
        <v>113</v>
      </c>
      <c r="G314" s="18" t="s">
        <v>113</v>
      </c>
      <c r="H314" s="18" t="s">
        <v>1839</v>
      </c>
      <c r="I314" s="18" t="s">
        <v>1839</v>
      </c>
      <c r="J314" s="18">
        <v>313</v>
      </c>
      <c r="K314" s="18"/>
      <c r="L314" s="18" t="s">
        <v>645</v>
      </c>
      <c r="M314" s="18" t="s">
        <v>740</v>
      </c>
      <c r="N314" s="18" t="str">
        <f t="shared" si="4"/>
        <v/>
      </c>
    </row>
    <row r="315" spans="1:14" ht="25" customHeight="1" x14ac:dyDescent="0.35">
      <c r="A315" s="18" t="s">
        <v>1848</v>
      </c>
      <c r="B315" s="18" t="s">
        <v>134</v>
      </c>
      <c r="C315" s="18" t="s">
        <v>434</v>
      </c>
      <c r="D315" s="20" t="s">
        <v>435</v>
      </c>
      <c r="E315" s="18" t="s">
        <v>113</v>
      </c>
      <c r="F315" s="18" t="s">
        <v>113</v>
      </c>
      <c r="G315" s="18" t="s">
        <v>1839</v>
      </c>
      <c r="H315" s="18" t="s">
        <v>1839</v>
      </c>
      <c r="I315" s="18" t="s">
        <v>113</v>
      </c>
      <c r="J315" s="18">
        <v>314</v>
      </c>
      <c r="K315" s="18"/>
      <c r="L315" s="18" t="s">
        <v>645</v>
      </c>
      <c r="M315" s="18" t="s">
        <v>740</v>
      </c>
      <c r="N315" s="18" t="str">
        <f t="shared" si="4"/>
        <v/>
      </c>
    </row>
    <row r="316" spans="1:14" ht="25" customHeight="1" x14ac:dyDescent="0.35">
      <c r="A316" s="18" t="s">
        <v>1848</v>
      </c>
      <c r="B316" s="18" t="s">
        <v>134</v>
      </c>
      <c r="C316" s="18" t="s">
        <v>436</v>
      </c>
      <c r="D316" s="20" t="s">
        <v>1977</v>
      </c>
      <c r="E316" s="18" t="s">
        <v>1839</v>
      </c>
      <c r="F316" s="18" t="s">
        <v>1839</v>
      </c>
      <c r="G316" s="18" t="s">
        <v>113</v>
      </c>
      <c r="H316" s="18" t="s">
        <v>113</v>
      </c>
      <c r="I316" s="18" t="s">
        <v>113</v>
      </c>
      <c r="J316" s="18">
        <v>315</v>
      </c>
      <c r="K316" s="18"/>
      <c r="L316" s="18" t="s">
        <v>645</v>
      </c>
      <c r="M316" s="18" t="s">
        <v>740</v>
      </c>
      <c r="N316" s="18" t="str">
        <f t="shared" si="4"/>
        <v/>
      </c>
    </row>
    <row r="317" spans="1:14" ht="25" customHeight="1" x14ac:dyDescent="0.35">
      <c r="A317" s="18" t="s">
        <v>1848</v>
      </c>
      <c r="B317" s="18" t="s">
        <v>134</v>
      </c>
      <c r="C317" s="18" t="s">
        <v>438</v>
      </c>
      <c r="D317" s="20" t="s">
        <v>439</v>
      </c>
      <c r="E317" s="18" t="s">
        <v>113</v>
      </c>
      <c r="F317" s="18" t="s">
        <v>113</v>
      </c>
      <c r="G317" s="18" t="s">
        <v>113</v>
      </c>
      <c r="H317" s="18" t="s">
        <v>1839</v>
      </c>
      <c r="I317" s="18" t="s">
        <v>1839</v>
      </c>
      <c r="J317" s="18">
        <v>316</v>
      </c>
      <c r="K317" s="18"/>
      <c r="L317" s="18" t="s">
        <v>645</v>
      </c>
      <c r="M317" s="18" t="s">
        <v>1944</v>
      </c>
      <c r="N317" s="18" t="str">
        <f t="shared" si="4"/>
        <v/>
      </c>
    </row>
    <row r="318" spans="1:14" ht="25" customHeight="1" x14ac:dyDescent="0.35">
      <c r="A318" s="18" t="s">
        <v>1848</v>
      </c>
      <c r="B318" s="18" t="s">
        <v>134</v>
      </c>
      <c r="C318" s="18" t="s">
        <v>440</v>
      </c>
      <c r="D318" s="20" t="s">
        <v>441</v>
      </c>
      <c r="E318" s="18" t="s">
        <v>113</v>
      </c>
      <c r="F318" s="18" t="s">
        <v>1839</v>
      </c>
      <c r="G318" s="18" t="s">
        <v>113</v>
      </c>
      <c r="H318" s="18" t="s">
        <v>113</v>
      </c>
      <c r="I318" s="18" t="s">
        <v>1839</v>
      </c>
      <c r="J318" s="18">
        <v>317</v>
      </c>
      <c r="K318" s="18"/>
      <c r="L318" s="18" t="s">
        <v>645</v>
      </c>
      <c r="M318" s="18" t="s">
        <v>1944</v>
      </c>
      <c r="N318" s="18" t="str">
        <f t="shared" si="4"/>
        <v/>
      </c>
    </row>
    <row r="319" spans="1:14" ht="25" customHeight="1" x14ac:dyDescent="0.35">
      <c r="A319" s="18" t="s">
        <v>1848</v>
      </c>
      <c r="B319" s="18" t="s">
        <v>134</v>
      </c>
      <c r="C319" s="18" t="s">
        <v>1954</v>
      </c>
      <c r="D319" s="20" t="s">
        <v>1955</v>
      </c>
      <c r="E319" s="18" t="s">
        <v>1839</v>
      </c>
      <c r="F319" s="18" t="s">
        <v>1839</v>
      </c>
      <c r="G319" s="18" t="s">
        <v>113</v>
      </c>
      <c r="H319" s="18" t="s">
        <v>1839</v>
      </c>
      <c r="I319" s="18" t="s">
        <v>113</v>
      </c>
      <c r="J319" s="18">
        <v>318</v>
      </c>
      <c r="K319" s="18"/>
      <c r="L319" s="18" t="s">
        <v>645</v>
      </c>
      <c r="M319" s="18" t="s">
        <v>1944</v>
      </c>
      <c r="N319" s="18" t="str">
        <f t="shared" si="4"/>
        <v/>
      </c>
    </row>
    <row r="320" spans="1:14" ht="25" customHeight="1" x14ac:dyDescent="0.35">
      <c r="A320" s="18" t="s">
        <v>1848</v>
      </c>
      <c r="B320" s="18" t="s">
        <v>134</v>
      </c>
      <c r="C320" s="18" t="s">
        <v>169</v>
      </c>
      <c r="D320" s="20" t="s">
        <v>170</v>
      </c>
      <c r="E320" s="18" t="s">
        <v>1839</v>
      </c>
      <c r="F320" s="18" t="s">
        <v>1839</v>
      </c>
      <c r="G320" s="18" t="s">
        <v>113</v>
      </c>
      <c r="H320" s="18" t="s">
        <v>113</v>
      </c>
      <c r="I320" s="18" t="s">
        <v>1839</v>
      </c>
      <c r="J320" s="18">
        <v>319</v>
      </c>
      <c r="K320" s="18"/>
      <c r="L320" s="18" t="s">
        <v>645</v>
      </c>
      <c r="M320" s="18" t="s">
        <v>1944</v>
      </c>
      <c r="N320" s="18" t="str">
        <f t="shared" si="4"/>
        <v/>
      </c>
    </row>
    <row r="321" spans="1:14" ht="25" customHeight="1" x14ac:dyDescent="0.35">
      <c r="A321" s="18" t="s">
        <v>1848</v>
      </c>
      <c r="B321" s="18" t="s">
        <v>134</v>
      </c>
      <c r="C321" s="18" t="s">
        <v>448</v>
      </c>
      <c r="D321" s="20" t="s">
        <v>449</v>
      </c>
      <c r="E321" s="18" t="s">
        <v>1839</v>
      </c>
      <c r="F321" s="18" t="s">
        <v>1839</v>
      </c>
      <c r="G321" s="18" t="s">
        <v>113</v>
      </c>
      <c r="H321" s="18" t="s">
        <v>113</v>
      </c>
      <c r="I321" s="18" t="s">
        <v>113</v>
      </c>
      <c r="J321" s="18">
        <v>320</v>
      </c>
      <c r="K321" s="18"/>
      <c r="L321" s="18" t="s">
        <v>645</v>
      </c>
      <c r="M321" s="18" t="s">
        <v>1949</v>
      </c>
      <c r="N321" s="18" t="str">
        <f t="shared" si="4"/>
        <v/>
      </c>
    </row>
    <row r="322" spans="1:14" ht="25" customHeight="1" x14ac:dyDescent="0.35">
      <c r="A322" s="18" t="s">
        <v>1848</v>
      </c>
      <c r="B322" s="18" t="s">
        <v>134</v>
      </c>
      <c r="C322" s="18" t="s">
        <v>1958</v>
      </c>
      <c r="D322" s="20" t="s">
        <v>1959</v>
      </c>
      <c r="E322" s="18" t="s">
        <v>1839</v>
      </c>
      <c r="F322" s="18" t="s">
        <v>1839</v>
      </c>
      <c r="G322" s="18" t="s">
        <v>113</v>
      </c>
      <c r="H322" s="18" t="s">
        <v>113</v>
      </c>
      <c r="I322" s="18" t="s">
        <v>113</v>
      </c>
      <c r="J322" s="18">
        <v>321</v>
      </c>
      <c r="K322" s="18"/>
      <c r="L322" s="18" t="s">
        <v>645</v>
      </c>
      <c r="M322" s="18" t="s">
        <v>1949</v>
      </c>
      <c r="N322" s="18" t="str">
        <f t="shared" si="4"/>
        <v/>
      </c>
    </row>
    <row r="323" spans="1:14" ht="25" customHeight="1" x14ac:dyDescent="0.35">
      <c r="A323" s="18" t="s">
        <v>1848</v>
      </c>
      <c r="B323" s="18" t="s">
        <v>134</v>
      </c>
      <c r="C323" s="18" t="s">
        <v>303</v>
      </c>
      <c r="D323" s="20" t="s">
        <v>475</v>
      </c>
      <c r="E323" s="18" t="s">
        <v>1839</v>
      </c>
      <c r="F323" s="18" t="s">
        <v>1839</v>
      </c>
      <c r="G323" s="18" t="s">
        <v>113</v>
      </c>
      <c r="H323" s="18" t="s">
        <v>113</v>
      </c>
      <c r="I323" s="18" t="s">
        <v>113</v>
      </c>
      <c r="J323" s="18">
        <v>322</v>
      </c>
      <c r="K323" s="18"/>
      <c r="L323" s="18" t="s">
        <v>645</v>
      </c>
      <c r="M323" s="18" t="s">
        <v>1949</v>
      </c>
      <c r="N323" s="18" t="str">
        <f t="shared" ref="N323:N326" si="5">IF(K323="","","Active")</f>
        <v/>
      </c>
    </row>
    <row r="324" spans="1:14" ht="25" customHeight="1" x14ac:dyDescent="0.35">
      <c r="A324" s="18" t="s">
        <v>1848</v>
      </c>
      <c r="B324" s="18" t="s">
        <v>134</v>
      </c>
      <c r="C324" s="18" t="s">
        <v>178</v>
      </c>
      <c r="D324" s="20" t="s">
        <v>179</v>
      </c>
      <c r="E324" s="18" t="s">
        <v>1839</v>
      </c>
      <c r="F324" s="18" t="s">
        <v>1839</v>
      </c>
      <c r="G324" s="18" t="s">
        <v>113</v>
      </c>
      <c r="H324" s="18" t="s">
        <v>1839</v>
      </c>
      <c r="I324" s="18" t="s">
        <v>113</v>
      </c>
      <c r="J324" s="18">
        <v>323</v>
      </c>
      <c r="K324" s="18"/>
      <c r="L324" s="18" t="s">
        <v>645</v>
      </c>
      <c r="M324" s="18" t="s">
        <v>1949</v>
      </c>
      <c r="N324" s="18" t="str">
        <f t="shared" si="5"/>
        <v/>
      </c>
    </row>
    <row r="325" spans="1:14" ht="25" customHeight="1" x14ac:dyDescent="0.35">
      <c r="A325" s="18" t="s">
        <v>1848</v>
      </c>
      <c r="B325" s="18" t="s">
        <v>134</v>
      </c>
      <c r="C325" s="18" t="s">
        <v>180</v>
      </c>
      <c r="D325" s="20" t="s">
        <v>1115</v>
      </c>
      <c r="E325" s="18" t="s">
        <v>113</v>
      </c>
      <c r="F325" s="18" t="s">
        <v>113</v>
      </c>
      <c r="G325" s="18" t="s">
        <v>113</v>
      </c>
      <c r="H325" s="18" t="s">
        <v>113</v>
      </c>
      <c r="I325" s="18" t="s">
        <v>113</v>
      </c>
      <c r="J325" s="18">
        <v>324</v>
      </c>
      <c r="K325" s="18"/>
      <c r="L325" s="18" t="s">
        <v>1107</v>
      </c>
      <c r="M325" s="18" t="s">
        <v>740</v>
      </c>
      <c r="N325" s="18" t="str">
        <f t="shared" si="5"/>
        <v/>
      </c>
    </row>
    <row r="326" spans="1:14" ht="25" customHeight="1" x14ac:dyDescent="0.35">
      <c r="A326" s="18" t="s">
        <v>1848</v>
      </c>
      <c r="B326" s="18" t="s">
        <v>134</v>
      </c>
      <c r="C326" s="18" t="s">
        <v>182</v>
      </c>
      <c r="D326" s="20" t="s">
        <v>323</v>
      </c>
      <c r="E326" s="18" t="s">
        <v>1839</v>
      </c>
      <c r="F326" s="18" t="s">
        <v>1839</v>
      </c>
      <c r="G326" s="18" t="s">
        <v>113</v>
      </c>
      <c r="H326" s="18" t="s">
        <v>113</v>
      </c>
      <c r="I326" s="18" t="s">
        <v>113</v>
      </c>
      <c r="J326" s="18">
        <v>325</v>
      </c>
      <c r="K326" s="18"/>
      <c r="L326" s="18" t="s">
        <v>1112</v>
      </c>
      <c r="M326" s="18" t="s">
        <v>740</v>
      </c>
      <c r="N326" s="18" t="str">
        <f t="shared" si="5"/>
        <v/>
      </c>
    </row>
    <row r="327" spans="1:14" ht="25" customHeight="1" x14ac:dyDescent="0.35">
      <c r="A327" s="68"/>
      <c r="B327" s="68"/>
      <c r="C327" s="68"/>
      <c r="D327" s="69"/>
      <c r="E327" s="68"/>
      <c r="F327" s="68"/>
      <c r="G327" s="68"/>
      <c r="H327" s="68"/>
      <c r="I327" s="68"/>
      <c r="J327" s="68"/>
      <c r="K327" s="68"/>
      <c r="L327" s="68"/>
      <c r="M327" s="68"/>
      <c r="N327" s="68"/>
    </row>
    <row r="328" spans="1:14" ht="25" customHeight="1" x14ac:dyDescent="0.35">
      <c r="A328" s="68"/>
      <c r="B328" s="68"/>
      <c r="C328" s="68"/>
      <c r="D328" s="69"/>
      <c r="E328" s="68"/>
      <c r="F328" s="68"/>
      <c r="G328" s="68"/>
      <c r="H328" s="68"/>
      <c r="I328" s="68"/>
      <c r="J328" s="68"/>
      <c r="K328" s="68"/>
      <c r="L328" s="68"/>
      <c r="M328" s="68"/>
      <c r="N328" s="68"/>
    </row>
    <row r="329" spans="1:14" ht="25" customHeight="1" x14ac:dyDescent="0.35">
      <c r="A329" s="68"/>
      <c r="B329" s="68"/>
      <c r="C329" s="68"/>
      <c r="D329" s="69"/>
      <c r="E329" s="68"/>
      <c r="F329" s="68"/>
      <c r="G329" s="68"/>
      <c r="H329" s="68"/>
      <c r="I329" s="68"/>
      <c r="J329" s="68"/>
      <c r="K329" s="68"/>
      <c r="L329" s="68"/>
      <c r="M329" s="68"/>
      <c r="N329" s="68"/>
    </row>
    <row r="330" spans="1:14" ht="25" customHeight="1" x14ac:dyDescent="0.35">
      <c r="A330" s="68"/>
      <c r="B330" s="68"/>
      <c r="C330" s="68"/>
      <c r="D330" s="69"/>
      <c r="E330" s="68"/>
      <c r="F330" s="68"/>
      <c r="G330" s="68"/>
      <c r="H330" s="68"/>
      <c r="I330" s="68"/>
      <c r="J330" s="68"/>
      <c r="K330" s="68"/>
      <c r="L330" s="68"/>
      <c r="M330" s="68"/>
      <c r="N330" s="68"/>
    </row>
    <row r="331" spans="1:14" ht="25" customHeight="1" x14ac:dyDescent="0.35">
      <c r="A331" s="68"/>
      <c r="B331" s="68"/>
      <c r="C331" s="68"/>
      <c r="D331" s="69"/>
      <c r="E331" s="68"/>
      <c r="F331" s="68"/>
      <c r="G331" s="68"/>
      <c r="H331" s="68"/>
      <c r="I331" s="68"/>
      <c r="J331" s="68"/>
      <c r="K331" s="68"/>
      <c r="L331" s="68"/>
      <c r="M331" s="68"/>
      <c r="N331" s="68"/>
    </row>
    <row r="332" spans="1:14" ht="25" customHeight="1" x14ac:dyDescent="0.35">
      <c r="A332" s="68"/>
      <c r="B332" s="68"/>
      <c r="C332" s="68"/>
      <c r="D332" s="69"/>
      <c r="E332" s="68"/>
      <c r="F332" s="68"/>
      <c r="G332" s="68"/>
      <c r="H332" s="68"/>
      <c r="I332" s="68"/>
      <c r="J332" s="68"/>
      <c r="K332" s="68"/>
      <c r="L332" s="68"/>
      <c r="M332" s="68"/>
      <c r="N332" s="68"/>
    </row>
    <row r="333" spans="1:14" ht="25" customHeight="1" x14ac:dyDescent="0.35">
      <c r="A333" s="68"/>
      <c r="B333" s="68"/>
      <c r="C333" s="68"/>
      <c r="D333" s="69"/>
      <c r="E333" s="68"/>
      <c r="F333" s="68"/>
      <c r="G333" s="68"/>
      <c r="H333" s="68"/>
      <c r="I333" s="68"/>
      <c r="J333" s="68"/>
      <c r="K333" s="68"/>
      <c r="L333" s="68"/>
      <c r="M333" s="68"/>
      <c r="N333" s="68"/>
    </row>
    <row r="334" spans="1:14" ht="25" customHeight="1" x14ac:dyDescent="0.35">
      <c r="A334" s="68"/>
      <c r="B334" s="68"/>
      <c r="C334" s="68"/>
      <c r="D334" s="69"/>
      <c r="E334" s="68"/>
      <c r="F334" s="68"/>
      <c r="G334" s="68"/>
      <c r="H334" s="68"/>
      <c r="I334" s="68"/>
      <c r="J334" s="68"/>
      <c r="K334" s="68"/>
      <c r="L334" s="68"/>
      <c r="M334" s="68"/>
      <c r="N334" s="68"/>
    </row>
    <row r="335" spans="1:14" ht="25" customHeight="1" x14ac:dyDescent="0.35">
      <c r="A335" s="68"/>
      <c r="B335" s="68"/>
      <c r="C335" s="68"/>
      <c r="D335" s="69"/>
      <c r="E335" s="68"/>
      <c r="F335" s="68"/>
      <c r="G335" s="68"/>
      <c r="H335" s="68"/>
      <c r="I335" s="68"/>
      <c r="J335" s="68"/>
      <c r="K335" s="68"/>
      <c r="L335" s="68"/>
      <c r="M335" s="68"/>
      <c r="N335" s="68"/>
    </row>
    <row r="336" spans="1:14" ht="25" customHeight="1" x14ac:dyDescent="0.35">
      <c r="A336" s="68"/>
      <c r="B336" s="68"/>
      <c r="C336" s="68"/>
      <c r="D336" s="69"/>
      <c r="E336" s="68"/>
      <c r="F336" s="68"/>
      <c r="G336" s="68"/>
      <c r="H336" s="68"/>
      <c r="I336" s="68"/>
      <c r="J336" s="68"/>
      <c r="K336" s="68"/>
      <c r="L336" s="68"/>
      <c r="M336" s="68"/>
      <c r="N336" s="68"/>
    </row>
    <row r="337" spans="1:14" ht="25" customHeight="1" x14ac:dyDescent="0.35">
      <c r="A337" s="68"/>
      <c r="B337" s="68"/>
      <c r="C337" s="68"/>
      <c r="D337" s="69"/>
      <c r="E337" s="68"/>
      <c r="F337" s="68"/>
      <c r="G337" s="68"/>
      <c r="H337" s="68"/>
      <c r="I337" s="68"/>
      <c r="J337" s="68"/>
      <c r="K337" s="68"/>
      <c r="L337" s="68"/>
      <c r="M337" s="68"/>
      <c r="N337" s="68"/>
    </row>
    <row r="338" spans="1:14" ht="25" customHeight="1" x14ac:dyDescent="0.35">
      <c r="A338" s="68"/>
      <c r="B338" s="68"/>
      <c r="C338" s="68"/>
      <c r="D338" s="69"/>
      <c r="E338" s="68"/>
      <c r="F338" s="68"/>
      <c r="G338" s="68"/>
      <c r="H338" s="68"/>
      <c r="I338" s="68"/>
      <c r="J338" s="68"/>
      <c r="K338" s="68"/>
      <c r="L338" s="68"/>
      <c r="M338" s="68"/>
      <c r="N338" s="68"/>
    </row>
    <row r="339" spans="1:14" ht="25" customHeight="1" x14ac:dyDescent="0.35">
      <c r="A339" s="68"/>
      <c r="B339" s="68"/>
      <c r="C339" s="68"/>
      <c r="D339" s="69"/>
      <c r="E339" s="68"/>
      <c r="F339" s="68"/>
      <c r="G339" s="68"/>
      <c r="H339" s="68"/>
      <c r="I339" s="68"/>
      <c r="J339" s="68"/>
      <c r="K339" s="68"/>
      <c r="L339" s="68"/>
      <c r="M339" s="68"/>
      <c r="N339" s="68"/>
    </row>
    <row r="340" spans="1:14" ht="25" customHeight="1" x14ac:dyDescent="0.35">
      <c r="A340" s="68"/>
      <c r="B340" s="68"/>
      <c r="C340" s="68"/>
      <c r="D340" s="69"/>
      <c r="E340" s="68"/>
      <c r="F340" s="68"/>
      <c r="G340" s="68"/>
      <c r="H340" s="68"/>
      <c r="I340" s="68"/>
      <c r="J340" s="68"/>
      <c r="K340" s="68"/>
      <c r="L340" s="68"/>
      <c r="M340" s="68"/>
      <c r="N340" s="68"/>
    </row>
    <row r="341" spans="1:14" ht="25" customHeight="1" x14ac:dyDescent="0.35">
      <c r="A341" s="68"/>
      <c r="B341" s="68"/>
      <c r="C341" s="68"/>
      <c r="D341" s="69"/>
      <c r="E341" s="68"/>
      <c r="F341" s="68"/>
      <c r="G341" s="68"/>
      <c r="H341" s="68"/>
      <c r="I341" s="68"/>
      <c r="J341" s="68"/>
      <c r="K341" s="68"/>
      <c r="L341" s="68"/>
      <c r="M341" s="68"/>
      <c r="N341" s="68"/>
    </row>
    <row r="342" spans="1:14" ht="25" customHeight="1" x14ac:dyDescent="0.35">
      <c r="A342" s="68"/>
      <c r="B342" s="68"/>
      <c r="C342" s="68"/>
      <c r="D342" s="69"/>
      <c r="E342" s="68"/>
      <c r="F342" s="68"/>
      <c r="G342" s="68"/>
      <c r="H342" s="68"/>
      <c r="I342" s="68"/>
      <c r="J342" s="68"/>
      <c r="K342" s="68"/>
      <c r="L342" s="68"/>
      <c r="M342" s="68"/>
      <c r="N342" s="68"/>
    </row>
    <row r="343" spans="1:14" ht="25" customHeight="1" x14ac:dyDescent="0.35">
      <c r="A343" s="68"/>
      <c r="B343" s="68"/>
      <c r="C343" s="68"/>
      <c r="D343" s="69"/>
      <c r="E343" s="68"/>
      <c r="F343" s="68"/>
      <c r="G343" s="68"/>
      <c r="H343" s="68"/>
      <c r="I343" s="68"/>
      <c r="J343" s="68"/>
      <c r="K343" s="68"/>
      <c r="L343" s="68"/>
      <c r="M343" s="68"/>
      <c r="N343" s="68"/>
    </row>
    <row r="344" spans="1:14" ht="25" customHeight="1" x14ac:dyDescent="0.35">
      <c r="A344" s="68"/>
      <c r="B344" s="68"/>
      <c r="C344" s="68"/>
      <c r="D344" s="69"/>
      <c r="E344" s="68"/>
      <c r="F344" s="68"/>
      <c r="G344" s="68"/>
      <c r="H344" s="68"/>
      <c r="I344" s="68"/>
      <c r="J344" s="68"/>
      <c r="K344" s="68"/>
      <c r="L344" s="68"/>
      <c r="M344" s="68"/>
      <c r="N344" s="68"/>
    </row>
    <row r="345" spans="1:14" ht="25" customHeight="1" x14ac:dyDescent="0.35">
      <c r="A345" s="68"/>
      <c r="B345" s="68"/>
      <c r="C345" s="68"/>
      <c r="D345" s="69"/>
      <c r="E345" s="68"/>
      <c r="F345" s="68"/>
      <c r="G345" s="68"/>
      <c r="H345" s="68"/>
      <c r="I345" s="68"/>
      <c r="J345" s="68"/>
      <c r="K345" s="68"/>
      <c r="L345" s="68"/>
      <c r="M345" s="68"/>
      <c r="N345" s="68"/>
    </row>
    <row r="346" spans="1:14" ht="25" customHeight="1" x14ac:dyDescent="0.35">
      <c r="A346" s="68"/>
      <c r="B346" s="68"/>
      <c r="C346" s="68"/>
      <c r="D346" s="69"/>
      <c r="E346" s="68"/>
      <c r="F346" s="68"/>
      <c r="G346" s="68"/>
      <c r="H346" s="68"/>
      <c r="I346" s="68"/>
      <c r="J346" s="68"/>
      <c r="K346" s="68"/>
      <c r="L346" s="68"/>
      <c r="M346" s="68"/>
      <c r="N346" s="68"/>
    </row>
    <row r="347" spans="1:14" ht="25" customHeight="1" x14ac:dyDescent="0.35">
      <c r="A347" s="68"/>
      <c r="B347" s="68"/>
      <c r="C347" s="68"/>
      <c r="D347" s="69"/>
      <c r="E347" s="68"/>
      <c r="F347" s="68"/>
      <c r="G347" s="68"/>
      <c r="H347" s="68"/>
      <c r="I347" s="68"/>
      <c r="J347" s="68"/>
      <c r="K347" s="68"/>
      <c r="L347" s="68"/>
      <c r="M347" s="68"/>
      <c r="N347" s="68"/>
    </row>
    <row r="348" spans="1:14" ht="25" customHeight="1" x14ac:dyDescent="0.35">
      <c r="A348" s="68"/>
      <c r="B348" s="68"/>
      <c r="C348" s="68"/>
      <c r="D348" s="69"/>
      <c r="E348" s="68"/>
      <c r="F348" s="68"/>
      <c r="G348" s="68"/>
      <c r="H348" s="68"/>
      <c r="I348" s="68"/>
      <c r="J348" s="68"/>
      <c r="K348" s="68"/>
      <c r="L348" s="68"/>
      <c r="M348" s="68"/>
      <c r="N348" s="68"/>
    </row>
    <row r="349" spans="1:14" ht="25" customHeight="1" x14ac:dyDescent="0.35">
      <c r="A349" s="68"/>
      <c r="B349" s="68"/>
      <c r="C349" s="68"/>
      <c r="D349" s="69"/>
      <c r="E349" s="68"/>
      <c r="F349" s="68"/>
      <c r="G349" s="68"/>
      <c r="H349" s="68"/>
      <c r="I349" s="68"/>
      <c r="J349" s="68"/>
      <c r="K349" s="68"/>
      <c r="L349" s="68"/>
      <c r="M349" s="68"/>
      <c r="N349" s="68"/>
    </row>
    <row r="350" spans="1:14" ht="25" customHeight="1" x14ac:dyDescent="0.35">
      <c r="A350" s="68"/>
      <c r="B350" s="68"/>
      <c r="C350" s="68"/>
      <c r="D350" s="69"/>
      <c r="E350" s="68"/>
      <c r="F350" s="68"/>
      <c r="G350" s="68"/>
      <c r="H350" s="68"/>
      <c r="I350" s="68"/>
      <c r="J350" s="68"/>
      <c r="K350" s="68"/>
      <c r="L350" s="68"/>
      <c r="M350" s="68"/>
      <c r="N350" s="68"/>
    </row>
    <row r="351" spans="1:14" ht="25" customHeight="1" x14ac:dyDescent="0.35">
      <c r="A351" s="68"/>
      <c r="B351" s="68"/>
      <c r="C351" s="68"/>
      <c r="D351" s="69"/>
      <c r="E351" s="68"/>
      <c r="F351" s="68"/>
      <c r="G351" s="68"/>
      <c r="H351" s="68"/>
      <c r="I351" s="68"/>
      <c r="J351" s="68"/>
      <c r="K351" s="68"/>
      <c r="L351" s="68"/>
      <c r="M351" s="68"/>
      <c r="N351" s="68"/>
    </row>
    <row r="352" spans="1:14" ht="25" customHeight="1" x14ac:dyDescent="0.35">
      <c r="A352" s="68"/>
      <c r="B352" s="68"/>
      <c r="C352" s="68"/>
      <c r="D352" s="69"/>
      <c r="E352" s="68"/>
      <c r="F352" s="68"/>
      <c r="G352" s="68"/>
      <c r="H352" s="68"/>
      <c r="I352" s="68"/>
      <c r="J352" s="68"/>
      <c r="K352" s="68"/>
      <c r="L352" s="68"/>
      <c r="M352" s="68"/>
      <c r="N352" s="68"/>
    </row>
    <row r="353" spans="1:14" ht="25" customHeight="1" x14ac:dyDescent="0.35">
      <c r="A353" s="68"/>
      <c r="B353" s="68"/>
      <c r="C353" s="68"/>
      <c r="D353" s="69"/>
      <c r="E353" s="68"/>
      <c r="F353" s="68"/>
      <c r="G353" s="68"/>
      <c r="H353" s="68"/>
      <c r="I353" s="68"/>
      <c r="J353" s="68"/>
      <c r="K353" s="68"/>
      <c r="L353" s="68"/>
      <c r="M353" s="68"/>
      <c r="N353" s="68"/>
    </row>
    <row r="354" spans="1:14" ht="25" customHeight="1" x14ac:dyDescent="0.35">
      <c r="A354" s="68"/>
      <c r="B354" s="68"/>
      <c r="C354" s="68"/>
      <c r="D354" s="69"/>
      <c r="E354" s="68"/>
      <c r="F354" s="68"/>
      <c r="G354" s="68"/>
      <c r="H354" s="68"/>
      <c r="I354" s="68"/>
      <c r="J354" s="68"/>
      <c r="K354" s="68"/>
      <c r="L354" s="68"/>
      <c r="M354" s="68"/>
      <c r="N354" s="68"/>
    </row>
    <row r="355" spans="1:14" ht="25" customHeight="1" x14ac:dyDescent="0.35">
      <c r="A355" s="68"/>
      <c r="B355" s="68"/>
      <c r="C355" s="68"/>
      <c r="D355" s="69"/>
      <c r="E355" s="68"/>
      <c r="F355" s="68"/>
      <c r="G355" s="68"/>
      <c r="H355" s="68"/>
      <c r="I355" s="68"/>
      <c r="J355" s="68"/>
      <c r="K355" s="68"/>
      <c r="L355" s="68"/>
      <c r="M355" s="68"/>
      <c r="N355" s="68"/>
    </row>
    <row r="356" spans="1:14" ht="25" customHeight="1" x14ac:dyDescent="0.35">
      <c r="A356" s="68"/>
      <c r="B356" s="68"/>
      <c r="C356" s="68"/>
      <c r="D356" s="69"/>
      <c r="E356" s="68"/>
      <c r="F356" s="68"/>
      <c r="G356" s="68"/>
      <c r="H356" s="68"/>
      <c r="I356" s="68"/>
      <c r="J356" s="68"/>
      <c r="K356" s="68"/>
      <c r="L356" s="68"/>
      <c r="M356" s="68"/>
      <c r="N356" s="68"/>
    </row>
    <row r="357" spans="1:14" ht="25" customHeight="1" x14ac:dyDescent="0.35">
      <c r="A357" s="68"/>
      <c r="B357" s="68"/>
      <c r="C357" s="68"/>
      <c r="D357" s="69"/>
      <c r="E357" s="68"/>
      <c r="F357" s="68"/>
      <c r="G357" s="68"/>
      <c r="H357" s="68"/>
      <c r="I357" s="68"/>
      <c r="J357" s="68"/>
      <c r="K357" s="68"/>
      <c r="L357" s="68"/>
      <c r="M357" s="68"/>
      <c r="N357" s="68"/>
    </row>
    <row r="358" spans="1:14" ht="25" customHeight="1" x14ac:dyDescent="0.35">
      <c r="A358" s="68"/>
      <c r="B358" s="68"/>
      <c r="C358" s="68"/>
      <c r="D358" s="69"/>
      <c r="E358" s="68"/>
      <c r="F358" s="68"/>
      <c r="G358" s="68"/>
      <c r="H358" s="68"/>
      <c r="I358" s="68"/>
      <c r="J358" s="68"/>
      <c r="K358" s="68"/>
      <c r="L358" s="68"/>
      <c r="M358" s="68"/>
      <c r="N358" s="68"/>
    </row>
    <row r="359" spans="1:14" ht="25" customHeight="1" x14ac:dyDescent="0.35">
      <c r="A359" s="68"/>
      <c r="B359" s="68"/>
      <c r="C359" s="68"/>
      <c r="D359" s="69"/>
      <c r="E359" s="68"/>
      <c r="F359" s="68"/>
      <c r="G359" s="68"/>
      <c r="H359" s="68"/>
      <c r="I359" s="68"/>
      <c r="J359" s="68"/>
      <c r="K359" s="68"/>
      <c r="L359" s="68"/>
      <c r="M359" s="68"/>
      <c r="N359" s="68"/>
    </row>
    <row r="360" spans="1:14" ht="25" customHeight="1" x14ac:dyDescent="0.35">
      <c r="A360" s="68"/>
      <c r="B360" s="68"/>
      <c r="C360" s="68"/>
      <c r="D360" s="69"/>
      <c r="E360" s="68"/>
      <c r="F360" s="68"/>
      <c r="G360" s="68"/>
      <c r="H360" s="68"/>
      <c r="I360" s="68"/>
      <c r="J360" s="68"/>
      <c r="K360" s="68"/>
      <c r="L360" s="68"/>
      <c r="M360" s="68"/>
      <c r="N360" s="68"/>
    </row>
    <row r="361" spans="1:14" ht="25" customHeight="1" x14ac:dyDescent="0.35">
      <c r="A361" s="68"/>
      <c r="B361" s="68"/>
      <c r="C361" s="68"/>
      <c r="D361" s="69"/>
      <c r="E361" s="68"/>
      <c r="F361" s="68"/>
      <c r="G361" s="68"/>
      <c r="H361" s="68"/>
      <c r="I361" s="68"/>
      <c r="J361" s="68"/>
      <c r="K361" s="68"/>
      <c r="L361" s="68"/>
      <c r="M361" s="68"/>
      <c r="N361" s="68"/>
    </row>
    <row r="362" spans="1:14" ht="25" customHeight="1" x14ac:dyDescent="0.35">
      <c r="A362" s="68"/>
      <c r="B362" s="68"/>
      <c r="C362" s="68"/>
      <c r="D362" s="69"/>
      <c r="E362" s="68"/>
      <c r="F362" s="68"/>
      <c r="G362" s="68"/>
      <c r="H362" s="68"/>
      <c r="I362" s="68"/>
      <c r="J362" s="68"/>
      <c r="K362" s="68"/>
      <c r="L362" s="68"/>
      <c r="M362" s="68"/>
      <c r="N362" s="68"/>
    </row>
    <row r="363" spans="1:14" ht="25" customHeight="1" x14ac:dyDescent="0.35">
      <c r="A363" s="68"/>
      <c r="B363" s="68"/>
      <c r="C363" s="68"/>
      <c r="D363" s="69"/>
      <c r="E363" s="68"/>
      <c r="F363" s="68"/>
      <c r="G363" s="68"/>
      <c r="H363" s="68"/>
      <c r="I363" s="68"/>
      <c r="J363" s="68"/>
      <c r="K363" s="68"/>
      <c r="L363" s="68"/>
      <c r="M363" s="68"/>
      <c r="N363" s="68"/>
    </row>
    <row r="364" spans="1:14" ht="25" customHeight="1" x14ac:dyDescent="0.35">
      <c r="A364" s="68"/>
      <c r="B364" s="68"/>
      <c r="C364" s="68"/>
      <c r="D364" s="69"/>
      <c r="E364" s="68"/>
      <c r="F364" s="68"/>
      <c r="G364" s="68"/>
      <c r="H364" s="68"/>
      <c r="I364" s="68"/>
      <c r="J364" s="68"/>
      <c r="K364" s="68"/>
      <c r="L364" s="68"/>
      <c r="M364" s="68"/>
      <c r="N364" s="68"/>
    </row>
    <row r="365" spans="1:14" ht="25" customHeight="1" x14ac:dyDescent="0.35">
      <c r="A365" s="68"/>
      <c r="B365" s="68"/>
      <c r="C365" s="68"/>
      <c r="D365" s="69"/>
      <c r="E365" s="68"/>
      <c r="F365" s="68"/>
      <c r="G365" s="68"/>
      <c r="H365" s="68"/>
      <c r="I365" s="68"/>
      <c r="J365" s="68"/>
      <c r="K365" s="68"/>
      <c r="L365" s="68"/>
      <c r="M365" s="68"/>
      <c r="N365" s="68"/>
    </row>
    <row r="366" spans="1:14" ht="25" customHeight="1" x14ac:dyDescent="0.35">
      <c r="A366" s="68"/>
      <c r="B366" s="68"/>
      <c r="C366" s="68"/>
      <c r="D366" s="69"/>
      <c r="E366" s="68"/>
      <c r="F366" s="68"/>
      <c r="G366" s="68"/>
      <c r="H366" s="68"/>
      <c r="I366" s="68"/>
      <c r="J366" s="68"/>
      <c r="K366" s="68"/>
      <c r="L366" s="68"/>
      <c r="M366" s="68"/>
      <c r="N366" s="68"/>
    </row>
    <row r="367" spans="1:14" ht="25" customHeight="1" x14ac:dyDescent="0.35">
      <c r="A367" s="68"/>
      <c r="B367" s="68"/>
      <c r="C367" s="68"/>
      <c r="D367" s="69"/>
      <c r="E367" s="68"/>
      <c r="F367" s="68"/>
      <c r="G367" s="68"/>
      <c r="H367" s="68"/>
      <c r="I367" s="68"/>
      <c r="J367" s="68"/>
      <c r="K367" s="68"/>
      <c r="L367" s="68"/>
      <c r="M367" s="68"/>
      <c r="N367" s="68"/>
    </row>
    <row r="368" spans="1:14" ht="25" customHeight="1" x14ac:dyDescent="0.35">
      <c r="A368" s="68"/>
      <c r="B368" s="68"/>
      <c r="C368" s="68"/>
      <c r="D368" s="69"/>
      <c r="E368" s="68"/>
      <c r="F368" s="68"/>
      <c r="G368" s="68"/>
      <c r="H368" s="68"/>
      <c r="I368" s="68"/>
      <c r="J368" s="68"/>
      <c r="K368" s="68"/>
      <c r="L368" s="68"/>
      <c r="M368" s="68"/>
      <c r="N368" s="68"/>
    </row>
    <row r="369" spans="1:14" ht="25" customHeight="1" x14ac:dyDescent="0.35">
      <c r="A369" s="68"/>
      <c r="B369" s="68"/>
      <c r="C369" s="68"/>
      <c r="D369" s="69"/>
      <c r="E369" s="68"/>
      <c r="F369" s="68"/>
      <c r="G369" s="68"/>
      <c r="H369" s="68"/>
      <c r="I369" s="68"/>
      <c r="J369" s="68"/>
      <c r="K369" s="68"/>
      <c r="L369" s="68"/>
      <c r="M369" s="68"/>
      <c r="N369" s="68"/>
    </row>
    <row r="370" spans="1:14" ht="25" customHeight="1" x14ac:dyDescent="0.35">
      <c r="A370" s="68"/>
      <c r="B370" s="68"/>
      <c r="C370" s="68"/>
      <c r="D370" s="69"/>
      <c r="E370" s="68"/>
      <c r="F370" s="68"/>
      <c r="G370" s="68"/>
      <c r="H370" s="68"/>
      <c r="I370" s="68"/>
      <c r="J370" s="68"/>
      <c r="K370" s="68"/>
      <c r="L370" s="68"/>
      <c r="M370" s="68"/>
      <c r="N370" s="68"/>
    </row>
    <row r="371" spans="1:14" ht="25" customHeight="1" x14ac:dyDescent="0.35">
      <c r="A371" s="68"/>
      <c r="B371" s="68"/>
      <c r="C371" s="68"/>
      <c r="D371" s="69"/>
      <c r="E371" s="68"/>
      <c r="F371" s="68"/>
      <c r="G371" s="68"/>
      <c r="H371" s="68"/>
      <c r="I371" s="68"/>
      <c r="J371" s="68"/>
      <c r="K371" s="68"/>
      <c r="L371" s="68"/>
      <c r="M371" s="68"/>
      <c r="N371" s="68"/>
    </row>
    <row r="372" spans="1:14" ht="25" customHeight="1" x14ac:dyDescent="0.35">
      <c r="A372" s="68"/>
      <c r="B372" s="68"/>
      <c r="C372" s="68"/>
      <c r="D372" s="69"/>
      <c r="E372" s="68"/>
      <c r="F372" s="68"/>
      <c r="G372" s="68"/>
      <c r="H372" s="68"/>
      <c r="I372" s="68"/>
      <c r="J372" s="68"/>
      <c r="K372" s="68"/>
      <c r="L372" s="68"/>
      <c r="M372" s="68"/>
      <c r="N372" s="68"/>
    </row>
    <row r="373" spans="1:14" ht="25" customHeight="1" x14ac:dyDescent="0.35">
      <c r="A373" s="68"/>
      <c r="B373" s="68"/>
      <c r="C373" s="68"/>
      <c r="D373" s="69"/>
      <c r="E373" s="68"/>
      <c r="F373" s="68"/>
      <c r="G373" s="68"/>
      <c r="H373" s="68"/>
      <c r="I373" s="68"/>
      <c r="J373" s="68"/>
      <c r="K373" s="68"/>
      <c r="L373" s="68"/>
      <c r="M373" s="68"/>
      <c r="N373" s="68"/>
    </row>
    <row r="374" spans="1:14" ht="25" customHeight="1" x14ac:dyDescent="0.35">
      <c r="A374" s="68"/>
      <c r="B374" s="68"/>
      <c r="C374" s="68"/>
      <c r="D374" s="69"/>
      <c r="E374" s="68"/>
      <c r="F374" s="68"/>
      <c r="G374" s="68"/>
      <c r="H374" s="68"/>
      <c r="I374" s="68"/>
      <c r="J374" s="68"/>
      <c r="K374" s="68"/>
      <c r="L374" s="68"/>
      <c r="M374" s="68"/>
      <c r="N374" s="68"/>
    </row>
    <row r="375" spans="1:14" ht="25" customHeight="1" x14ac:dyDescent="0.35">
      <c r="A375" s="68"/>
      <c r="B375" s="68"/>
      <c r="C375" s="68"/>
      <c r="D375" s="69"/>
      <c r="E375" s="68"/>
      <c r="F375" s="68"/>
      <c r="G375" s="68"/>
      <c r="H375" s="68"/>
      <c r="I375" s="68"/>
      <c r="J375" s="68"/>
      <c r="K375" s="68"/>
      <c r="L375" s="68"/>
      <c r="M375" s="68"/>
      <c r="N375" s="68"/>
    </row>
    <row r="376" spans="1:14" ht="25" customHeight="1" x14ac:dyDescent="0.35">
      <c r="A376" s="68"/>
      <c r="B376" s="68"/>
      <c r="C376" s="68"/>
      <c r="D376" s="69"/>
      <c r="E376" s="68"/>
      <c r="F376" s="68"/>
      <c r="G376" s="68"/>
      <c r="H376" s="68"/>
      <c r="I376" s="68"/>
      <c r="J376" s="68"/>
      <c r="K376" s="68"/>
      <c r="L376" s="68"/>
      <c r="M376" s="68"/>
      <c r="N376" s="68"/>
    </row>
    <row r="377" spans="1:14" ht="25" customHeight="1" x14ac:dyDescent="0.35">
      <c r="A377" s="68"/>
      <c r="B377" s="68"/>
      <c r="C377" s="68"/>
      <c r="D377" s="69"/>
      <c r="E377" s="68"/>
      <c r="F377" s="68"/>
      <c r="G377" s="68"/>
      <c r="H377" s="68"/>
      <c r="I377" s="68"/>
      <c r="J377" s="68"/>
      <c r="K377" s="68"/>
      <c r="L377" s="68"/>
      <c r="M377" s="68"/>
      <c r="N377" s="68"/>
    </row>
    <row r="378" spans="1:14" ht="25" customHeight="1" x14ac:dyDescent="0.35">
      <c r="A378" s="68"/>
      <c r="B378" s="68"/>
      <c r="C378" s="68"/>
      <c r="D378" s="69"/>
      <c r="E378" s="68"/>
      <c r="F378" s="68"/>
      <c r="G378" s="68"/>
      <c r="H378" s="68"/>
      <c r="I378" s="68"/>
      <c r="J378" s="68"/>
      <c r="K378" s="68"/>
      <c r="L378" s="68"/>
      <c r="M378" s="68"/>
      <c r="N378" s="68"/>
    </row>
    <row r="379" spans="1:14" ht="25" customHeight="1" x14ac:dyDescent="0.35">
      <c r="A379" s="68"/>
      <c r="B379" s="68"/>
      <c r="C379" s="68"/>
      <c r="D379" s="69"/>
      <c r="E379" s="68"/>
      <c r="F379" s="68"/>
      <c r="G379" s="68"/>
      <c r="H379" s="68"/>
      <c r="I379" s="68"/>
      <c r="J379" s="68"/>
      <c r="K379" s="68"/>
      <c r="L379" s="68"/>
      <c r="M379" s="68"/>
      <c r="N379" s="68"/>
    </row>
    <row r="380" spans="1:14" ht="25" customHeight="1" x14ac:dyDescent="0.35">
      <c r="A380" s="68"/>
      <c r="B380" s="68"/>
      <c r="C380" s="68"/>
      <c r="D380" s="69"/>
      <c r="E380" s="68"/>
      <c r="F380" s="68"/>
      <c r="G380" s="68"/>
      <c r="H380" s="68"/>
      <c r="I380" s="68"/>
      <c r="J380" s="68"/>
      <c r="K380" s="68"/>
      <c r="L380" s="68"/>
      <c r="M380" s="68"/>
      <c r="N380" s="68"/>
    </row>
    <row r="381" spans="1:14" ht="25" customHeight="1" x14ac:dyDescent="0.35">
      <c r="A381" s="68"/>
      <c r="B381" s="68"/>
      <c r="C381" s="68"/>
      <c r="D381" s="69"/>
      <c r="E381" s="68"/>
      <c r="F381" s="68"/>
      <c r="G381" s="68"/>
      <c r="H381" s="68"/>
      <c r="I381" s="68"/>
      <c r="J381" s="68"/>
      <c r="K381" s="68"/>
      <c r="L381" s="68"/>
      <c r="M381" s="68"/>
      <c r="N381" s="68"/>
    </row>
    <row r="382" spans="1:14" ht="25" customHeight="1" x14ac:dyDescent="0.35">
      <c r="A382" s="68"/>
      <c r="B382" s="68"/>
      <c r="C382" s="68"/>
      <c r="D382" s="69"/>
      <c r="E382" s="68"/>
      <c r="F382" s="68"/>
      <c r="G382" s="68"/>
      <c r="H382" s="68"/>
      <c r="I382" s="68"/>
      <c r="J382" s="68"/>
      <c r="K382" s="68"/>
      <c r="L382" s="68"/>
      <c r="M382" s="68"/>
      <c r="N382" s="68"/>
    </row>
    <row r="383" spans="1:14" ht="25" customHeight="1" x14ac:dyDescent="0.35">
      <c r="A383" s="68"/>
      <c r="B383" s="68"/>
      <c r="C383" s="68"/>
      <c r="D383" s="69"/>
      <c r="E383" s="68"/>
      <c r="F383" s="68"/>
      <c r="G383" s="68"/>
      <c r="H383" s="68"/>
      <c r="I383" s="68"/>
      <c r="J383" s="68"/>
      <c r="K383" s="68"/>
      <c r="L383" s="68"/>
      <c r="M383" s="68"/>
      <c r="N383" s="68"/>
    </row>
    <row r="384" spans="1:14" ht="25" customHeight="1" x14ac:dyDescent="0.35">
      <c r="A384" s="68"/>
      <c r="B384" s="68"/>
      <c r="C384" s="68"/>
      <c r="D384" s="69"/>
      <c r="E384" s="68"/>
      <c r="F384" s="68"/>
      <c r="G384" s="68"/>
      <c r="H384" s="68"/>
      <c r="I384" s="68"/>
      <c r="J384" s="68"/>
      <c r="K384" s="68"/>
      <c r="L384" s="68"/>
      <c r="M384" s="68"/>
      <c r="N384" s="68"/>
    </row>
    <row r="385" spans="1:14" ht="25" customHeight="1" x14ac:dyDescent="0.35">
      <c r="A385" s="68"/>
      <c r="B385" s="68"/>
      <c r="C385" s="68"/>
      <c r="D385" s="69"/>
      <c r="E385" s="68"/>
      <c r="F385" s="68"/>
      <c r="G385" s="68"/>
      <c r="H385" s="68"/>
      <c r="I385" s="68"/>
      <c r="J385" s="68"/>
      <c r="K385" s="68"/>
      <c r="L385" s="68"/>
      <c r="M385" s="68"/>
      <c r="N385" s="68"/>
    </row>
    <row r="386" spans="1:14" ht="25" customHeight="1" x14ac:dyDescent="0.35">
      <c r="A386" s="68"/>
      <c r="B386" s="68"/>
      <c r="C386" s="68"/>
      <c r="D386" s="69"/>
      <c r="E386" s="68"/>
      <c r="F386" s="68"/>
      <c r="G386" s="68"/>
      <c r="H386" s="68"/>
      <c r="I386" s="68"/>
      <c r="J386" s="68"/>
      <c r="K386" s="68"/>
      <c r="L386" s="68"/>
      <c r="M386" s="68"/>
      <c r="N386" s="68"/>
    </row>
    <row r="387" spans="1:14" ht="25" customHeight="1" x14ac:dyDescent="0.35">
      <c r="A387" s="68"/>
      <c r="B387" s="68"/>
      <c r="C387" s="68"/>
      <c r="D387" s="69"/>
      <c r="E387" s="68"/>
      <c r="F387" s="68"/>
      <c r="G387" s="68"/>
      <c r="H387" s="68"/>
      <c r="I387" s="68"/>
      <c r="J387" s="68"/>
      <c r="K387" s="68"/>
      <c r="L387" s="68"/>
      <c r="M387" s="68"/>
      <c r="N387" s="68"/>
    </row>
    <row r="388" spans="1:14" ht="25" customHeight="1" x14ac:dyDescent="0.35">
      <c r="A388" s="68"/>
      <c r="B388" s="68"/>
      <c r="C388" s="68"/>
      <c r="D388" s="69"/>
      <c r="E388" s="68"/>
      <c r="F388" s="68"/>
      <c r="G388" s="68"/>
      <c r="H388" s="68"/>
      <c r="I388" s="68"/>
      <c r="J388" s="68"/>
      <c r="K388" s="68"/>
      <c r="L388" s="68"/>
      <c r="M388" s="68"/>
      <c r="N388" s="68"/>
    </row>
    <row r="389" spans="1:14" ht="25" customHeight="1" x14ac:dyDescent="0.35">
      <c r="A389" s="68"/>
      <c r="B389" s="68"/>
      <c r="C389" s="68"/>
      <c r="D389" s="69"/>
      <c r="E389" s="68"/>
      <c r="F389" s="68"/>
      <c r="G389" s="68"/>
      <c r="H389" s="68"/>
      <c r="I389" s="68"/>
      <c r="J389" s="68"/>
      <c r="K389" s="68"/>
      <c r="L389" s="68"/>
      <c r="M389" s="68"/>
      <c r="N389" s="68"/>
    </row>
    <row r="390" spans="1:14" ht="25" customHeight="1" x14ac:dyDescent="0.35">
      <c r="A390" s="68"/>
      <c r="B390" s="68"/>
      <c r="C390" s="68"/>
      <c r="D390" s="69"/>
      <c r="E390" s="68"/>
      <c r="F390" s="68"/>
      <c r="G390" s="68"/>
      <c r="H390" s="68"/>
      <c r="I390" s="68"/>
      <c r="J390" s="68"/>
      <c r="K390" s="68"/>
      <c r="L390" s="68"/>
      <c r="M390" s="68"/>
      <c r="N390" s="68"/>
    </row>
    <row r="391" spans="1:14" ht="25" customHeight="1" x14ac:dyDescent="0.35">
      <c r="A391" s="68"/>
      <c r="B391" s="68"/>
      <c r="C391" s="68"/>
      <c r="D391" s="69"/>
      <c r="E391" s="68"/>
      <c r="F391" s="68"/>
      <c r="G391" s="68"/>
      <c r="H391" s="68"/>
      <c r="I391" s="68"/>
      <c r="J391" s="68"/>
      <c r="K391" s="68"/>
      <c r="L391" s="68"/>
      <c r="M391" s="68"/>
      <c r="N391" s="68"/>
    </row>
    <row r="392" spans="1:14" ht="25" customHeight="1" x14ac:dyDescent="0.35">
      <c r="A392" s="68"/>
      <c r="B392" s="68"/>
      <c r="C392" s="68"/>
      <c r="D392" s="69"/>
      <c r="E392" s="68"/>
      <c r="F392" s="68"/>
      <c r="G392" s="68"/>
      <c r="H392" s="68"/>
      <c r="I392" s="68"/>
      <c r="J392" s="68"/>
      <c r="K392" s="68"/>
      <c r="L392" s="68"/>
      <c r="M392" s="68"/>
      <c r="N392" s="68"/>
    </row>
    <row r="393" spans="1:14" ht="25" customHeight="1" x14ac:dyDescent="0.35">
      <c r="A393" s="68"/>
      <c r="B393" s="68"/>
      <c r="C393" s="68"/>
      <c r="D393" s="69"/>
      <c r="E393" s="68"/>
      <c r="F393" s="68"/>
      <c r="G393" s="68"/>
      <c r="H393" s="68"/>
      <c r="I393" s="68"/>
      <c r="J393" s="68"/>
      <c r="K393" s="68"/>
      <c r="L393" s="68"/>
      <c r="M393" s="68"/>
      <c r="N393" s="68"/>
    </row>
    <row r="394" spans="1:14" ht="25" customHeight="1" x14ac:dyDescent="0.35">
      <c r="A394" s="68"/>
      <c r="B394" s="68"/>
      <c r="C394" s="68"/>
      <c r="D394" s="69"/>
      <c r="E394" s="68"/>
      <c r="F394" s="68"/>
      <c r="G394" s="68"/>
      <c r="H394" s="68"/>
      <c r="I394" s="68"/>
      <c r="J394" s="68"/>
      <c r="K394" s="68"/>
      <c r="L394" s="68"/>
      <c r="M394" s="68"/>
      <c r="N394" s="68"/>
    </row>
    <row r="395" spans="1:14" ht="25" customHeight="1" x14ac:dyDescent="0.35">
      <c r="A395" s="68"/>
      <c r="B395" s="68"/>
      <c r="C395" s="68"/>
      <c r="D395" s="69"/>
      <c r="E395" s="68"/>
      <c r="F395" s="68"/>
      <c r="G395" s="68"/>
      <c r="H395" s="68"/>
      <c r="I395" s="68"/>
      <c r="J395" s="68"/>
      <c r="K395" s="68"/>
      <c r="L395" s="68"/>
      <c r="M395" s="68"/>
      <c r="N395" s="68"/>
    </row>
    <row r="396" spans="1:14" ht="25" customHeight="1" x14ac:dyDescent="0.35">
      <c r="A396" s="68"/>
      <c r="B396" s="68"/>
      <c r="C396" s="68"/>
      <c r="D396" s="69"/>
      <c r="E396" s="68"/>
      <c r="F396" s="68"/>
      <c r="G396" s="68"/>
      <c r="H396" s="68"/>
      <c r="I396" s="68"/>
      <c r="J396" s="68"/>
      <c r="K396" s="68"/>
      <c r="L396" s="68"/>
      <c r="M396" s="68"/>
      <c r="N396" s="68"/>
    </row>
    <row r="397" spans="1:14" ht="25" customHeight="1" x14ac:dyDescent="0.35">
      <c r="A397" s="68"/>
      <c r="B397" s="68"/>
      <c r="C397" s="68"/>
      <c r="D397" s="69"/>
      <c r="E397" s="68"/>
      <c r="F397" s="68"/>
      <c r="G397" s="68"/>
      <c r="H397" s="68"/>
      <c r="I397" s="68"/>
      <c r="J397" s="68"/>
      <c r="K397" s="68"/>
      <c r="L397" s="68"/>
      <c r="M397" s="68"/>
      <c r="N397" s="68"/>
    </row>
    <row r="398" spans="1:14" ht="25" customHeight="1" x14ac:dyDescent="0.35">
      <c r="A398" s="68"/>
      <c r="B398" s="68"/>
      <c r="C398" s="68"/>
      <c r="D398" s="69"/>
      <c r="E398" s="68"/>
      <c r="F398" s="68"/>
      <c r="G398" s="68"/>
      <c r="H398" s="68"/>
      <c r="I398" s="68"/>
      <c r="J398" s="68"/>
      <c r="K398" s="68"/>
      <c r="L398" s="68"/>
      <c r="M398" s="68"/>
      <c r="N398" s="68"/>
    </row>
    <row r="399" spans="1:14" ht="25" customHeight="1" x14ac:dyDescent="0.35">
      <c r="A399" s="68"/>
      <c r="B399" s="68"/>
      <c r="C399" s="68"/>
      <c r="D399" s="69"/>
      <c r="E399" s="68"/>
      <c r="F399" s="68"/>
      <c r="G399" s="68"/>
      <c r="H399" s="68"/>
      <c r="I399" s="68"/>
      <c r="J399" s="68"/>
      <c r="K399" s="68"/>
      <c r="L399" s="68"/>
      <c r="M399" s="68"/>
      <c r="N399" s="68"/>
    </row>
    <row r="400" spans="1:14" ht="25" customHeight="1" x14ac:dyDescent="0.35">
      <c r="A400" s="68"/>
      <c r="B400" s="68"/>
      <c r="C400" s="68"/>
      <c r="D400" s="69"/>
      <c r="E400" s="68"/>
      <c r="F400" s="68"/>
      <c r="G400" s="68"/>
      <c r="H400" s="68"/>
      <c r="I400" s="68"/>
      <c r="J400" s="68"/>
      <c r="K400" s="68"/>
      <c r="L400" s="68"/>
      <c r="M400" s="68"/>
      <c r="N400" s="68"/>
    </row>
    <row r="401" spans="1:14" ht="25" customHeight="1" x14ac:dyDescent="0.35">
      <c r="A401" s="68"/>
      <c r="B401" s="68"/>
      <c r="C401" s="68"/>
      <c r="D401" s="69"/>
      <c r="E401" s="68"/>
      <c r="F401" s="68"/>
      <c r="G401" s="68"/>
      <c r="H401" s="68"/>
      <c r="I401" s="68"/>
      <c r="J401" s="68"/>
      <c r="K401" s="68"/>
      <c r="L401" s="68"/>
      <c r="M401" s="68"/>
      <c r="N401" s="68"/>
    </row>
    <row r="402" spans="1:14" ht="25" customHeight="1" x14ac:dyDescent="0.35">
      <c r="A402" s="68"/>
      <c r="B402" s="68"/>
      <c r="C402" s="68"/>
      <c r="D402" s="69"/>
      <c r="E402" s="68"/>
      <c r="F402" s="68"/>
      <c r="G402" s="68"/>
      <c r="H402" s="68"/>
      <c r="I402" s="68"/>
      <c r="J402" s="68"/>
      <c r="K402" s="68"/>
      <c r="L402" s="68"/>
      <c r="M402" s="68"/>
      <c r="N402" s="68"/>
    </row>
    <row r="403" spans="1:14" ht="25" customHeight="1" x14ac:dyDescent="0.35">
      <c r="A403" s="68"/>
      <c r="B403" s="68"/>
      <c r="C403" s="68"/>
      <c r="D403" s="69"/>
      <c r="E403" s="68"/>
      <c r="F403" s="68"/>
      <c r="G403" s="68"/>
      <c r="H403" s="68"/>
      <c r="I403" s="68"/>
      <c r="J403" s="68"/>
      <c r="K403" s="68"/>
      <c r="L403" s="68"/>
      <c r="M403" s="68"/>
      <c r="N403" s="68"/>
    </row>
    <row r="404" spans="1:14" ht="25" customHeight="1" x14ac:dyDescent="0.35">
      <c r="A404" s="68"/>
      <c r="B404" s="68"/>
      <c r="C404" s="68"/>
      <c r="D404" s="69"/>
      <c r="E404" s="68"/>
      <c r="F404" s="68"/>
      <c r="G404" s="68"/>
      <c r="H404" s="68"/>
      <c r="I404" s="68"/>
      <c r="J404" s="68"/>
      <c r="K404" s="68"/>
      <c r="L404" s="68"/>
      <c r="M404" s="68"/>
      <c r="N404" s="68"/>
    </row>
    <row r="405" spans="1:14" ht="25" customHeight="1" x14ac:dyDescent="0.35">
      <c r="A405" s="68"/>
      <c r="B405" s="68"/>
      <c r="C405" s="68"/>
      <c r="D405" s="69"/>
      <c r="E405" s="68"/>
      <c r="F405" s="68"/>
      <c r="G405" s="68"/>
      <c r="H405" s="68"/>
      <c r="I405" s="68"/>
      <c r="J405" s="68"/>
      <c r="K405" s="68"/>
      <c r="L405" s="68"/>
      <c r="M405" s="68"/>
      <c r="N405" s="68"/>
    </row>
    <row r="406" spans="1:14" ht="25" customHeight="1" x14ac:dyDescent="0.35">
      <c r="A406" s="68"/>
      <c r="B406" s="68"/>
      <c r="C406" s="68"/>
      <c r="D406" s="69"/>
      <c r="E406" s="68"/>
      <c r="F406" s="68"/>
      <c r="G406" s="68"/>
      <c r="H406" s="68"/>
      <c r="I406" s="68"/>
      <c r="J406" s="68"/>
      <c r="K406" s="68"/>
      <c r="L406" s="68"/>
      <c r="M406" s="68"/>
      <c r="N406" s="68"/>
    </row>
    <row r="407" spans="1:14" ht="25" customHeight="1" x14ac:dyDescent="0.35">
      <c r="A407" s="68"/>
      <c r="B407" s="68"/>
      <c r="C407" s="68"/>
      <c r="D407" s="69"/>
      <c r="E407" s="68"/>
      <c r="F407" s="68"/>
      <c r="G407" s="68"/>
      <c r="H407" s="68"/>
      <c r="I407" s="68"/>
      <c r="J407" s="68"/>
      <c r="K407" s="68"/>
      <c r="L407" s="68"/>
      <c r="M407" s="68"/>
      <c r="N407" s="68"/>
    </row>
    <row r="408" spans="1:14" ht="25" customHeight="1" x14ac:dyDescent="0.35">
      <c r="A408" s="68"/>
      <c r="B408" s="68"/>
      <c r="C408" s="68"/>
      <c r="D408" s="69"/>
      <c r="E408" s="68"/>
      <c r="F408" s="68"/>
      <c r="G408" s="68"/>
      <c r="H408" s="68"/>
      <c r="I408" s="68"/>
      <c r="J408" s="68"/>
      <c r="K408" s="68"/>
      <c r="L408" s="68"/>
      <c r="M408" s="68"/>
      <c r="N408" s="68"/>
    </row>
    <row r="409" spans="1:14" ht="25" customHeight="1" x14ac:dyDescent="0.35">
      <c r="A409" s="68"/>
      <c r="B409" s="68"/>
      <c r="C409" s="68"/>
      <c r="D409" s="69"/>
      <c r="E409" s="68"/>
      <c r="F409" s="68"/>
      <c r="G409" s="68"/>
      <c r="H409" s="68"/>
      <c r="I409" s="68"/>
      <c r="J409" s="68"/>
      <c r="K409" s="68"/>
      <c r="L409" s="68"/>
      <c r="M409" s="68"/>
      <c r="N409" s="68"/>
    </row>
    <row r="410" spans="1:14" ht="25" customHeight="1" x14ac:dyDescent="0.35">
      <c r="A410" s="68"/>
      <c r="B410" s="68"/>
      <c r="C410" s="68"/>
      <c r="D410" s="69"/>
      <c r="E410" s="68"/>
      <c r="F410" s="68"/>
      <c r="G410" s="68"/>
      <c r="H410" s="68"/>
      <c r="I410" s="68"/>
      <c r="J410" s="68"/>
      <c r="K410" s="68"/>
      <c r="L410" s="68"/>
      <c r="M410" s="68"/>
      <c r="N410" s="68"/>
    </row>
    <row r="411" spans="1:14" ht="25" customHeight="1" x14ac:dyDescent="0.35">
      <c r="A411" s="68"/>
      <c r="B411" s="68"/>
      <c r="C411" s="68"/>
      <c r="D411" s="69"/>
      <c r="E411" s="68"/>
      <c r="F411" s="68"/>
      <c r="G411" s="68"/>
      <c r="H411" s="68"/>
      <c r="I411" s="68"/>
      <c r="J411" s="68"/>
      <c r="K411" s="68"/>
      <c r="L411" s="68"/>
      <c r="M411" s="68"/>
      <c r="N411" s="68"/>
    </row>
    <row r="412" spans="1:14" ht="25" customHeight="1" x14ac:dyDescent="0.35">
      <c r="A412" s="68"/>
      <c r="B412" s="68"/>
      <c r="C412" s="68"/>
      <c r="D412" s="69"/>
      <c r="E412" s="68"/>
      <c r="F412" s="68"/>
      <c r="G412" s="68"/>
      <c r="H412" s="68"/>
      <c r="I412" s="68"/>
      <c r="J412" s="68"/>
      <c r="K412" s="68"/>
      <c r="L412" s="68"/>
      <c r="M412" s="68"/>
      <c r="N412" s="68"/>
    </row>
    <row r="413" spans="1:14" ht="25" customHeight="1" x14ac:dyDescent="0.35">
      <c r="A413" s="68"/>
      <c r="B413" s="68"/>
      <c r="C413" s="68"/>
      <c r="D413" s="69"/>
      <c r="E413" s="68"/>
      <c r="F413" s="68"/>
      <c r="G413" s="68"/>
      <c r="H413" s="68"/>
      <c r="I413" s="68"/>
      <c r="J413" s="68"/>
      <c r="K413" s="68"/>
      <c r="L413" s="68"/>
      <c r="M413" s="68"/>
      <c r="N413" s="68"/>
    </row>
    <row r="414" spans="1:14" ht="25" customHeight="1" x14ac:dyDescent="0.35">
      <c r="A414" s="68"/>
      <c r="B414" s="68"/>
      <c r="C414" s="68"/>
      <c r="D414" s="69"/>
      <c r="E414" s="68"/>
      <c r="F414" s="68"/>
      <c r="G414" s="68"/>
      <c r="H414" s="68"/>
      <c r="I414" s="68"/>
      <c r="J414" s="68"/>
      <c r="K414" s="68"/>
      <c r="L414" s="68"/>
      <c r="M414" s="68"/>
      <c r="N414" s="68"/>
    </row>
    <row r="415" spans="1:14" ht="25" customHeight="1" x14ac:dyDescent="0.35">
      <c r="A415" s="68"/>
      <c r="B415" s="68"/>
      <c r="C415" s="68"/>
      <c r="D415" s="69"/>
      <c r="E415" s="68"/>
      <c r="F415" s="68"/>
      <c r="G415" s="68"/>
      <c r="H415" s="68"/>
      <c r="I415" s="68"/>
      <c r="J415" s="68"/>
      <c r="K415" s="68"/>
      <c r="L415" s="68"/>
      <c r="M415" s="68"/>
      <c r="N415" s="68"/>
    </row>
    <row r="416" spans="1:14" ht="25" customHeight="1" x14ac:dyDescent="0.35">
      <c r="A416" s="68"/>
      <c r="B416" s="68"/>
      <c r="C416" s="68"/>
      <c r="D416" s="69"/>
      <c r="E416" s="68"/>
      <c r="F416" s="68"/>
      <c r="G416" s="68"/>
      <c r="H416" s="68"/>
      <c r="I416" s="68"/>
      <c r="J416" s="68"/>
      <c r="K416" s="68"/>
      <c r="L416" s="68"/>
      <c r="M416" s="68"/>
      <c r="N416" s="68"/>
    </row>
    <row r="417" spans="1:14" ht="25" customHeight="1" x14ac:dyDescent="0.35">
      <c r="A417" s="68"/>
      <c r="B417" s="68"/>
      <c r="C417" s="68"/>
      <c r="D417" s="69"/>
      <c r="E417" s="68"/>
      <c r="F417" s="68"/>
      <c r="G417" s="68"/>
      <c r="H417" s="68"/>
      <c r="I417" s="68"/>
      <c r="J417" s="68"/>
      <c r="K417" s="68"/>
      <c r="L417" s="68"/>
      <c r="M417" s="68"/>
      <c r="N417" s="68"/>
    </row>
    <row r="418" spans="1:14" ht="25" customHeight="1" x14ac:dyDescent="0.35">
      <c r="A418" s="68"/>
      <c r="B418" s="68"/>
      <c r="C418" s="68"/>
      <c r="D418" s="69"/>
      <c r="E418" s="68"/>
      <c r="F418" s="68"/>
      <c r="G418" s="68"/>
      <c r="H418" s="68"/>
      <c r="I418" s="68"/>
      <c r="J418" s="68"/>
      <c r="K418" s="68"/>
      <c r="L418" s="68"/>
      <c r="M418" s="68"/>
      <c r="N418" s="68"/>
    </row>
    <row r="419" spans="1:14" ht="25" customHeight="1" x14ac:dyDescent="0.35">
      <c r="A419" s="68"/>
      <c r="B419" s="68"/>
      <c r="C419" s="68"/>
      <c r="D419" s="69"/>
      <c r="E419" s="68"/>
      <c r="F419" s="68"/>
      <c r="G419" s="68"/>
      <c r="H419" s="68"/>
      <c r="I419" s="68"/>
      <c r="J419" s="68"/>
      <c r="K419" s="68"/>
      <c r="L419" s="68"/>
      <c r="M419" s="68"/>
      <c r="N419" s="68"/>
    </row>
    <row r="420" spans="1:14" ht="25" customHeight="1" x14ac:dyDescent="0.35">
      <c r="A420" s="68"/>
      <c r="B420" s="68"/>
      <c r="C420" s="68"/>
      <c r="D420" s="69"/>
      <c r="E420" s="68"/>
      <c r="F420" s="68"/>
      <c r="G420" s="68"/>
      <c r="H420" s="68"/>
      <c r="I420" s="68"/>
      <c r="J420" s="68"/>
      <c r="K420" s="68"/>
      <c r="L420" s="68"/>
      <c r="M420" s="68"/>
      <c r="N420" s="68"/>
    </row>
    <row r="421" spans="1:14" ht="25" customHeight="1" x14ac:dyDescent="0.35">
      <c r="A421" s="68"/>
      <c r="B421" s="68"/>
      <c r="C421" s="68"/>
      <c r="D421" s="69"/>
      <c r="E421" s="68"/>
      <c r="F421" s="68"/>
      <c r="G421" s="68"/>
      <c r="H421" s="68"/>
      <c r="I421" s="68"/>
      <c r="J421" s="68"/>
      <c r="K421" s="68"/>
      <c r="L421" s="68"/>
      <c r="M421" s="68"/>
      <c r="N421" s="68"/>
    </row>
    <row r="422" spans="1:14" ht="25" customHeight="1" x14ac:dyDescent="0.35">
      <c r="A422" s="68"/>
      <c r="B422" s="68"/>
      <c r="C422" s="68"/>
      <c r="D422" s="69"/>
      <c r="E422" s="68"/>
      <c r="F422" s="68"/>
      <c r="G422" s="68"/>
      <c r="H422" s="68"/>
      <c r="I422" s="68"/>
      <c r="J422" s="68"/>
      <c r="K422" s="68"/>
      <c r="L422" s="68"/>
      <c r="M422" s="68"/>
      <c r="N422" s="68"/>
    </row>
    <row r="423" spans="1:14" ht="25" customHeight="1" x14ac:dyDescent="0.35">
      <c r="A423" s="68"/>
      <c r="B423" s="68"/>
      <c r="C423" s="68"/>
      <c r="D423" s="69"/>
      <c r="E423" s="68"/>
      <c r="F423" s="68"/>
      <c r="G423" s="68"/>
      <c r="H423" s="68"/>
      <c r="I423" s="68"/>
      <c r="J423" s="68"/>
      <c r="K423" s="68"/>
      <c r="L423" s="68"/>
      <c r="M423" s="68"/>
      <c r="N423" s="68"/>
    </row>
    <row r="424" spans="1:14" ht="25" customHeight="1" x14ac:dyDescent="0.35">
      <c r="A424" s="68"/>
      <c r="B424" s="68"/>
      <c r="C424" s="68"/>
      <c r="D424" s="69"/>
      <c r="E424" s="68"/>
      <c r="F424" s="68"/>
      <c r="G424" s="68"/>
      <c r="H424" s="68"/>
      <c r="I424" s="68"/>
      <c r="J424" s="68"/>
      <c r="K424" s="68"/>
      <c r="L424" s="68"/>
      <c r="M424" s="68"/>
      <c r="N424" s="68"/>
    </row>
    <row r="425" spans="1:14" ht="25" customHeight="1" x14ac:dyDescent="0.35">
      <c r="A425" s="68"/>
      <c r="B425" s="68"/>
      <c r="C425" s="68"/>
      <c r="D425" s="69"/>
      <c r="E425" s="68"/>
      <c r="F425" s="68"/>
      <c r="G425" s="68"/>
      <c r="H425" s="68"/>
      <c r="I425" s="68"/>
      <c r="J425" s="68"/>
      <c r="K425" s="68"/>
      <c r="L425" s="68"/>
      <c r="M425" s="68"/>
      <c r="N425" s="68"/>
    </row>
    <row r="426" spans="1:14" ht="25" customHeight="1" x14ac:dyDescent="0.35">
      <c r="A426" s="68"/>
      <c r="B426" s="68"/>
      <c r="C426" s="68"/>
      <c r="D426" s="69"/>
      <c r="E426" s="68"/>
      <c r="F426" s="68"/>
      <c r="G426" s="68"/>
      <c r="H426" s="68"/>
      <c r="I426" s="68"/>
      <c r="J426" s="68"/>
      <c r="K426" s="68"/>
      <c r="L426" s="68"/>
      <c r="M426" s="68"/>
      <c r="N426" s="68"/>
    </row>
    <row r="427" spans="1:14" ht="25" customHeight="1" x14ac:dyDescent="0.35">
      <c r="A427" s="68"/>
      <c r="B427" s="68"/>
      <c r="C427" s="68"/>
      <c r="D427" s="69"/>
      <c r="E427" s="68"/>
      <c r="F427" s="68"/>
      <c r="G427" s="68"/>
      <c r="H427" s="68"/>
      <c r="I427" s="68"/>
      <c r="J427" s="68"/>
      <c r="K427" s="68"/>
      <c r="L427" s="68"/>
      <c r="M427" s="68"/>
      <c r="N427" s="68"/>
    </row>
    <row r="428" spans="1:14" ht="25" customHeight="1" x14ac:dyDescent="0.35">
      <c r="A428" s="68"/>
      <c r="B428" s="68"/>
      <c r="C428" s="68"/>
      <c r="D428" s="69"/>
      <c r="E428" s="68"/>
      <c r="F428" s="68"/>
      <c r="G428" s="68"/>
      <c r="H428" s="68"/>
      <c r="I428" s="68"/>
      <c r="J428" s="68"/>
      <c r="K428" s="68"/>
      <c r="L428" s="68"/>
      <c r="M428" s="68"/>
      <c r="N428" s="68"/>
    </row>
    <row r="429" spans="1:14" ht="25" customHeight="1" x14ac:dyDescent="0.35">
      <c r="A429" s="68"/>
      <c r="B429" s="68"/>
      <c r="C429" s="68"/>
      <c r="D429" s="69"/>
      <c r="E429" s="68"/>
      <c r="F429" s="68"/>
      <c r="G429" s="68"/>
      <c r="H429" s="68"/>
      <c r="I429" s="68"/>
      <c r="J429" s="68"/>
      <c r="K429" s="68"/>
      <c r="L429" s="68"/>
      <c r="M429" s="68"/>
      <c r="N429" s="68"/>
    </row>
    <row r="430" spans="1:14" ht="25" customHeight="1" x14ac:dyDescent="0.35">
      <c r="A430" s="68"/>
      <c r="B430" s="68"/>
      <c r="C430" s="68"/>
      <c r="D430" s="69"/>
      <c r="E430" s="68"/>
      <c r="F430" s="68"/>
      <c r="G430" s="68"/>
      <c r="H430" s="68"/>
      <c r="I430" s="68"/>
      <c r="J430" s="68"/>
      <c r="K430" s="68"/>
      <c r="L430" s="68"/>
      <c r="M430" s="68"/>
      <c r="N430" s="68"/>
    </row>
    <row r="431" spans="1:14" ht="25" customHeight="1" x14ac:dyDescent="0.35">
      <c r="A431" s="68"/>
      <c r="B431" s="68"/>
      <c r="C431" s="68"/>
      <c r="D431" s="69"/>
      <c r="E431" s="68"/>
      <c r="F431" s="68"/>
      <c r="G431" s="68"/>
      <c r="H431" s="68"/>
      <c r="I431" s="68"/>
      <c r="J431" s="68"/>
      <c r="K431" s="68"/>
      <c r="L431" s="68"/>
      <c r="M431" s="68"/>
      <c r="N431" s="68"/>
    </row>
    <row r="432" spans="1:14" ht="25" customHeight="1" x14ac:dyDescent="0.35">
      <c r="A432" s="68"/>
      <c r="B432" s="68"/>
      <c r="C432" s="68"/>
      <c r="D432" s="69"/>
      <c r="E432" s="68"/>
      <c r="F432" s="68"/>
      <c r="G432" s="68"/>
      <c r="H432" s="68"/>
      <c r="I432" s="68"/>
      <c r="J432" s="68"/>
      <c r="K432" s="68"/>
      <c r="L432" s="68"/>
      <c r="M432" s="68"/>
      <c r="N432" s="68"/>
    </row>
    <row r="433" spans="1:14" ht="25" customHeight="1" x14ac:dyDescent="0.35">
      <c r="A433" s="68"/>
      <c r="B433" s="68"/>
      <c r="C433" s="68"/>
      <c r="D433" s="69"/>
      <c r="E433" s="68"/>
      <c r="F433" s="68"/>
      <c r="G433" s="68"/>
      <c r="H433" s="68"/>
      <c r="I433" s="68"/>
      <c r="J433" s="68"/>
      <c r="K433" s="68"/>
      <c r="L433" s="68"/>
      <c r="M433" s="68"/>
      <c r="N433" s="68"/>
    </row>
    <row r="434" spans="1:14" ht="25" customHeight="1" x14ac:dyDescent="0.35">
      <c r="A434" s="68"/>
      <c r="B434" s="68"/>
      <c r="C434" s="68"/>
      <c r="D434" s="69"/>
      <c r="E434" s="68"/>
      <c r="F434" s="68"/>
      <c r="G434" s="68"/>
      <c r="H434" s="68"/>
      <c r="I434" s="68"/>
      <c r="J434" s="68"/>
      <c r="K434" s="68"/>
      <c r="L434" s="68"/>
      <c r="M434" s="68"/>
      <c r="N434" s="68"/>
    </row>
    <row r="435" spans="1:14" ht="25" customHeight="1" x14ac:dyDescent="0.35">
      <c r="A435" s="68"/>
      <c r="B435" s="68"/>
      <c r="C435" s="68"/>
      <c r="D435" s="69"/>
      <c r="E435" s="68"/>
      <c r="F435" s="68"/>
      <c r="G435" s="68"/>
      <c r="H435" s="68"/>
      <c r="I435" s="68"/>
      <c r="J435" s="68"/>
      <c r="K435" s="68"/>
      <c r="L435" s="68"/>
      <c r="M435" s="68"/>
      <c r="N435" s="68"/>
    </row>
    <row r="436" spans="1:14" ht="25" customHeight="1" x14ac:dyDescent="0.35">
      <c r="A436" s="68"/>
      <c r="B436" s="68"/>
      <c r="C436" s="68"/>
      <c r="D436" s="69"/>
      <c r="E436" s="68"/>
      <c r="F436" s="68"/>
      <c r="G436" s="68"/>
      <c r="H436" s="68"/>
      <c r="I436" s="68"/>
      <c r="J436" s="68"/>
      <c r="K436" s="68"/>
      <c r="L436" s="68"/>
      <c r="M436" s="68"/>
      <c r="N436" s="68"/>
    </row>
    <row r="437" spans="1:14" ht="25" customHeight="1" x14ac:dyDescent="0.35">
      <c r="A437" s="68"/>
      <c r="B437" s="68"/>
      <c r="C437" s="68"/>
      <c r="D437" s="69"/>
      <c r="E437" s="68"/>
      <c r="F437" s="68"/>
      <c r="G437" s="68"/>
      <c r="H437" s="68"/>
      <c r="I437" s="68"/>
      <c r="J437" s="68"/>
      <c r="K437" s="68"/>
      <c r="L437" s="68"/>
      <c r="M437" s="68"/>
      <c r="N437" s="68"/>
    </row>
    <row r="438" spans="1:14" ht="25" customHeight="1" x14ac:dyDescent="0.35">
      <c r="A438" s="68"/>
      <c r="B438" s="68"/>
      <c r="C438" s="68"/>
      <c r="D438" s="69"/>
      <c r="E438" s="68"/>
      <c r="F438" s="68"/>
      <c r="G438" s="68"/>
      <c r="H438" s="68"/>
      <c r="I438" s="68"/>
      <c r="J438" s="68"/>
      <c r="K438" s="68"/>
      <c r="L438" s="68"/>
      <c r="M438" s="68"/>
      <c r="N438" s="68"/>
    </row>
    <row r="439" spans="1:14" ht="25" customHeight="1" x14ac:dyDescent="0.35">
      <c r="A439" s="68"/>
      <c r="B439" s="68"/>
      <c r="C439" s="68"/>
      <c r="D439" s="69"/>
      <c r="E439" s="68"/>
      <c r="F439" s="68"/>
      <c r="G439" s="68"/>
      <c r="H439" s="68"/>
      <c r="I439" s="68"/>
      <c r="J439" s="68"/>
      <c r="K439" s="68"/>
      <c r="L439" s="68"/>
      <c r="M439" s="68"/>
      <c r="N439" s="68"/>
    </row>
    <row r="440" spans="1:14" ht="25" customHeight="1" x14ac:dyDescent="0.35">
      <c r="A440" s="68"/>
      <c r="B440" s="68"/>
      <c r="C440" s="68"/>
      <c r="D440" s="69"/>
      <c r="E440" s="68"/>
      <c r="F440" s="68"/>
      <c r="G440" s="68"/>
      <c r="H440" s="68"/>
      <c r="I440" s="68"/>
      <c r="J440" s="68"/>
      <c r="K440" s="68"/>
      <c r="L440" s="68"/>
      <c r="M440" s="68"/>
      <c r="N440" s="68"/>
    </row>
    <row r="441" spans="1:14" ht="25" customHeight="1" x14ac:dyDescent="0.35">
      <c r="A441" s="68"/>
      <c r="B441" s="68"/>
      <c r="C441" s="68"/>
      <c r="D441" s="69"/>
      <c r="E441" s="68"/>
      <c r="F441" s="68"/>
      <c r="G441" s="68"/>
      <c r="H441" s="68"/>
      <c r="I441" s="68"/>
      <c r="J441" s="68"/>
      <c r="K441" s="68"/>
      <c r="L441" s="68"/>
      <c r="M441" s="68"/>
      <c r="N441" s="68"/>
    </row>
    <row r="442" spans="1:14" ht="25" customHeight="1" x14ac:dyDescent="0.35">
      <c r="A442" s="68"/>
      <c r="B442" s="68"/>
      <c r="C442" s="68"/>
      <c r="D442" s="69"/>
      <c r="E442" s="68"/>
      <c r="F442" s="68"/>
      <c r="G442" s="68"/>
      <c r="H442" s="68"/>
      <c r="I442" s="68"/>
      <c r="J442" s="68"/>
      <c r="K442" s="68"/>
      <c r="L442" s="68"/>
      <c r="M442" s="68"/>
      <c r="N442" s="68"/>
    </row>
    <row r="443" spans="1:14" ht="25" customHeight="1" x14ac:dyDescent="0.35">
      <c r="A443" s="68"/>
      <c r="B443" s="68"/>
      <c r="C443" s="68"/>
      <c r="D443" s="69"/>
      <c r="E443" s="68"/>
      <c r="F443" s="68"/>
      <c r="G443" s="68"/>
      <c r="H443" s="68"/>
      <c r="I443" s="68"/>
      <c r="J443" s="68"/>
      <c r="K443" s="68"/>
      <c r="L443" s="68"/>
      <c r="M443" s="68"/>
      <c r="N443" s="68"/>
    </row>
    <row r="444" spans="1:14" ht="25" customHeight="1" x14ac:dyDescent="0.35">
      <c r="A444" s="68"/>
      <c r="B444" s="68"/>
      <c r="C444" s="68"/>
      <c r="D444" s="69"/>
      <c r="E444" s="68"/>
      <c r="F444" s="68"/>
      <c r="G444" s="68"/>
      <c r="H444" s="68"/>
      <c r="I444" s="68"/>
      <c r="J444" s="68"/>
      <c r="K444" s="68"/>
      <c r="L444" s="68"/>
      <c r="M444" s="68"/>
      <c r="N444" s="68"/>
    </row>
    <row r="445" spans="1:14" ht="25" customHeight="1" x14ac:dyDescent="0.35">
      <c r="A445" s="68"/>
      <c r="B445" s="68"/>
      <c r="C445" s="68"/>
      <c r="D445" s="69"/>
      <c r="E445" s="68"/>
      <c r="F445" s="68"/>
      <c r="G445" s="68"/>
      <c r="H445" s="68"/>
      <c r="I445" s="68"/>
      <c r="J445" s="68"/>
      <c r="K445" s="68"/>
      <c r="L445" s="68"/>
      <c r="M445" s="68"/>
      <c r="N445" s="68"/>
    </row>
    <row r="446" spans="1:14" ht="25" customHeight="1" x14ac:dyDescent="0.35">
      <c r="A446" s="68"/>
      <c r="B446" s="68"/>
      <c r="C446" s="68"/>
      <c r="D446" s="69"/>
      <c r="E446" s="68"/>
      <c r="F446" s="68"/>
      <c r="G446" s="68"/>
      <c r="H446" s="68"/>
      <c r="I446" s="68"/>
      <c r="J446" s="68"/>
      <c r="K446" s="68"/>
      <c r="L446" s="68"/>
      <c r="M446" s="68"/>
      <c r="N446" s="68"/>
    </row>
    <row r="447" spans="1:14" ht="25" customHeight="1" x14ac:dyDescent="0.35">
      <c r="A447" s="68"/>
      <c r="B447" s="68"/>
      <c r="C447" s="68"/>
      <c r="D447" s="69"/>
      <c r="E447" s="68"/>
      <c r="F447" s="68"/>
      <c r="G447" s="68"/>
      <c r="H447" s="68"/>
      <c r="I447" s="68"/>
      <c r="J447" s="68"/>
      <c r="K447" s="68"/>
      <c r="L447" s="68"/>
      <c r="M447" s="68"/>
      <c r="N447" s="68"/>
    </row>
    <row r="448" spans="1:14" ht="25" customHeight="1" x14ac:dyDescent="0.35">
      <c r="A448" s="68"/>
      <c r="B448" s="68"/>
      <c r="C448" s="68"/>
      <c r="D448" s="69"/>
      <c r="E448" s="68"/>
      <c r="F448" s="68"/>
      <c r="G448" s="68"/>
      <c r="H448" s="68"/>
      <c r="I448" s="68"/>
      <c r="J448" s="68"/>
      <c r="K448" s="68"/>
      <c r="L448" s="68"/>
      <c r="M448" s="68"/>
      <c r="N448" s="68"/>
    </row>
    <row r="449" spans="1:14" ht="25" customHeight="1" x14ac:dyDescent="0.35">
      <c r="A449" s="68"/>
      <c r="B449" s="68"/>
      <c r="C449" s="68"/>
      <c r="D449" s="69"/>
      <c r="E449" s="68"/>
      <c r="F449" s="68"/>
      <c r="G449" s="68"/>
      <c r="H449" s="68"/>
      <c r="I449" s="68"/>
      <c r="J449" s="68"/>
      <c r="K449" s="68"/>
      <c r="L449" s="68"/>
      <c r="M449" s="68"/>
      <c r="N449" s="68"/>
    </row>
    <row r="450" spans="1:14" ht="25" customHeight="1" x14ac:dyDescent="0.35">
      <c r="A450" s="68"/>
      <c r="B450" s="68"/>
      <c r="C450" s="68"/>
      <c r="D450" s="69"/>
      <c r="E450" s="68"/>
      <c r="F450" s="68"/>
      <c r="G450" s="68"/>
      <c r="H450" s="68"/>
      <c r="I450" s="68"/>
      <c r="J450" s="68"/>
      <c r="K450" s="68"/>
      <c r="L450" s="68"/>
      <c r="M450" s="68"/>
      <c r="N450" s="68"/>
    </row>
    <row r="451" spans="1:14" ht="25" customHeight="1" x14ac:dyDescent="0.35">
      <c r="A451" s="68"/>
      <c r="B451" s="68"/>
      <c r="C451" s="68"/>
      <c r="D451" s="69"/>
      <c r="E451" s="68"/>
      <c r="F451" s="68"/>
      <c r="G451" s="68"/>
      <c r="H451" s="68"/>
      <c r="I451" s="68"/>
      <c r="J451" s="68"/>
      <c r="K451" s="68"/>
      <c r="L451" s="68"/>
      <c r="M451" s="68"/>
      <c r="N451" s="68"/>
    </row>
    <row r="452" spans="1:14" ht="25" customHeight="1" x14ac:dyDescent="0.35">
      <c r="A452" s="68"/>
      <c r="B452" s="68"/>
      <c r="C452" s="68"/>
      <c r="D452" s="69"/>
      <c r="E452" s="68"/>
      <c r="F452" s="68"/>
      <c r="G452" s="68"/>
      <c r="H452" s="68"/>
      <c r="I452" s="68"/>
      <c r="J452" s="68"/>
      <c r="K452" s="68"/>
      <c r="L452" s="68"/>
      <c r="M452" s="68"/>
      <c r="N452" s="68"/>
    </row>
    <row r="453" spans="1:14" ht="25" customHeight="1" x14ac:dyDescent="0.35">
      <c r="A453" s="68"/>
      <c r="B453" s="68"/>
      <c r="C453" s="68"/>
      <c r="D453" s="69"/>
      <c r="E453" s="68"/>
      <c r="F453" s="68"/>
      <c r="G453" s="68"/>
      <c r="H453" s="68"/>
      <c r="I453" s="68"/>
      <c r="J453" s="68"/>
      <c r="K453" s="68"/>
      <c r="L453" s="68"/>
      <c r="M453" s="68"/>
      <c r="N453" s="68"/>
    </row>
    <row r="454" spans="1:14" ht="25" customHeight="1" x14ac:dyDescent="0.35">
      <c r="A454" s="68"/>
      <c r="B454" s="68"/>
      <c r="C454" s="68"/>
      <c r="D454" s="69"/>
      <c r="E454" s="68"/>
      <c r="F454" s="68"/>
      <c r="G454" s="68"/>
      <c r="H454" s="68"/>
      <c r="I454" s="68"/>
      <c r="J454" s="68"/>
      <c r="K454" s="68"/>
      <c r="L454" s="68"/>
      <c r="M454" s="68"/>
      <c r="N454" s="68"/>
    </row>
    <row r="455" spans="1:14" ht="25" customHeight="1" x14ac:dyDescent="0.35">
      <c r="A455" s="68"/>
      <c r="B455" s="68"/>
      <c r="C455" s="68"/>
      <c r="D455" s="69"/>
      <c r="E455" s="68"/>
      <c r="F455" s="68"/>
      <c r="G455" s="68"/>
      <c r="H455" s="68"/>
      <c r="I455" s="68"/>
      <c r="J455" s="68"/>
      <c r="K455" s="68"/>
      <c r="L455" s="68"/>
      <c r="M455" s="68"/>
      <c r="N455" s="68"/>
    </row>
    <row r="456" spans="1:14" ht="25" customHeight="1" x14ac:dyDescent="0.35">
      <c r="A456" s="68"/>
      <c r="B456" s="68"/>
      <c r="C456" s="68"/>
      <c r="D456" s="69"/>
      <c r="E456" s="68"/>
      <c r="F456" s="68"/>
      <c r="G456" s="68"/>
      <c r="H456" s="68"/>
      <c r="I456" s="68"/>
      <c r="J456" s="68"/>
      <c r="K456" s="68"/>
      <c r="L456" s="68"/>
      <c r="M456" s="68"/>
      <c r="N456" s="68"/>
    </row>
    <row r="457" spans="1:14" ht="25" customHeight="1" x14ac:dyDescent="0.35">
      <c r="A457" s="68"/>
      <c r="B457" s="68"/>
      <c r="C457" s="68"/>
      <c r="D457" s="69"/>
      <c r="E457" s="68"/>
      <c r="F457" s="68"/>
      <c r="G457" s="68"/>
      <c r="H457" s="68"/>
      <c r="I457" s="68"/>
      <c r="J457" s="68"/>
      <c r="K457" s="68"/>
      <c r="L457" s="68"/>
      <c r="M457" s="68"/>
      <c r="N457" s="68"/>
    </row>
    <row r="458" spans="1:14" ht="25" customHeight="1" x14ac:dyDescent="0.35">
      <c r="A458" s="68"/>
      <c r="B458" s="68"/>
      <c r="C458" s="68"/>
      <c r="D458" s="69"/>
      <c r="E458" s="68"/>
      <c r="F458" s="68"/>
      <c r="G458" s="68"/>
      <c r="H458" s="68"/>
      <c r="I458" s="68"/>
      <c r="J458" s="68"/>
      <c r="K458" s="68"/>
      <c r="L458" s="68"/>
      <c r="M458" s="68"/>
      <c r="N458" s="68"/>
    </row>
    <row r="459" spans="1:14" ht="25" customHeight="1" x14ac:dyDescent="0.35">
      <c r="A459" s="68"/>
      <c r="B459" s="68"/>
      <c r="C459" s="68"/>
      <c r="D459" s="69"/>
      <c r="E459" s="68"/>
      <c r="F459" s="68"/>
      <c r="G459" s="68"/>
      <c r="H459" s="68"/>
      <c r="I459" s="68"/>
      <c r="J459" s="68"/>
      <c r="K459" s="68"/>
      <c r="L459" s="68"/>
      <c r="M459" s="68"/>
      <c r="N459" s="68"/>
    </row>
    <row r="460" spans="1:14" ht="25" customHeight="1" x14ac:dyDescent="0.35">
      <c r="A460" s="68"/>
      <c r="B460" s="68"/>
      <c r="C460" s="68"/>
      <c r="D460" s="69"/>
      <c r="E460" s="68"/>
      <c r="F460" s="68"/>
      <c r="G460" s="68"/>
      <c r="H460" s="68"/>
      <c r="I460" s="68"/>
      <c r="J460" s="68"/>
      <c r="K460" s="68"/>
      <c r="L460" s="68"/>
      <c r="M460" s="68"/>
      <c r="N460" s="68"/>
    </row>
    <row r="461" spans="1:14" ht="25" customHeight="1" x14ac:dyDescent="0.35">
      <c r="A461" s="68"/>
      <c r="B461" s="68"/>
      <c r="C461" s="68"/>
      <c r="D461" s="69"/>
      <c r="E461" s="68"/>
      <c r="F461" s="68"/>
      <c r="G461" s="68"/>
      <c r="H461" s="68"/>
      <c r="I461" s="68"/>
      <c r="J461" s="68"/>
      <c r="K461" s="68"/>
      <c r="L461" s="68"/>
      <c r="M461" s="68"/>
      <c r="N461" s="68"/>
    </row>
    <row r="462" spans="1:14" ht="25" customHeight="1" x14ac:dyDescent="0.35">
      <c r="A462" s="68"/>
      <c r="B462" s="68"/>
      <c r="C462" s="68"/>
      <c r="D462" s="69"/>
      <c r="E462" s="68"/>
      <c r="F462" s="68"/>
      <c r="G462" s="68"/>
      <c r="H462" s="68"/>
      <c r="I462" s="68"/>
      <c r="J462" s="68"/>
      <c r="K462" s="68"/>
      <c r="L462" s="68"/>
      <c r="M462" s="68"/>
      <c r="N462" s="68"/>
    </row>
    <row r="463" spans="1:14" ht="25" customHeight="1" x14ac:dyDescent="0.35">
      <c r="A463" s="68"/>
      <c r="B463" s="68"/>
      <c r="C463" s="68"/>
      <c r="D463" s="69"/>
      <c r="E463" s="68"/>
      <c r="F463" s="68"/>
      <c r="G463" s="68"/>
      <c r="H463" s="68"/>
      <c r="I463" s="68"/>
      <c r="J463" s="68"/>
      <c r="K463" s="68"/>
      <c r="L463" s="68"/>
      <c r="M463" s="68"/>
      <c r="N463" s="68"/>
    </row>
    <row r="464" spans="1:14" ht="25" customHeight="1" x14ac:dyDescent="0.35">
      <c r="A464" s="68"/>
      <c r="B464" s="68"/>
      <c r="C464" s="68"/>
      <c r="D464" s="69"/>
      <c r="E464" s="68"/>
      <c r="F464" s="68"/>
      <c r="G464" s="68"/>
      <c r="H464" s="68"/>
      <c r="I464" s="68"/>
      <c r="J464" s="68"/>
      <c r="K464" s="68"/>
      <c r="L464" s="68"/>
      <c r="M464" s="68"/>
      <c r="N464" s="68"/>
    </row>
    <row r="465" spans="1:14" ht="25" customHeight="1" x14ac:dyDescent="0.35">
      <c r="A465" s="68"/>
      <c r="B465" s="68"/>
      <c r="C465" s="68"/>
      <c r="D465" s="69"/>
      <c r="E465" s="68"/>
      <c r="F465" s="68"/>
      <c r="G465" s="68"/>
      <c r="H465" s="68"/>
      <c r="I465" s="68"/>
      <c r="J465" s="68"/>
      <c r="K465" s="68"/>
      <c r="L465" s="68"/>
      <c r="M465" s="68"/>
      <c r="N465" s="68"/>
    </row>
    <row r="466" spans="1:14" ht="25" customHeight="1" x14ac:dyDescent="0.35">
      <c r="A466" s="68"/>
      <c r="B466" s="68"/>
      <c r="C466" s="68"/>
      <c r="D466" s="69"/>
      <c r="E466" s="68"/>
      <c r="F466" s="68"/>
      <c r="G466" s="68"/>
      <c r="H466" s="68"/>
      <c r="I466" s="68"/>
      <c r="J466" s="68"/>
      <c r="K466" s="68"/>
      <c r="L466" s="68"/>
      <c r="M466" s="68"/>
      <c r="N466" s="68"/>
    </row>
    <row r="467" spans="1:14" ht="25" customHeight="1" x14ac:dyDescent="0.35">
      <c r="A467" s="68"/>
      <c r="B467" s="68"/>
      <c r="C467" s="68"/>
      <c r="D467" s="69"/>
      <c r="E467" s="68"/>
      <c r="F467" s="68"/>
      <c r="G467" s="68"/>
      <c r="H467" s="68"/>
      <c r="I467" s="68"/>
      <c r="J467" s="68"/>
      <c r="K467" s="68"/>
      <c r="L467" s="68"/>
      <c r="M467" s="68"/>
      <c r="N467" s="68"/>
    </row>
    <row r="468" spans="1:14" ht="25" customHeight="1" x14ac:dyDescent="0.35">
      <c r="A468" s="68"/>
      <c r="B468" s="68"/>
      <c r="C468" s="68"/>
      <c r="D468" s="69"/>
      <c r="E468" s="68"/>
      <c r="F468" s="68"/>
      <c r="G468" s="68"/>
      <c r="H468" s="68"/>
      <c r="I468" s="68"/>
      <c r="J468" s="68"/>
      <c r="K468" s="68"/>
      <c r="L468" s="68"/>
      <c r="M468" s="68"/>
      <c r="N468" s="68"/>
    </row>
    <row r="469" spans="1:14" ht="25" customHeight="1" x14ac:dyDescent="0.35">
      <c r="A469" s="68"/>
      <c r="B469" s="68"/>
      <c r="C469" s="68"/>
      <c r="D469" s="69"/>
      <c r="E469" s="68"/>
      <c r="F469" s="68"/>
      <c r="G469" s="68"/>
      <c r="H469" s="68"/>
      <c r="I469" s="68"/>
      <c r="J469" s="68"/>
      <c r="K469" s="68"/>
      <c r="L469" s="68"/>
      <c r="M469" s="68"/>
      <c r="N469" s="68"/>
    </row>
    <row r="470" spans="1:14" ht="25" customHeight="1" x14ac:dyDescent="0.35">
      <c r="A470" s="68"/>
      <c r="B470" s="68"/>
      <c r="C470" s="68"/>
      <c r="D470" s="69"/>
      <c r="E470" s="68"/>
      <c r="F470" s="68"/>
      <c r="G470" s="68"/>
      <c r="H470" s="68"/>
      <c r="I470" s="68"/>
      <c r="J470" s="68"/>
      <c r="K470" s="68"/>
      <c r="L470" s="68"/>
      <c r="M470" s="68"/>
      <c r="N470" s="68"/>
    </row>
    <row r="471" spans="1:14" ht="25" customHeight="1" x14ac:dyDescent="0.35">
      <c r="A471" s="68"/>
      <c r="B471" s="68"/>
      <c r="C471" s="68"/>
      <c r="D471" s="69"/>
      <c r="E471" s="68"/>
      <c r="F471" s="68"/>
      <c r="G471" s="68"/>
      <c r="H471" s="68"/>
      <c r="I471" s="68"/>
      <c r="J471" s="68"/>
      <c r="K471" s="68"/>
      <c r="L471" s="68"/>
      <c r="M471" s="68"/>
      <c r="N471" s="68"/>
    </row>
    <row r="472" spans="1:14" ht="25" customHeight="1" x14ac:dyDescent="0.35">
      <c r="A472" s="68"/>
      <c r="B472" s="68"/>
      <c r="C472" s="68"/>
      <c r="D472" s="69"/>
      <c r="E472" s="68"/>
      <c r="F472" s="68"/>
      <c r="G472" s="68"/>
      <c r="H472" s="68"/>
      <c r="I472" s="68"/>
      <c r="J472" s="68"/>
      <c r="K472" s="68"/>
      <c r="L472" s="68"/>
      <c r="M472" s="68"/>
      <c r="N472" s="68"/>
    </row>
    <row r="473" spans="1:14" ht="25" customHeight="1" x14ac:dyDescent="0.35">
      <c r="A473" s="68"/>
      <c r="B473" s="68"/>
      <c r="C473" s="68"/>
      <c r="D473" s="69"/>
      <c r="E473" s="68"/>
      <c r="F473" s="68"/>
      <c r="G473" s="68"/>
      <c r="H473" s="68"/>
      <c r="I473" s="68"/>
      <c r="J473" s="68"/>
      <c r="K473" s="68"/>
      <c r="L473" s="68"/>
      <c r="M473" s="68"/>
      <c r="N473" s="68"/>
    </row>
    <row r="474" spans="1:14" ht="25" customHeight="1" x14ac:dyDescent="0.35">
      <c r="A474" s="68"/>
      <c r="B474" s="68"/>
      <c r="C474" s="68"/>
      <c r="D474" s="69"/>
      <c r="E474" s="68"/>
      <c r="F474" s="68"/>
      <c r="G474" s="68"/>
      <c r="H474" s="68"/>
      <c r="I474" s="68"/>
      <c r="J474" s="68"/>
      <c r="K474" s="68"/>
      <c r="L474" s="68"/>
      <c r="M474" s="68"/>
      <c r="N474" s="68"/>
    </row>
    <row r="475" spans="1:14" ht="25" customHeight="1" x14ac:dyDescent="0.35">
      <c r="A475" s="68"/>
      <c r="B475" s="68"/>
      <c r="C475" s="68"/>
      <c r="D475" s="69"/>
      <c r="E475" s="68"/>
      <c r="F475" s="68"/>
      <c r="G475" s="68"/>
      <c r="H475" s="68"/>
      <c r="I475" s="68"/>
      <c r="J475" s="68"/>
      <c r="K475" s="68"/>
      <c r="L475" s="68"/>
      <c r="M475" s="68"/>
      <c r="N475" s="68"/>
    </row>
    <row r="476" spans="1:14" ht="25" customHeight="1" x14ac:dyDescent="0.35">
      <c r="A476" s="68"/>
      <c r="B476" s="68"/>
      <c r="C476" s="68"/>
      <c r="D476" s="69"/>
      <c r="E476" s="68"/>
      <c r="F476" s="68"/>
      <c r="G476" s="68"/>
      <c r="H476" s="68"/>
      <c r="I476" s="68"/>
      <c r="J476" s="68"/>
      <c r="K476" s="68"/>
      <c r="L476" s="68"/>
      <c r="M476" s="68"/>
      <c r="N476" s="68"/>
    </row>
    <row r="477" spans="1:14" ht="25" customHeight="1" x14ac:dyDescent="0.35">
      <c r="A477" s="68"/>
      <c r="B477" s="68"/>
      <c r="C477" s="68"/>
      <c r="D477" s="69"/>
      <c r="E477" s="68"/>
      <c r="F477" s="68"/>
      <c r="G477" s="68"/>
      <c r="H477" s="68"/>
      <c r="I477" s="68"/>
      <c r="J477" s="68"/>
      <c r="K477" s="68"/>
      <c r="L477" s="68"/>
      <c r="M477" s="68"/>
      <c r="N477" s="68"/>
    </row>
    <row r="478" spans="1:14" ht="25" customHeight="1" x14ac:dyDescent="0.35">
      <c r="A478" s="68"/>
      <c r="B478" s="68"/>
      <c r="C478" s="68"/>
      <c r="D478" s="69"/>
      <c r="E478" s="68"/>
      <c r="F478" s="68"/>
      <c r="G478" s="68"/>
      <c r="H478" s="68"/>
      <c r="I478" s="68"/>
      <c r="J478" s="68"/>
      <c r="K478" s="68"/>
      <c r="L478" s="68"/>
      <c r="M478" s="68"/>
      <c r="N478" s="68"/>
    </row>
    <row r="479" spans="1:14" ht="25" customHeight="1" x14ac:dyDescent="0.35">
      <c r="A479" s="68"/>
      <c r="B479" s="68"/>
      <c r="C479" s="68"/>
      <c r="D479" s="69"/>
      <c r="E479" s="68"/>
      <c r="F479" s="68"/>
      <c r="G479" s="68"/>
      <c r="H479" s="68"/>
      <c r="I479" s="68"/>
      <c r="J479" s="68"/>
      <c r="K479" s="68"/>
      <c r="L479" s="68"/>
      <c r="M479" s="68"/>
      <c r="N479" s="68"/>
    </row>
    <row r="480" spans="1:14" ht="25" customHeight="1" x14ac:dyDescent="0.35">
      <c r="A480" s="68"/>
      <c r="B480" s="68"/>
      <c r="C480" s="68"/>
      <c r="D480" s="69"/>
      <c r="E480" s="68"/>
      <c r="F480" s="68"/>
      <c r="G480" s="68"/>
      <c r="H480" s="68"/>
      <c r="I480" s="68"/>
      <c r="J480" s="68"/>
      <c r="K480" s="68"/>
      <c r="L480" s="68"/>
      <c r="M480" s="68"/>
      <c r="N480" s="68"/>
    </row>
    <row r="481" spans="1:14" ht="25" customHeight="1" x14ac:dyDescent="0.35">
      <c r="A481" s="68"/>
      <c r="B481" s="68"/>
      <c r="C481" s="68"/>
      <c r="D481" s="69"/>
      <c r="E481" s="68"/>
      <c r="F481" s="68"/>
      <c r="G481" s="68"/>
      <c r="H481" s="68"/>
      <c r="I481" s="68"/>
      <c r="J481" s="68"/>
      <c r="K481" s="68"/>
      <c r="L481" s="68"/>
      <c r="M481" s="68"/>
      <c r="N481" s="68"/>
    </row>
    <row r="482" spans="1:14" ht="25" customHeight="1" x14ac:dyDescent="0.35">
      <c r="A482" s="68"/>
      <c r="B482" s="68"/>
      <c r="C482" s="68"/>
      <c r="D482" s="69"/>
      <c r="E482" s="68"/>
      <c r="F482" s="68"/>
      <c r="G482" s="68"/>
      <c r="H482" s="68"/>
      <c r="I482" s="68"/>
      <c r="J482" s="68"/>
      <c r="K482" s="68"/>
      <c r="L482" s="68"/>
      <c r="M482" s="68"/>
      <c r="N482" s="68"/>
    </row>
    <row r="483" spans="1:14" ht="25" customHeight="1" x14ac:dyDescent="0.35">
      <c r="A483" s="68"/>
      <c r="B483" s="68"/>
      <c r="C483" s="68"/>
      <c r="D483" s="69"/>
      <c r="E483" s="68"/>
      <c r="F483" s="68"/>
      <c r="G483" s="68"/>
      <c r="H483" s="68"/>
      <c r="I483" s="68"/>
      <c r="J483" s="68"/>
      <c r="K483" s="68"/>
      <c r="L483" s="68"/>
      <c r="M483" s="68"/>
      <c r="N483" s="68"/>
    </row>
    <row r="484" spans="1:14" ht="25" customHeight="1" x14ac:dyDescent="0.35">
      <c r="A484" s="68"/>
      <c r="B484" s="68"/>
      <c r="C484" s="68"/>
      <c r="D484" s="69"/>
      <c r="E484" s="68"/>
      <c r="F484" s="68"/>
      <c r="G484" s="68"/>
      <c r="H484" s="68"/>
      <c r="I484" s="68"/>
      <c r="J484" s="68"/>
      <c r="K484" s="68"/>
      <c r="L484" s="68"/>
      <c r="M484" s="68"/>
      <c r="N484" s="68"/>
    </row>
    <row r="485" spans="1:14" ht="25" customHeight="1" x14ac:dyDescent="0.35">
      <c r="A485" s="68"/>
      <c r="B485" s="68"/>
      <c r="C485" s="68"/>
      <c r="D485" s="69"/>
      <c r="E485" s="68"/>
      <c r="F485" s="68"/>
      <c r="G485" s="68"/>
      <c r="H485" s="68"/>
      <c r="I485" s="68"/>
      <c r="J485" s="68"/>
      <c r="K485" s="68"/>
      <c r="L485" s="68"/>
      <c r="M485" s="68"/>
      <c r="N485" s="68"/>
    </row>
    <row r="486" spans="1:14" ht="25" customHeight="1" x14ac:dyDescent="0.35">
      <c r="A486" s="68"/>
      <c r="B486" s="68"/>
      <c r="C486" s="68"/>
      <c r="D486" s="69"/>
      <c r="E486" s="68"/>
      <c r="F486" s="68"/>
      <c r="G486" s="68"/>
      <c r="H486" s="68"/>
      <c r="I486" s="68"/>
      <c r="J486" s="68"/>
      <c r="K486" s="68"/>
      <c r="L486" s="68"/>
      <c r="M486" s="68"/>
      <c r="N486" s="68"/>
    </row>
    <row r="487" spans="1:14" ht="25" customHeight="1" x14ac:dyDescent="0.35">
      <c r="A487" s="68"/>
      <c r="B487" s="68"/>
      <c r="C487" s="68"/>
      <c r="D487" s="69"/>
      <c r="E487" s="68"/>
      <c r="F487" s="68"/>
      <c r="G487" s="68"/>
      <c r="H487" s="68"/>
      <c r="I487" s="68"/>
      <c r="J487" s="68"/>
      <c r="K487" s="68"/>
      <c r="L487" s="68"/>
      <c r="M487" s="68"/>
      <c r="N487" s="68"/>
    </row>
    <row r="488" spans="1:14" ht="25" customHeight="1" x14ac:dyDescent="0.35">
      <c r="A488" s="68"/>
      <c r="B488" s="68"/>
      <c r="C488" s="68"/>
      <c r="D488" s="69"/>
      <c r="E488" s="68"/>
      <c r="F488" s="68"/>
      <c r="G488" s="68"/>
      <c r="H488" s="68"/>
      <c r="I488" s="68"/>
      <c r="J488" s="68"/>
      <c r="K488" s="68"/>
      <c r="L488" s="68"/>
      <c r="M488" s="68"/>
      <c r="N488" s="68"/>
    </row>
    <row r="489" spans="1:14" ht="25" customHeight="1" x14ac:dyDescent="0.35">
      <c r="A489" s="68"/>
      <c r="B489" s="68"/>
      <c r="C489" s="68"/>
      <c r="D489" s="69"/>
      <c r="E489" s="68"/>
      <c r="F489" s="68"/>
      <c r="G489" s="68"/>
      <c r="H489" s="68"/>
      <c r="I489" s="68"/>
      <c r="J489" s="68"/>
      <c r="K489" s="68"/>
      <c r="L489" s="68"/>
      <c r="M489" s="68"/>
      <c r="N489" s="68"/>
    </row>
    <row r="490" spans="1:14" ht="25" customHeight="1" x14ac:dyDescent="0.35">
      <c r="A490" s="68"/>
      <c r="B490" s="68"/>
      <c r="C490" s="68"/>
      <c r="D490" s="69"/>
      <c r="E490" s="68"/>
      <c r="F490" s="68"/>
      <c r="G490" s="68"/>
      <c r="H490" s="68"/>
      <c r="I490" s="68"/>
      <c r="J490" s="68"/>
      <c r="K490" s="68"/>
      <c r="L490" s="68"/>
      <c r="M490" s="68"/>
      <c r="N490" s="68"/>
    </row>
    <row r="491" spans="1:14" ht="25" customHeight="1" x14ac:dyDescent="0.35">
      <c r="A491" s="68"/>
      <c r="B491" s="68"/>
      <c r="C491" s="68"/>
      <c r="D491" s="69"/>
      <c r="E491" s="68"/>
      <c r="F491" s="68"/>
      <c r="G491" s="68"/>
      <c r="H491" s="68"/>
      <c r="I491" s="68"/>
      <c r="J491" s="68"/>
      <c r="K491" s="68"/>
      <c r="L491" s="68"/>
      <c r="M491" s="68"/>
      <c r="N491" s="68"/>
    </row>
    <row r="492" spans="1:14" ht="25" customHeight="1" x14ac:dyDescent="0.35">
      <c r="A492" s="68"/>
      <c r="B492" s="68"/>
      <c r="C492" s="68"/>
      <c r="D492" s="69"/>
      <c r="E492" s="68"/>
      <c r="F492" s="68"/>
      <c r="G492" s="68"/>
      <c r="H492" s="68"/>
      <c r="I492" s="68"/>
      <c r="J492" s="68"/>
      <c r="K492" s="68"/>
      <c r="L492" s="68"/>
      <c r="M492" s="68"/>
      <c r="N492" s="68"/>
    </row>
    <row r="493" spans="1:14" ht="25" customHeight="1" x14ac:dyDescent="0.35">
      <c r="A493" s="68"/>
      <c r="B493" s="68"/>
      <c r="C493" s="68"/>
      <c r="D493" s="69"/>
      <c r="E493" s="68"/>
      <c r="F493" s="68"/>
      <c r="G493" s="68"/>
      <c r="H493" s="68"/>
      <c r="I493" s="68"/>
      <c r="J493" s="68"/>
      <c r="K493" s="68"/>
      <c r="L493" s="68"/>
      <c r="M493" s="68"/>
      <c r="N493" s="68"/>
    </row>
    <row r="494" spans="1:14" ht="25" customHeight="1" x14ac:dyDescent="0.35">
      <c r="A494" s="68"/>
      <c r="B494" s="68"/>
      <c r="C494" s="68"/>
      <c r="D494" s="69"/>
      <c r="E494" s="68"/>
      <c r="F494" s="68"/>
      <c r="G494" s="68"/>
      <c r="H494" s="68"/>
      <c r="I494" s="68"/>
      <c r="J494" s="68"/>
      <c r="K494" s="68"/>
      <c r="L494" s="68"/>
      <c r="M494" s="68"/>
      <c r="N494" s="68"/>
    </row>
    <row r="495" spans="1:14" ht="25" customHeight="1" x14ac:dyDescent="0.35">
      <c r="A495" s="68"/>
      <c r="B495" s="68"/>
      <c r="C495" s="68"/>
      <c r="D495" s="69"/>
      <c r="E495" s="68"/>
      <c r="F495" s="68"/>
      <c r="G495" s="68"/>
      <c r="H495" s="68"/>
      <c r="I495" s="68"/>
      <c r="J495" s="68"/>
      <c r="K495" s="68"/>
      <c r="L495" s="68"/>
      <c r="M495" s="68"/>
      <c r="N495" s="68"/>
    </row>
    <row r="496" spans="1:14" ht="25" customHeight="1" x14ac:dyDescent="0.35">
      <c r="A496" s="68"/>
      <c r="B496" s="68"/>
      <c r="C496" s="68"/>
      <c r="D496" s="69"/>
      <c r="E496" s="68"/>
      <c r="F496" s="68"/>
      <c r="G496" s="68"/>
      <c r="H496" s="68"/>
      <c r="I496" s="68"/>
      <c r="J496" s="68"/>
      <c r="K496" s="68"/>
      <c r="L496" s="68"/>
      <c r="M496" s="68"/>
      <c r="N496" s="68"/>
    </row>
    <row r="497" spans="1:14" ht="25" customHeight="1" x14ac:dyDescent="0.35">
      <c r="A497" s="68"/>
      <c r="B497" s="68"/>
      <c r="C497" s="68"/>
      <c r="D497" s="69"/>
      <c r="E497" s="68"/>
      <c r="F497" s="68"/>
      <c r="G497" s="68"/>
      <c r="H497" s="68"/>
      <c r="I497" s="68"/>
      <c r="J497" s="68"/>
      <c r="K497" s="68"/>
      <c r="L497" s="68"/>
      <c r="M497" s="68"/>
      <c r="N497" s="68"/>
    </row>
    <row r="498" spans="1:14" ht="25" customHeight="1" x14ac:dyDescent="0.35">
      <c r="A498" s="68"/>
      <c r="B498" s="68"/>
      <c r="C498" s="68"/>
      <c r="D498" s="69"/>
      <c r="E498" s="68"/>
      <c r="F498" s="68"/>
      <c r="G498" s="68"/>
      <c r="H498" s="68"/>
      <c r="I498" s="68"/>
      <c r="J498" s="68"/>
      <c r="K498" s="68"/>
      <c r="L498" s="68"/>
      <c r="M498" s="68"/>
      <c r="N498" s="68"/>
    </row>
    <row r="499" spans="1:14" ht="25" customHeight="1" x14ac:dyDescent="0.35">
      <c r="A499" s="68"/>
      <c r="B499" s="68"/>
      <c r="C499" s="68"/>
      <c r="D499" s="69"/>
      <c r="E499" s="68"/>
      <c r="F499" s="68"/>
      <c r="G499" s="68"/>
      <c r="H499" s="68"/>
      <c r="I499" s="68"/>
      <c r="J499" s="68"/>
      <c r="K499" s="68"/>
      <c r="L499" s="68"/>
      <c r="M499" s="68"/>
      <c r="N499" s="68"/>
    </row>
    <row r="500" spans="1:14" ht="25" customHeight="1" x14ac:dyDescent="0.35">
      <c r="A500" s="68"/>
      <c r="B500" s="68"/>
      <c r="C500" s="68"/>
      <c r="D500" s="69"/>
      <c r="E500" s="68"/>
      <c r="F500" s="68"/>
      <c r="G500" s="68"/>
      <c r="H500" s="68"/>
      <c r="I500" s="68"/>
      <c r="J500" s="68"/>
      <c r="K500" s="68"/>
      <c r="L500" s="68"/>
      <c r="M500" s="68"/>
      <c r="N500" s="68"/>
    </row>
    <row r="501" spans="1:14" ht="25" customHeight="1" x14ac:dyDescent="0.35">
      <c r="A501" s="68"/>
      <c r="B501" s="68"/>
      <c r="C501" s="68"/>
      <c r="D501" s="69"/>
      <c r="E501" s="68"/>
      <c r="F501" s="68"/>
      <c r="G501" s="68"/>
      <c r="H501" s="68"/>
      <c r="I501" s="68"/>
      <c r="J501" s="68"/>
      <c r="K501" s="68"/>
      <c r="L501" s="68"/>
      <c r="M501" s="68"/>
      <c r="N501" s="68"/>
    </row>
    <row r="502" spans="1:14" ht="25" customHeight="1" x14ac:dyDescent="0.35">
      <c r="A502" s="68"/>
      <c r="B502" s="68"/>
      <c r="C502" s="68"/>
      <c r="D502" s="69"/>
      <c r="E502" s="68"/>
      <c r="F502" s="68"/>
      <c r="G502" s="68"/>
      <c r="H502" s="68"/>
      <c r="I502" s="68"/>
      <c r="J502" s="68"/>
      <c r="K502" s="68"/>
      <c r="L502" s="68"/>
      <c r="M502" s="68"/>
      <c r="N502" s="68"/>
    </row>
    <row r="503" spans="1:14" ht="25" customHeight="1" x14ac:dyDescent="0.35">
      <c r="A503" s="68"/>
      <c r="B503" s="68"/>
      <c r="C503" s="68"/>
      <c r="D503" s="69"/>
      <c r="E503" s="68"/>
      <c r="F503" s="68"/>
      <c r="G503" s="68"/>
      <c r="H503" s="68"/>
      <c r="I503" s="68"/>
      <c r="J503" s="68"/>
      <c r="K503" s="68"/>
      <c r="L503" s="68"/>
      <c r="M503" s="68"/>
      <c r="N503" s="68"/>
    </row>
    <row r="504" spans="1:14" ht="25" customHeight="1" x14ac:dyDescent="0.35">
      <c r="A504" s="68"/>
      <c r="B504" s="68"/>
      <c r="C504" s="68"/>
      <c r="D504" s="69"/>
      <c r="E504" s="68"/>
      <c r="F504" s="68"/>
      <c r="G504" s="68"/>
      <c r="H504" s="68"/>
      <c r="I504" s="68"/>
      <c r="J504" s="68"/>
      <c r="K504" s="68"/>
      <c r="L504" s="68"/>
      <c r="M504" s="68"/>
      <c r="N504" s="68"/>
    </row>
    <row r="505" spans="1:14" ht="25" customHeight="1" x14ac:dyDescent="0.35">
      <c r="A505" s="68"/>
      <c r="B505" s="68"/>
      <c r="C505" s="68"/>
      <c r="D505" s="69"/>
      <c r="E505" s="68"/>
      <c r="F505" s="68"/>
      <c r="G505" s="68"/>
      <c r="H505" s="68"/>
      <c r="I505" s="68"/>
      <c r="J505" s="68"/>
      <c r="K505" s="68"/>
      <c r="L505" s="68"/>
      <c r="M505" s="68"/>
      <c r="N505" s="68"/>
    </row>
    <row r="506" spans="1:14" ht="25" customHeight="1" x14ac:dyDescent="0.35">
      <c r="A506" s="68"/>
      <c r="B506" s="68"/>
      <c r="C506" s="68"/>
      <c r="D506" s="69"/>
      <c r="E506" s="68"/>
      <c r="F506" s="68"/>
      <c r="G506" s="68"/>
      <c r="H506" s="68"/>
      <c r="I506" s="68"/>
      <c r="J506" s="68"/>
      <c r="K506" s="68"/>
      <c r="L506" s="68"/>
      <c r="M506" s="68"/>
      <c r="N506" s="68"/>
    </row>
    <row r="507" spans="1:14" ht="25" customHeight="1" x14ac:dyDescent="0.35">
      <c r="A507" s="68"/>
      <c r="B507" s="68"/>
      <c r="C507" s="68"/>
      <c r="D507" s="69"/>
      <c r="E507" s="68"/>
      <c r="F507" s="68"/>
      <c r="G507" s="68"/>
      <c r="H507" s="68"/>
      <c r="I507" s="68"/>
      <c r="J507" s="68"/>
      <c r="K507" s="68"/>
      <c r="L507" s="68"/>
      <c r="M507" s="68"/>
      <c r="N507" s="68"/>
    </row>
    <row r="508" spans="1:14" ht="25" customHeight="1" x14ac:dyDescent="0.35">
      <c r="A508" s="68"/>
      <c r="B508" s="68"/>
      <c r="C508" s="68"/>
      <c r="D508" s="69"/>
      <c r="E508" s="68"/>
      <c r="F508" s="68"/>
      <c r="G508" s="68"/>
      <c r="H508" s="68"/>
      <c r="I508" s="68"/>
      <c r="J508" s="68"/>
      <c r="K508" s="68"/>
      <c r="L508" s="68"/>
      <c r="M508" s="68"/>
      <c r="N508" s="68"/>
    </row>
    <row r="509" spans="1:14" ht="25" customHeight="1" x14ac:dyDescent="0.35">
      <c r="A509" s="68"/>
      <c r="B509" s="68"/>
      <c r="C509" s="68"/>
      <c r="D509" s="69"/>
      <c r="E509" s="68"/>
      <c r="F509" s="68"/>
      <c r="G509" s="68"/>
      <c r="H509" s="68"/>
      <c r="I509" s="68"/>
      <c r="J509" s="68"/>
      <c r="K509" s="68"/>
      <c r="L509" s="68"/>
      <c r="M509" s="68"/>
      <c r="N509" s="68"/>
    </row>
    <row r="510" spans="1:14" ht="25" customHeight="1" x14ac:dyDescent="0.35">
      <c r="A510" s="68"/>
      <c r="B510" s="68"/>
      <c r="C510" s="68"/>
      <c r="D510" s="69"/>
      <c r="E510" s="68"/>
      <c r="F510" s="68"/>
      <c r="G510" s="68"/>
      <c r="H510" s="68"/>
      <c r="I510" s="68"/>
      <c r="J510" s="68"/>
      <c r="K510" s="68"/>
      <c r="L510" s="68"/>
      <c r="M510" s="68"/>
      <c r="N510" s="68"/>
    </row>
    <row r="511" spans="1:14" ht="25" customHeight="1" x14ac:dyDescent="0.35">
      <c r="A511" s="68"/>
      <c r="B511" s="68"/>
      <c r="C511" s="68"/>
      <c r="D511" s="69"/>
      <c r="E511" s="68"/>
      <c r="F511" s="68"/>
      <c r="G511" s="68"/>
      <c r="H511" s="68"/>
      <c r="I511" s="68"/>
      <c r="J511" s="68"/>
      <c r="K511" s="68"/>
      <c r="L511" s="68"/>
      <c r="M511" s="68"/>
      <c r="N511" s="68"/>
    </row>
    <row r="512" spans="1:14" ht="25" customHeight="1" x14ac:dyDescent="0.35">
      <c r="A512" s="68"/>
      <c r="B512" s="68"/>
      <c r="C512" s="68"/>
      <c r="D512" s="69"/>
      <c r="E512" s="68"/>
      <c r="F512" s="68"/>
      <c r="G512" s="68"/>
      <c r="H512" s="68"/>
      <c r="I512" s="68"/>
      <c r="J512" s="68"/>
      <c r="K512" s="68"/>
      <c r="L512" s="68"/>
      <c r="M512" s="68"/>
      <c r="N512" s="68"/>
    </row>
    <row r="513" spans="1:14" ht="25" customHeight="1" x14ac:dyDescent="0.35">
      <c r="A513" s="68"/>
      <c r="B513" s="68"/>
      <c r="C513" s="68"/>
      <c r="D513" s="69"/>
      <c r="E513" s="68"/>
      <c r="F513" s="68"/>
      <c r="G513" s="68"/>
      <c r="H513" s="68"/>
      <c r="I513" s="68"/>
      <c r="J513" s="68"/>
      <c r="K513" s="68"/>
      <c r="L513" s="68"/>
      <c r="M513" s="68"/>
      <c r="N513" s="68"/>
    </row>
    <row r="514" spans="1:14" ht="25" customHeight="1" x14ac:dyDescent="0.35">
      <c r="A514" s="68"/>
      <c r="B514" s="68"/>
      <c r="C514" s="68"/>
      <c r="D514" s="69"/>
      <c r="E514" s="68"/>
      <c r="F514" s="68"/>
      <c r="G514" s="68"/>
      <c r="H514" s="68"/>
      <c r="I514" s="68"/>
      <c r="J514" s="68"/>
      <c r="K514" s="68"/>
      <c r="L514" s="68"/>
      <c r="M514" s="68"/>
      <c r="N514" s="68"/>
    </row>
    <row r="515" spans="1:14" ht="25" customHeight="1" x14ac:dyDescent="0.35">
      <c r="A515" s="68"/>
      <c r="B515" s="68"/>
      <c r="C515" s="68"/>
      <c r="D515" s="69"/>
      <c r="E515" s="68"/>
      <c r="F515" s="68"/>
      <c r="G515" s="68"/>
      <c r="H515" s="68"/>
      <c r="I515" s="68"/>
      <c r="J515" s="68"/>
      <c r="K515" s="68"/>
      <c r="L515" s="68"/>
      <c r="M515" s="68"/>
      <c r="N515" s="68"/>
    </row>
    <row r="516" spans="1:14" ht="25" customHeight="1" x14ac:dyDescent="0.35">
      <c r="A516" s="68"/>
      <c r="B516" s="68"/>
      <c r="C516" s="68"/>
      <c r="D516" s="69"/>
      <c r="E516" s="68"/>
      <c r="F516" s="68"/>
      <c r="G516" s="68"/>
      <c r="H516" s="68"/>
      <c r="I516" s="68"/>
      <c r="J516" s="68"/>
      <c r="K516" s="68"/>
      <c r="L516" s="68"/>
      <c r="M516" s="68"/>
      <c r="N516" s="68"/>
    </row>
    <row r="517" spans="1:14" ht="25" customHeight="1" x14ac:dyDescent="0.35">
      <c r="A517" s="68"/>
      <c r="B517" s="68"/>
      <c r="C517" s="68"/>
      <c r="D517" s="69"/>
      <c r="E517" s="68"/>
      <c r="F517" s="68"/>
      <c r="G517" s="68"/>
      <c r="H517" s="68"/>
      <c r="I517" s="68"/>
      <c r="J517" s="68"/>
      <c r="K517" s="68"/>
      <c r="L517" s="68"/>
      <c r="M517" s="68"/>
      <c r="N517" s="68"/>
    </row>
    <row r="518" spans="1:14" ht="25" customHeight="1" x14ac:dyDescent="0.35">
      <c r="A518" s="68"/>
      <c r="B518" s="68"/>
      <c r="C518" s="68"/>
      <c r="D518" s="69"/>
      <c r="E518" s="68"/>
      <c r="F518" s="68"/>
      <c r="G518" s="68"/>
      <c r="H518" s="68"/>
      <c r="I518" s="68"/>
      <c r="J518" s="68"/>
      <c r="K518" s="68"/>
      <c r="L518" s="68"/>
      <c r="M518" s="68"/>
      <c r="N518" s="68"/>
    </row>
    <row r="519" spans="1:14" ht="25" customHeight="1" x14ac:dyDescent="0.35">
      <c r="A519" s="68"/>
      <c r="B519" s="68"/>
      <c r="C519" s="68"/>
      <c r="D519" s="69"/>
      <c r="E519" s="68"/>
      <c r="F519" s="68"/>
      <c r="G519" s="68"/>
      <c r="H519" s="68"/>
      <c r="I519" s="68"/>
      <c r="J519" s="68"/>
      <c r="K519" s="68"/>
      <c r="L519" s="68"/>
      <c r="M519" s="68"/>
      <c r="N519" s="68"/>
    </row>
    <row r="520" spans="1:14" ht="25" customHeight="1" x14ac:dyDescent="0.35">
      <c r="A520" s="68"/>
      <c r="B520" s="68"/>
      <c r="C520" s="68"/>
      <c r="D520" s="69"/>
      <c r="E520" s="68"/>
      <c r="F520" s="68"/>
      <c r="G520" s="68"/>
      <c r="H520" s="68"/>
      <c r="I520" s="68"/>
      <c r="J520" s="68"/>
      <c r="K520" s="68"/>
      <c r="L520" s="68"/>
      <c r="M520" s="68"/>
      <c r="N520" s="68"/>
    </row>
    <row r="521" spans="1:14" ht="25" customHeight="1" x14ac:dyDescent="0.35">
      <c r="A521" s="68"/>
      <c r="B521" s="68"/>
      <c r="C521" s="68"/>
      <c r="D521" s="69"/>
      <c r="E521" s="68"/>
      <c r="F521" s="68"/>
      <c r="G521" s="68"/>
      <c r="H521" s="68"/>
      <c r="I521" s="68"/>
      <c r="J521" s="68"/>
      <c r="K521" s="68"/>
      <c r="L521" s="68"/>
      <c r="M521" s="68"/>
      <c r="N521" s="68"/>
    </row>
    <row r="522" spans="1:14" ht="25" customHeight="1" x14ac:dyDescent="0.35">
      <c r="A522" s="68"/>
      <c r="B522" s="68"/>
      <c r="C522" s="68"/>
      <c r="D522" s="69"/>
      <c r="E522" s="68"/>
      <c r="F522" s="68"/>
      <c r="G522" s="68"/>
      <c r="H522" s="68"/>
      <c r="I522" s="68"/>
      <c r="J522" s="68"/>
      <c r="K522" s="68"/>
      <c r="L522" s="68"/>
      <c r="M522" s="68"/>
      <c r="N522" s="68"/>
    </row>
    <row r="523" spans="1:14" ht="25" customHeight="1" x14ac:dyDescent="0.35">
      <c r="A523" s="68"/>
      <c r="B523" s="68"/>
      <c r="C523" s="68"/>
      <c r="D523" s="69"/>
      <c r="E523" s="68"/>
      <c r="F523" s="68"/>
      <c r="G523" s="68"/>
      <c r="H523" s="68"/>
      <c r="I523" s="68"/>
      <c r="J523" s="68"/>
      <c r="K523" s="68"/>
      <c r="L523" s="68"/>
      <c r="M523" s="68"/>
      <c r="N523" s="68"/>
    </row>
    <row r="524" spans="1:14" ht="25" customHeight="1" x14ac:dyDescent="0.35">
      <c r="A524" s="68"/>
      <c r="B524" s="68"/>
      <c r="C524" s="68"/>
      <c r="D524" s="69"/>
      <c r="E524" s="68"/>
      <c r="F524" s="68"/>
      <c r="G524" s="68"/>
      <c r="H524" s="68"/>
      <c r="I524" s="68"/>
      <c r="J524" s="68"/>
      <c r="K524" s="68"/>
      <c r="L524" s="68"/>
      <c r="M524" s="68"/>
      <c r="N524" s="68"/>
    </row>
    <row r="525" spans="1:14" ht="25" customHeight="1" x14ac:dyDescent="0.35">
      <c r="A525" s="68"/>
      <c r="B525" s="68"/>
      <c r="C525" s="68"/>
      <c r="D525" s="69"/>
      <c r="E525" s="68"/>
      <c r="F525" s="68"/>
      <c r="G525" s="68"/>
      <c r="H525" s="68"/>
      <c r="I525" s="68"/>
      <c r="J525" s="68"/>
      <c r="K525" s="68"/>
      <c r="L525" s="68"/>
      <c r="M525" s="68"/>
      <c r="N525" s="68"/>
    </row>
    <row r="526" spans="1:14" ht="25" customHeight="1" x14ac:dyDescent="0.35">
      <c r="A526" s="68"/>
      <c r="B526" s="68"/>
      <c r="C526" s="68"/>
      <c r="D526" s="69"/>
      <c r="E526" s="68"/>
      <c r="F526" s="68"/>
      <c r="G526" s="68"/>
      <c r="H526" s="68"/>
      <c r="I526" s="68"/>
      <c r="J526" s="68"/>
      <c r="K526" s="68"/>
      <c r="L526" s="68"/>
      <c r="M526" s="68"/>
      <c r="N526" s="68"/>
    </row>
    <row r="527" spans="1:14" ht="25" customHeight="1" x14ac:dyDescent="0.35">
      <c r="A527" s="68"/>
      <c r="B527" s="68"/>
      <c r="C527" s="68"/>
      <c r="D527" s="69"/>
      <c r="E527" s="68"/>
      <c r="F527" s="68"/>
      <c r="G527" s="68"/>
      <c r="H527" s="68"/>
      <c r="I527" s="68"/>
      <c r="J527" s="68"/>
      <c r="K527" s="68"/>
      <c r="L527" s="68"/>
      <c r="M527" s="68"/>
      <c r="N527" s="68"/>
    </row>
    <row r="528" spans="1:14" ht="25" customHeight="1" x14ac:dyDescent="0.35">
      <c r="A528" s="68"/>
      <c r="B528" s="68"/>
      <c r="C528" s="68"/>
      <c r="D528" s="69"/>
      <c r="E528" s="68"/>
      <c r="F528" s="68"/>
      <c r="G528" s="68"/>
      <c r="H528" s="68"/>
      <c r="I528" s="68"/>
      <c r="J528" s="68"/>
      <c r="K528" s="68"/>
      <c r="L528" s="68"/>
      <c r="M528" s="68"/>
      <c r="N528" s="68"/>
    </row>
    <row r="529" spans="1:14" ht="25" customHeight="1" x14ac:dyDescent="0.35">
      <c r="A529" s="68"/>
      <c r="B529" s="68"/>
      <c r="C529" s="68"/>
      <c r="D529" s="69"/>
      <c r="E529" s="68"/>
      <c r="F529" s="68"/>
      <c r="G529" s="68"/>
      <c r="H529" s="68"/>
      <c r="I529" s="68"/>
      <c r="J529" s="68"/>
      <c r="K529" s="68"/>
      <c r="L529" s="68"/>
      <c r="M529" s="68"/>
      <c r="N529" s="68"/>
    </row>
    <row r="530" spans="1:14" ht="25" customHeight="1" x14ac:dyDescent="0.35">
      <c r="A530" s="68"/>
      <c r="B530" s="68"/>
      <c r="C530" s="68"/>
      <c r="D530" s="69"/>
      <c r="E530" s="68"/>
      <c r="F530" s="68"/>
      <c r="G530" s="68"/>
      <c r="H530" s="68"/>
      <c r="I530" s="68"/>
      <c r="J530" s="68"/>
      <c r="K530" s="68"/>
      <c r="L530" s="68"/>
      <c r="M530" s="68"/>
      <c r="N530" s="68"/>
    </row>
    <row r="531" spans="1:14" ht="25" customHeight="1" x14ac:dyDescent="0.35">
      <c r="A531" s="68"/>
      <c r="B531" s="68"/>
      <c r="C531" s="68"/>
      <c r="D531" s="69"/>
      <c r="E531" s="68"/>
      <c r="F531" s="68"/>
      <c r="G531" s="68"/>
      <c r="H531" s="68"/>
      <c r="I531" s="68"/>
      <c r="J531" s="68"/>
      <c r="K531" s="68"/>
      <c r="L531" s="68"/>
      <c r="M531" s="68"/>
      <c r="N531" s="68"/>
    </row>
    <row r="532" spans="1:14" ht="25" customHeight="1" x14ac:dyDescent="0.35">
      <c r="A532" s="68"/>
      <c r="B532" s="68"/>
      <c r="C532" s="68"/>
      <c r="D532" s="69"/>
      <c r="E532" s="68"/>
      <c r="F532" s="68"/>
      <c r="G532" s="68"/>
      <c r="H532" s="68"/>
      <c r="I532" s="68"/>
      <c r="J532" s="68"/>
      <c r="K532" s="68"/>
      <c r="L532" s="68"/>
      <c r="M532" s="68"/>
      <c r="N532" s="68"/>
    </row>
    <row r="533" spans="1:14" ht="25" customHeight="1" x14ac:dyDescent="0.35">
      <c r="A533" s="68"/>
      <c r="B533" s="68"/>
      <c r="C533" s="68"/>
      <c r="D533" s="69"/>
      <c r="E533" s="68"/>
      <c r="F533" s="68"/>
      <c r="G533" s="68"/>
      <c r="H533" s="68"/>
      <c r="I533" s="68"/>
      <c r="J533" s="68"/>
      <c r="K533" s="68"/>
      <c r="L533" s="68"/>
      <c r="M533" s="68"/>
      <c r="N533" s="68"/>
    </row>
    <row r="534" spans="1:14" ht="25" customHeight="1" x14ac:dyDescent="0.35">
      <c r="A534" s="68"/>
      <c r="B534" s="68"/>
      <c r="C534" s="68"/>
      <c r="D534" s="69"/>
      <c r="E534" s="68"/>
      <c r="F534" s="68"/>
      <c r="G534" s="68"/>
      <c r="H534" s="68"/>
      <c r="I534" s="68"/>
      <c r="J534" s="68"/>
      <c r="K534" s="68"/>
      <c r="L534" s="68"/>
      <c r="M534" s="68"/>
      <c r="N534" s="68"/>
    </row>
    <row r="535" spans="1:14" ht="25" customHeight="1" x14ac:dyDescent="0.35">
      <c r="A535" s="68"/>
      <c r="B535" s="68"/>
      <c r="C535" s="68"/>
      <c r="D535" s="69"/>
      <c r="E535" s="68"/>
      <c r="F535" s="68"/>
      <c r="G535" s="68"/>
      <c r="H535" s="68"/>
      <c r="I535" s="68"/>
      <c r="J535" s="68"/>
      <c r="K535" s="68"/>
      <c r="L535" s="68"/>
      <c r="M535" s="68"/>
      <c r="N535" s="68"/>
    </row>
    <row r="536" spans="1:14" ht="25" customHeight="1" x14ac:dyDescent="0.35">
      <c r="A536" s="68"/>
      <c r="B536" s="68"/>
      <c r="C536" s="68"/>
      <c r="D536" s="69"/>
      <c r="E536" s="68"/>
      <c r="F536" s="68"/>
      <c r="G536" s="68"/>
      <c r="H536" s="68"/>
      <c r="I536" s="68"/>
      <c r="J536" s="68"/>
      <c r="K536" s="68"/>
      <c r="L536" s="68"/>
      <c r="M536" s="68"/>
      <c r="N536" s="68"/>
    </row>
    <row r="537" spans="1:14" ht="25" customHeight="1" x14ac:dyDescent="0.35">
      <c r="A537" s="68"/>
      <c r="B537" s="68"/>
      <c r="C537" s="68"/>
      <c r="D537" s="69"/>
      <c r="E537" s="68"/>
      <c r="F537" s="68"/>
      <c r="G537" s="68"/>
      <c r="H537" s="68"/>
      <c r="I537" s="68"/>
      <c r="J537" s="68"/>
      <c r="K537" s="68"/>
      <c r="L537" s="68"/>
      <c r="M537" s="68"/>
      <c r="N537" s="68"/>
    </row>
    <row r="538" spans="1:14" ht="25" customHeight="1" x14ac:dyDescent="0.35">
      <c r="A538" s="68"/>
      <c r="B538" s="68"/>
      <c r="C538" s="68"/>
      <c r="D538" s="69"/>
      <c r="E538" s="68"/>
      <c r="F538" s="68"/>
      <c r="G538" s="68"/>
      <c r="H538" s="68"/>
      <c r="I538" s="68"/>
      <c r="J538" s="68"/>
      <c r="K538" s="68"/>
      <c r="L538" s="68"/>
      <c r="M538" s="68"/>
      <c r="N538" s="68"/>
    </row>
    <row r="539" spans="1:14" ht="25" customHeight="1" x14ac:dyDescent="0.35">
      <c r="A539" s="68"/>
      <c r="B539" s="68"/>
      <c r="C539" s="68"/>
      <c r="D539" s="69"/>
      <c r="E539" s="68"/>
      <c r="F539" s="68"/>
      <c r="G539" s="68"/>
      <c r="H539" s="68"/>
      <c r="I539" s="68"/>
      <c r="J539" s="68"/>
      <c r="K539" s="68"/>
      <c r="L539" s="68"/>
      <c r="M539" s="68"/>
      <c r="N539" s="68"/>
    </row>
    <row r="540" spans="1:14" ht="25" customHeight="1" x14ac:dyDescent="0.35">
      <c r="A540" s="68"/>
      <c r="B540" s="68"/>
      <c r="C540" s="68"/>
      <c r="D540" s="69"/>
      <c r="E540" s="68"/>
      <c r="F540" s="68"/>
      <c r="G540" s="68"/>
      <c r="H540" s="68"/>
      <c r="I540" s="68"/>
      <c r="J540" s="68"/>
      <c r="K540" s="68"/>
      <c r="L540" s="68"/>
      <c r="M540" s="68"/>
      <c r="N540" s="68"/>
    </row>
    <row r="541" spans="1:14" ht="25" customHeight="1" x14ac:dyDescent="0.35">
      <c r="A541" s="68"/>
      <c r="B541" s="68"/>
      <c r="C541" s="68"/>
      <c r="D541" s="69"/>
      <c r="E541" s="68"/>
      <c r="F541" s="68"/>
      <c r="G541" s="68"/>
      <c r="H541" s="68"/>
      <c r="I541" s="68"/>
      <c r="J541" s="68"/>
      <c r="K541" s="68"/>
      <c r="L541" s="68"/>
      <c r="M541" s="68"/>
      <c r="N541" s="68"/>
    </row>
    <row r="542" spans="1:14" ht="25" customHeight="1" x14ac:dyDescent="0.35">
      <c r="A542" s="68"/>
      <c r="B542" s="68"/>
      <c r="C542" s="68"/>
      <c r="D542" s="69"/>
      <c r="E542" s="68"/>
      <c r="F542" s="68"/>
      <c r="G542" s="68"/>
      <c r="H542" s="68"/>
      <c r="I542" s="68"/>
      <c r="J542" s="68"/>
      <c r="K542" s="68"/>
      <c r="L542" s="68"/>
      <c r="M542" s="68"/>
      <c r="N542" s="68"/>
    </row>
    <row r="543" spans="1:14" ht="25" customHeight="1" x14ac:dyDescent="0.35">
      <c r="A543" s="68"/>
      <c r="B543" s="68"/>
      <c r="C543" s="68"/>
      <c r="D543" s="69"/>
      <c r="E543" s="68"/>
      <c r="F543" s="68"/>
      <c r="G543" s="68"/>
      <c r="H543" s="68"/>
      <c r="I543" s="68"/>
      <c r="J543" s="68"/>
      <c r="K543" s="68"/>
      <c r="L543" s="68"/>
      <c r="M543" s="68"/>
      <c r="N543" s="68"/>
    </row>
    <row r="544" spans="1:14" ht="25" customHeight="1" x14ac:dyDescent="0.35">
      <c r="A544" s="68"/>
      <c r="B544" s="68"/>
      <c r="C544" s="68"/>
      <c r="D544" s="69"/>
      <c r="E544" s="68"/>
      <c r="F544" s="68"/>
      <c r="G544" s="68"/>
      <c r="H544" s="68"/>
      <c r="I544" s="68"/>
      <c r="J544" s="68"/>
      <c r="K544" s="68"/>
      <c r="L544" s="68"/>
      <c r="M544" s="68"/>
      <c r="N544" s="68"/>
    </row>
    <row r="545" spans="1:14" ht="25" customHeight="1" x14ac:dyDescent="0.35">
      <c r="A545" s="68"/>
      <c r="B545" s="68"/>
      <c r="C545" s="68"/>
      <c r="D545" s="69"/>
      <c r="E545" s="68"/>
      <c r="F545" s="68"/>
      <c r="G545" s="68"/>
      <c r="H545" s="68"/>
      <c r="I545" s="68"/>
      <c r="J545" s="68"/>
      <c r="K545" s="68"/>
      <c r="L545" s="68"/>
      <c r="M545" s="68"/>
      <c r="N545" s="68"/>
    </row>
    <row r="546" spans="1:14" ht="25" customHeight="1" x14ac:dyDescent="0.35">
      <c r="A546" s="68"/>
      <c r="B546" s="68"/>
      <c r="C546" s="68"/>
      <c r="D546" s="69"/>
      <c r="E546" s="68"/>
      <c r="F546" s="68"/>
      <c r="G546" s="68"/>
      <c r="H546" s="68"/>
      <c r="I546" s="68"/>
      <c r="J546" s="68"/>
      <c r="K546" s="68"/>
      <c r="L546" s="68"/>
      <c r="M546" s="68"/>
      <c r="N546" s="68"/>
    </row>
    <row r="547" spans="1:14" ht="25" customHeight="1" x14ac:dyDescent="0.35">
      <c r="A547" s="68"/>
      <c r="B547" s="68"/>
      <c r="C547" s="68"/>
      <c r="D547" s="69"/>
      <c r="E547" s="68"/>
      <c r="F547" s="68"/>
      <c r="G547" s="68"/>
      <c r="H547" s="68"/>
      <c r="I547" s="68"/>
      <c r="J547" s="68"/>
      <c r="K547" s="68"/>
      <c r="L547" s="68"/>
      <c r="M547" s="68"/>
      <c r="N547" s="68"/>
    </row>
    <row r="548" spans="1:14" ht="25" customHeight="1" x14ac:dyDescent="0.35">
      <c r="A548" s="68"/>
      <c r="B548" s="68"/>
      <c r="C548" s="68"/>
      <c r="D548" s="69"/>
      <c r="E548" s="68"/>
      <c r="F548" s="68"/>
      <c r="G548" s="68"/>
      <c r="H548" s="68"/>
      <c r="I548" s="68"/>
      <c r="J548" s="68"/>
      <c r="K548" s="68"/>
      <c r="L548" s="68"/>
      <c r="M548" s="68"/>
      <c r="N548" s="68"/>
    </row>
    <row r="549" spans="1:14" ht="25" customHeight="1" x14ac:dyDescent="0.35">
      <c r="A549" s="68"/>
      <c r="B549" s="68"/>
      <c r="C549" s="68"/>
      <c r="D549" s="69"/>
      <c r="E549" s="68"/>
      <c r="F549" s="68"/>
      <c r="G549" s="68"/>
      <c r="H549" s="68"/>
      <c r="I549" s="68"/>
      <c r="J549" s="68"/>
      <c r="K549" s="68"/>
      <c r="L549" s="68"/>
      <c r="M549" s="68"/>
      <c r="N549" s="68"/>
    </row>
    <row r="550" spans="1:14" ht="25" customHeight="1" x14ac:dyDescent="0.35">
      <c r="A550" s="68"/>
      <c r="B550" s="68"/>
      <c r="C550" s="68"/>
      <c r="D550" s="69"/>
      <c r="E550" s="68"/>
      <c r="F550" s="68"/>
      <c r="G550" s="68"/>
      <c r="H550" s="68"/>
      <c r="I550" s="68"/>
      <c r="J550" s="68"/>
      <c r="K550" s="68"/>
      <c r="L550" s="68"/>
      <c r="M550" s="68"/>
      <c r="N550" s="68"/>
    </row>
    <row r="551" spans="1:14" ht="25" customHeight="1" x14ac:dyDescent="0.35">
      <c r="A551" s="68"/>
      <c r="B551" s="68"/>
      <c r="C551" s="68"/>
      <c r="D551" s="69"/>
      <c r="E551" s="68"/>
      <c r="F551" s="68"/>
      <c r="G551" s="68"/>
      <c r="H551" s="68"/>
      <c r="I551" s="68"/>
      <c r="J551" s="68"/>
      <c r="K551" s="68"/>
      <c r="L551" s="68"/>
      <c r="M551" s="68"/>
      <c r="N551" s="68"/>
    </row>
    <row r="552" spans="1:14" ht="25" customHeight="1" x14ac:dyDescent="0.35">
      <c r="A552" s="68"/>
      <c r="B552" s="68"/>
      <c r="C552" s="68"/>
      <c r="D552" s="69"/>
      <c r="E552" s="68"/>
      <c r="F552" s="68"/>
      <c r="G552" s="68"/>
      <c r="H552" s="68"/>
      <c r="I552" s="68"/>
      <c r="J552" s="68"/>
      <c r="K552" s="68"/>
      <c r="L552" s="68"/>
      <c r="M552" s="68"/>
      <c r="N552" s="68"/>
    </row>
    <row r="553" spans="1:14" ht="25" customHeight="1" x14ac:dyDescent="0.35">
      <c r="A553" s="68"/>
      <c r="B553" s="68"/>
      <c r="C553" s="68"/>
      <c r="D553" s="69"/>
      <c r="E553" s="68"/>
      <c r="F553" s="68"/>
      <c r="G553" s="68"/>
      <c r="H553" s="68"/>
      <c r="I553" s="68"/>
      <c r="J553" s="68"/>
      <c r="K553" s="68"/>
      <c r="L553" s="68"/>
      <c r="M553" s="68"/>
      <c r="N553" s="68"/>
    </row>
    <row r="554" spans="1:14" ht="25" customHeight="1" x14ac:dyDescent="0.35">
      <c r="A554" s="68"/>
      <c r="B554" s="68"/>
      <c r="C554" s="68"/>
      <c r="D554" s="69"/>
      <c r="E554" s="68"/>
      <c r="F554" s="68"/>
      <c r="G554" s="68"/>
      <c r="H554" s="68"/>
      <c r="I554" s="68"/>
      <c r="J554" s="68"/>
      <c r="K554" s="68"/>
      <c r="L554" s="68"/>
      <c r="M554" s="68"/>
      <c r="N554" s="68"/>
    </row>
    <row r="555" spans="1:14" ht="25" customHeight="1" x14ac:dyDescent="0.35">
      <c r="A555" s="68"/>
      <c r="B555" s="68"/>
      <c r="C555" s="68"/>
      <c r="D555" s="69"/>
      <c r="E555" s="68"/>
      <c r="F555" s="68"/>
      <c r="G555" s="68"/>
      <c r="H555" s="68"/>
      <c r="I555" s="68"/>
      <c r="J555" s="68"/>
      <c r="K555" s="68"/>
      <c r="L555" s="68"/>
      <c r="M555" s="68"/>
      <c r="N555" s="68"/>
    </row>
    <row r="556" spans="1:14" ht="25" customHeight="1" x14ac:dyDescent="0.35">
      <c r="A556" s="68"/>
      <c r="B556" s="68"/>
      <c r="C556" s="68"/>
      <c r="D556" s="69"/>
      <c r="E556" s="68"/>
      <c r="F556" s="68"/>
      <c r="G556" s="68"/>
      <c r="H556" s="68"/>
      <c r="I556" s="68"/>
      <c r="J556" s="68"/>
      <c r="K556" s="68"/>
      <c r="L556" s="68"/>
      <c r="M556" s="68"/>
      <c r="N556" s="68"/>
    </row>
    <row r="557" spans="1:14" ht="25" customHeight="1" x14ac:dyDescent="0.35">
      <c r="A557" s="68"/>
      <c r="B557" s="68"/>
      <c r="C557" s="68"/>
      <c r="D557" s="69"/>
      <c r="E557" s="68"/>
      <c r="F557" s="68"/>
      <c r="G557" s="68"/>
      <c r="H557" s="68"/>
      <c r="I557" s="68"/>
      <c r="J557" s="68"/>
      <c r="K557" s="68"/>
      <c r="L557" s="68"/>
      <c r="M557" s="68"/>
      <c r="N557" s="68"/>
    </row>
    <row r="558" spans="1:14" ht="25" customHeight="1" x14ac:dyDescent="0.35">
      <c r="A558" s="68"/>
      <c r="B558" s="68"/>
      <c r="C558" s="68"/>
      <c r="D558" s="69"/>
      <c r="E558" s="68"/>
      <c r="F558" s="68"/>
      <c r="G558" s="68"/>
      <c r="H558" s="68"/>
      <c r="I558" s="68"/>
      <c r="J558" s="68"/>
      <c r="K558" s="68"/>
      <c r="L558" s="68"/>
      <c r="M558" s="68"/>
      <c r="N558" s="68"/>
    </row>
    <row r="559" spans="1:14" ht="25" customHeight="1" x14ac:dyDescent="0.35">
      <c r="A559" s="68"/>
      <c r="B559" s="68"/>
      <c r="C559" s="68"/>
      <c r="D559" s="69"/>
      <c r="E559" s="68"/>
      <c r="F559" s="68"/>
      <c r="G559" s="68"/>
      <c r="H559" s="68"/>
      <c r="I559" s="68"/>
      <c r="J559" s="68"/>
      <c r="K559" s="68"/>
      <c r="L559" s="68"/>
      <c r="M559" s="68"/>
      <c r="N559" s="68"/>
    </row>
    <row r="560" spans="1:14" ht="25" customHeight="1" x14ac:dyDescent="0.35">
      <c r="A560" s="68"/>
      <c r="B560" s="68"/>
      <c r="C560" s="68"/>
      <c r="D560" s="69"/>
      <c r="E560" s="68"/>
      <c r="F560" s="68"/>
      <c r="G560" s="68"/>
      <c r="H560" s="68"/>
      <c r="I560" s="68"/>
      <c r="J560" s="68"/>
      <c r="K560" s="68"/>
      <c r="L560" s="68"/>
      <c r="M560" s="68"/>
      <c r="N560" s="68"/>
    </row>
    <row r="561" spans="1:14" ht="25" customHeight="1" x14ac:dyDescent="0.35">
      <c r="A561" s="68"/>
      <c r="B561" s="68"/>
      <c r="C561" s="68"/>
      <c r="D561" s="69"/>
      <c r="E561" s="68"/>
      <c r="F561" s="68"/>
      <c r="G561" s="68"/>
      <c r="H561" s="68"/>
      <c r="I561" s="68"/>
      <c r="J561" s="68"/>
      <c r="K561" s="68"/>
      <c r="L561" s="68"/>
      <c r="M561" s="68"/>
      <c r="N561" s="68"/>
    </row>
    <row r="562" spans="1:14" ht="25" customHeight="1" x14ac:dyDescent="0.35">
      <c r="A562" s="68"/>
      <c r="B562" s="68"/>
      <c r="C562" s="68"/>
      <c r="D562" s="69"/>
      <c r="E562" s="68"/>
      <c r="F562" s="68"/>
      <c r="G562" s="68"/>
      <c r="H562" s="68"/>
      <c r="I562" s="68"/>
      <c r="J562" s="68"/>
      <c r="K562" s="68"/>
      <c r="L562" s="68"/>
      <c r="M562" s="68"/>
      <c r="N562" s="68"/>
    </row>
    <row r="563" spans="1:14" ht="25" customHeight="1" x14ac:dyDescent="0.35">
      <c r="A563" s="68"/>
      <c r="B563" s="68"/>
      <c r="C563" s="68"/>
      <c r="D563" s="69"/>
      <c r="E563" s="68"/>
      <c r="F563" s="68"/>
      <c r="G563" s="68"/>
      <c r="H563" s="68"/>
      <c r="I563" s="68"/>
      <c r="J563" s="68"/>
      <c r="K563" s="68"/>
      <c r="L563" s="68"/>
      <c r="M563" s="68"/>
      <c r="N563" s="68"/>
    </row>
    <row r="564" spans="1:14" ht="25" customHeight="1" x14ac:dyDescent="0.35">
      <c r="A564" s="68"/>
      <c r="B564" s="68"/>
      <c r="C564" s="68"/>
      <c r="D564" s="69"/>
      <c r="E564" s="68"/>
      <c r="F564" s="68"/>
      <c r="G564" s="68"/>
      <c r="H564" s="68"/>
      <c r="I564" s="68"/>
      <c r="J564" s="68"/>
      <c r="K564" s="68"/>
      <c r="L564" s="68"/>
      <c r="M564" s="68"/>
      <c r="N564" s="68"/>
    </row>
    <row r="565" spans="1:14" ht="25" customHeight="1" x14ac:dyDescent="0.35">
      <c r="A565" s="68"/>
      <c r="B565" s="68"/>
      <c r="C565" s="68"/>
      <c r="D565" s="69"/>
      <c r="E565" s="68"/>
      <c r="F565" s="68"/>
      <c r="G565" s="68"/>
      <c r="H565" s="68"/>
      <c r="I565" s="68"/>
      <c r="J565" s="68"/>
      <c r="K565" s="68"/>
      <c r="L565" s="68"/>
      <c r="M565" s="68"/>
      <c r="N565" s="68"/>
    </row>
    <row r="566" spans="1:14" ht="25" customHeight="1" x14ac:dyDescent="0.35">
      <c r="A566" s="68"/>
      <c r="B566" s="68"/>
      <c r="C566" s="68"/>
      <c r="D566" s="69"/>
      <c r="E566" s="68"/>
      <c r="F566" s="68"/>
      <c r="G566" s="68"/>
      <c r="H566" s="68"/>
      <c r="I566" s="68"/>
      <c r="J566" s="68"/>
      <c r="K566" s="68"/>
      <c r="L566" s="68"/>
      <c r="M566" s="68"/>
      <c r="N566" s="68"/>
    </row>
    <row r="567" spans="1:14" ht="25" customHeight="1" x14ac:dyDescent="0.35">
      <c r="A567" s="68"/>
      <c r="B567" s="68"/>
      <c r="C567" s="68"/>
      <c r="D567" s="69"/>
      <c r="E567" s="68"/>
      <c r="F567" s="68"/>
      <c r="G567" s="68"/>
      <c r="H567" s="68"/>
      <c r="I567" s="68"/>
      <c r="J567" s="68"/>
      <c r="K567" s="68"/>
      <c r="L567" s="68"/>
      <c r="M567" s="68"/>
      <c r="N567" s="68"/>
    </row>
    <row r="568" spans="1:14" ht="25" customHeight="1" x14ac:dyDescent="0.35">
      <c r="A568" s="68"/>
      <c r="B568" s="68"/>
      <c r="C568" s="68"/>
      <c r="D568" s="69"/>
      <c r="E568" s="68"/>
      <c r="F568" s="68"/>
      <c r="G568" s="68"/>
      <c r="H568" s="68"/>
      <c r="I568" s="68"/>
      <c r="J568" s="68"/>
      <c r="K568" s="68"/>
      <c r="L568" s="68"/>
      <c r="M568" s="68"/>
      <c r="N568" s="68"/>
    </row>
    <row r="569" spans="1:14" ht="25" customHeight="1" x14ac:dyDescent="0.35">
      <c r="A569" s="68"/>
      <c r="B569" s="68"/>
      <c r="C569" s="68"/>
      <c r="D569" s="69"/>
      <c r="E569" s="68"/>
      <c r="F569" s="68"/>
      <c r="G569" s="68"/>
      <c r="H569" s="68"/>
      <c r="I569" s="68"/>
      <c r="J569" s="68"/>
      <c r="K569" s="68"/>
      <c r="L569" s="68"/>
      <c r="M569" s="68"/>
      <c r="N569" s="68"/>
    </row>
    <row r="570" spans="1:14" ht="25" customHeight="1" x14ac:dyDescent="0.35">
      <c r="A570" s="68"/>
      <c r="B570" s="68"/>
      <c r="C570" s="68"/>
      <c r="D570" s="69"/>
      <c r="E570" s="68"/>
      <c r="F570" s="68"/>
      <c r="G570" s="68"/>
      <c r="H570" s="68"/>
      <c r="I570" s="68"/>
      <c r="J570" s="68"/>
      <c r="K570" s="68"/>
      <c r="L570" s="68"/>
      <c r="M570" s="68"/>
      <c r="N570" s="68"/>
    </row>
    <row r="571" spans="1:14" ht="25" customHeight="1" x14ac:dyDescent="0.35">
      <c r="A571" s="68"/>
      <c r="B571" s="68"/>
      <c r="C571" s="68"/>
      <c r="D571" s="69"/>
      <c r="E571" s="68"/>
      <c r="F571" s="68"/>
      <c r="G571" s="68"/>
      <c r="H571" s="68"/>
      <c r="I571" s="68"/>
      <c r="J571" s="68"/>
      <c r="K571" s="68"/>
      <c r="L571" s="68"/>
      <c r="M571" s="68"/>
      <c r="N571" s="68"/>
    </row>
    <row r="572" spans="1:14" ht="25" customHeight="1" x14ac:dyDescent="0.35">
      <c r="A572" s="68"/>
      <c r="B572" s="68"/>
      <c r="C572" s="68"/>
      <c r="D572" s="69"/>
      <c r="E572" s="68"/>
      <c r="F572" s="68"/>
      <c r="G572" s="68"/>
      <c r="H572" s="68"/>
      <c r="I572" s="68"/>
      <c r="J572" s="68"/>
      <c r="K572" s="68"/>
      <c r="L572" s="68"/>
      <c r="M572" s="68"/>
      <c r="N572" s="68"/>
    </row>
    <row r="573" spans="1:14" ht="25" customHeight="1" x14ac:dyDescent="0.35">
      <c r="A573" s="68"/>
      <c r="B573" s="68"/>
      <c r="C573" s="68"/>
      <c r="D573" s="69"/>
      <c r="E573" s="68"/>
      <c r="F573" s="68"/>
      <c r="G573" s="68"/>
      <c r="H573" s="68"/>
      <c r="I573" s="68"/>
      <c r="J573" s="68"/>
      <c r="K573" s="68"/>
      <c r="L573" s="68"/>
      <c r="M573" s="68"/>
      <c r="N573" s="68"/>
    </row>
    <row r="574" spans="1:14" ht="25" customHeight="1" x14ac:dyDescent="0.35">
      <c r="A574" s="68"/>
      <c r="B574" s="68"/>
      <c r="C574" s="68"/>
      <c r="D574" s="69"/>
      <c r="E574" s="68"/>
      <c r="F574" s="68"/>
      <c r="G574" s="68"/>
      <c r="H574" s="68"/>
      <c r="I574" s="68"/>
      <c r="J574" s="68"/>
      <c r="K574" s="68"/>
      <c r="L574" s="68"/>
      <c r="M574" s="68"/>
      <c r="N574" s="68"/>
    </row>
    <row r="575" spans="1:14" ht="25" customHeight="1" x14ac:dyDescent="0.35">
      <c r="A575" s="68"/>
      <c r="B575" s="68"/>
      <c r="C575" s="68"/>
      <c r="D575" s="69"/>
      <c r="E575" s="68"/>
      <c r="F575" s="68"/>
      <c r="G575" s="68"/>
      <c r="H575" s="68"/>
      <c r="I575" s="68"/>
      <c r="J575" s="68"/>
      <c r="K575" s="68"/>
      <c r="L575" s="68"/>
      <c r="M575" s="68"/>
      <c r="N575" s="68"/>
    </row>
    <row r="576" spans="1:14" ht="25" customHeight="1" x14ac:dyDescent="0.35">
      <c r="A576" s="68"/>
      <c r="B576" s="68"/>
      <c r="C576" s="68"/>
      <c r="D576" s="69"/>
      <c r="E576" s="68"/>
      <c r="F576" s="68"/>
      <c r="G576" s="68"/>
      <c r="H576" s="68"/>
      <c r="I576" s="68"/>
      <c r="J576" s="68"/>
      <c r="K576" s="68"/>
      <c r="L576" s="68"/>
      <c r="M576" s="68"/>
      <c r="N576" s="68"/>
    </row>
    <row r="577" spans="1:14" ht="25" customHeight="1" x14ac:dyDescent="0.35">
      <c r="A577" s="68"/>
      <c r="B577" s="68"/>
      <c r="C577" s="68"/>
      <c r="D577" s="69"/>
      <c r="E577" s="68"/>
      <c r="F577" s="68"/>
      <c r="G577" s="68"/>
      <c r="H577" s="68"/>
      <c r="I577" s="68"/>
      <c r="J577" s="68"/>
      <c r="K577" s="68"/>
      <c r="L577" s="68"/>
      <c r="M577" s="68"/>
      <c r="N577" s="68"/>
    </row>
    <row r="578" spans="1:14" ht="25" customHeight="1" x14ac:dyDescent="0.35">
      <c r="A578" s="68"/>
      <c r="B578" s="68"/>
      <c r="C578" s="68"/>
      <c r="D578" s="69"/>
      <c r="E578" s="68"/>
      <c r="F578" s="68"/>
      <c r="G578" s="68"/>
      <c r="H578" s="68"/>
      <c r="I578" s="68"/>
      <c r="J578" s="68"/>
      <c r="K578" s="68"/>
      <c r="L578" s="68"/>
      <c r="M578" s="68"/>
      <c r="N578" s="68"/>
    </row>
    <row r="579" spans="1:14" ht="25" customHeight="1" x14ac:dyDescent="0.35">
      <c r="A579" s="68"/>
      <c r="B579" s="68"/>
      <c r="C579" s="68"/>
      <c r="D579" s="69"/>
      <c r="E579" s="68"/>
      <c r="F579" s="68"/>
      <c r="G579" s="68"/>
      <c r="H579" s="68"/>
      <c r="I579" s="68"/>
      <c r="J579" s="68"/>
      <c r="K579" s="68"/>
      <c r="L579" s="68"/>
      <c r="M579" s="68"/>
      <c r="N579" s="68"/>
    </row>
    <row r="580" spans="1:14" ht="25" customHeight="1" x14ac:dyDescent="0.35">
      <c r="A580" s="68"/>
      <c r="B580" s="68"/>
      <c r="C580" s="68"/>
      <c r="D580" s="69"/>
      <c r="E580" s="68"/>
      <c r="F580" s="68"/>
      <c r="G580" s="68"/>
      <c r="H580" s="68"/>
      <c r="I580" s="68"/>
      <c r="J580" s="68"/>
      <c r="K580" s="68"/>
      <c r="L580" s="68"/>
      <c r="M580" s="68"/>
      <c r="N580" s="68"/>
    </row>
    <row r="581" spans="1:14" ht="25" customHeight="1" x14ac:dyDescent="0.35">
      <c r="A581" s="68"/>
      <c r="B581" s="68"/>
      <c r="C581" s="68"/>
      <c r="D581" s="69"/>
      <c r="E581" s="68"/>
      <c r="F581" s="68"/>
      <c r="G581" s="68"/>
      <c r="H581" s="68"/>
      <c r="I581" s="68"/>
      <c r="J581" s="68"/>
      <c r="K581" s="68"/>
      <c r="L581" s="68"/>
      <c r="M581" s="68"/>
      <c r="N581" s="68"/>
    </row>
    <row r="582" spans="1:14" ht="25" customHeight="1" x14ac:dyDescent="0.35">
      <c r="A582" s="68"/>
      <c r="B582" s="68"/>
      <c r="C582" s="68"/>
      <c r="D582" s="69"/>
      <c r="E582" s="68"/>
      <c r="F582" s="68"/>
      <c r="G582" s="68"/>
      <c r="H582" s="68"/>
      <c r="I582" s="68"/>
      <c r="J582" s="68"/>
      <c r="K582" s="68"/>
      <c r="L582" s="68"/>
      <c r="M582" s="68"/>
      <c r="N582" s="68"/>
    </row>
    <row r="583" spans="1:14" ht="25" customHeight="1" x14ac:dyDescent="0.35">
      <c r="A583" s="68"/>
      <c r="B583" s="68"/>
      <c r="C583" s="68"/>
      <c r="D583" s="69"/>
      <c r="E583" s="68"/>
      <c r="F583" s="68"/>
      <c r="G583" s="68"/>
      <c r="H583" s="68"/>
      <c r="I583" s="68"/>
      <c r="J583" s="68"/>
      <c r="K583" s="68"/>
      <c r="L583" s="68"/>
      <c r="M583" s="68"/>
      <c r="N583" s="68"/>
    </row>
    <row r="584" spans="1:14" ht="25" customHeight="1" x14ac:dyDescent="0.35">
      <c r="A584" s="68"/>
      <c r="B584" s="68"/>
      <c r="C584" s="68"/>
      <c r="D584" s="69"/>
      <c r="E584" s="68"/>
      <c r="F584" s="68"/>
      <c r="G584" s="68"/>
      <c r="H584" s="68"/>
      <c r="I584" s="68"/>
      <c r="J584" s="68"/>
      <c r="K584" s="68"/>
      <c r="L584" s="68"/>
      <c r="M584" s="68"/>
      <c r="N584" s="68"/>
    </row>
    <row r="585" spans="1:14" ht="25" customHeight="1" x14ac:dyDescent="0.35">
      <c r="A585" s="68"/>
      <c r="B585" s="68"/>
      <c r="C585" s="68"/>
      <c r="D585" s="69"/>
      <c r="E585" s="68"/>
      <c r="F585" s="68"/>
      <c r="G585" s="68"/>
      <c r="H585" s="68"/>
      <c r="I585" s="68"/>
      <c r="J585" s="68"/>
      <c r="K585" s="68"/>
      <c r="L585" s="68"/>
      <c r="M585" s="68"/>
      <c r="N585" s="68"/>
    </row>
    <row r="586" spans="1:14" ht="25" customHeight="1" x14ac:dyDescent="0.35">
      <c r="A586" s="68"/>
      <c r="B586" s="68"/>
      <c r="C586" s="68"/>
      <c r="D586" s="69"/>
      <c r="E586" s="68"/>
      <c r="F586" s="68"/>
      <c r="G586" s="68"/>
      <c r="H586" s="68"/>
      <c r="I586" s="68"/>
      <c r="J586" s="68"/>
      <c r="K586" s="68"/>
      <c r="L586" s="68"/>
      <c r="M586" s="68"/>
      <c r="N586" s="68"/>
    </row>
    <row r="587" spans="1:14" ht="25" customHeight="1" x14ac:dyDescent="0.35">
      <c r="A587" s="68"/>
      <c r="B587" s="68"/>
      <c r="C587" s="68"/>
      <c r="D587" s="69"/>
      <c r="E587" s="68"/>
      <c r="F587" s="68"/>
      <c r="G587" s="68"/>
      <c r="H587" s="68"/>
      <c r="I587" s="68"/>
      <c r="J587" s="68"/>
      <c r="K587" s="68"/>
      <c r="L587" s="68"/>
      <c r="M587" s="68"/>
      <c r="N587" s="68"/>
    </row>
    <row r="588" spans="1:14" ht="25" customHeight="1" x14ac:dyDescent="0.35">
      <c r="A588" s="68"/>
      <c r="B588" s="68"/>
      <c r="C588" s="68"/>
      <c r="D588" s="69"/>
      <c r="E588" s="68"/>
      <c r="F588" s="68"/>
      <c r="G588" s="68"/>
      <c r="H588" s="68"/>
      <c r="I588" s="68"/>
      <c r="J588" s="68"/>
      <c r="K588" s="68"/>
      <c r="L588" s="68"/>
      <c r="M588" s="68"/>
      <c r="N588" s="68"/>
    </row>
    <row r="589" spans="1:14" ht="25" customHeight="1" x14ac:dyDescent="0.35">
      <c r="A589" s="68"/>
      <c r="B589" s="68"/>
      <c r="C589" s="68"/>
      <c r="D589" s="69"/>
      <c r="E589" s="68"/>
      <c r="F589" s="68"/>
      <c r="G589" s="68"/>
      <c r="H589" s="68"/>
      <c r="I589" s="68"/>
      <c r="J589" s="68"/>
      <c r="K589" s="68"/>
      <c r="L589" s="68"/>
      <c r="M589" s="68"/>
      <c r="N589" s="68"/>
    </row>
    <row r="590" spans="1:14" ht="25" customHeight="1" x14ac:dyDescent="0.35">
      <c r="A590" s="68"/>
      <c r="B590" s="68"/>
      <c r="C590" s="68"/>
      <c r="D590" s="69"/>
      <c r="E590" s="68"/>
      <c r="F590" s="68"/>
      <c r="G590" s="68"/>
      <c r="H590" s="68"/>
      <c r="I590" s="68"/>
      <c r="J590" s="68"/>
      <c r="K590" s="68"/>
      <c r="L590" s="68"/>
      <c r="M590" s="68"/>
      <c r="N590" s="68"/>
    </row>
    <row r="591" spans="1:14" ht="25" customHeight="1" x14ac:dyDescent="0.35">
      <c r="A591" s="68"/>
      <c r="B591" s="68"/>
      <c r="C591" s="68"/>
      <c r="D591" s="69"/>
      <c r="E591" s="68"/>
      <c r="F591" s="68"/>
      <c r="G591" s="68"/>
      <c r="H591" s="68"/>
      <c r="I591" s="68"/>
      <c r="J591" s="68"/>
      <c r="K591" s="68"/>
      <c r="L591" s="68"/>
      <c r="M591" s="68"/>
      <c r="N591" s="68"/>
    </row>
    <row r="592" spans="1:14" ht="25" customHeight="1" x14ac:dyDescent="0.35">
      <c r="A592" s="68"/>
      <c r="B592" s="68"/>
      <c r="C592" s="68"/>
      <c r="D592" s="69"/>
      <c r="E592" s="68"/>
      <c r="F592" s="68"/>
      <c r="G592" s="68"/>
      <c r="H592" s="68"/>
      <c r="I592" s="68"/>
      <c r="J592" s="68"/>
      <c r="K592" s="68"/>
      <c r="L592" s="68"/>
      <c r="M592" s="68"/>
      <c r="N592" s="68"/>
    </row>
    <row r="593" spans="1:14" ht="25" customHeight="1" x14ac:dyDescent="0.35">
      <c r="A593" s="68"/>
      <c r="B593" s="68"/>
      <c r="C593" s="68"/>
      <c r="D593" s="69"/>
      <c r="E593" s="68"/>
      <c r="F593" s="68"/>
      <c r="G593" s="68"/>
      <c r="H593" s="68"/>
      <c r="I593" s="68"/>
      <c r="J593" s="68"/>
      <c r="K593" s="68"/>
      <c r="L593" s="68"/>
      <c r="M593" s="68"/>
      <c r="N593" s="68"/>
    </row>
    <row r="594" spans="1:14" ht="25" customHeight="1" x14ac:dyDescent="0.35">
      <c r="A594" s="68"/>
      <c r="B594" s="68"/>
      <c r="C594" s="68"/>
      <c r="D594" s="69"/>
      <c r="E594" s="68"/>
      <c r="F594" s="68"/>
      <c r="G594" s="68"/>
      <c r="H594" s="68"/>
      <c r="I594" s="68"/>
      <c r="J594" s="68"/>
      <c r="K594" s="68"/>
      <c r="L594" s="68"/>
      <c r="M594" s="68"/>
      <c r="N594" s="68"/>
    </row>
  </sheetData>
  <mergeCells count="2">
    <mergeCell ref="P1:Q1"/>
    <mergeCell ref="R1:R3"/>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5D99-D591-4EC4-AA9A-54C21EFBB78F}">
  <dimension ref="A1:F62"/>
  <sheetViews>
    <sheetView workbookViewId="0">
      <selection activeCell="F5" sqref="F5"/>
    </sheetView>
  </sheetViews>
  <sheetFormatPr defaultColWidth="9.1796875" defaultRowHeight="40" customHeight="1" x14ac:dyDescent="0.35"/>
  <cols>
    <col min="1" max="1" width="9.1796875" style="14"/>
    <col min="2" max="2" width="7" style="14" bestFit="1" customWidth="1"/>
    <col min="3" max="3" width="102.54296875" style="29" customWidth="1"/>
    <col min="4" max="4" width="2.453125" style="14" customWidth="1"/>
    <col min="5" max="5" width="9.1796875" style="15"/>
    <col min="6" max="6" width="74.1796875" style="31" customWidth="1"/>
    <col min="7" max="16384" width="9.1796875" style="14"/>
  </cols>
  <sheetData>
    <row r="1" spans="1:6" ht="29.25" customHeight="1" x14ac:dyDescent="0.35">
      <c r="A1" s="177" t="s">
        <v>1678</v>
      </c>
      <c r="B1" s="177"/>
      <c r="C1" s="177"/>
      <c r="E1" s="177" t="s">
        <v>1679</v>
      </c>
      <c r="F1" s="177"/>
    </row>
    <row r="2" spans="1:6" ht="34.5" customHeight="1" x14ac:dyDescent="0.35">
      <c r="A2" s="26" t="s">
        <v>478</v>
      </c>
      <c r="B2" s="26" t="s">
        <v>479</v>
      </c>
      <c r="C2" s="27" t="s">
        <v>14</v>
      </c>
      <c r="E2" s="26" t="s">
        <v>479</v>
      </c>
      <c r="F2" s="27" t="s">
        <v>14</v>
      </c>
    </row>
    <row r="3" spans="1:6" ht="40" customHeight="1" x14ac:dyDescent="0.35">
      <c r="A3" s="18" t="s">
        <v>18</v>
      </c>
      <c r="B3" s="18" t="s">
        <v>480</v>
      </c>
      <c r="C3" s="28" t="s">
        <v>481</v>
      </c>
      <c r="E3" s="18" t="str" cm="1">
        <f t="array" ref="E3:F5">_xlfn._xlws.FILTER($B$3:$C$100,$A$3:$A$100=Setup!$B$7,"")</f>
        <v>PEO 1</v>
      </c>
      <c r="F3" s="32" t="str">
        <v>Enable to draw upon fundamental and advanced knowledge to apply analytical and computational approaches to solve technological problems in computer science.</v>
      </c>
    </row>
    <row r="4" spans="1:6" ht="40" customHeight="1" x14ac:dyDescent="0.35">
      <c r="A4" s="18" t="s">
        <v>18</v>
      </c>
      <c r="B4" s="18" t="s">
        <v>482</v>
      </c>
      <c r="C4" s="28" t="s">
        <v>483</v>
      </c>
      <c r="E4" s="18" t="str">
        <v>PEO 2</v>
      </c>
      <c r="F4" s="32" t="str">
        <v>Introduce state of art technologies in computer science and inculcate ethical practices to make industry-ready professionals.</v>
      </c>
    </row>
    <row r="5" spans="1:6" ht="40" customHeight="1" x14ac:dyDescent="0.35">
      <c r="A5" s="18" t="s">
        <v>18</v>
      </c>
      <c r="B5" s="18" t="s">
        <v>484</v>
      </c>
      <c r="C5" s="28" t="s">
        <v>485</v>
      </c>
      <c r="E5" s="18" t="str">
        <v>PEO 3</v>
      </c>
      <c r="F5" s="32" t="str">
        <v>Promote scientific and societal advancement through research and entrepreneurship.</v>
      </c>
    </row>
    <row r="6" spans="1:6" ht="40" customHeight="1" x14ac:dyDescent="0.35">
      <c r="A6" s="18" t="s">
        <v>18</v>
      </c>
      <c r="B6" s="18" t="s">
        <v>486</v>
      </c>
      <c r="C6" s="28" t="s">
        <v>487</v>
      </c>
      <c r="E6" s="18"/>
      <c r="F6" s="32"/>
    </row>
    <row r="7" spans="1:6" ht="40" customHeight="1" x14ac:dyDescent="0.35">
      <c r="A7" s="18" t="s">
        <v>18</v>
      </c>
      <c r="B7" s="18" t="s">
        <v>488</v>
      </c>
      <c r="C7" s="28" t="s">
        <v>489</v>
      </c>
      <c r="E7" s="18"/>
      <c r="F7" s="32"/>
    </row>
    <row r="8" spans="1:6" ht="40" customHeight="1" x14ac:dyDescent="0.35">
      <c r="A8" s="18" t="s">
        <v>21</v>
      </c>
      <c r="B8" s="18" t="s">
        <v>480</v>
      </c>
      <c r="C8" s="28" t="s">
        <v>490</v>
      </c>
    </row>
    <row r="9" spans="1:6" ht="40" customHeight="1" x14ac:dyDescent="0.35">
      <c r="A9" s="18" t="s">
        <v>21</v>
      </c>
      <c r="B9" s="18" t="s">
        <v>482</v>
      </c>
      <c r="C9" s="28" t="s">
        <v>491</v>
      </c>
    </row>
    <row r="10" spans="1:6" ht="40" customHeight="1" x14ac:dyDescent="0.35">
      <c r="A10" s="18" t="s">
        <v>21</v>
      </c>
      <c r="B10" s="18" t="s">
        <v>484</v>
      </c>
      <c r="C10" s="28" t="s">
        <v>492</v>
      </c>
    </row>
    <row r="11" spans="1:6" ht="40" customHeight="1" x14ac:dyDescent="0.35">
      <c r="A11" s="18" t="s">
        <v>25</v>
      </c>
      <c r="B11" s="18" t="s">
        <v>480</v>
      </c>
      <c r="C11" s="28" t="s">
        <v>493</v>
      </c>
    </row>
    <row r="12" spans="1:6" ht="40" customHeight="1" x14ac:dyDescent="0.35">
      <c r="A12" s="18" t="s">
        <v>25</v>
      </c>
      <c r="B12" s="18" t="s">
        <v>482</v>
      </c>
      <c r="C12" s="28" t="s">
        <v>494</v>
      </c>
    </row>
    <row r="13" spans="1:6" ht="40" customHeight="1" x14ac:dyDescent="0.35">
      <c r="A13" s="18" t="s">
        <v>25</v>
      </c>
      <c r="B13" s="18" t="s">
        <v>484</v>
      </c>
      <c r="C13" s="28" t="s">
        <v>495</v>
      </c>
    </row>
    <row r="14" spans="1:6" ht="40" customHeight="1" x14ac:dyDescent="0.35">
      <c r="A14" s="18" t="s">
        <v>28</v>
      </c>
      <c r="B14" s="18" t="s">
        <v>480</v>
      </c>
      <c r="C14" s="28" t="s">
        <v>496</v>
      </c>
    </row>
    <row r="15" spans="1:6" ht="40" customHeight="1" x14ac:dyDescent="0.35">
      <c r="A15" s="18" t="s">
        <v>28</v>
      </c>
      <c r="B15" s="18" t="s">
        <v>482</v>
      </c>
      <c r="C15" s="28" t="s">
        <v>497</v>
      </c>
    </row>
    <row r="16" spans="1:6" ht="40" customHeight="1" x14ac:dyDescent="0.35">
      <c r="A16" s="18" t="s">
        <v>28</v>
      </c>
      <c r="B16" s="18" t="s">
        <v>484</v>
      </c>
      <c r="C16" s="28" t="s">
        <v>498</v>
      </c>
    </row>
    <row r="17" spans="1:3" ht="40" customHeight="1" x14ac:dyDescent="0.35">
      <c r="A17" s="18" t="s">
        <v>31</v>
      </c>
      <c r="B17" s="18" t="s">
        <v>480</v>
      </c>
      <c r="C17" s="28" t="s">
        <v>499</v>
      </c>
    </row>
    <row r="18" spans="1:3" ht="40" customHeight="1" x14ac:dyDescent="0.35">
      <c r="A18" s="18" t="s">
        <v>31</v>
      </c>
      <c r="B18" s="18" t="s">
        <v>482</v>
      </c>
      <c r="C18" s="28" t="s">
        <v>500</v>
      </c>
    </row>
    <row r="19" spans="1:3" ht="40" customHeight="1" x14ac:dyDescent="0.35">
      <c r="A19" s="18" t="s">
        <v>31</v>
      </c>
      <c r="B19" s="18" t="s">
        <v>484</v>
      </c>
      <c r="C19" s="28" t="s">
        <v>501</v>
      </c>
    </row>
    <row r="20" spans="1:3" ht="40" customHeight="1" x14ac:dyDescent="0.35">
      <c r="A20" s="18" t="s">
        <v>34</v>
      </c>
      <c r="B20" s="18" t="s">
        <v>480</v>
      </c>
      <c r="C20" s="28" t="s">
        <v>502</v>
      </c>
    </row>
    <row r="21" spans="1:3" ht="40" customHeight="1" x14ac:dyDescent="0.35">
      <c r="A21" s="18" t="s">
        <v>34</v>
      </c>
      <c r="B21" s="18" t="s">
        <v>482</v>
      </c>
      <c r="C21" s="28" t="s">
        <v>503</v>
      </c>
    </row>
    <row r="22" spans="1:3" ht="40" customHeight="1" x14ac:dyDescent="0.35">
      <c r="A22" s="18" t="s">
        <v>34</v>
      </c>
      <c r="B22" s="18" t="s">
        <v>484</v>
      </c>
      <c r="C22" s="28" t="s">
        <v>504</v>
      </c>
    </row>
    <row r="23" spans="1:3" ht="40" customHeight="1" x14ac:dyDescent="0.35">
      <c r="A23" s="18" t="s">
        <v>34</v>
      </c>
      <c r="B23" s="18" t="s">
        <v>486</v>
      </c>
      <c r="C23" s="28" t="s">
        <v>487</v>
      </c>
    </row>
    <row r="24" spans="1:3" ht="40" customHeight="1" x14ac:dyDescent="0.35">
      <c r="A24" s="18" t="s">
        <v>34</v>
      </c>
      <c r="B24" s="18" t="s">
        <v>488</v>
      </c>
      <c r="C24" s="28" t="s">
        <v>489</v>
      </c>
    </row>
    <row r="25" spans="1:3" ht="40" customHeight="1" x14ac:dyDescent="0.35">
      <c r="A25" s="18" t="s">
        <v>37</v>
      </c>
      <c r="B25" s="18" t="s">
        <v>480</v>
      </c>
      <c r="C25" s="28" t="s">
        <v>505</v>
      </c>
    </row>
    <row r="26" spans="1:3" ht="40" customHeight="1" x14ac:dyDescent="0.35">
      <c r="A26" s="18" t="s">
        <v>37</v>
      </c>
      <c r="B26" s="18" t="s">
        <v>482</v>
      </c>
      <c r="C26" s="28" t="s">
        <v>506</v>
      </c>
    </row>
    <row r="27" spans="1:3" ht="40" customHeight="1" x14ac:dyDescent="0.35">
      <c r="A27" s="18" t="s">
        <v>37</v>
      </c>
      <c r="B27" s="18" t="s">
        <v>484</v>
      </c>
      <c r="C27" s="28" t="s">
        <v>507</v>
      </c>
    </row>
    <row r="28" spans="1:3" ht="40" customHeight="1" x14ac:dyDescent="0.35">
      <c r="A28" s="18" t="s">
        <v>37</v>
      </c>
      <c r="B28" s="18" t="s">
        <v>486</v>
      </c>
      <c r="C28" s="28" t="s">
        <v>508</v>
      </c>
    </row>
    <row r="29" spans="1:3" ht="40" customHeight="1" thickBot="1" x14ac:dyDescent="0.4">
      <c r="A29" s="23" t="s">
        <v>37</v>
      </c>
      <c r="B29" s="23" t="s">
        <v>488</v>
      </c>
      <c r="C29" s="48" t="s">
        <v>509</v>
      </c>
    </row>
    <row r="30" spans="1:3" ht="40" customHeight="1" thickTop="1" x14ac:dyDescent="0.35">
      <c r="A30" s="21" t="s">
        <v>40</v>
      </c>
      <c r="B30" s="21" t="s">
        <v>480</v>
      </c>
      <c r="C30" s="47" t="s">
        <v>510</v>
      </c>
    </row>
    <row r="31" spans="1:3" ht="40" customHeight="1" x14ac:dyDescent="0.35">
      <c r="A31" s="18" t="s">
        <v>40</v>
      </c>
      <c r="B31" s="18" t="s">
        <v>482</v>
      </c>
      <c r="C31" s="28" t="s">
        <v>511</v>
      </c>
    </row>
    <row r="32" spans="1:3" ht="40" customHeight="1" x14ac:dyDescent="0.35">
      <c r="A32" s="18" t="s">
        <v>40</v>
      </c>
      <c r="B32" s="18" t="s">
        <v>484</v>
      </c>
      <c r="C32" s="28" t="s">
        <v>492</v>
      </c>
    </row>
    <row r="33" spans="1:3" ht="40" customHeight="1" x14ac:dyDescent="0.35">
      <c r="A33" s="18" t="s">
        <v>1841</v>
      </c>
      <c r="B33" s="18" t="s">
        <v>480</v>
      </c>
      <c r="C33" s="28" t="s">
        <v>490</v>
      </c>
    </row>
    <row r="34" spans="1:3" ht="40" customHeight="1" x14ac:dyDescent="0.35">
      <c r="A34" s="18" t="s">
        <v>1841</v>
      </c>
      <c r="B34" s="18" t="s">
        <v>482</v>
      </c>
      <c r="C34" s="28" t="s">
        <v>491</v>
      </c>
    </row>
    <row r="35" spans="1:3" ht="40" customHeight="1" x14ac:dyDescent="0.35">
      <c r="A35" s="18" t="s">
        <v>1841</v>
      </c>
      <c r="B35" s="18" t="s">
        <v>484</v>
      </c>
      <c r="C35" s="28" t="s">
        <v>492</v>
      </c>
    </row>
    <row r="36" spans="1:3" ht="40" customHeight="1" x14ac:dyDescent="0.35">
      <c r="A36" s="18" t="s">
        <v>1842</v>
      </c>
      <c r="B36" s="18" t="s">
        <v>480</v>
      </c>
      <c r="C36" s="28" t="s">
        <v>505</v>
      </c>
    </row>
    <row r="37" spans="1:3" ht="40" customHeight="1" x14ac:dyDescent="0.35">
      <c r="A37" s="18" t="s">
        <v>1842</v>
      </c>
      <c r="B37" s="18" t="s">
        <v>482</v>
      </c>
      <c r="C37" s="28" t="s">
        <v>506</v>
      </c>
    </row>
    <row r="38" spans="1:3" ht="40" customHeight="1" x14ac:dyDescent="0.35">
      <c r="A38" s="18" t="s">
        <v>1842</v>
      </c>
      <c r="B38" s="18" t="s">
        <v>484</v>
      </c>
      <c r="C38" s="28" t="s">
        <v>507</v>
      </c>
    </row>
    <row r="39" spans="1:3" ht="40" customHeight="1" x14ac:dyDescent="0.35">
      <c r="A39" s="18" t="s">
        <v>1842</v>
      </c>
      <c r="B39" s="18" t="s">
        <v>486</v>
      </c>
      <c r="C39" s="28" t="s">
        <v>508</v>
      </c>
    </row>
    <row r="40" spans="1:3" ht="40" customHeight="1" x14ac:dyDescent="0.35">
      <c r="A40" s="18" t="s">
        <v>1842</v>
      </c>
      <c r="B40" s="18" t="s">
        <v>488</v>
      </c>
      <c r="C40" s="28" t="s">
        <v>509</v>
      </c>
    </row>
    <row r="41" spans="1:3" ht="40" customHeight="1" x14ac:dyDescent="0.35">
      <c r="A41" s="18" t="s">
        <v>1843</v>
      </c>
      <c r="B41" s="18" t="s">
        <v>480</v>
      </c>
      <c r="C41" s="28" t="s">
        <v>481</v>
      </c>
    </row>
    <row r="42" spans="1:3" ht="40" customHeight="1" x14ac:dyDescent="0.35">
      <c r="A42" s="18" t="s">
        <v>1843</v>
      </c>
      <c r="B42" s="18" t="s">
        <v>482</v>
      </c>
      <c r="C42" s="28" t="s">
        <v>483</v>
      </c>
    </row>
    <row r="43" spans="1:3" ht="40" customHeight="1" x14ac:dyDescent="0.35">
      <c r="A43" s="18" t="s">
        <v>1843</v>
      </c>
      <c r="B43" s="18" t="s">
        <v>484</v>
      </c>
      <c r="C43" s="28" t="s">
        <v>485</v>
      </c>
    </row>
    <row r="44" spans="1:3" ht="40" customHeight="1" x14ac:dyDescent="0.35">
      <c r="A44" s="18" t="s">
        <v>1843</v>
      </c>
      <c r="B44" s="18" t="s">
        <v>486</v>
      </c>
      <c r="C44" s="28" t="s">
        <v>487</v>
      </c>
    </row>
    <row r="45" spans="1:3" ht="40" customHeight="1" x14ac:dyDescent="0.35">
      <c r="A45" s="18" t="s">
        <v>1843</v>
      </c>
      <c r="B45" s="18" t="s">
        <v>488</v>
      </c>
      <c r="C45" s="28" t="s">
        <v>489</v>
      </c>
    </row>
    <row r="46" spans="1:3" ht="40" customHeight="1" x14ac:dyDescent="0.35">
      <c r="A46" s="18" t="s">
        <v>1844</v>
      </c>
      <c r="B46" s="18" t="s">
        <v>480</v>
      </c>
      <c r="C46" s="28" t="s">
        <v>490</v>
      </c>
    </row>
    <row r="47" spans="1:3" ht="40" customHeight="1" x14ac:dyDescent="0.35">
      <c r="A47" s="18" t="s">
        <v>1844</v>
      </c>
      <c r="B47" s="18" t="s">
        <v>482</v>
      </c>
      <c r="C47" s="28" t="s">
        <v>491</v>
      </c>
    </row>
    <row r="48" spans="1:3" ht="40" customHeight="1" x14ac:dyDescent="0.35">
      <c r="A48" s="18" t="s">
        <v>1844</v>
      </c>
      <c r="B48" s="18" t="s">
        <v>484</v>
      </c>
      <c r="C48" s="28" t="s">
        <v>492</v>
      </c>
    </row>
    <row r="49" spans="1:3" ht="40" customHeight="1" x14ac:dyDescent="0.35">
      <c r="A49" s="18" t="s">
        <v>1845</v>
      </c>
      <c r="B49" s="18" t="s">
        <v>480</v>
      </c>
      <c r="C49" s="28" t="s">
        <v>496</v>
      </c>
    </row>
    <row r="50" spans="1:3" ht="40" customHeight="1" x14ac:dyDescent="0.35">
      <c r="A50" s="18" t="s">
        <v>1845</v>
      </c>
      <c r="B50" s="18" t="s">
        <v>482</v>
      </c>
      <c r="C50" s="28" t="s">
        <v>497</v>
      </c>
    </row>
    <row r="51" spans="1:3" ht="40" customHeight="1" x14ac:dyDescent="0.35">
      <c r="A51" s="18" t="s">
        <v>1845</v>
      </c>
      <c r="B51" s="18" t="s">
        <v>484</v>
      </c>
      <c r="C51" s="28" t="s">
        <v>498</v>
      </c>
    </row>
    <row r="52" spans="1:3" ht="40" customHeight="1" x14ac:dyDescent="0.35">
      <c r="A52" s="18" t="s">
        <v>1846</v>
      </c>
      <c r="B52" s="18" t="s">
        <v>480</v>
      </c>
      <c r="C52" s="28" t="s">
        <v>499</v>
      </c>
    </row>
    <row r="53" spans="1:3" ht="40" customHeight="1" x14ac:dyDescent="0.35">
      <c r="A53" s="18" t="s">
        <v>1846</v>
      </c>
      <c r="B53" s="18" t="s">
        <v>482</v>
      </c>
      <c r="C53" s="28" t="s">
        <v>500</v>
      </c>
    </row>
    <row r="54" spans="1:3" ht="40" customHeight="1" x14ac:dyDescent="0.35">
      <c r="A54" s="18" t="s">
        <v>1846</v>
      </c>
      <c r="B54" s="18" t="s">
        <v>484</v>
      </c>
      <c r="C54" s="28" t="s">
        <v>501</v>
      </c>
    </row>
    <row r="55" spans="1:3" ht="40" customHeight="1" x14ac:dyDescent="0.35">
      <c r="A55" s="18" t="s">
        <v>1847</v>
      </c>
      <c r="B55" s="18" t="s">
        <v>480</v>
      </c>
      <c r="C55" s="28" t="s">
        <v>493</v>
      </c>
    </row>
    <row r="56" spans="1:3" ht="40" customHeight="1" x14ac:dyDescent="0.35">
      <c r="A56" s="18" t="s">
        <v>1847</v>
      </c>
      <c r="B56" s="18" t="s">
        <v>482</v>
      </c>
      <c r="C56" s="28" t="s">
        <v>494</v>
      </c>
    </row>
    <row r="57" spans="1:3" ht="40" customHeight="1" x14ac:dyDescent="0.35">
      <c r="A57" s="18" t="s">
        <v>1847</v>
      </c>
      <c r="B57" s="18" t="s">
        <v>484</v>
      </c>
      <c r="C57" s="28" t="s">
        <v>495</v>
      </c>
    </row>
    <row r="58" spans="1:3" ht="40" customHeight="1" x14ac:dyDescent="0.35">
      <c r="A58" s="18" t="s">
        <v>1848</v>
      </c>
      <c r="B58" s="18" t="s">
        <v>480</v>
      </c>
      <c r="C58" s="28" t="s">
        <v>502</v>
      </c>
    </row>
    <row r="59" spans="1:3" ht="40" customHeight="1" x14ac:dyDescent="0.35">
      <c r="A59" s="18" t="s">
        <v>1848</v>
      </c>
      <c r="B59" s="18" t="s">
        <v>482</v>
      </c>
      <c r="C59" s="28" t="s">
        <v>503</v>
      </c>
    </row>
    <row r="60" spans="1:3" ht="40" customHeight="1" x14ac:dyDescent="0.35">
      <c r="A60" s="18" t="s">
        <v>1848</v>
      </c>
      <c r="B60" s="18" t="s">
        <v>484</v>
      </c>
      <c r="C60" s="28" t="s">
        <v>504</v>
      </c>
    </row>
    <row r="61" spans="1:3" ht="40" customHeight="1" x14ac:dyDescent="0.35">
      <c r="A61" s="18" t="s">
        <v>1848</v>
      </c>
      <c r="B61" s="18" t="s">
        <v>486</v>
      </c>
      <c r="C61" s="28" t="s">
        <v>487</v>
      </c>
    </row>
    <row r="62" spans="1:3" ht="40" customHeight="1" x14ac:dyDescent="0.35">
      <c r="A62" s="18" t="s">
        <v>1848</v>
      </c>
      <c r="B62" s="18" t="s">
        <v>488</v>
      </c>
      <c r="C62" s="28" t="s">
        <v>489</v>
      </c>
    </row>
  </sheetData>
  <mergeCells count="2">
    <mergeCell ref="A1:C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CAFC-0724-443E-99A1-65BCD45CFDB5}">
  <dimension ref="A1:J82"/>
  <sheetViews>
    <sheetView workbookViewId="0">
      <selection activeCell="I3" sqref="I3"/>
    </sheetView>
  </sheetViews>
  <sheetFormatPr defaultRowHeight="40" customHeight="1" x14ac:dyDescent="0.25"/>
  <cols>
    <col min="3" max="3" width="79.7265625" customWidth="1"/>
    <col min="4" max="4" width="1.7265625" customWidth="1"/>
    <col min="5" max="5" width="11.1796875" customWidth="1"/>
    <col min="6" max="6" width="11.81640625" customWidth="1"/>
    <col min="7" max="7" width="12.1796875" customWidth="1"/>
    <col min="8" max="8" width="1.54296875" customWidth="1"/>
    <col min="10" max="10" width="65" customWidth="1"/>
  </cols>
  <sheetData>
    <row r="1" spans="1:10" ht="40" customHeight="1" x14ac:dyDescent="0.25">
      <c r="A1" s="178" t="s">
        <v>1681</v>
      </c>
      <c r="B1" s="178"/>
      <c r="C1" s="178"/>
      <c r="E1" s="179" t="s">
        <v>1680</v>
      </c>
      <c r="F1" s="179"/>
      <c r="G1" s="179"/>
      <c r="I1" s="178" t="s">
        <v>1682</v>
      </c>
      <c r="J1" s="178"/>
    </row>
    <row r="2" spans="1:10" ht="40" customHeight="1" x14ac:dyDescent="0.25">
      <c r="A2" s="5" t="s">
        <v>478</v>
      </c>
      <c r="B2" s="5" t="s">
        <v>512</v>
      </c>
      <c r="C2" s="6" t="s">
        <v>14</v>
      </c>
      <c r="E2" s="178" t="s">
        <v>735</v>
      </c>
      <c r="F2" s="178"/>
      <c r="G2" s="178"/>
      <c r="I2" s="5" t="s">
        <v>512</v>
      </c>
      <c r="J2" s="6" t="s">
        <v>14</v>
      </c>
    </row>
    <row r="3" spans="1:10" ht="40" customHeight="1" x14ac:dyDescent="0.25">
      <c r="A3" s="4" t="s">
        <v>18</v>
      </c>
      <c r="B3" s="4" t="s">
        <v>513</v>
      </c>
      <c r="C3" s="7" t="s">
        <v>514</v>
      </c>
      <c r="E3" s="3" t="s">
        <v>736</v>
      </c>
      <c r="F3" s="3" t="s">
        <v>737</v>
      </c>
      <c r="G3" s="3" t="s">
        <v>738</v>
      </c>
      <c r="I3" s="2" t="str" cm="1">
        <f t="array" ref="I3:J7">_xlfn._xlws.FILTER($B$3:$C$100,$A$3:$A$100=Setup!$B$7,"")</f>
        <v>PO 1</v>
      </c>
      <c r="J3" s="12" t="str">
        <v>An ability to independently carry out research /investigation and development work to solve practical problems.</v>
      </c>
    </row>
    <row r="4" spans="1:10" ht="40" customHeight="1" x14ac:dyDescent="0.25">
      <c r="A4" s="4" t="s">
        <v>18</v>
      </c>
      <c r="B4" s="4" t="s">
        <v>515</v>
      </c>
      <c r="C4" s="7" t="s">
        <v>516</v>
      </c>
      <c r="E4" s="4" t="s">
        <v>6</v>
      </c>
      <c r="F4" s="4" t="e" cm="1">
        <f t="array" ref="F4">TRANSPOSE(_xlfn._xlws.FILTER(Course!$E$2:$I$600,(Course!$A$2:$A$600=Setup!B7)*(Course!$C$2:$C$600=Setup!B8)*(Course!$B$2:$B$600=Setup!#REF!)*(Course!#REF!=Setup!B3),""))</f>
        <v>#REF!</v>
      </c>
      <c r="G4" s="4" t="e" cm="1">
        <f t="array" ref="G4">_xlfn._xlws.FILTER($E$4:$E$8,$F$4:$F$8="*","")</f>
        <v>#REF!</v>
      </c>
      <c r="I4" s="2" t="str">
        <v>PO 2</v>
      </c>
      <c r="J4" s="12" t="str">
        <v>An ability to write and present a substantial technical report/document.</v>
      </c>
    </row>
    <row r="5" spans="1:10" ht="40" customHeight="1" x14ac:dyDescent="0.25">
      <c r="A5" s="4" t="s">
        <v>18</v>
      </c>
      <c r="B5" s="4" t="s">
        <v>517</v>
      </c>
      <c r="C5" s="7" t="s">
        <v>518</v>
      </c>
      <c r="E5" s="4" t="s">
        <v>7</v>
      </c>
      <c r="F5" s="4"/>
      <c r="G5" s="4"/>
      <c r="I5" s="2" t="str">
        <v>PO 3</v>
      </c>
      <c r="J5" s="12" t="str">
        <v>An ability to demonstrate a degree of mastery over the area as per the specialization of the program. The mastery should be at a level higher than the requirements in the appropriate bachelor program.</v>
      </c>
    </row>
    <row r="6" spans="1:10" ht="40" customHeight="1" x14ac:dyDescent="0.25">
      <c r="A6" s="4" t="s">
        <v>18</v>
      </c>
      <c r="B6" s="4" t="s">
        <v>519</v>
      </c>
      <c r="C6" s="7" t="s">
        <v>520</v>
      </c>
      <c r="E6" s="4" t="s">
        <v>8</v>
      </c>
      <c r="F6" s="4"/>
      <c r="G6" s="4"/>
      <c r="I6" s="2" t="str">
        <v>PO 4</v>
      </c>
      <c r="J6" s="12" t="str">
        <v>An ability to develop software based on theoretical principles and practical knowledge.</v>
      </c>
    </row>
    <row r="7" spans="1:10" ht="40" customHeight="1" x14ac:dyDescent="0.25">
      <c r="A7" s="4" t="s">
        <v>18</v>
      </c>
      <c r="B7" s="4" t="s">
        <v>521</v>
      </c>
      <c r="C7" s="7" t="s">
        <v>522</v>
      </c>
      <c r="E7" s="4" t="s">
        <v>9</v>
      </c>
      <c r="F7" s="4"/>
      <c r="G7" s="4"/>
      <c r="I7" s="2" t="str">
        <v>PO 5</v>
      </c>
      <c r="J7" s="12" t="str">
        <v>An ability to demonstrate knowledge of the underlying principles and evaluation methods for analysing and decision-making.</v>
      </c>
    </row>
    <row r="8" spans="1:10" ht="40" customHeight="1" x14ac:dyDescent="0.25">
      <c r="A8" s="4" t="s">
        <v>21</v>
      </c>
      <c r="B8" s="4" t="s">
        <v>513</v>
      </c>
      <c r="C8" s="7" t="s">
        <v>514</v>
      </c>
      <c r="E8" s="4" t="s">
        <v>10</v>
      </c>
      <c r="F8" s="4"/>
      <c r="G8" s="4"/>
    </row>
    <row r="9" spans="1:10" ht="40" customHeight="1" x14ac:dyDescent="0.25">
      <c r="A9" s="4" t="s">
        <v>21</v>
      </c>
      <c r="B9" s="4" t="s">
        <v>515</v>
      </c>
      <c r="C9" s="7" t="s">
        <v>516</v>
      </c>
    </row>
    <row r="10" spans="1:10" ht="40" customHeight="1" x14ac:dyDescent="0.25">
      <c r="A10" s="4" t="s">
        <v>21</v>
      </c>
      <c r="B10" s="4" t="s">
        <v>517</v>
      </c>
      <c r="C10" s="7" t="s">
        <v>523</v>
      </c>
    </row>
    <row r="11" spans="1:10" ht="40" customHeight="1" x14ac:dyDescent="0.25">
      <c r="A11" s="4" t="s">
        <v>21</v>
      </c>
      <c r="B11" s="4" t="s">
        <v>519</v>
      </c>
      <c r="C11" s="7" t="s">
        <v>524</v>
      </c>
    </row>
    <row r="12" spans="1:10" ht="40" customHeight="1" x14ac:dyDescent="0.25">
      <c r="A12" s="4" t="s">
        <v>21</v>
      </c>
      <c r="B12" s="4" t="s">
        <v>521</v>
      </c>
      <c r="C12" s="7" t="s">
        <v>525</v>
      </c>
    </row>
    <row r="13" spans="1:10" ht="40" customHeight="1" x14ac:dyDescent="0.25">
      <c r="A13" s="4" t="s">
        <v>25</v>
      </c>
      <c r="B13" s="4" t="s">
        <v>513</v>
      </c>
      <c r="C13" s="7" t="s">
        <v>514</v>
      </c>
    </row>
    <row r="14" spans="1:10" ht="40" customHeight="1" x14ac:dyDescent="0.25">
      <c r="A14" s="4" t="s">
        <v>25</v>
      </c>
      <c r="B14" s="4" t="s">
        <v>515</v>
      </c>
      <c r="C14" s="7" t="s">
        <v>516</v>
      </c>
    </row>
    <row r="15" spans="1:10" ht="40" customHeight="1" x14ac:dyDescent="0.25">
      <c r="A15" s="4" t="s">
        <v>25</v>
      </c>
      <c r="B15" s="4" t="s">
        <v>517</v>
      </c>
      <c r="C15" s="7" t="s">
        <v>523</v>
      </c>
    </row>
    <row r="16" spans="1:10" ht="40" customHeight="1" x14ac:dyDescent="0.25">
      <c r="A16" s="4" t="s">
        <v>25</v>
      </c>
      <c r="B16" s="4" t="s">
        <v>519</v>
      </c>
      <c r="C16" s="7" t="s">
        <v>526</v>
      </c>
    </row>
    <row r="17" spans="1:3" ht="40" customHeight="1" x14ac:dyDescent="0.25">
      <c r="A17" s="4" t="s">
        <v>25</v>
      </c>
      <c r="B17" s="4" t="s">
        <v>521</v>
      </c>
      <c r="C17" s="7" t="s">
        <v>527</v>
      </c>
    </row>
    <row r="18" spans="1:3" ht="40" customHeight="1" x14ac:dyDescent="0.25">
      <c r="A18" s="4" t="s">
        <v>28</v>
      </c>
      <c r="B18" s="4" t="s">
        <v>513</v>
      </c>
      <c r="C18" s="7" t="s">
        <v>528</v>
      </c>
    </row>
    <row r="19" spans="1:3" ht="40" customHeight="1" x14ac:dyDescent="0.25">
      <c r="A19" s="4" t="s">
        <v>28</v>
      </c>
      <c r="B19" s="4" t="s">
        <v>515</v>
      </c>
      <c r="C19" s="7" t="s">
        <v>516</v>
      </c>
    </row>
    <row r="20" spans="1:3" ht="40" customHeight="1" x14ac:dyDescent="0.25">
      <c r="A20" s="4" t="s">
        <v>28</v>
      </c>
      <c r="B20" s="4" t="s">
        <v>517</v>
      </c>
      <c r="C20" s="7" t="s">
        <v>529</v>
      </c>
    </row>
    <row r="21" spans="1:3" ht="40" customHeight="1" x14ac:dyDescent="0.25">
      <c r="A21" s="4" t="s">
        <v>28</v>
      </c>
      <c r="B21" s="4" t="s">
        <v>519</v>
      </c>
      <c r="C21" s="7" t="s">
        <v>530</v>
      </c>
    </row>
    <row r="22" spans="1:3" ht="40" customHeight="1" x14ac:dyDescent="0.25">
      <c r="A22" s="4" t="s">
        <v>28</v>
      </c>
      <c r="B22" s="4" t="s">
        <v>521</v>
      </c>
      <c r="C22" s="7" t="s">
        <v>531</v>
      </c>
    </row>
    <row r="23" spans="1:3" ht="40" customHeight="1" x14ac:dyDescent="0.25">
      <c r="A23" s="4" t="s">
        <v>31</v>
      </c>
      <c r="B23" s="4" t="s">
        <v>513</v>
      </c>
      <c r="C23" s="7" t="s">
        <v>532</v>
      </c>
    </row>
    <row r="24" spans="1:3" ht="40" customHeight="1" x14ac:dyDescent="0.25">
      <c r="A24" s="4" t="s">
        <v>31</v>
      </c>
      <c r="B24" s="4" t="s">
        <v>515</v>
      </c>
      <c r="C24" s="7" t="s">
        <v>516</v>
      </c>
    </row>
    <row r="25" spans="1:3" ht="40" customHeight="1" x14ac:dyDescent="0.25">
      <c r="A25" s="4" t="s">
        <v>31</v>
      </c>
      <c r="B25" s="4" t="s">
        <v>517</v>
      </c>
      <c r="C25" s="7" t="s">
        <v>523</v>
      </c>
    </row>
    <row r="26" spans="1:3" ht="40" customHeight="1" x14ac:dyDescent="0.25">
      <c r="A26" s="4" t="s">
        <v>31</v>
      </c>
      <c r="B26" s="4" t="s">
        <v>519</v>
      </c>
      <c r="C26" s="7" t="s">
        <v>533</v>
      </c>
    </row>
    <row r="27" spans="1:3" ht="40" customHeight="1" x14ac:dyDescent="0.25">
      <c r="A27" s="4" t="s">
        <v>31</v>
      </c>
      <c r="B27" s="4" t="s">
        <v>521</v>
      </c>
      <c r="C27" s="7" t="s">
        <v>534</v>
      </c>
    </row>
    <row r="28" spans="1:3" ht="40" customHeight="1" x14ac:dyDescent="0.25">
      <c r="A28" s="4" t="s">
        <v>34</v>
      </c>
      <c r="B28" s="4" t="s">
        <v>513</v>
      </c>
      <c r="C28" s="7" t="s">
        <v>514</v>
      </c>
    </row>
    <row r="29" spans="1:3" ht="40" customHeight="1" x14ac:dyDescent="0.25">
      <c r="A29" s="4" t="s">
        <v>34</v>
      </c>
      <c r="B29" s="4" t="s">
        <v>515</v>
      </c>
      <c r="C29" s="7" t="s">
        <v>516</v>
      </c>
    </row>
    <row r="30" spans="1:3" ht="40" customHeight="1" x14ac:dyDescent="0.25">
      <c r="A30" s="4" t="s">
        <v>34</v>
      </c>
      <c r="B30" s="4" t="s">
        <v>517</v>
      </c>
      <c r="C30" s="7" t="s">
        <v>535</v>
      </c>
    </row>
    <row r="31" spans="1:3" ht="40" customHeight="1" x14ac:dyDescent="0.25">
      <c r="A31" s="4" t="s">
        <v>34</v>
      </c>
      <c r="B31" s="4" t="s">
        <v>519</v>
      </c>
      <c r="C31" s="7" t="s">
        <v>536</v>
      </c>
    </row>
    <row r="32" spans="1:3" ht="40" customHeight="1" x14ac:dyDescent="0.25">
      <c r="A32" s="4" t="s">
        <v>34</v>
      </c>
      <c r="B32" s="4" t="s">
        <v>521</v>
      </c>
      <c r="C32" s="7" t="s">
        <v>537</v>
      </c>
    </row>
    <row r="33" spans="1:3" ht="40" customHeight="1" x14ac:dyDescent="0.25">
      <c r="A33" s="4" t="s">
        <v>37</v>
      </c>
      <c r="B33" s="4" t="s">
        <v>513</v>
      </c>
      <c r="C33" s="7" t="s">
        <v>538</v>
      </c>
    </row>
    <row r="34" spans="1:3" ht="40" customHeight="1" x14ac:dyDescent="0.25">
      <c r="A34" s="4" t="s">
        <v>37</v>
      </c>
      <c r="B34" s="4" t="s">
        <v>515</v>
      </c>
      <c r="C34" s="7" t="s">
        <v>539</v>
      </c>
    </row>
    <row r="35" spans="1:3" ht="40" customHeight="1" x14ac:dyDescent="0.25">
      <c r="A35" s="4" t="s">
        <v>37</v>
      </c>
      <c r="B35" s="4" t="s">
        <v>517</v>
      </c>
      <c r="C35" s="7" t="s">
        <v>540</v>
      </c>
    </row>
    <row r="36" spans="1:3" ht="40" customHeight="1" x14ac:dyDescent="0.25">
      <c r="A36" s="4" t="s">
        <v>37</v>
      </c>
      <c r="B36" s="4" t="s">
        <v>519</v>
      </c>
      <c r="C36" s="7" t="s">
        <v>541</v>
      </c>
    </row>
    <row r="37" spans="1:3" ht="40" customHeight="1" thickBot="1" x14ac:dyDescent="0.3">
      <c r="A37" s="51" t="s">
        <v>37</v>
      </c>
      <c r="B37" s="51" t="s">
        <v>521</v>
      </c>
      <c r="C37" s="52" t="s">
        <v>542</v>
      </c>
    </row>
    <row r="38" spans="1:3" ht="40" customHeight="1" thickTop="1" x14ac:dyDescent="0.25">
      <c r="A38" s="49" t="s">
        <v>40</v>
      </c>
      <c r="B38" s="49" t="s">
        <v>513</v>
      </c>
      <c r="C38" s="50" t="s">
        <v>538</v>
      </c>
    </row>
    <row r="39" spans="1:3" ht="40" customHeight="1" x14ac:dyDescent="0.25">
      <c r="A39" s="4" t="s">
        <v>40</v>
      </c>
      <c r="B39" s="4" t="s">
        <v>515</v>
      </c>
      <c r="C39" s="7" t="s">
        <v>539</v>
      </c>
    </row>
    <row r="40" spans="1:3" ht="40" customHeight="1" x14ac:dyDescent="0.25">
      <c r="A40" s="4" t="s">
        <v>40</v>
      </c>
      <c r="B40" s="4" t="s">
        <v>517</v>
      </c>
      <c r="C40" s="7" t="s">
        <v>543</v>
      </c>
    </row>
    <row r="41" spans="1:3" ht="40" customHeight="1" x14ac:dyDescent="0.25">
      <c r="A41" s="4" t="s">
        <v>40</v>
      </c>
      <c r="B41" s="4" t="s">
        <v>519</v>
      </c>
      <c r="C41" s="7" t="s">
        <v>544</v>
      </c>
    </row>
    <row r="42" spans="1:3" ht="40" customHeight="1" x14ac:dyDescent="0.25">
      <c r="A42" s="4" t="s">
        <v>40</v>
      </c>
      <c r="B42" s="4" t="s">
        <v>521</v>
      </c>
      <c r="C42" s="7" t="s">
        <v>545</v>
      </c>
    </row>
    <row r="43" spans="1:3" ht="40" customHeight="1" x14ac:dyDescent="0.25">
      <c r="A43" s="4" t="s">
        <v>1841</v>
      </c>
      <c r="B43" s="4" t="s">
        <v>513</v>
      </c>
      <c r="C43" s="7" t="s">
        <v>514</v>
      </c>
    </row>
    <row r="44" spans="1:3" ht="40" customHeight="1" x14ac:dyDescent="0.25">
      <c r="A44" s="4" t="s">
        <v>1841</v>
      </c>
      <c r="B44" s="4" t="s">
        <v>515</v>
      </c>
      <c r="C44" s="7" t="s">
        <v>516</v>
      </c>
    </row>
    <row r="45" spans="1:3" ht="40" customHeight="1" x14ac:dyDescent="0.25">
      <c r="A45" s="4" t="s">
        <v>1841</v>
      </c>
      <c r="B45" s="4" t="s">
        <v>517</v>
      </c>
      <c r="C45" s="7" t="s">
        <v>523</v>
      </c>
    </row>
    <row r="46" spans="1:3" ht="40" customHeight="1" x14ac:dyDescent="0.25">
      <c r="A46" s="4" t="s">
        <v>1841</v>
      </c>
      <c r="B46" s="4" t="s">
        <v>519</v>
      </c>
      <c r="C46" s="7" t="s">
        <v>524</v>
      </c>
    </row>
    <row r="47" spans="1:3" ht="40" customHeight="1" x14ac:dyDescent="0.25">
      <c r="A47" s="4" t="s">
        <v>1841</v>
      </c>
      <c r="B47" s="4" t="s">
        <v>521</v>
      </c>
      <c r="C47" s="7" t="s">
        <v>525</v>
      </c>
    </row>
    <row r="48" spans="1:3" ht="40" customHeight="1" x14ac:dyDescent="0.25">
      <c r="A48" s="4" t="s">
        <v>1842</v>
      </c>
      <c r="B48" s="4" t="s">
        <v>513</v>
      </c>
      <c r="C48" s="7" t="s">
        <v>538</v>
      </c>
    </row>
    <row r="49" spans="1:3" ht="40" customHeight="1" x14ac:dyDescent="0.25">
      <c r="A49" s="4" t="s">
        <v>1842</v>
      </c>
      <c r="B49" s="4" t="s">
        <v>515</v>
      </c>
      <c r="C49" s="7" t="s">
        <v>539</v>
      </c>
    </row>
    <row r="50" spans="1:3" ht="40" customHeight="1" x14ac:dyDescent="0.25">
      <c r="A50" s="4" t="s">
        <v>1842</v>
      </c>
      <c r="B50" s="4" t="s">
        <v>517</v>
      </c>
      <c r="C50" s="7" t="s">
        <v>540</v>
      </c>
    </row>
    <row r="51" spans="1:3" ht="40" customHeight="1" x14ac:dyDescent="0.25">
      <c r="A51" s="4" t="s">
        <v>1842</v>
      </c>
      <c r="B51" s="4" t="s">
        <v>519</v>
      </c>
      <c r="C51" s="7" t="s">
        <v>541</v>
      </c>
    </row>
    <row r="52" spans="1:3" ht="40" customHeight="1" x14ac:dyDescent="0.25">
      <c r="A52" s="4" t="s">
        <v>1842</v>
      </c>
      <c r="B52" s="4" t="s">
        <v>521</v>
      </c>
      <c r="C52" s="7" t="s">
        <v>542</v>
      </c>
    </row>
    <row r="53" spans="1:3" ht="40" customHeight="1" x14ac:dyDescent="0.25">
      <c r="A53" s="4" t="s">
        <v>1843</v>
      </c>
      <c r="B53" s="4" t="s">
        <v>513</v>
      </c>
      <c r="C53" s="7" t="s">
        <v>514</v>
      </c>
    </row>
    <row r="54" spans="1:3" ht="40" customHeight="1" x14ac:dyDescent="0.25">
      <c r="A54" s="4" t="s">
        <v>1843</v>
      </c>
      <c r="B54" s="4" t="s">
        <v>515</v>
      </c>
      <c r="C54" s="7" t="s">
        <v>516</v>
      </c>
    </row>
    <row r="55" spans="1:3" ht="40" customHeight="1" x14ac:dyDescent="0.25">
      <c r="A55" s="4" t="s">
        <v>1843</v>
      </c>
      <c r="B55" s="4" t="s">
        <v>517</v>
      </c>
      <c r="C55" s="7" t="s">
        <v>518</v>
      </c>
    </row>
    <row r="56" spans="1:3" ht="40" customHeight="1" x14ac:dyDescent="0.25">
      <c r="A56" s="4" t="s">
        <v>1843</v>
      </c>
      <c r="B56" s="4" t="s">
        <v>519</v>
      </c>
      <c r="C56" s="7" t="s">
        <v>520</v>
      </c>
    </row>
    <row r="57" spans="1:3" ht="40" customHeight="1" x14ac:dyDescent="0.25">
      <c r="A57" s="4" t="s">
        <v>1843</v>
      </c>
      <c r="B57" s="4" t="s">
        <v>521</v>
      </c>
      <c r="C57" s="7" t="s">
        <v>522</v>
      </c>
    </row>
    <row r="58" spans="1:3" ht="40" customHeight="1" x14ac:dyDescent="0.25">
      <c r="A58" s="4" t="s">
        <v>1844</v>
      </c>
      <c r="B58" s="4" t="s">
        <v>513</v>
      </c>
      <c r="C58" s="7" t="s">
        <v>514</v>
      </c>
    </row>
    <row r="59" spans="1:3" ht="40" customHeight="1" x14ac:dyDescent="0.25">
      <c r="A59" s="4" t="s">
        <v>1844</v>
      </c>
      <c r="B59" s="4" t="s">
        <v>515</v>
      </c>
      <c r="C59" s="7" t="s">
        <v>516</v>
      </c>
    </row>
    <row r="60" spans="1:3" ht="40" customHeight="1" x14ac:dyDescent="0.25">
      <c r="A60" s="4" t="s">
        <v>1844</v>
      </c>
      <c r="B60" s="4" t="s">
        <v>517</v>
      </c>
      <c r="C60" s="7" t="s">
        <v>523</v>
      </c>
    </row>
    <row r="61" spans="1:3" ht="40" customHeight="1" x14ac:dyDescent="0.25">
      <c r="A61" s="4" t="s">
        <v>1844</v>
      </c>
      <c r="B61" s="4" t="s">
        <v>519</v>
      </c>
      <c r="C61" s="7" t="s">
        <v>524</v>
      </c>
    </row>
    <row r="62" spans="1:3" ht="40" customHeight="1" x14ac:dyDescent="0.25">
      <c r="A62" s="4" t="s">
        <v>1844</v>
      </c>
      <c r="B62" s="4" t="s">
        <v>521</v>
      </c>
      <c r="C62" s="7" t="s">
        <v>525</v>
      </c>
    </row>
    <row r="63" spans="1:3" ht="40" customHeight="1" x14ac:dyDescent="0.25">
      <c r="A63" s="4" t="s">
        <v>1845</v>
      </c>
      <c r="B63" s="4" t="s">
        <v>513</v>
      </c>
      <c r="C63" s="7" t="s">
        <v>528</v>
      </c>
    </row>
    <row r="64" spans="1:3" ht="40" customHeight="1" x14ac:dyDescent="0.25">
      <c r="A64" s="4" t="s">
        <v>1845</v>
      </c>
      <c r="B64" s="4" t="s">
        <v>515</v>
      </c>
      <c r="C64" s="7" t="s">
        <v>516</v>
      </c>
    </row>
    <row r="65" spans="1:3" ht="40" customHeight="1" x14ac:dyDescent="0.25">
      <c r="A65" s="4" t="s">
        <v>1845</v>
      </c>
      <c r="B65" s="4" t="s">
        <v>517</v>
      </c>
      <c r="C65" s="7" t="s">
        <v>529</v>
      </c>
    </row>
    <row r="66" spans="1:3" ht="40" customHeight="1" x14ac:dyDescent="0.25">
      <c r="A66" s="4" t="s">
        <v>1845</v>
      </c>
      <c r="B66" s="4" t="s">
        <v>519</v>
      </c>
      <c r="C66" s="7" t="s">
        <v>530</v>
      </c>
    </row>
    <row r="67" spans="1:3" ht="40" customHeight="1" x14ac:dyDescent="0.25">
      <c r="A67" s="4" t="s">
        <v>1845</v>
      </c>
      <c r="B67" s="4" t="s">
        <v>521</v>
      </c>
      <c r="C67" s="7" t="s">
        <v>531</v>
      </c>
    </row>
    <row r="68" spans="1:3" ht="40" customHeight="1" x14ac:dyDescent="0.25">
      <c r="A68" s="4" t="s">
        <v>1846</v>
      </c>
      <c r="B68" s="4" t="s">
        <v>513</v>
      </c>
      <c r="C68" s="7" t="s">
        <v>532</v>
      </c>
    </row>
    <row r="69" spans="1:3" ht="40" customHeight="1" x14ac:dyDescent="0.25">
      <c r="A69" s="4" t="s">
        <v>1846</v>
      </c>
      <c r="B69" s="4" t="s">
        <v>515</v>
      </c>
      <c r="C69" s="7" t="s">
        <v>516</v>
      </c>
    </row>
    <row r="70" spans="1:3" ht="40" customHeight="1" x14ac:dyDescent="0.25">
      <c r="A70" s="4" t="s">
        <v>1846</v>
      </c>
      <c r="B70" s="4" t="s">
        <v>517</v>
      </c>
      <c r="C70" s="7" t="s">
        <v>523</v>
      </c>
    </row>
    <row r="71" spans="1:3" ht="40" customHeight="1" x14ac:dyDescent="0.25">
      <c r="A71" s="4" t="s">
        <v>1846</v>
      </c>
      <c r="B71" s="4" t="s">
        <v>519</v>
      </c>
      <c r="C71" s="7" t="s">
        <v>533</v>
      </c>
    </row>
    <row r="72" spans="1:3" ht="40" customHeight="1" x14ac:dyDescent="0.25">
      <c r="A72" s="4" t="s">
        <v>1846</v>
      </c>
      <c r="B72" s="4" t="s">
        <v>521</v>
      </c>
      <c r="C72" s="7" t="s">
        <v>534</v>
      </c>
    </row>
    <row r="73" spans="1:3" ht="40" customHeight="1" x14ac:dyDescent="0.25">
      <c r="A73" s="4" t="s">
        <v>1847</v>
      </c>
      <c r="B73" s="4" t="s">
        <v>513</v>
      </c>
      <c r="C73" s="7" t="s">
        <v>514</v>
      </c>
    </row>
    <row r="74" spans="1:3" ht="40" customHeight="1" x14ac:dyDescent="0.25">
      <c r="A74" s="4" t="s">
        <v>1847</v>
      </c>
      <c r="B74" s="4" t="s">
        <v>515</v>
      </c>
      <c r="C74" s="7" t="s">
        <v>516</v>
      </c>
    </row>
    <row r="75" spans="1:3" ht="40" customHeight="1" x14ac:dyDescent="0.25">
      <c r="A75" s="4" t="s">
        <v>1847</v>
      </c>
      <c r="B75" s="4" t="s">
        <v>517</v>
      </c>
      <c r="C75" s="7" t="s">
        <v>523</v>
      </c>
    </row>
    <row r="76" spans="1:3" ht="40" customHeight="1" x14ac:dyDescent="0.25">
      <c r="A76" s="4" t="s">
        <v>1847</v>
      </c>
      <c r="B76" s="4" t="s">
        <v>519</v>
      </c>
      <c r="C76" s="7" t="s">
        <v>526</v>
      </c>
    </row>
    <row r="77" spans="1:3" ht="40" customHeight="1" x14ac:dyDescent="0.25">
      <c r="A77" s="4" t="s">
        <v>1847</v>
      </c>
      <c r="B77" s="4" t="s">
        <v>521</v>
      </c>
      <c r="C77" s="7" t="s">
        <v>527</v>
      </c>
    </row>
    <row r="78" spans="1:3" ht="40" customHeight="1" x14ac:dyDescent="0.25">
      <c r="A78" s="4" t="s">
        <v>1848</v>
      </c>
      <c r="B78" s="4" t="s">
        <v>513</v>
      </c>
      <c r="C78" s="7" t="s">
        <v>514</v>
      </c>
    </row>
    <row r="79" spans="1:3" ht="40" customHeight="1" x14ac:dyDescent="0.25">
      <c r="A79" s="4" t="s">
        <v>1848</v>
      </c>
      <c r="B79" s="4" t="s">
        <v>515</v>
      </c>
      <c r="C79" s="7" t="s">
        <v>516</v>
      </c>
    </row>
    <row r="80" spans="1:3" ht="40" customHeight="1" x14ac:dyDescent="0.25">
      <c r="A80" s="4" t="s">
        <v>1848</v>
      </c>
      <c r="B80" s="4" t="s">
        <v>517</v>
      </c>
      <c r="C80" s="7" t="s">
        <v>535</v>
      </c>
    </row>
    <row r="81" spans="1:3" ht="40" customHeight="1" x14ac:dyDescent="0.25">
      <c r="A81" s="4" t="s">
        <v>1848</v>
      </c>
      <c r="B81" s="4" t="s">
        <v>519</v>
      </c>
      <c r="C81" s="7" t="s">
        <v>536</v>
      </c>
    </row>
    <row r="82" spans="1:3" ht="40" customHeight="1" x14ac:dyDescent="0.25">
      <c r="A82" s="4" t="s">
        <v>1848</v>
      </c>
      <c r="B82" s="4" t="s">
        <v>521</v>
      </c>
      <c r="C82" s="7" t="s">
        <v>537</v>
      </c>
    </row>
  </sheetData>
  <mergeCells count="4">
    <mergeCell ref="E2:G2"/>
    <mergeCell ref="E1:G1"/>
    <mergeCell ref="A1:C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6E05-F56D-4207-96E4-4463277C7126}">
  <dimension ref="A1:G1436"/>
  <sheetViews>
    <sheetView zoomScaleNormal="100" workbookViewId="0"/>
  </sheetViews>
  <sheetFormatPr defaultRowHeight="35.15" customHeight="1" x14ac:dyDescent="0.25"/>
  <cols>
    <col min="1" max="2" width="9.1796875" style="74"/>
    <col min="3" max="3" width="12.54296875" style="74" bestFit="1" customWidth="1"/>
    <col min="4" max="4" width="38.453125" style="79" bestFit="1" customWidth="1"/>
    <col min="5" max="5" width="9.1796875" style="74"/>
    <col min="6" max="6" width="76.1796875" style="80" customWidth="1"/>
    <col min="7" max="7" width="12" style="74" bestFit="1" customWidth="1"/>
  </cols>
  <sheetData>
    <row r="1" spans="1:7" ht="35.15" customHeight="1" x14ac:dyDescent="0.25">
      <c r="A1" s="5" t="s">
        <v>478</v>
      </c>
      <c r="B1" s="5" t="s">
        <v>16</v>
      </c>
      <c r="C1" s="6" t="s">
        <v>547</v>
      </c>
      <c r="D1" s="61" t="s">
        <v>548</v>
      </c>
      <c r="E1" s="5" t="s">
        <v>5</v>
      </c>
      <c r="F1" s="61" t="s">
        <v>549</v>
      </c>
      <c r="G1" s="8" t="s">
        <v>550</v>
      </c>
    </row>
    <row r="2" spans="1:7" ht="35.15" customHeight="1" x14ac:dyDescent="0.25">
      <c r="A2" s="4" t="s">
        <v>40</v>
      </c>
      <c r="B2" s="4" t="s">
        <v>110</v>
      </c>
      <c r="C2" s="4" t="s">
        <v>1937</v>
      </c>
      <c r="D2" s="9" t="s">
        <v>1231</v>
      </c>
      <c r="E2" s="4" t="s">
        <v>0</v>
      </c>
      <c r="F2" s="62" t="s">
        <v>1978</v>
      </c>
      <c r="G2" s="10">
        <v>12</v>
      </c>
    </row>
    <row r="3" spans="1:7" ht="35.15" customHeight="1" x14ac:dyDescent="0.25">
      <c r="A3" s="4" t="s">
        <v>40</v>
      </c>
      <c r="B3" s="4" t="s">
        <v>110</v>
      </c>
      <c r="C3" s="4" t="s">
        <v>1937</v>
      </c>
      <c r="D3" s="9" t="s">
        <v>1231</v>
      </c>
      <c r="E3" s="4" t="s">
        <v>1</v>
      </c>
      <c r="F3" s="62" t="s">
        <v>1979</v>
      </c>
      <c r="G3" s="10">
        <v>12</v>
      </c>
    </row>
    <row r="4" spans="1:7" ht="35.15" customHeight="1" x14ac:dyDescent="0.25">
      <c r="A4" s="4" t="s">
        <v>40</v>
      </c>
      <c r="B4" s="4" t="s">
        <v>110</v>
      </c>
      <c r="C4" s="4" t="s">
        <v>1937</v>
      </c>
      <c r="D4" s="9" t="s">
        <v>1231</v>
      </c>
      <c r="E4" s="4" t="s">
        <v>2</v>
      </c>
      <c r="F4" s="62" t="s">
        <v>607</v>
      </c>
      <c r="G4" s="10">
        <v>12</v>
      </c>
    </row>
    <row r="5" spans="1:7" ht="35.15" customHeight="1" x14ac:dyDescent="0.25">
      <c r="A5" s="4" t="s">
        <v>40</v>
      </c>
      <c r="B5" s="4" t="s">
        <v>110</v>
      </c>
      <c r="C5" s="4" t="s">
        <v>324</v>
      </c>
      <c r="D5" s="9" t="s">
        <v>325</v>
      </c>
      <c r="E5" s="4" t="s">
        <v>0</v>
      </c>
      <c r="F5" s="62" t="s">
        <v>1980</v>
      </c>
      <c r="G5" s="10">
        <v>10</v>
      </c>
    </row>
    <row r="6" spans="1:7" ht="35.15" customHeight="1" x14ac:dyDescent="0.25">
      <c r="A6" s="4" t="s">
        <v>40</v>
      </c>
      <c r="B6" s="4" t="s">
        <v>110</v>
      </c>
      <c r="C6" s="4" t="s">
        <v>324</v>
      </c>
      <c r="D6" s="9" t="s">
        <v>325</v>
      </c>
      <c r="E6" s="4" t="s">
        <v>1</v>
      </c>
      <c r="F6" s="62" t="s">
        <v>2277</v>
      </c>
      <c r="G6" s="10">
        <v>14</v>
      </c>
    </row>
    <row r="7" spans="1:7" ht="35.15" customHeight="1" x14ac:dyDescent="0.25">
      <c r="A7" s="4" t="s">
        <v>40</v>
      </c>
      <c r="B7" s="4" t="s">
        <v>110</v>
      </c>
      <c r="C7" s="4" t="s">
        <v>324</v>
      </c>
      <c r="D7" s="9" t="s">
        <v>325</v>
      </c>
      <c r="E7" s="4" t="s">
        <v>2</v>
      </c>
      <c r="F7" s="62" t="s">
        <v>1981</v>
      </c>
      <c r="G7" s="10">
        <v>12</v>
      </c>
    </row>
    <row r="8" spans="1:7" ht="35.15" customHeight="1" x14ac:dyDescent="0.25">
      <c r="A8" s="4" t="s">
        <v>40</v>
      </c>
      <c r="B8" s="4" t="s">
        <v>110</v>
      </c>
      <c r="C8" s="4" t="s">
        <v>259</v>
      </c>
      <c r="D8" s="9" t="s">
        <v>1938</v>
      </c>
      <c r="E8" s="4" t="s">
        <v>0</v>
      </c>
      <c r="F8" s="62" t="s">
        <v>1982</v>
      </c>
      <c r="G8" s="10">
        <v>16</v>
      </c>
    </row>
    <row r="9" spans="1:7" ht="35.15" customHeight="1" x14ac:dyDescent="0.25">
      <c r="A9" s="4" t="s">
        <v>40</v>
      </c>
      <c r="B9" s="4" t="s">
        <v>110</v>
      </c>
      <c r="C9" s="4" t="s">
        <v>259</v>
      </c>
      <c r="D9" s="9" t="s">
        <v>1938</v>
      </c>
      <c r="E9" s="4" t="s">
        <v>1</v>
      </c>
      <c r="F9" s="62" t="s">
        <v>2278</v>
      </c>
      <c r="G9" s="10">
        <v>14</v>
      </c>
    </row>
    <row r="10" spans="1:7" ht="35.15" customHeight="1" x14ac:dyDescent="0.25">
      <c r="A10" s="4" t="s">
        <v>40</v>
      </c>
      <c r="B10" s="4" t="s">
        <v>110</v>
      </c>
      <c r="C10" s="4" t="s">
        <v>259</v>
      </c>
      <c r="D10" s="9" t="s">
        <v>1938</v>
      </c>
      <c r="E10" s="4" t="s">
        <v>2</v>
      </c>
      <c r="F10" s="62" t="s">
        <v>1983</v>
      </c>
      <c r="G10" s="10">
        <v>6</v>
      </c>
    </row>
    <row r="11" spans="1:7" ht="35.15" customHeight="1" x14ac:dyDescent="0.25">
      <c r="A11" s="4" t="s">
        <v>40</v>
      </c>
      <c r="B11" s="4" t="s">
        <v>110</v>
      </c>
      <c r="C11" s="4" t="s">
        <v>188</v>
      </c>
      <c r="D11" s="9" t="s">
        <v>405</v>
      </c>
      <c r="E11" s="4" t="s">
        <v>0</v>
      </c>
      <c r="F11" s="62" t="s">
        <v>2279</v>
      </c>
      <c r="G11" s="10">
        <v>12</v>
      </c>
    </row>
    <row r="12" spans="1:7" ht="35.15" customHeight="1" x14ac:dyDescent="0.25">
      <c r="A12" s="4" t="s">
        <v>40</v>
      </c>
      <c r="B12" s="4" t="s">
        <v>110</v>
      </c>
      <c r="C12" s="4" t="s">
        <v>188</v>
      </c>
      <c r="D12" s="9" t="s">
        <v>405</v>
      </c>
      <c r="E12" s="4" t="s">
        <v>1</v>
      </c>
      <c r="F12" s="62" t="s">
        <v>571</v>
      </c>
      <c r="G12" s="10">
        <v>15</v>
      </c>
    </row>
    <row r="13" spans="1:7" ht="35.15" customHeight="1" x14ac:dyDescent="0.25">
      <c r="A13" s="4" t="s">
        <v>40</v>
      </c>
      <c r="B13" s="4" t="s">
        <v>110</v>
      </c>
      <c r="C13" s="4" t="s">
        <v>188</v>
      </c>
      <c r="D13" s="9" t="s">
        <v>405</v>
      </c>
      <c r="E13" s="4" t="s">
        <v>2</v>
      </c>
      <c r="F13" s="62" t="s">
        <v>2280</v>
      </c>
      <c r="G13" s="10">
        <v>9</v>
      </c>
    </row>
    <row r="14" spans="1:7" ht="35.15" customHeight="1" x14ac:dyDescent="0.25">
      <c r="A14" s="4" t="s">
        <v>40</v>
      </c>
      <c r="B14" s="4" t="s">
        <v>110</v>
      </c>
      <c r="C14" s="4" t="s">
        <v>204</v>
      </c>
      <c r="D14" s="9" t="s">
        <v>1905</v>
      </c>
      <c r="E14" s="4" t="s">
        <v>0</v>
      </c>
      <c r="F14" s="62" t="s">
        <v>1984</v>
      </c>
      <c r="G14" s="10">
        <v>15</v>
      </c>
    </row>
    <row r="15" spans="1:7" ht="35.15" customHeight="1" x14ac:dyDescent="0.25">
      <c r="A15" s="4" t="s">
        <v>40</v>
      </c>
      <c r="B15" s="4" t="s">
        <v>110</v>
      </c>
      <c r="C15" s="4" t="s">
        <v>204</v>
      </c>
      <c r="D15" s="9" t="s">
        <v>1905</v>
      </c>
      <c r="E15" s="4" t="s">
        <v>1</v>
      </c>
      <c r="F15" s="62" t="s">
        <v>2281</v>
      </c>
      <c r="G15" s="10">
        <v>16</v>
      </c>
    </row>
    <row r="16" spans="1:7" ht="35.15" customHeight="1" x14ac:dyDescent="0.25">
      <c r="A16" s="4" t="s">
        <v>40</v>
      </c>
      <c r="B16" s="4" t="s">
        <v>110</v>
      </c>
      <c r="C16" s="4" t="s">
        <v>204</v>
      </c>
      <c r="D16" s="9" t="s">
        <v>1905</v>
      </c>
      <c r="E16" s="4" t="s">
        <v>2</v>
      </c>
      <c r="F16" s="62" t="s">
        <v>584</v>
      </c>
      <c r="G16" s="10">
        <v>5</v>
      </c>
    </row>
    <row r="17" spans="1:7" ht="35.15" customHeight="1" x14ac:dyDescent="0.25">
      <c r="A17" s="4" t="s">
        <v>40</v>
      </c>
      <c r="B17" s="4" t="s">
        <v>110</v>
      </c>
      <c r="C17" s="4" t="s">
        <v>1939</v>
      </c>
      <c r="D17" s="9" t="s">
        <v>1238</v>
      </c>
      <c r="E17" s="4" t="s">
        <v>0</v>
      </c>
      <c r="F17" s="62" t="s">
        <v>1978</v>
      </c>
      <c r="G17" s="10">
        <v>12</v>
      </c>
    </row>
    <row r="18" spans="1:7" ht="35.15" customHeight="1" x14ac:dyDescent="0.25">
      <c r="A18" s="4" t="s">
        <v>40</v>
      </c>
      <c r="B18" s="4" t="s">
        <v>110</v>
      </c>
      <c r="C18" s="4" t="s">
        <v>1939</v>
      </c>
      <c r="D18" s="9" t="s">
        <v>1238</v>
      </c>
      <c r="E18" s="4" t="s">
        <v>1</v>
      </c>
      <c r="F18" s="62" t="s">
        <v>1979</v>
      </c>
      <c r="G18" s="10">
        <v>12</v>
      </c>
    </row>
    <row r="19" spans="1:7" ht="35.15" customHeight="1" x14ac:dyDescent="0.25">
      <c r="A19" s="4" t="s">
        <v>40</v>
      </c>
      <c r="B19" s="4" t="s">
        <v>110</v>
      </c>
      <c r="C19" s="4" t="s">
        <v>1939</v>
      </c>
      <c r="D19" s="9" t="s">
        <v>1238</v>
      </c>
      <c r="E19" s="4" t="s">
        <v>2</v>
      </c>
      <c r="F19" s="62" t="s">
        <v>607</v>
      </c>
      <c r="G19" s="10">
        <v>12</v>
      </c>
    </row>
    <row r="20" spans="1:7" ht="35.15" customHeight="1" x14ac:dyDescent="0.25">
      <c r="A20" s="4" t="s">
        <v>40</v>
      </c>
      <c r="B20" s="4" t="s">
        <v>110</v>
      </c>
      <c r="C20" s="4" t="s">
        <v>330</v>
      </c>
      <c r="D20" s="9" t="s">
        <v>331</v>
      </c>
      <c r="E20" s="4" t="s">
        <v>0</v>
      </c>
      <c r="F20" s="62" t="s">
        <v>692</v>
      </c>
      <c r="G20" s="10">
        <v>10</v>
      </c>
    </row>
    <row r="21" spans="1:7" ht="35.15" customHeight="1" x14ac:dyDescent="0.25">
      <c r="A21" s="4" t="s">
        <v>40</v>
      </c>
      <c r="B21" s="4" t="s">
        <v>110</v>
      </c>
      <c r="C21" s="4" t="s">
        <v>330</v>
      </c>
      <c r="D21" s="9" t="s">
        <v>331</v>
      </c>
      <c r="E21" s="4" t="s">
        <v>1</v>
      </c>
      <c r="F21" s="62" t="s">
        <v>693</v>
      </c>
      <c r="G21" s="10">
        <v>14</v>
      </c>
    </row>
    <row r="22" spans="1:7" ht="35.15" customHeight="1" x14ac:dyDescent="0.25">
      <c r="A22" s="4" t="s">
        <v>40</v>
      </c>
      <c r="B22" s="4" t="s">
        <v>110</v>
      </c>
      <c r="C22" s="4" t="s">
        <v>330</v>
      </c>
      <c r="D22" s="9" t="s">
        <v>331</v>
      </c>
      <c r="E22" s="4" t="s">
        <v>2</v>
      </c>
      <c r="F22" s="62" t="s">
        <v>694</v>
      </c>
      <c r="G22" s="10">
        <v>12</v>
      </c>
    </row>
    <row r="23" spans="1:7" ht="35.15" customHeight="1" x14ac:dyDescent="0.25">
      <c r="A23" s="4" t="s">
        <v>40</v>
      </c>
      <c r="B23" s="4" t="s">
        <v>110</v>
      </c>
      <c r="C23" s="4" t="s">
        <v>267</v>
      </c>
      <c r="D23" s="9" t="s">
        <v>1940</v>
      </c>
      <c r="E23" s="4" t="s">
        <v>0</v>
      </c>
      <c r="F23" s="62" t="s">
        <v>1985</v>
      </c>
      <c r="G23" s="10">
        <v>12</v>
      </c>
    </row>
    <row r="24" spans="1:7" ht="35.15" customHeight="1" x14ac:dyDescent="0.25">
      <c r="A24" s="4" t="s">
        <v>40</v>
      </c>
      <c r="B24" s="4" t="s">
        <v>110</v>
      </c>
      <c r="C24" s="4" t="s">
        <v>267</v>
      </c>
      <c r="D24" s="9" t="s">
        <v>1940</v>
      </c>
      <c r="E24" s="4" t="s">
        <v>1</v>
      </c>
      <c r="F24" s="62" t="s">
        <v>1986</v>
      </c>
      <c r="G24" s="10">
        <v>12</v>
      </c>
    </row>
    <row r="25" spans="1:7" ht="35.15" customHeight="1" x14ac:dyDescent="0.25">
      <c r="A25" s="4" t="s">
        <v>40</v>
      </c>
      <c r="B25" s="4" t="s">
        <v>110</v>
      </c>
      <c r="C25" s="4" t="s">
        <v>267</v>
      </c>
      <c r="D25" s="9" t="s">
        <v>1940</v>
      </c>
      <c r="E25" s="4" t="s">
        <v>2</v>
      </c>
      <c r="F25" s="62" t="s">
        <v>1987</v>
      </c>
      <c r="G25" s="10">
        <v>12</v>
      </c>
    </row>
    <row r="26" spans="1:7" ht="35.15" customHeight="1" x14ac:dyDescent="0.25">
      <c r="A26" s="4" t="s">
        <v>40</v>
      </c>
      <c r="B26" s="4" t="s">
        <v>110</v>
      </c>
      <c r="C26" s="4" t="s">
        <v>196</v>
      </c>
      <c r="D26" s="9" t="s">
        <v>414</v>
      </c>
      <c r="E26" s="4" t="s">
        <v>0</v>
      </c>
      <c r="F26" s="62" t="s">
        <v>598</v>
      </c>
      <c r="G26" s="10">
        <v>12</v>
      </c>
    </row>
    <row r="27" spans="1:7" ht="35.15" customHeight="1" x14ac:dyDescent="0.25">
      <c r="A27" s="4" t="s">
        <v>40</v>
      </c>
      <c r="B27" s="4" t="s">
        <v>110</v>
      </c>
      <c r="C27" s="4" t="s">
        <v>196</v>
      </c>
      <c r="D27" s="9" t="s">
        <v>414</v>
      </c>
      <c r="E27" s="4" t="s">
        <v>1</v>
      </c>
      <c r="F27" s="62" t="s">
        <v>663</v>
      </c>
      <c r="G27" s="10">
        <v>12</v>
      </c>
    </row>
    <row r="28" spans="1:7" ht="35.15" customHeight="1" x14ac:dyDescent="0.25">
      <c r="A28" s="4" t="s">
        <v>40</v>
      </c>
      <c r="B28" s="4" t="s">
        <v>110</v>
      </c>
      <c r="C28" s="4" t="s">
        <v>196</v>
      </c>
      <c r="D28" s="9" t="s">
        <v>414</v>
      </c>
      <c r="E28" s="4" t="s">
        <v>2</v>
      </c>
      <c r="F28" s="62" t="s">
        <v>664</v>
      </c>
      <c r="G28" s="10">
        <v>12</v>
      </c>
    </row>
    <row r="29" spans="1:7" ht="35.15" customHeight="1" x14ac:dyDescent="0.25">
      <c r="A29" s="4" t="s">
        <v>40</v>
      </c>
      <c r="B29" s="4" t="s">
        <v>110</v>
      </c>
      <c r="C29" s="4" t="s">
        <v>210</v>
      </c>
      <c r="D29" s="9" t="s">
        <v>1941</v>
      </c>
      <c r="E29" s="4" t="s">
        <v>0</v>
      </c>
      <c r="F29" s="62" t="s">
        <v>672</v>
      </c>
      <c r="G29" s="10">
        <v>15</v>
      </c>
    </row>
    <row r="30" spans="1:7" ht="35.15" customHeight="1" x14ac:dyDescent="0.25">
      <c r="A30" s="4" t="s">
        <v>40</v>
      </c>
      <c r="B30" s="4" t="s">
        <v>110</v>
      </c>
      <c r="C30" s="4" t="s">
        <v>210</v>
      </c>
      <c r="D30" s="9" t="s">
        <v>1941</v>
      </c>
      <c r="E30" s="4" t="s">
        <v>1</v>
      </c>
      <c r="F30" s="62" t="s">
        <v>673</v>
      </c>
      <c r="G30" s="10">
        <v>6</v>
      </c>
    </row>
    <row r="31" spans="1:7" ht="35.15" customHeight="1" x14ac:dyDescent="0.25">
      <c r="A31" s="4" t="s">
        <v>40</v>
      </c>
      <c r="B31" s="4" t="s">
        <v>110</v>
      </c>
      <c r="C31" s="4" t="s">
        <v>210</v>
      </c>
      <c r="D31" s="9" t="s">
        <v>1941</v>
      </c>
      <c r="E31" s="4" t="s">
        <v>2</v>
      </c>
      <c r="F31" s="62" t="s">
        <v>674</v>
      </c>
      <c r="G31" s="10">
        <v>15</v>
      </c>
    </row>
    <row r="32" spans="1:7" ht="35.15" customHeight="1" x14ac:dyDescent="0.25">
      <c r="A32" s="4" t="s">
        <v>40</v>
      </c>
      <c r="B32" s="4" t="s">
        <v>110</v>
      </c>
      <c r="C32" s="4" t="s">
        <v>130</v>
      </c>
      <c r="D32" s="9" t="s">
        <v>1108</v>
      </c>
      <c r="E32" s="4" t="s">
        <v>0</v>
      </c>
      <c r="F32" s="62" t="s">
        <v>1988</v>
      </c>
      <c r="G32" s="10">
        <v>6</v>
      </c>
    </row>
    <row r="33" spans="1:7" ht="35.15" customHeight="1" x14ac:dyDescent="0.25">
      <c r="A33" s="4" t="s">
        <v>40</v>
      </c>
      <c r="B33" s="4" t="s">
        <v>110</v>
      </c>
      <c r="C33" s="4" t="s">
        <v>130</v>
      </c>
      <c r="D33" s="9" t="s">
        <v>1108</v>
      </c>
      <c r="E33" s="4" t="s">
        <v>1</v>
      </c>
      <c r="F33" s="62" t="s">
        <v>1110</v>
      </c>
      <c r="G33" s="10">
        <v>30</v>
      </c>
    </row>
    <row r="34" spans="1:7" ht="35.15" customHeight="1" x14ac:dyDescent="0.25">
      <c r="A34" s="4" t="s">
        <v>40</v>
      </c>
      <c r="B34" s="4" t="s">
        <v>110</v>
      </c>
      <c r="C34" s="4" t="s">
        <v>130</v>
      </c>
      <c r="D34" s="9" t="s">
        <v>1108</v>
      </c>
      <c r="E34" s="4" t="s">
        <v>2</v>
      </c>
      <c r="F34" s="62" t="s">
        <v>1111</v>
      </c>
      <c r="G34" s="10">
        <v>12</v>
      </c>
    </row>
    <row r="35" spans="1:7" ht="35.15" customHeight="1" x14ac:dyDescent="0.25">
      <c r="A35" s="4" t="s">
        <v>40</v>
      </c>
      <c r="B35" s="4" t="s">
        <v>110</v>
      </c>
      <c r="C35" s="4" t="s">
        <v>132</v>
      </c>
      <c r="D35" s="9" t="s">
        <v>133</v>
      </c>
      <c r="E35" s="4" t="s">
        <v>0</v>
      </c>
      <c r="F35" s="62" t="s">
        <v>1989</v>
      </c>
      <c r="G35" s="10">
        <v>7</v>
      </c>
    </row>
    <row r="36" spans="1:7" ht="35.15" customHeight="1" x14ac:dyDescent="0.25">
      <c r="A36" s="4" t="s">
        <v>40</v>
      </c>
      <c r="B36" s="4" t="s">
        <v>110</v>
      </c>
      <c r="C36" s="4" t="s">
        <v>132</v>
      </c>
      <c r="D36" s="9" t="s">
        <v>133</v>
      </c>
      <c r="E36" s="4" t="s">
        <v>1</v>
      </c>
      <c r="F36" s="62" t="s">
        <v>1114</v>
      </c>
      <c r="G36" s="10">
        <v>5</v>
      </c>
    </row>
    <row r="37" spans="1:7" ht="35.15" customHeight="1" x14ac:dyDescent="0.25">
      <c r="A37" s="4" t="s">
        <v>40</v>
      </c>
      <c r="B37" s="4" t="s">
        <v>134</v>
      </c>
      <c r="C37" s="4" t="s">
        <v>341</v>
      </c>
      <c r="D37" s="9" t="s">
        <v>342</v>
      </c>
      <c r="E37" s="4" t="s">
        <v>0</v>
      </c>
      <c r="F37" s="62" t="s">
        <v>865</v>
      </c>
      <c r="G37" s="10">
        <v>12</v>
      </c>
    </row>
    <row r="38" spans="1:7" ht="35.15" customHeight="1" x14ac:dyDescent="0.25">
      <c r="A38" s="4" t="s">
        <v>40</v>
      </c>
      <c r="B38" s="4" t="s">
        <v>134</v>
      </c>
      <c r="C38" s="4" t="s">
        <v>341</v>
      </c>
      <c r="D38" s="9" t="s">
        <v>342</v>
      </c>
      <c r="E38" s="4" t="s">
        <v>1</v>
      </c>
      <c r="F38" s="62" t="s">
        <v>866</v>
      </c>
      <c r="G38" s="10">
        <v>12</v>
      </c>
    </row>
    <row r="39" spans="1:7" ht="35.15" customHeight="1" x14ac:dyDescent="0.25">
      <c r="A39" s="4" t="s">
        <v>40</v>
      </c>
      <c r="B39" s="4" t="s">
        <v>134</v>
      </c>
      <c r="C39" s="4" t="s">
        <v>341</v>
      </c>
      <c r="D39" s="9" t="s">
        <v>342</v>
      </c>
      <c r="E39" s="4" t="s">
        <v>2</v>
      </c>
      <c r="F39" s="62" t="s">
        <v>867</v>
      </c>
      <c r="G39" s="10">
        <v>12</v>
      </c>
    </row>
    <row r="40" spans="1:7" ht="35.15" customHeight="1" x14ac:dyDescent="0.25">
      <c r="A40" s="4" t="s">
        <v>40</v>
      </c>
      <c r="B40" s="4" t="s">
        <v>134</v>
      </c>
      <c r="C40" s="4" t="s">
        <v>383</v>
      </c>
      <c r="D40" s="9" t="s">
        <v>896</v>
      </c>
      <c r="E40" s="4" t="s">
        <v>0</v>
      </c>
      <c r="F40" s="62" t="s">
        <v>2282</v>
      </c>
      <c r="G40" s="10">
        <v>15</v>
      </c>
    </row>
    <row r="41" spans="1:7" ht="35.15" customHeight="1" x14ac:dyDescent="0.25">
      <c r="A41" s="4" t="s">
        <v>40</v>
      </c>
      <c r="B41" s="4" t="s">
        <v>134</v>
      </c>
      <c r="C41" s="4" t="s">
        <v>383</v>
      </c>
      <c r="D41" s="9" t="s">
        <v>896</v>
      </c>
      <c r="E41" s="4" t="s">
        <v>1</v>
      </c>
      <c r="F41" s="62" t="s">
        <v>898</v>
      </c>
      <c r="G41" s="10">
        <v>9</v>
      </c>
    </row>
    <row r="42" spans="1:7" ht="35.15" customHeight="1" x14ac:dyDescent="0.25">
      <c r="A42" s="4" t="s">
        <v>40</v>
      </c>
      <c r="B42" s="4" t="s">
        <v>134</v>
      </c>
      <c r="C42" s="4" t="s">
        <v>383</v>
      </c>
      <c r="D42" s="9" t="s">
        <v>896</v>
      </c>
      <c r="E42" s="4" t="s">
        <v>2</v>
      </c>
      <c r="F42" s="62" t="s">
        <v>899</v>
      </c>
      <c r="G42" s="10">
        <v>12</v>
      </c>
    </row>
    <row r="43" spans="1:7" ht="35.15" customHeight="1" x14ac:dyDescent="0.25">
      <c r="A43" s="4" t="s">
        <v>40</v>
      </c>
      <c r="B43" s="4" t="s">
        <v>134</v>
      </c>
      <c r="C43" s="4" t="s">
        <v>215</v>
      </c>
      <c r="D43" s="9" t="s">
        <v>1891</v>
      </c>
      <c r="E43" s="4" t="s">
        <v>0</v>
      </c>
      <c r="F43" s="62" t="s">
        <v>784</v>
      </c>
      <c r="G43" s="10">
        <v>12</v>
      </c>
    </row>
    <row r="44" spans="1:7" ht="35.15" customHeight="1" x14ac:dyDescent="0.25">
      <c r="A44" s="4" t="s">
        <v>40</v>
      </c>
      <c r="B44" s="4" t="s">
        <v>134</v>
      </c>
      <c r="C44" s="4" t="s">
        <v>215</v>
      </c>
      <c r="D44" s="9" t="s">
        <v>1891</v>
      </c>
      <c r="E44" s="4" t="s">
        <v>1</v>
      </c>
      <c r="F44" s="62" t="s">
        <v>785</v>
      </c>
      <c r="G44" s="10">
        <v>12</v>
      </c>
    </row>
    <row r="45" spans="1:7" ht="35.15" customHeight="1" x14ac:dyDescent="0.25">
      <c r="A45" s="4" t="s">
        <v>40</v>
      </c>
      <c r="B45" s="4" t="s">
        <v>134</v>
      </c>
      <c r="C45" s="4" t="s">
        <v>215</v>
      </c>
      <c r="D45" s="9" t="s">
        <v>1891</v>
      </c>
      <c r="E45" s="4" t="s">
        <v>2</v>
      </c>
      <c r="F45" s="62" t="s">
        <v>786</v>
      </c>
      <c r="G45" s="10">
        <v>12</v>
      </c>
    </row>
    <row r="46" spans="1:7" ht="35.15" customHeight="1" x14ac:dyDescent="0.25">
      <c r="A46" s="4" t="s">
        <v>40</v>
      </c>
      <c r="B46" s="4" t="s">
        <v>134</v>
      </c>
      <c r="C46" s="4" t="s">
        <v>1942</v>
      </c>
      <c r="D46" s="9" t="s">
        <v>1943</v>
      </c>
      <c r="E46" s="4" t="s">
        <v>0</v>
      </c>
      <c r="F46" s="62" t="s">
        <v>1990</v>
      </c>
      <c r="G46" s="10">
        <v>10</v>
      </c>
    </row>
    <row r="47" spans="1:7" ht="35.15" customHeight="1" x14ac:dyDescent="0.25">
      <c r="A47" s="4" t="s">
        <v>40</v>
      </c>
      <c r="B47" s="4" t="s">
        <v>134</v>
      </c>
      <c r="C47" s="4" t="s">
        <v>1942</v>
      </c>
      <c r="D47" s="9" t="s">
        <v>1943</v>
      </c>
      <c r="E47" s="4" t="s">
        <v>1</v>
      </c>
      <c r="F47" s="62" t="s">
        <v>2283</v>
      </c>
      <c r="G47" s="10">
        <v>14</v>
      </c>
    </row>
    <row r="48" spans="1:7" ht="35.15" customHeight="1" x14ac:dyDescent="0.25">
      <c r="A48" s="4" t="s">
        <v>40</v>
      </c>
      <c r="B48" s="4" t="s">
        <v>134</v>
      </c>
      <c r="C48" s="4" t="s">
        <v>1942</v>
      </c>
      <c r="D48" s="9" t="s">
        <v>1943</v>
      </c>
      <c r="E48" s="4" t="s">
        <v>2</v>
      </c>
      <c r="F48" s="62" t="s">
        <v>1991</v>
      </c>
      <c r="G48" s="10">
        <v>12</v>
      </c>
    </row>
    <row r="49" spans="1:7" ht="35.15" customHeight="1" x14ac:dyDescent="0.25">
      <c r="A49" s="4" t="s">
        <v>40</v>
      </c>
      <c r="B49" s="4" t="s">
        <v>134</v>
      </c>
      <c r="C49" s="4" t="s">
        <v>1945</v>
      </c>
      <c r="D49" s="9" t="s">
        <v>1946</v>
      </c>
      <c r="E49" s="4" t="s">
        <v>0</v>
      </c>
      <c r="F49" s="62" t="s">
        <v>1992</v>
      </c>
      <c r="G49" s="10">
        <v>10</v>
      </c>
    </row>
    <row r="50" spans="1:7" ht="35.15" customHeight="1" x14ac:dyDescent="0.25">
      <c r="A50" s="4" t="s">
        <v>40</v>
      </c>
      <c r="B50" s="4" t="s">
        <v>134</v>
      </c>
      <c r="C50" s="4" t="s">
        <v>1945</v>
      </c>
      <c r="D50" s="9" t="s">
        <v>1946</v>
      </c>
      <c r="E50" s="4" t="s">
        <v>1</v>
      </c>
      <c r="F50" s="62" t="s">
        <v>1993</v>
      </c>
      <c r="G50" s="10">
        <v>12</v>
      </c>
    </row>
    <row r="51" spans="1:7" ht="35.15" customHeight="1" x14ac:dyDescent="0.25">
      <c r="A51" s="4" t="s">
        <v>40</v>
      </c>
      <c r="B51" s="4" t="s">
        <v>134</v>
      </c>
      <c r="C51" s="4" t="s">
        <v>1945</v>
      </c>
      <c r="D51" s="9" t="s">
        <v>1946</v>
      </c>
      <c r="E51" s="4" t="s">
        <v>2</v>
      </c>
      <c r="F51" s="62" t="s">
        <v>1994</v>
      </c>
      <c r="G51" s="10">
        <v>14</v>
      </c>
    </row>
    <row r="52" spans="1:7" ht="35.15" customHeight="1" x14ac:dyDescent="0.25">
      <c r="A52" s="4" t="s">
        <v>40</v>
      </c>
      <c r="B52" s="4" t="s">
        <v>134</v>
      </c>
      <c r="C52" s="4" t="s">
        <v>257</v>
      </c>
      <c r="D52" s="9" t="s">
        <v>908</v>
      </c>
      <c r="E52" s="4" t="s">
        <v>0</v>
      </c>
      <c r="F52" s="62" t="s">
        <v>1995</v>
      </c>
      <c r="G52" s="10">
        <v>16</v>
      </c>
    </row>
    <row r="53" spans="1:7" ht="35.15" customHeight="1" x14ac:dyDescent="0.25">
      <c r="A53" s="4" t="s">
        <v>40</v>
      </c>
      <c r="B53" s="4" t="s">
        <v>134</v>
      </c>
      <c r="C53" s="4" t="s">
        <v>257</v>
      </c>
      <c r="D53" s="9" t="s">
        <v>908</v>
      </c>
      <c r="E53" s="4" t="s">
        <v>1</v>
      </c>
      <c r="F53" s="62" t="s">
        <v>2284</v>
      </c>
      <c r="G53" s="10">
        <v>12</v>
      </c>
    </row>
    <row r="54" spans="1:7" ht="35.15" customHeight="1" x14ac:dyDescent="0.25">
      <c r="A54" s="4" t="s">
        <v>40</v>
      </c>
      <c r="B54" s="4" t="s">
        <v>134</v>
      </c>
      <c r="C54" s="4" t="s">
        <v>257</v>
      </c>
      <c r="D54" s="9" t="s">
        <v>908</v>
      </c>
      <c r="E54" s="4" t="s">
        <v>2</v>
      </c>
      <c r="F54" s="62" t="s">
        <v>1996</v>
      </c>
      <c r="G54" s="10">
        <v>8</v>
      </c>
    </row>
    <row r="55" spans="1:7" ht="35.15" customHeight="1" x14ac:dyDescent="0.25">
      <c r="A55" s="4" t="s">
        <v>40</v>
      </c>
      <c r="B55" s="4" t="s">
        <v>134</v>
      </c>
      <c r="C55" s="4" t="s">
        <v>279</v>
      </c>
      <c r="D55" s="9" t="s">
        <v>280</v>
      </c>
      <c r="E55" s="4" t="s">
        <v>0</v>
      </c>
      <c r="F55" s="62" t="s">
        <v>825</v>
      </c>
      <c r="G55" s="10">
        <v>11</v>
      </c>
    </row>
    <row r="56" spans="1:7" ht="35.15" customHeight="1" x14ac:dyDescent="0.25">
      <c r="A56" s="4" t="s">
        <v>40</v>
      </c>
      <c r="B56" s="4" t="s">
        <v>134</v>
      </c>
      <c r="C56" s="4" t="s">
        <v>279</v>
      </c>
      <c r="D56" s="9" t="s">
        <v>280</v>
      </c>
      <c r="E56" s="4" t="s">
        <v>1</v>
      </c>
      <c r="F56" s="62" t="s">
        <v>826</v>
      </c>
      <c r="G56" s="10">
        <v>13</v>
      </c>
    </row>
    <row r="57" spans="1:7" ht="35.15" customHeight="1" x14ac:dyDescent="0.25">
      <c r="A57" s="4" t="s">
        <v>40</v>
      </c>
      <c r="B57" s="4" t="s">
        <v>134</v>
      </c>
      <c r="C57" s="4" t="s">
        <v>279</v>
      </c>
      <c r="D57" s="9" t="s">
        <v>280</v>
      </c>
      <c r="E57" s="4" t="s">
        <v>2</v>
      </c>
      <c r="F57" s="62" t="s">
        <v>827</v>
      </c>
      <c r="G57" s="10">
        <v>12</v>
      </c>
    </row>
    <row r="58" spans="1:7" ht="35.15" customHeight="1" x14ac:dyDescent="0.25">
      <c r="A58" s="4" t="s">
        <v>40</v>
      </c>
      <c r="B58" s="4" t="s">
        <v>134</v>
      </c>
      <c r="C58" s="4" t="s">
        <v>417</v>
      </c>
      <c r="D58" s="9" t="s">
        <v>418</v>
      </c>
      <c r="E58" s="4" t="s">
        <v>0</v>
      </c>
      <c r="F58" s="62" t="s">
        <v>912</v>
      </c>
      <c r="G58" s="10">
        <v>10</v>
      </c>
    </row>
    <row r="59" spans="1:7" ht="35.15" customHeight="1" x14ac:dyDescent="0.25">
      <c r="A59" s="4" t="s">
        <v>40</v>
      </c>
      <c r="B59" s="4" t="s">
        <v>134</v>
      </c>
      <c r="C59" s="4" t="s">
        <v>417</v>
      </c>
      <c r="D59" s="9" t="s">
        <v>418</v>
      </c>
      <c r="E59" s="4" t="s">
        <v>1</v>
      </c>
      <c r="F59" s="62" t="s">
        <v>913</v>
      </c>
      <c r="G59" s="10">
        <v>17</v>
      </c>
    </row>
    <row r="60" spans="1:7" ht="35.15" customHeight="1" x14ac:dyDescent="0.25">
      <c r="A60" s="4" t="s">
        <v>40</v>
      </c>
      <c r="B60" s="4" t="s">
        <v>134</v>
      </c>
      <c r="C60" s="4" t="s">
        <v>417</v>
      </c>
      <c r="D60" s="9" t="s">
        <v>418</v>
      </c>
      <c r="E60" s="4" t="s">
        <v>2</v>
      </c>
      <c r="F60" s="62" t="s">
        <v>914</v>
      </c>
      <c r="G60" s="10">
        <v>9</v>
      </c>
    </row>
    <row r="61" spans="1:7" ht="35.15" customHeight="1" x14ac:dyDescent="0.25">
      <c r="A61" s="4" t="s">
        <v>40</v>
      </c>
      <c r="B61" s="4" t="s">
        <v>134</v>
      </c>
      <c r="C61" s="4" t="s">
        <v>146</v>
      </c>
      <c r="D61" s="9" t="s">
        <v>350</v>
      </c>
      <c r="E61" s="4" t="s">
        <v>0</v>
      </c>
      <c r="F61" s="62" t="s">
        <v>881</v>
      </c>
      <c r="G61" s="10">
        <v>6</v>
      </c>
    </row>
    <row r="62" spans="1:7" ht="35.15" customHeight="1" x14ac:dyDescent="0.25">
      <c r="A62" s="4" t="s">
        <v>40</v>
      </c>
      <c r="B62" s="4" t="s">
        <v>134</v>
      </c>
      <c r="C62" s="4" t="s">
        <v>146</v>
      </c>
      <c r="D62" s="9" t="s">
        <v>350</v>
      </c>
      <c r="E62" s="4" t="s">
        <v>1</v>
      </c>
      <c r="F62" s="62" t="s">
        <v>882</v>
      </c>
      <c r="G62" s="10">
        <v>5</v>
      </c>
    </row>
    <row r="63" spans="1:7" ht="35.15" customHeight="1" x14ac:dyDescent="0.25">
      <c r="A63" s="4" t="s">
        <v>40</v>
      </c>
      <c r="B63" s="4" t="s">
        <v>134</v>
      </c>
      <c r="C63" s="4" t="s">
        <v>146</v>
      </c>
      <c r="D63" s="9" t="s">
        <v>350</v>
      </c>
      <c r="E63" s="4" t="s">
        <v>2</v>
      </c>
      <c r="F63" s="62" t="s">
        <v>883</v>
      </c>
      <c r="G63" s="10">
        <v>6</v>
      </c>
    </row>
    <row r="64" spans="1:7" ht="35.15" customHeight="1" x14ac:dyDescent="0.25">
      <c r="A64" s="4" t="s">
        <v>40</v>
      </c>
      <c r="B64" s="4" t="s">
        <v>134</v>
      </c>
      <c r="C64" s="4" t="s">
        <v>1947</v>
      </c>
      <c r="D64" s="9" t="s">
        <v>1948</v>
      </c>
      <c r="E64" s="4" t="s">
        <v>0</v>
      </c>
      <c r="F64" s="62" t="s">
        <v>887</v>
      </c>
      <c r="G64" s="10">
        <v>10</v>
      </c>
    </row>
    <row r="65" spans="1:7" ht="35.15" customHeight="1" x14ac:dyDescent="0.25">
      <c r="A65" s="4" t="s">
        <v>40</v>
      </c>
      <c r="B65" s="4" t="s">
        <v>134</v>
      </c>
      <c r="C65" s="4" t="s">
        <v>1947</v>
      </c>
      <c r="D65" s="9" t="s">
        <v>1948</v>
      </c>
      <c r="E65" s="4" t="s">
        <v>1</v>
      </c>
      <c r="F65" s="62" t="s">
        <v>888</v>
      </c>
      <c r="G65" s="10">
        <v>12</v>
      </c>
    </row>
    <row r="66" spans="1:7" ht="35.15" customHeight="1" x14ac:dyDescent="0.25">
      <c r="A66" s="4" t="s">
        <v>40</v>
      </c>
      <c r="B66" s="4" t="s">
        <v>134</v>
      </c>
      <c r="C66" s="4" t="s">
        <v>1947</v>
      </c>
      <c r="D66" s="9" t="s">
        <v>1948</v>
      </c>
      <c r="E66" s="4" t="s">
        <v>2</v>
      </c>
      <c r="F66" s="62" t="s">
        <v>889</v>
      </c>
      <c r="G66" s="10">
        <v>14</v>
      </c>
    </row>
    <row r="67" spans="1:7" ht="35.15" customHeight="1" x14ac:dyDescent="0.25">
      <c r="A67" s="4" t="s">
        <v>40</v>
      </c>
      <c r="B67" s="4" t="s">
        <v>134</v>
      </c>
      <c r="C67" s="4" t="s">
        <v>1950</v>
      </c>
      <c r="D67" s="9" t="s">
        <v>1951</v>
      </c>
      <c r="E67" s="4" t="s">
        <v>0</v>
      </c>
      <c r="F67" s="62" t="s">
        <v>1997</v>
      </c>
      <c r="G67" s="10">
        <v>10</v>
      </c>
    </row>
    <row r="68" spans="1:7" ht="35.15" customHeight="1" x14ac:dyDescent="0.25">
      <c r="A68" s="4" t="s">
        <v>40</v>
      </c>
      <c r="B68" s="4" t="s">
        <v>134</v>
      </c>
      <c r="C68" s="4" t="s">
        <v>1950</v>
      </c>
      <c r="D68" s="9" t="s">
        <v>1951</v>
      </c>
      <c r="E68" s="4" t="s">
        <v>1</v>
      </c>
      <c r="F68" s="62" t="s">
        <v>1998</v>
      </c>
      <c r="G68" s="10">
        <v>12</v>
      </c>
    </row>
    <row r="69" spans="1:7" ht="35.15" customHeight="1" x14ac:dyDescent="0.25">
      <c r="A69" s="4" t="s">
        <v>40</v>
      </c>
      <c r="B69" s="4" t="s">
        <v>134</v>
      </c>
      <c r="C69" s="4" t="s">
        <v>1950</v>
      </c>
      <c r="D69" s="9" t="s">
        <v>1951</v>
      </c>
      <c r="E69" s="4" t="s">
        <v>2</v>
      </c>
      <c r="F69" s="62" t="s">
        <v>1999</v>
      </c>
      <c r="G69" s="10">
        <v>14</v>
      </c>
    </row>
    <row r="70" spans="1:7" ht="35.15" customHeight="1" x14ac:dyDescent="0.25">
      <c r="A70" s="4" t="s">
        <v>40</v>
      </c>
      <c r="B70" s="4" t="s">
        <v>134</v>
      </c>
      <c r="C70" s="4" t="s">
        <v>289</v>
      </c>
      <c r="D70" s="9" t="s">
        <v>474</v>
      </c>
      <c r="E70" s="4" t="s">
        <v>0</v>
      </c>
      <c r="F70" s="62" t="s">
        <v>842</v>
      </c>
      <c r="G70" s="10">
        <v>10</v>
      </c>
    </row>
    <row r="71" spans="1:7" ht="35.15" customHeight="1" x14ac:dyDescent="0.25">
      <c r="A71" s="4" t="s">
        <v>40</v>
      </c>
      <c r="B71" s="4" t="s">
        <v>134</v>
      </c>
      <c r="C71" s="4" t="s">
        <v>289</v>
      </c>
      <c r="D71" s="9" t="s">
        <v>474</v>
      </c>
      <c r="E71" s="4" t="s">
        <v>1</v>
      </c>
      <c r="F71" s="62" t="s">
        <v>2285</v>
      </c>
      <c r="G71" s="10">
        <v>14</v>
      </c>
    </row>
    <row r="72" spans="1:7" ht="35.15" customHeight="1" x14ac:dyDescent="0.25">
      <c r="A72" s="4" t="s">
        <v>40</v>
      </c>
      <c r="B72" s="4" t="s">
        <v>134</v>
      </c>
      <c r="C72" s="4" t="s">
        <v>289</v>
      </c>
      <c r="D72" s="9" t="s">
        <v>474</v>
      </c>
      <c r="E72" s="4" t="s">
        <v>2</v>
      </c>
      <c r="F72" s="62" t="s">
        <v>844</v>
      </c>
      <c r="G72" s="10">
        <v>12</v>
      </c>
    </row>
    <row r="73" spans="1:7" ht="35.15" customHeight="1" x14ac:dyDescent="0.25">
      <c r="A73" s="4" t="s">
        <v>40</v>
      </c>
      <c r="B73" s="4" t="s">
        <v>134</v>
      </c>
      <c r="C73" s="4" t="s">
        <v>419</v>
      </c>
      <c r="D73" s="9" t="s">
        <v>420</v>
      </c>
      <c r="E73" s="4" t="s">
        <v>0</v>
      </c>
      <c r="F73" s="62" t="s">
        <v>2000</v>
      </c>
      <c r="G73" s="10">
        <v>15</v>
      </c>
    </row>
    <row r="74" spans="1:7" ht="35.15" customHeight="1" x14ac:dyDescent="0.25">
      <c r="A74" s="4" t="s">
        <v>40</v>
      </c>
      <c r="B74" s="4" t="s">
        <v>134</v>
      </c>
      <c r="C74" s="4" t="s">
        <v>419</v>
      </c>
      <c r="D74" s="9" t="s">
        <v>420</v>
      </c>
      <c r="E74" s="4" t="s">
        <v>1</v>
      </c>
      <c r="F74" s="62" t="s">
        <v>916</v>
      </c>
      <c r="G74" s="10">
        <v>15</v>
      </c>
    </row>
    <row r="75" spans="1:7" ht="35.15" customHeight="1" x14ac:dyDescent="0.25">
      <c r="A75" s="4" t="s">
        <v>40</v>
      </c>
      <c r="B75" s="4" t="s">
        <v>134</v>
      </c>
      <c r="C75" s="4" t="s">
        <v>419</v>
      </c>
      <c r="D75" s="9" t="s">
        <v>420</v>
      </c>
      <c r="E75" s="4" t="s">
        <v>2</v>
      </c>
      <c r="F75" s="62" t="s">
        <v>2286</v>
      </c>
      <c r="G75" s="10">
        <v>6</v>
      </c>
    </row>
    <row r="76" spans="1:7" ht="35.15" customHeight="1" x14ac:dyDescent="0.25">
      <c r="A76" s="4" t="s">
        <v>40</v>
      </c>
      <c r="B76" s="4" t="s">
        <v>134</v>
      </c>
      <c r="C76" s="4" t="s">
        <v>156</v>
      </c>
      <c r="D76" s="9" t="s">
        <v>356</v>
      </c>
      <c r="E76" s="4" t="s">
        <v>0</v>
      </c>
      <c r="F76" s="62" t="s">
        <v>891</v>
      </c>
      <c r="G76" s="10">
        <v>3</v>
      </c>
    </row>
    <row r="77" spans="1:7" ht="35.15" customHeight="1" x14ac:dyDescent="0.25">
      <c r="A77" s="4" t="s">
        <v>40</v>
      </c>
      <c r="B77" s="4" t="s">
        <v>134</v>
      </c>
      <c r="C77" s="4" t="s">
        <v>156</v>
      </c>
      <c r="D77" s="9" t="s">
        <v>356</v>
      </c>
      <c r="E77" s="4" t="s">
        <v>1</v>
      </c>
      <c r="F77" s="62" t="s">
        <v>892</v>
      </c>
      <c r="G77" s="10">
        <v>3</v>
      </c>
    </row>
    <row r="78" spans="1:7" ht="35.15" customHeight="1" x14ac:dyDescent="0.25">
      <c r="A78" s="4" t="s">
        <v>40</v>
      </c>
      <c r="B78" s="4" t="s">
        <v>134</v>
      </c>
      <c r="C78" s="4" t="s">
        <v>156</v>
      </c>
      <c r="D78" s="9" t="s">
        <v>356</v>
      </c>
      <c r="E78" s="4" t="s">
        <v>2</v>
      </c>
      <c r="F78" s="62" t="s">
        <v>893</v>
      </c>
      <c r="G78" s="10">
        <v>3</v>
      </c>
    </row>
    <row r="79" spans="1:7" ht="35.15" customHeight="1" x14ac:dyDescent="0.25">
      <c r="A79" s="4" t="s">
        <v>40</v>
      </c>
      <c r="B79" s="4" t="s">
        <v>134</v>
      </c>
      <c r="C79" s="4" t="s">
        <v>359</v>
      </c>
      <c r="D79" s="9" t="s">
        <v>360</v>
      </c>
      <c r="E79" s="4" t="s">
        <v>0</v>
      </c>
      <c r="F79" s="62" t="s">
        <v>1039</v>
      </c>
      <c r="G79" s="10">
        <v>12</v>
      </c>
    </row>
    <row r="80" spans="1:7" ht="35.15" customHeight="1" x14ac:dyDescent="0.25">
      <c r="A80" s="4" t="s">
        <v>40</v>
      </c>
      <c r="B80" s="4" t="s">
        <v>134</v>
      </c>
      <c r="C80" s="4" t="s">
        <v>359</v>
      </c>
      <c r="D80" s="9" t="s">
        <v>360</v>
      </c>
      <c r="E80" s="4" t="s">
        <v>1</v>
      </c>
      <c r="F80" s="62" t="s">
        <v>2001</v>
      </c>
      <c r="G80" s="10">
        <v>12</v>
      </c>
    </row>
    <row r="81" spans="1:7" ht="35.15" customHeight="1" x14ac:dyDescent="0.25">
      <c r="A81" s="4" t="s">
        <v>40</v>
      </c>
      <c r="B81" s="4" t="s">
        <v>134</v>
      </c>
      <c r="C81" s="4" t="s">
        <v>359</v>
      </c>
      <c r="D81" s="9" t="s">
        <v>360</v>
      </c>
      <c r="E81" s="4" t="s">
        <v>2</v>
      </c>
      <c r="F81" s="62" t="s">
        <v>1041</v>
      </c>
      <c r="G81" s="10">
        <v>12</v>
      </c>
    </row>
    <row r="82" spans="1:7" ht="35.15" customHeight="1" x14ac:dyDescent="0.25">
      <c r="A82" s="4" t="s">
        <v>40</v>
      </c>
      <c r="B82" s="4" t="s">
        <v>134</v>
      </c>
      <c r="C82" s="4" t="s">
        <v>390</v>
      </c>
      <c r="D82" s="9" t="s">
        <v>1058</v>
      </c>
      <c r="E82" s="4" t="s">
        <v>0</v>
      </c>
      <c r="F82" s="62" t="s">
        <v>1059</v>
      </c>
      <c r="G82" s="10">
        <v>12</v>
      </c>
    </row>
    <row r="83" spans="1:7" ht="35.15" customHeight="1" x14ac:dyDescent="0.25">
      <c r="A83" s="4" t="s">
        <v>40</v>
      </c>
      <c r="B83" s="4" t="s">
        <v>134</v>
      </c>
      <c r="C83" s="4" t="s">
        <v>390</v>
      </c>
      <c r="D83" s="9" t="s">
        <v>1058</v>
      </c>
      <c r="E83" s="4" t="s">
        <v>1</v>
      </c>
      <c r="F83" s="62" t="s">
        <v>1060</v>
      </c>
      <c r="G83" s="10">
        <v>12</v>
      </c>
    </row>
    <row r="84" spans="1:7" ht="35.15" customHeight="1" x14ac:dyDescent="0.25">
      <c r="A84" s="4" t="s">
        <v>40</v>
      </c>
      <c r="B84" s="4" t="s">
        <v>134</v>
      </c>
      <c r="C84" s="4" t="s">
        <v>390</v>
      </c>
      <c r="D84" s="9" t="s">
        <v>1058</v>
      </c>
      <c r="E84" s="4" t="s">
        <v>2</v>
      </c>
      <c r="F84" s="62" t="s">
        <v>1061</v>
      </c>
      <c r="G84" s="10">
        <v>12</v>
      </c>
    </row>
    <row r="85" spans="1:7" ht="35.15" customHeight="1" x14ac:dyDescent="0.25">
      <c r="A85" s="4" t="s">
        <v>40</v>
      </c>
      <c r="B85" s="4" t="s">
        <v>134</v>
      </c>
      <c r="C85" s="4" t="s">
        <v>235</v>
      </c>
      <c r="D85" s="9" t="s">
        <v>983</v>
      </c>
      <c r="E85" s="4" t="s">
        <v>0</v>
      </c>
      <c r="F85" s="62" t="s">
        <v>984</v>
      </c>
      <c r="G85" s="10">
        <v>12</v>
      </c>
    </row>
    <row r="86" spans="1:7" ht="35.15" customHeight="1" x14ac:dyDescent="0.25">
      <c r="A86" s="4" t="s">
        <v>40</v>
      </c>
      <c r="B86" s="4" t="s">
        <v>134</v>
      </c>
      <c r="C86" s="4" t="s">
        <v>235</v>
      </c>
      <c r="D86" s="9" t="s">
        <v>983</v>
      </c>
      <c r="E86" s="4" t="s">
        <v>1</v>
      </c>
      <c r="F86" s="62" t="s">
        <v>985</v>
      </c>
      <c r="G86" s="10">
        <v>12</v>
      </c>
    </row>
    <row r="87" spans="1:7" ht="35.15" customHeight="1" x14ac:dyDescent="0.25">
      <c r="A87" s="4" t="s">
        <v>40</v>
      </c>
      <c r="B87" s="4" t="s">
        <v>134</v>
      </c>
      <c r="C87" s="4" t="s">
        <v>235</v>
      </c>
      <c r="D87" s="9" t="s">
        <v>983</v>
      </c>
      <c r="E87" s="4" t="s">
        <v>2</v>
      </c>
      <c r="F87" s="62" t="s">
        <v>1106</v>
      </c>
      <c r="G87" s="10">
        <v>12</v>
      </c>
    </row>
    <row r="88" spans="1:7" ht="35.15" customHeight="1" x14ac:dyDescent="0.25">
      <c r="A88" s="4" t="s">
        <v>40</v>
      </c>
      <c r="B88" s="4" t="s">
        <v>134</v>
      </c>
      <c r="C88" s="4" t="s">
        <v>1952</v>
      </c>
      <c r="D88" s="9" t="s">
        <v>1953</v>
      </c>
      <c r="E88" s="4" t="s">
        <v>0</v>
      </c>
      <c r="F88" s="62" t="s">
        <v>2002</v>
      </c>
      <c r="G88" s="10">
        <v>10</v>
      </c>
    </row>
    <row r="89" spans="1:7" ht="35.15" customHeight="1" x14ac:dyDescent="0.25">
      <c r="A89" s="4" t="s">
        <v>40</v>
      </c>
      <c r="B89" s="4" t="s">
        <v>134</v>
      </c>
      <c r="C89" s="4" t="s">
        <v>1952</v>
      </c>
      <c r="D89" s="9" t="s">
        <v>1953</v>
      </c>
      <c r="E89" s="4" t="s">
        <v>1</v>
      </c>
      <c r="F89" s="62" t="s">
        <v>2003</v>
      </c>
      <c r="G89" s="10">
        <v>14</v>
      </c>
    </row>
    <row r="90" spans="1:7" ht="35.15" customHeight="1" x14ac:dyDescent="0.25">
      <c r="A90" s="4" t="s">
        <v>40</v>
      </c>
      <c r="B90" s="4" t="s">
        <v>134</v>
      </c>
      <c r="C90" s="4" t="s">
        <v>1952</v>
      </c>
      <c r="D90" s="9" t="s">
        <v>1953</v>
      </c>
      <c r="E90" s="4" t="s">
        <v>2</v>
      </c>
      <c r="F90" s="62" t="s">
        <v>2004</v>
      </c>
      <c r="G90" s="10">
        <v>12</v>
      </c>
    </row>
    <row r="91" spans="1:7" ht="35.15" customHeight="1" x14ac:dyDescent="0.25">
      <c r="A91" s="4" t="s">
        <v>40</v>
      </c>
      <c r="B91" s="4" t="s">
        <v>134</v>
      </c>
      <c r="C91" s="4" t="s">
        <v>1954</v>
      </c>
      <c r="D91" s="9" t="s">
        <v>1955</v>
      </c>
      <c r="E91" s="4" t="s">
        <v>0</v>
      </c>
      <c r="F91" s="62" t="s">
        <v>1992</v>
      </c>
      <c r="G91" s="10">
        <v>9</v>
      </c>
    </row>
    <row r="92" spans="1:7" ht="35.15" customHeight="1" x14ac:dyDescent="0.25">
      <c r="A92" s="4" t="s">
        <v>40</v>
      </c>
      <c r="B92" s="4" t="s">
        <v>134</v>
      </c>
      <c r="C92" s="4" t="s">
        <v>1954</v>
      </c>
      <c r="D92" s="9" t="s">
        <v>1955</v>
      </c>
      <c r="E92" s="4" t="s">
        <v>1</v>
      </c>
      <c r="F92" s="62" t="s">
        <v>1993</v>
      </c>
      <c r="G92" s="10">
        <v>12</v>
      </c>
    </row>
    <row r="93" spans="1:7" ht="35.15" customHeight="1" x14ac:dyDescent="0.25">
      <c r="A93" s="4" t="s">
        <v>40</v>
      </c>
      <c r="B93" s="4" t="s">
        <v>134</v>
      </c>
      <c r="C93" s="4" t="s">
        <v>1954</v>
      </c>
      <c r="D93" s="9" t="s">
        <v>1955</v>
      </c>
      <c r="E93" s="4" t="s">
        <v>2</v>
      </c>
      <c r="F93" s="62" t="s">
        <v>1994</v>
      </c>
      <c r="G93" s="10">
        <v>15</v>
      </c>
    </row>
    <row r="94" spans="1:7" ht="35.15" customHeight="1" x14ac:dyDescent="0.25">
      <c r="A94" s="4" t="s">
        <v>40</v>
      </c>
      <c r="B94" s="4" t="s">
        <v>134</v>
      </c>
      <c r="C94" s="4" t="s">
        <v>265</v>
      </c>
      <c r="D94" s="9" t="s">
        <v>1071</v>
      </c>
      <c r="E94" s="4" t="s">
        <v>0</v>
      </c>
      <c r="F94" s="62" t="s">
        <v>2005</v>
      </c>
      <c r="G94" s="10">
        <v>12</v>
      </c>
    </row>
    <row r="95" spans="1:7" ht="35.15" customHeight="1" x14ac:dyDescent="0.25">
      <c r="A95" s="4" t="s">
        <v>40</v>
      </c>
      <c r="B95" s="4" t="s">
        <v>134</v>
      </c>
      <c r="C95" s="4" t="s">
        <v>265</v>
      </c>
      <c r="D95" s="9" t="s">
        <v>1071</v>
      </c>
      <c r="E95" s="4" t="s">
        <v>1</v>
      </c>
      <c r="F95" s="62" t="s">
        <v>2006</v>
      </c>
      <c r="G95" s="10">
        <v>15</v>
      </c>
    </row>
    <row r="96" spans="1:7" ht="35.15" customHeight="1" x14ac:dyDescent="0.25">
      <c r="A96" s="4" t="s">
        <v>40</v>
      </c>
      <c r="B96" s="4" t="s">
        <v>134</v>
      </c>
      <c r="C96" s="4" t="s">
        <v>265</v>
      </c>
      <c r="D96" s="9" t="s">
        <v>1071</v>
      </c>
      <c r="E96" s="4" t="s">
        <v>2</v>
      </c>
      <c r="F96" s="62" t="s">
        <v>679</v>
      </c>
      <c r="G96" s="10">
        <v>9</v>
      </c>
    </row>
    <row r="97" spans="1:7" ht="35.15" customHeight="1" x14ac:dyDescent="0.25">
      <c r="A97" s="4" t="s">
        <v>40</v>
      </c>
      <c r="B97" s="4" t="s">
        <v>134</v>
      </c>
      <c r="C97" s="4" t="s">
        <v>303</v>
      </c>
      <c r="D97" s="9" t="s">
        <v>475</v>
      </c>
      <c r="E97" s="4" t="s">
        <v>0</v>
      </c>
      <c r="F97" s="62" t="s">
        <v>1019</v>
      </c>
      <c r="G97" s="10">
        <v>12</v>
      </c>
    </row>
    <row r="98" spans="1:7" ht="35.15" customHeight="1" x14ac:dyDescent="0.25">
      <c r="A98" s="4" t="s">
        <v>40</v>
      </c>
      <c r="B98" s="4" t="s">
        <v>134</v>
      </c>
      <c r="C98" s="4" t="s">
        <v>303</v>
      </c>
      <c r="D98" s="9" t="s">
        <v>475</v>
      </c>
      <c r="E98" s="4" t="s">
        <v>1</v>
      </c>
      <c r="F98" s="62" t="s">
        <v>1020</v>
      </c>
      <c r="G98" s="10">
        <v>12</v>
      </c>
    </row>
    <row r="99" spans="1:7" ht="35.15" customHeight="1" x14ac:dyDescent="0.25">
      <c r="A99" s="4" t="s">
        <v>40</v>
      </c>
      <c r="B99" s="4" t="s">
        <v>134</v>
      </c>
      <c r="C99" s="4" t="s">
        <v>303</v>
      </c>
      <c r="D99" s="9" t="s">
        <v>475</v>
      </c>
      <c r="E99" s="4" t="s">
        <v>2</v>
      </c>
      <c r="F99" s="62" t="s">
        <v>1021</v>
      </c>
      <c r="G99" s="10">
        <v>12</v>
      </c>
    </row>
    <row r="100" spans="1:7" ht="35.15" customHeight="1" x14ac:dyDescent="0.25">
      <c r="A100" s="4" t="s">
        <v>40</v>
      </c>
      <c r="B100" s="4" t="s">
        <v>134</v>
      </c>
      <c r="C100" s="4" t="s">
        <v>434</v>
      </c>
      <c r="D100" s="9" t="s">
        <v>435</v>
      </c>
      <c r="E100" s="4" t="s">
        <v>0</v>
      </c>
      <c r="F100" s="62" t="s">
        <v>1075</v>
      </c>
      <c r="G100" s="10">
        <v>12</v>
      </c>
    </row>
    <row r="101" spans="1:7" ht="35.15" customHeight="1" x14ac:dyDescent="0.25">
      <c r="A101" s="4" t="s">
        <v>40</v>
      </c>
      <c r="B101" s="4" t="s">
        <v>134</v>
      </c>
      <c r="C101" s="4" t="s">
        <v>434</v>
      </c>
      <c r="D101" s="9" t="s">
        <v>435</v>
      </c>
      <c r="E101" s="4" t="s">
        <v>1</v>
      </c>
      <c r="F101" s="62" t="s">
        <v>1076</v>
      </c>
      <c r="G101" s="10">
        <v>18</v>
      </c>
    </row>
    <row r="102" spans="1:7" ht="35.15" customHeight="1" x14ac:dyDescent="0.25">
      <c r="A102" s="4" t="s">
        <v>40</v>
      </c>
      <c r="B102" s="4" t="s">
        <v>134</v>
      </c>
      <c r="C102" s="4" t="s">
        <v>434</v>
      </c>
      <c r="D102" s="9" t="s">
        <v>435</v>
      </c>
      <c r="E102" s="4" t="s">
        <v>2</v>
      </c>
      <c r="F102" s="62" t="s">
        <v>1077</v>
      </c>
      <c r="G102" s="10">
        <v>6</v>
      </c>
    </row>
    <row r="103" spans="1:7" ht="35.15" customHeight="1" x14ac:dyDescent="0.25">
      <c r="A103" s="4" t="s">
        <v>40</v>
      </c>
      <c r="B103" s="4" t="s">
        <v>134</v>
      </c>
      <c r="C103" s="4" t="s">
        <v>169</v>
      </c>
      <c r="D103" s="9" t="s">
        <v>170</v>
      </c>
      <c r="E103" s="4" t="s">
        <v>0</v>
      </c>
      <c r="F103" s="62" t="s">
        <v>2287</v>
      </c>
      <c r="G103" s="10">
        <v>6</v>
      </c>
    </row>
    <row r="104" spans="1:7" ht="35.15" customHeight="1" x14ac:dyDescent="0.25">
      <c r="A104" s="4" t="s">
        <v>40</v>
      </c>
      <c r="B104" s="4" t="s">
        <v>134</v>
      </c>
      <c r="C104" s="4" t="s">
        <v>169</v>
      </c>
      <c r="D104" s="9" t="s">
        <v>170</v>
      </c>
      <c r="E104" s="4" t="s">
        <v>1</v>
      </c>
      <c r="F104" s="62" t="s">
        <v>965</v>
      </c>
      <c r="G104" s="10">
        <v>6</v>
      </c>
    </row>
    <row r="105" spans="1:7" ht="35.15" customHeight="1" x14ac:dyDescent="0.25">
      <c r="A105" s="4" t="s">
        <v>40</v>
      </c>
      <c r="B105" s="4" t="s">
        <v>134</v>
      </c>
      <c r="C105" s="4" t="s">
        <v>169</v>
      </c>
      <c r="D105" s="9" t="s">
        <v>170</v>
      </c>
      <c r="E105" s="4" t="s">
        <v>2</v>
      </c>
      <c r="F105" s="62" t="s">
        <v>966</v>
      </c>
      <c r="G105" s="10">
        <v>9</v>
      </c>
    </row>
    <row r="106" spans="1:7" ht="35.15" customHeight="1" x14ac:dyDescent="0.25">
      <c r="A106" s="4" t="s">
        <v>40</v>
      </c>
      <c r="B106" s="4" t="s">
        <v>134</v>
      </c>
      <c r="C106" s="4" t="s">
        <v>1956</v>
      </c>
      <c r="D106" s="9" t="s">
        <v>1957</v>
      </c>
      <c r="E106" s="4" t="s">
        <v>0</v>
      </c>
      <c r="F106" s="62" t="s">
        <v>1055</v>
      </c>
      <c r="G106" s="10">
        <v>9</v>
      </c>
    </row>
    <row r="107" spans="1:7" ht="35.15" customHeight="1" x14ac:dyDescent="0.25">
      <c r="A107" s="4" t="s">
        <v>40</v>
      </c>
      <c r="B107" s="4" t="s">
        <v>134</v>
      </c>
      <c r="C107" s="4" t="s">
        <v>1956</v>
      </c>
      <c r="D107" s="9" t="s">
        <v>1957</v>
      </c>
      <c r="E107" s="4" t="s">
        <v>1</v>
      </c>
      <c r="F107" s="62" t="s">
        <v>1056</v>
      </c>
      <c r="G107" s="10">
        <v>12</v>
      </c>
    </row>
    <row r="108" spans="1:7" ht="35.15" customHeight="1" x14ac:dyDescent="0.25">
      <c r="A108" s="4" t="s">
        <v>40</v>
      </c>
      <c r="B108" s="4" t="s">
        <v>134</v>
      </c>
      <c r="C108" s="4" t="s">
        <v>1956</v>
      </c>
      <c r="D108" s="9" t="s">
        <v>1957</v>
      </c>
      <c r="E108" s="4" t="s">
        <v>2</v>
      </c>
      <c r="F108" s="62" t="s">
        <v>1057</v>
      </c>
      <c r="G108" s="10">
        <v>15</v>
      </c>
    </row>
    <row r="109" spans="1:7" ht="35.15" customHeight="1" x14ac:dyDescent="0.25">
      <c r="A109" s="4" t="s">
        <v>40</v>
      </c>
      <c r="B109" s="4" t="s">
        <v>134</v>
      </c>
      <c r="C109" s="4" t="s">
        <v>1958</v>
      </c>
      <c r="D109" s="9" t="s">
        <v>1959</v>
      </c>
      <c r="E109" s="4" t="s">
        <v>0</v>
      </c>
      <c r="F109" s="62" t="s">
        <v>2007</v>
      </c>
      <c r="G109" s="10">
        <v>10</v>
      </c>
    </row>
    <row r="110" spans="1:7" ht="35.15" customHeight="1" x14ac:dyDescent="0.25">
      <c r="A110" s="4" t="s">
        <v>40</v>
      </c>
      <c r="B110" s="4" t="s">
        <v>134</v>
      </c>
      <c r="C110" s="4" t="s">
        <v>1958</v>
      </c>
      <c r="D110" s="9" t="s">
        <v>1959</v>
      </c>
      <c r="E110" s="4" t="s">
        <v>1</v>
      </c>
      <c r="F110" s="62" t="s">
        <v>2008</v>
      </c>
      <c r="G110" s="10">
        <v>12</v>
      </c>
    </row>
    <row r="111" spans="1:7" ht="35.15" customHeight="1" x14ac:dyDescent="0.25">
      <c r="A111" s="4" t="s">
        <v>40</v>
      </c>
      <c r="B111" s="4" t="s">
        <v>134</v>
      </c>
      <c r="C111" s="4" t="s">
        <v>1958</v>
      </c>
      <c r="D111" s="9" t="s">
        <v>1959</v>
      </c>
      <c r="E111" s="4" t="s">
        <v>2</v>
      </c>
      <c r="F111" s="62" t="s">
        <v>2009</v>
      </c>
      <c r="G111" s="10">
        <v>14</v>
      </c>
    </row>
    <row r="112" spans="1:7" ht="35.15" customHeight="1" x14ac:dyDescent="0.25">
      <c r="A112" s="4" t="s">
        <v>40</v>
      </c>
      <c r="B112" s="4" t="s">
        <v>134</v>
      </c>
      <c r="C112" s="4" t="s">
        <v>313</v>
      </c>
      <c r="D112" s="9" t="s">
        <v>477</v>
      </c>
      <c r="E112" s="4" t="s">
        <v>0</v>
      </c>
      <c r="F112" s="62" t="s">
        <v>1029</v>
      </c>
      <c r="G112" s="10">
        <v>12</v>
      </c>
    </row>
    <row r="113" spans="1:7" ht="35.15" customHeight="1" x14ac:dyDescent="0.25">
      <c r="A113" s="4" t="s">
        <v>40</v>
      </c>
      <c r="B113" s="4" t="s">
        <v>134</v>
      </c>
      <c r="C113" s="4" t="s">
        <v>313</v>
      </c>
      <c r="D113" s="9" t="s">
        <v>477</v>
      </c>
      <c r="E113" s="4" t="s">
        <v>1</v>
      </c>
      <c r="F113" s="62" t="s">
        <v>1030</v>
      </c>
      <c r="G113" s="10">
        <v>12</v>
      </c>
    </row>
    <row r="114" spans="1:7" ht="35.15" customHeight="1" x14ac:dyDescent="0.25">
      <c r="A114" s="4" t="s">
        <v>40</v>
      </c>
      <c r="B114" s="4" t="s">
        <v>134</v>
      </c>
      <c r="C114" s="4" t="s">
        <v>313</v>
      </c>
      <c r="D114" s="9" t="s">
        <v>477</v>
      </c>
      <c r="E114" s="4" t="s">
        <v>2</v>
      </c>
      <c r="F114" s="62" t="s">
        <v>1031</v>
      </c>
      <c r="G114" s="10">
        <v>12</v>
      </c>
    </row>
    <row r="115" spans="1:7" ht="35.15" customHeight="1" x14ac:dyDescent="0.25">
      <c r="A115" s="4" t="s">
        <v>40</v>
      </c>
      <c r="B115" s="4" t="s">
        <v>134</v>
      </c>
      <c r="C115" s="4" t="s">
        <v>436</v>
      </c>
      <c r="D115" s="9" t="s">
        <v>437</v>
      </c>
      <c r="E115" s="4" t="s">
        <v>0</v>
      </c>
      <c r="F115" s="62" t="s">
        <v>1078</v>
      </c>
      <c r="G115" s="10">
        <v>12</v>
      </c>
    </row>
    <row r="116" spans="1:7" ht="35.15" customHeight="1" x14ac:dyDescent="0.25">
      <c r="A116" s="4" t="s">
        <v>40</v>
      </c>
      <c r="B116" s="4" t="s">
        <v>134</v>
      </c>
      <c r="C116" s="4" t="s">
        <v>436</v>
      </c>
      <c r="D116" s="9" t="s">
        <v>437</v>
      </c>
      <c r="E116" s="4" t="s">
        <v>1</v>
      </c>
      <c r="F116" s="62" t="s">
        <v>1079</v>
      </c>
      <c r="G116" s="10">
        <v>18</v>
      </c>
    </row>
    <row r="117" spans="1:7" ht="35.15" customHeight="1" x14ac:dyDescent="0.25">
      <c r="A117" s="4" t="s">
        <v>40</v>
      </c>
      <c r="B117" s="4" t="s">
        <v>134</v>
      </c>
      <c r="C117" s="4" t="s">
        <v>436</v>
      </c>
      <c r="D117" s="9" t="s">
        <v>437</v>
      </c>
      <c r="E117" s="4" t="s">
        <v>2</v>
      </c>
      <c r="F117" s="62" t="s">
        <v>1080</v>
      </c>
      <c r="G117" s="10">
        <v>6</v>
      </c>
    </row>
    <row r="118" spans="1:7" ht="35.15" customHeight="1" x14ac:dyDescent="0.25">
      <c r="A118" s="4" t="s">
        <v>40</v>
      </c>
      <c r="B118" s="4" t="s">
        <v>134</v>
      </c>
      <c r="C118" s="4" t="s">
        <v>178</v>
      </c>
      <c r="D118" s="9" t="s">
        <v>179</v>
      </c>
      <c r="E118" s="4" t="s">
        <v>0</v>
      </c>
      <c r="F118" s="62" t="s">
        <v>980</v>
      </c>
      <c r="G118" s="10">
        <v>12</v>
      </c>
    </row>
    <row r="119" spans="1:7" ht="35.15" customHeight="1" x14ac:dyDescent="0.25">
      <c r="A119" s="4" t="s">
        <v>40</v>
      </c>
      <c r="B119" s="4" t="s">
        <v>134</v>
      </c>
      <c r="C119" s="4" t="s">
        <v>178</v>
      </c>
      <c r="D119" s="9" t="s">
        <v>179</v>
      </c>
      <c r="E119" s="4" t="s">
        <v>1</v>
      </c>
      <c r="F119" s="62" t="s">
        <v>981</v>
      </c>
      <c r="G119" s="10">
        <v>12</v>
      </c>
    </row>
    <row r="120" spans="1:7" ht="35.15" customHeight="1" x14ac:dyDescent="0.25">
      <c r="A120" s="4" t="s">
        <v>40</v>
      </c>
      <c r="B120" s="4" t="s">
        <v>134</v>
      </c>
      <c r="C120" s="4" t="s">
        <v>178</v>
      </c>
      <c r="D120" s="9" t="s">
        <v>179</v>
      </c>
      <c r="E120" s="4" t="s">
        <v>2</v>
      </c>
      <c r="F120" s="62" t="s">
        <v>982</v>
      </c>
      <c r="G120" s="10">
        <v>12</v>
      </c>
    </row>
    <row r="121" spans="1:7" ht="35.15" customHeight="1" x14ac:dyDescent="0.25">
      <c r="A121" s="4" t="s">
        <v>40</v>
      </c>
      <c r="B121" s="4" t="s">
        <v>134</v>
      </c>
      <c r="C121" s="4" t="s">
        <v>180</v>
      </c>
      <c r="D121" s="9" t="s">
        <v>1115</v>
      </c>
      <c r="E121" s="4" t="s">
        <v>0</v>
      </c>
      <c r="F121" s="62" t="s">
        <v>1988</v>
      </c>
      <c r="G121" s="10">
        <v>6</v>
      </c>
    </row>
    <row r="122" spans="1:7" ht="35.15" customHeight="1" x14ac:dyDescent="0.25">
      <c r="A122" s="4" t="s">
        <v>40</v>
      </c>
      <c r="B122" s="4" t="s">
        <v>134</v>
      </c>
      <c r="C122" s="4" t="s">
        <v>180</v>
      </c>
      <c r="D122" s="9" t="s">
        <v>1115</v>
      </c>
      <c r="E122" s="4" t="s">
        <v>1</v>
      </c>
      <c r="F122" s="62" t="s">
        <v>1110</v>
      </c>
      <c r="G122" s="10">
        <v>30</v>
      </c>
    </row>
    <row r="123" spans="1:7" ht="35.15" customHeight="1" x14ac:dyDescent="0.25">
      <c r="A123" s="4" t="s">
        <v>40</v>
      </c>
      <c r="B123" s="4" t="s">
        <v>134</v>
      </c>
      <c r="C123" s="4" t="s">
        <v>180</v>
      </c>
      <c r="D123" s="9" t="s">
        <v>1115</v>
      </c>
      <c r="E123" s="4" t="s">
        <v>2</v>
      </c>
      <c r="F123" s="62" t="s">
        <v>1111</v>
      </c>
      <c r="G123" s="10">
        <v>12</v>
      </c>
    </row>
    <row r="124" spans="1:7" ht="35.15" customHeight="1" x14ac:dyDescent="0.25">
      <c r="A124" s="4" t="s">
        <v>40</v>
      </c>
      <c r="B124" s="4" t="s">
        <v>134</v>
      </c>
      <c r="C124" s="4" t="s">
        <v>182</v>
      </c>
      <c r="D124" s="9" t="s">
        <v>323</v>
      </c>
      <c r="E124" s="4" t="s">
        <v>0</v>
      </c>
      <c r="F124" s="62" t="s">
        <v>2010</v>
      </c>
      <c r="G124" s="10">
        <v>4</v>
      </c>
    </row>
    <row r="125" spans="1:7" ht="35.15" customHeight="1" x14ac:dyDescent="0.25">
      <c r="A125" s="4" t="s">
        <v>40</v>
      </c>
      <c r="B125" s="4" t="s">
        <v>134</v>
      </c>
      <c r="C125" s="4" t="s">
        <v>182</v>
      </c>
      <c r="D125" s="9" t="s">
        <v>323</v>
      </c>
      <c r="E125" s="4" t="s">
        <v>1</v>
      </c>
      <c r="F125" s="62" t="s">
        <v>1117</v>
      </c>
      <c r="G125" s="10">
        <v>4</v>
      </c>
    </row>
    <row r="126" spans="1:7" ht="35.15" customHeight="1" x14ac:dyDescent="0.25">
      <c r="A126" s="4" t="s">
        <v>40</v>
      </c>
      <c r="B126" s="4" t="s">
        <v>134</v>
      </c>
      <c r="C126" s="4" t="s">
        <v>182</v>
      </c>
      <c r="D126" s="9" t="s">
        <v>323</v>
      </c>
      <c r="E126" s="4" t="s">
        <v>2</v>
      </c>
      <c r="F126" s="62" t="s">
        <v>1118</v>
      </c>
      <c r="G126" s="10">
        <v>4</v>
      </c>
    </row>
    <row r="127" spans="1:7" ht="35.15" customHeight="1" x14ac:dyDescent="0.25">
      <c r="A127" s="4" t="s">
        <v>1841</v>
      </c>
      <c r="B127" s="4" t="s">
        <v>110</v>
      </c>
      <c r="C127" s="4" t="s">
        <v>186</v>
      </c>
      <c r="D127" s="9" t="s">
        <v>1906</v>
      </c>
      <c r="E127" s="4" t="s">
        <v>0</v>
      </c>
      <c r="F127" s="62" t="s">
        <v>2011</v>
      </c>
      <c r="G127" s="10">
        <v>12</v>
      </c>
    </row>
    <row r="128" spans="1:7" ht="35.15" customHeight="1" x14ac:dyDescent="0.25">
      <c r="A128" s="4" t="s">
        <v>1841</v>
      </c>
      <c r="B128" s="4" t="s">
        <v>110</v>
      </c>
      <c r="C128" s="4" t="s">
        <v>186</v>
      </c>
      <c r="D128" s="9" t="s">
        <v>1906</v>
      </c>
      <c r="E128" s="4" t="s">
        <v>1</v>
      </c>
      <c r="F128" s="62" t="s">
        <v>2288</v>
      </c>
      <c r="G128" s="10">
        <v>15</v>
      </c>
    </row>
    <row r="129" spans="1:7" ht="35.15" customHeight="1" x14ac:dyDescent="0.25">
      <c r="A129" s="4" t="s">
        <v>1841</v>
      </c>
      <c r="B129" s="4" t="s">
        <v>110</v>
      </c>
      <c r="C129" s="4" t="s">
        <v>186</v>
      </c>
      <c r="D129" s="9" t="s">
        <v>1906</v>
      </c>
      <c r="E129" s="4" t="s">
        <v>2</v>
      </c>
      <c r="F129" s="62" t="s">
        <v>569</v>
      </c>
      <c r="G129" s="10">
        <v>9</v>
      </c>
    </row>
    <row r="130" spans="1:7" ht="35.15" customHeight="1" x14ac:dyDescent="0.25">
      <c r="A130" s="4" t="s">
        <v>1841</v>
      </c>
      <c r="B130" s="4" t="s">
        <v>110</v>
      </c>
      <c r="C130" s="4" t="s">
        <v>188</v>
      </c>
      <c r="D130" s="9" t="s">
        <v>405</v>
      </c>
      <c r="E130" s="4" t="s">
        <v>0</v>
      </c>
      <c r="F130" s="62" t="s">
        <v>2279</v>
      </c>
      <c r="G130" s="10">
        <v>12</v>
      </c>
    </row>
    <row r="131" spans="1:7" ht="35.15" customHeight="1" x14ac:dyDescent="0.25">
      <c r="A131" s="4" t="s">
        <v>1841</v>
      </c>
      <c r="B131" s="4" t="s">
        <v>110</v>
      </c>
      <c r="C131" s="4" t="s">
        <v>188</v>
      </c>
      <c r="D131" s="9" t="s">
        <v>405</v>
      </c>
      <c r="E131" s="4" t="s">
        <v>1</v>
      </c>
      <c r="F131" s="62" t="s">
        <v>571</v>
      </c>
      <c r="G131" s="10">
        <v>15</v>
      </c>
    </row>
    <row r="132" spans="1:7" ht="35.15" customHeight="1" x14ac:dyDescent="0.25">
      <c r="A132" s="4" t="s">
        <v>1841</v>
      </c>
      <c r="B132" s="4" t="s">
        <v>110</v>
      </c>
      <c r="C132" s="4" t="s">
        <v>188</v>
      </c>
      <c r="D132" s="9" t="s">
        <v>405</v>
      </c>
      <c r="E132" s="4" t="s">
        <v>2</v>
      </c>
      <c r="F132" s="62" t="s">
        <v>2280</v>
      </c>
      <c r="G132" s="10">
        <v>9</v>
      </c>
    </row>
    <row r="133" spans="1:7" ht="35.15" customHeight="1" x14ac:dyDescent="0.25">
      <c r="A133" s="4" t="s">
        <v>1841</v>
      </c>
      <c r="B133" s="4" t="s">
        <v>110</v>
      </c>
      <c r="C133" s="4" t="s">
        <v>202</v>
      </c>
      <c r="D133" s="9" t="s">
        <v>1908</v>
      </c>
      <c r="E133" s="4" t="s">
        <v>0</v>
      </c>
      <c r="F133" s="62" t="s">
        <v>579</v>
      </c>
      <c r="G133" s="10">
        <v>16</v>
      </c>
    </row>
    <row r="134" spans="1:7" ht="35.15" customHeight="1" x14ac:dyDescent="0.25">
      <c r="A134" s="4" t="s">
        <v>1841</v>
      </c>
      <c r="B134" s="4" t="s">
        <v>110</v>
      </c>
      <c r="C134" s="4" t="s">
        <v>202</v>
      </c>
      <c r="D134" s="9" t="s">
        <v>1908</v>
      </c>
      <c r="E134" s="4" t="s">
        <v>1</v>
      </c>
      <c r="F134" s="62" t="s">
        <v>2012</v>
      </c>
      <c r="G134" s="10">
        <v>10</v>
      </c>
    </row>
    <row r="135" spans="1:7" ht="35.15" customHeight="1" x14ac:dyDescent="0.25">
      <c r="A135" s="4" t="s">
        <v>1841</v>
      </c>
      <c r="B135" s="4" t="s">
        <v>110</v>
      </c>
      <c r="C135" s="4" t="s">
        <v>202</v>
      </c>
      <c r="D135" s="9" t="s">
        <v>1908</v>
      </c>
      <c r="E135" s="4" t="s">
        <v>2</v>
      </c>
      <c r="F135" s="62" t="s">
        <v>2289</v>
      </c>
      <c r="G135" s="10">
        <v>10</v>
      </c>
    </row>
    <row r="136" spans="1:7" ht="35.15" customHeight="1" x14ac:dyDescent="0.25">
      <c r="A136" s="4" t="s">
        <v>1841</v>
      </c>
      <c r="B136" s="4" t="s">
        <v>110</v>
      </c>
      <c r="C136" s="4" t="s">
        <v>204</v>
      </c>
      <c r="D136" s="9" t="s">
        <v>1905</v>
      </c>
      <c r="E136" s="4" t="s">
        <v>0</v>
      </c>
      <c r="F136" s="62" t="s">
        <v>1984</v>
      </c>
      <c r="G136" s="10">
        <v>15</v>
      </c>
    </row>
    <row r="137" spans="1:7" ht="35.15" customHeight="1" x14ac:dyDescent="0.25">
      <c r="A137" s="4" t="s">
        <v>1841</v>
      </c>
      <c r="B137" s="4" t="s">
        <v>110</v>
      </c>
      <c r="C137" s="4" t="s">
        <v>204</v>
      </c>
      <c r="D137" s="9" t="s">
        <v>1905</v>
      </c>
      <c r="E137" s="4" t="s">
        <v>1</v>
      </c>
      <c r="F137" s="62" t="s">
        <v>2281</v>
      </c>
      <c r="G137" s="10">
        <v>16</v>
      </c>
    </row>
    <row r="138" spans="1:7" ht="35.15" customHeight="1" x14ac:dyDescent="0.25">
      <c r="A138" s="4" t="s">
        <v>1841</v>
      </c>
      <c r="B138" s="4" t="s">
        <v>110</v>
      </c>
      <c r="C138" s="4" t="s">
        <v>204</v>
      </c>
      <c r="D138" s="9" t="s">
        <v>1905</v>
      </c>
      <c r="E138" s="4" t="s">
        <v>2</v>
      </c>
      <c r="F138" s="62" t="s">
        <v>584</v>
      </c>
      <c r="G138" s="10">
        <v>5</v>
      </c>
    </row>
    <row r="139" spans="1:7" ht="35.15" customHeight="1" x14ac:dyDescent="0.25">
      <c r="A139" s="4" t="s">
        <v>1841</v>
      </c>
      <c r="B139" s="4" t="s">
        <v>110</v>
      </c>
      <c r="C139" s="4" t="s">
        <v>206</v>
      </c>
      <c r="D139" s="9" t="s">
        <v>1909</v>
      </c>
      <c r="E139" s="4" t="s">
        <v>0</v>
      </c>
      <c r="F139" s="62" t="s">
        <v>585</v>
      </c>
      <c r="G139" s="10">
        <v>9</v>
      </c>
    </row>
    <row r="140" spans="1:7" ht="35.15" customHeight="1" x14ac:dyDescent="0.25">
      <c r="A140" s="4" t="s">
        <v>1841</v>
      </c>
      <c r="B140" s="4" t="s">
        <v>110</v>
      </c>
      <c r="C140" s="4" t="s">
        <v>206</v>
      </c>
      <c r="D140" s="9" t="s">
        <v>1909</v>
      </c>
      <c r="E140" s="4" t="s">
        <v>1</v>
      </c>
      <c r="F140" s="62" t="s">
        <v>586</v>
      </c>
      <c r="G140" s="10">
        <v>15</v>
      </c>
    </row>
    <row r="141" spans="1:7" ht="35.15" customHeight="1" x14ac:dyDescent="0.25">
      <c r="A141" s="4" t="s">
        <v>1841</v>
      </c>
      <c r="B141" s="4" t="s">
        <v>110</v>
      </c>
      <c r="C141" s="4" t="s">
        <v>206</v>
      </c>
      <c r="D141" s="9" t="s">
        <v>1909</v>
      </c>
      <c r="E141" s="4" t="s">
        <v>2</v>
      </c>
      <c r="F141" s="62" t="s">
        <v>2013</v>
      </c>
      <c r="G141" s="10">
        <v>12</v>
      </c>
    </row>
    <row r="142" spans="1:7" ht="35.15" customHeight="1" x14ac:dyDescent="0.25">
      <c r="A142" s="4" t="s">
        <v>1841</v>
      </c>
      <c r="B142" s="4" t="s">
        <v>110</v>
      </c>
      <c r="C142" s="4" t="s">
        <v>194</v>
      </c>
      <c r="D142" s="9" t="s">
        <v>1960</v>
      </c>
      <c r="E142" s="4" t="s">
        <v>0</v>
      </c>
      <c r="F142" s="62" t="s">
        <v>660</v>
      </c>
      <c r="G142" s="10">
        <v>6</v>
      </c>
    </row>
    <row r="143" spans="1:7" ht="35.15" customHeight="1" x14ac:dyDescent="0.25">
      <c r="A143" s="4" t="s">
        <v>1841</v>
      </c>
      <c r="B143" s="4" t="s">
        <v>110</v>
      </c>
      <c r="C143" s="4" t="s">
        <v>194</v>
      </c>
      <c r="D143" s="9" t="s">
        <v>1960</v>
      </c>
      <c r="E143" s="4" t="s">
        <v>1</v>
      </c>
      <c r="F143" s="62" t="s">
        <v>661</v>
      </c>
      <c r="G143" s="10">
        <v>18</v>
      </c>
    </row>
    <row r="144" spans="1:7" ht="35.15" customHeight="1" x14ac:dyDescent="0.25">
      <c r="A144" s="4" t="s">
        <v>1841</v>
      </c>
      <c r="B144" s="4" t="s">
        <v>110</v>
      </c>
      <c r="C144" s="4" t="s">
        <v>194</v>
      </c>
      <c r="D144" s="9" t="s">
        <v>1960</v>
      </c>
      <c r="E144" s="4" t="s">
        <v>2</v>
      </c>
      <c r="F144" s="62" t="s">
        <v>662</v>
      </c>
      <c r="G144" s="10">
        <v>12</v>
      </c>
    </row>
    <row r="145" spans="1:7" ht="35.15" customHeight="1" x14ac:dyDescent="0.25">
      <c r="A145" s="4" t="s">
        <v>1841</v>
      </c>
      <c r="B145" s="4" t="s">
        <v>110</v>
      </c>
      <c r="C145" s="4" t="s">
        <v>196</v>
      </c>
      <c r="D145" s="9" t="s">
        <v>414</v>
      </c>
      <c r="E145" s="4" t="s">
        <v>0</v>
      </c>
      <c r="F145" s="62" t="s">
        <v>598</v>
      </c>
      <c r="G145" s="10">
        <v>12</v>
      </c>
    </row>
    <row r="146" spans="1:7" ht="35.15" customHeight="1" x14ac:dyDescent="0.25">
      <c r="A146" s="4" t="s">
        <v>1841</v>
      </c>
      <c r="B146" s="4" t="s">
        <v>110</v>
      </c>
      <c r="C146" s="4" t="s">
        <v>196</v>
      </c>
      <c r="D146" s="9" t="s">
        <v>414</v>
      </c>
      <c r="E146" s="4" t="s">
        <v>1</v>
      </c>
      <c r="F146" s="62" t="s">
        <v>663</v>
      </c>
      <c r="G146" s="10">
        <v>12</v>
      </c>
    </row>
    <row r="147" spans="1:7" ht="35.15" customHeight="1" x14ac:dyDescent="0.25">
      <c r="A147" s="4" t="s">
        <v>1841</v>
      </c>
      <c r="B147" s="4" t="s">
        <v>110</v>
      </c>
      <c r="C147" s="4" t="s">
        <v>196</v>
      </c>
      <c r="D147" s="9" t="s">
        <v>414</v>
      </c>
      <c r="E147" s="4" t="s">
        <v>2</v>
      </c>
      <c r="F147" s="62" t="s">
        <v>664</v>
      </c>
      <c r="G147" s="10">
        <v>12</v>
      </c>
    </row>
    <row r="148" spans="1:7" ht="35.15" customHeight="1" x14ac:dyDescent="0.25">
      <c r="A148" s="4" t="s">
        <v>1841</v>
      </c>
      <c r="B148" s="4" t="s">
        <v>110</v>
      </c>
      <c r="C148" s="4" t="s">
        <v>208</v>
      </c>
      <c r="D148" s="9" t="s">
        <v>1961</v>
      </c>
      <c r="E148" s="4" t="s">
        <v>0</v>
      </c>
      <c r="F148" s="62" t="s">
        <v>579</v>
      </c>
      <c r="G148" s="10">
        <v>15</v>
      </c>
    </row>
    <row r="149" spans="1:7" ht="35.15" customHeight="1" x14ac:dyDescent="0.25">
      <c r="A149" s="4" t="s">
        <v>1841</v>
      </c>
      <c r="B149" s="4" t="s">
        <v>110</v>
      </c>
      <c r="C149" s="4" t="s">
        <v>208</v>
      </c>
      <c r="D149" s="9" t="s">
        <v>1961</v>
      </c>
      <c r="E149" s="4" t="s">
        <v>1</v>
      </c>
      <c r="F149" s="62" t="s">
        <v>2014</v>
      </c>
      <c r="G149" s="10">
        <v>9</v>
      </c>
    </row>
    <row r="150" spans="1:7" ht="35.15" customHeight="1" x14ac:dyDescent="0.25">
      <c r="A150" s="4" t="s">
        <v>1841</v>
      </c>
      <c r="B150" s="4" t="s">
        <v>110</v>
      </c>
      <c r="C150" s="4" t="s">
        <v>208</v>
      </c>
      <c r="D150" s="9" t="s">
        <v>1961</v>
      </c>
      <c r="E150" s="4" t="s">
        <v>2</v>
      </c>
      <c r="F150" s="62" t="s">
        <v>2290</v>
      </c>
      <c r="G150" s="10">
        <v>12</v>
      </c>
    </row>
    <row r="151" spans="1:7" ht="35.15" customHeight="1" x14ac:dyDescent="0.25">
      <c r="A151" s="4" t="s">
        <v>1841</v>
      </c>
      <c r="B151" s="4" t="s">
        <v>110</v>
      </c>
      <c r="C151" s="4" t="s">
        <v>210</v>
      </c>
      <c r="D151" s="9" t="s">
        <v>1941</v>
      </c>
      <c r="E151" s="4" t="s">
        <v>0</v>
      </c>
      <c r="F151" s="62" t="s">
        <v>672</v>
      </c>
      <c r="G151" s="10">
        <v>15</v>
      </c>
    </row>
    <row r="152" spans="1:7" ht="35.15" customHeight="1" x14ac:dyDescent="0.25">
      <c r="A152" s="4" t="s">
        <v>1841</v>
      </c>
      <c r="B152" s="4" t="s">
        <v>110</v>
      </c>
      <c r="C152" s="4" t="s">
        <v>210</v>
      </c>
      <c r="D152" s="9" t="s">
        <v>1941</v>
      </c>
      <c r="E152" s="4" t="s">
        <v>1</v>
      </c>
      <c r="F152" s="62" t="s">
        <v>673</v>
      </c>
      <c r="G152" s="10">
        <v>6</v>
      </c>
    </row>
    <row r="153" spans="1:7" ht="35.15" customHeight="1" x14ac:dyDescent="0.25">
      <c r="A153" s="4" t="s">
        <v>1841</v>
      </c>
      <c r="B153" s="4" t="s">
        <v>110</v>
      </c>
      <c r="C153" s="4" t="s">
        <v>210</v>
      </c>
      <c r="D153" s="9" t="s">
        <v>1941</v>
      </c>
      <c r="E153" s="4" t="s">
        <v>2</v>
      </c>
      <c r="F153" s="62" t="s">
        <v>674</v>
      </c>
      <c r="G153" s="10">
        <v>15</v>
      </c>
    </row>
    <row r="154" spans="1:7" ht="35.15" customHeight="1" x14ac:dyDescent="0.25">
      <c r="A154" s="4" t="s">
        <v>1841</v>
      </c>
      <c r="B154" s="4" t="s">
        <v>110</v>
      </c>
      <c r="C154" s="4" t="s">
        <v>212</v>
      </c>
      <c r="D154" s="9" t="s">
        <v>1911</v>
      </c>
      <c r="E154" s="4" t="s">
        <v>0</v>
      </c>
      <c r="F154" s="62" t="s">
        <v>675</v>
      </c>
      <c r="G154" s="10">
        <v>12</v>
      </c>
    </row>
    <row r="155" spans="1:7" ht="35.15" customHeight="1" x14ac:dyDescent="0.25">
      <c r="A155" s="4" t="s">
        <v>1841</v>
      </c>
      <c r="B155" s="4" t="s">
        <v>110</v>
      </c>
      <c r="C155" s="4" t="s">
        <v>212</v>
      </c>
      <c r="D155" s="9" t="s">
        <v>1911</v>
      </c>
      <c r="E155" s="4" t="s">
        <v>1</v>
      </c>
      <c r="F155" s="62" t="s">
        <v>676</v>
      </c>
      <c r="G155" s="10">
        <v>12</v>
      </c>
    </row>
    <row r="156" spans="1:7" ht="35.15" customHeight="1" x14ac:dyDescent="0.25">
      <c r="A156" s="4" t="s">
        <v>1841</v>
      </c>
      <c r="B156" s="4" t="s">
        <v>110</v>
      </c>
      <c r="C156" s="4" t="s">
        <v>212</v>
      </c>
      <c r="D156" s="9" t="s">
        <v>1911</v>
      </c>
      <c r="E156" s="4" t="s">
        <v>2</v>
      </c>
      <c r="F156" s="62" t="s">
        <v>587</v>
      </c>
      <c r="G156" s="10">
        <v>12</v>
      </c>
    </row>
    <row r="157" spans="1:7" ht="35.15" customHeight="1" x14ac:dyDescent="0.25">
      <c r="A157" s="4" t="s">
        <v>1841</v>
      </c>
      <c r="B157" s="4" t="s">
        <v>110</v>
      </c>
      <c r="C157" s="4" t="s">
        <v>130</v>
      </c>
      <c r="D157" s="9" t="s">
        <v>1108</v>
      </c>
      <c r="E157" s="4" t="s">
        <v>0</v>
      </c>
      <c r="F157" s="62" t="s">
        <v>1988</v>
      </c>
      <c r="G157" s="10">
        <v>6</v>
      </c>
    </row>
    <row r="158" spans="1:7" ht="35.15" customHeight="1" x14ac:dyDescent="0.25">
      <c r="A158" s="4" t="s">
        <v>1841</v>
      </c>
      <c r="B158" s="4" t="s">
        <v>110</v>
      </c>
      <c r="C158" s="4" t="s">
        <v>130</v>
      </c>
      <c r="D158" s="9" t="s">
        <v>1108</v>
      </c>
      <c r="E158" s="4" t="s">
        <v>1</v>
      </c>
      <c r="F158" s="62" t="s">
        <v>1110</v>
      </c>
      <c r="G158" s="10">
        <v>30</v>
      </c>
    </row>
    <row r="159" spans="1:7" ht="35.15" customHeight="1" x14ac:dyDescent="0.25">
      <c r="A159" s="4" t="s">
        <v>1841</v>
      </c>
      <c r="B159" s="4" t="s">
        <v>110</v>
      </c>
      <c r="C159" s="4" t="s">
        <v>130</v>
      </c>
      <c r="D159" s="9" t="s">
        <v>1108</v>
      </c>
      <c r="E159" s="4" t="s">
        <v>2</v>
      </c>
      <c r="F159" s="62" t="s">
        <v>1111</v>
      </c>
      <c r="G159" s="10">
        <v>12</v>
      </c>
    </row>
    <row r="160" spans="1:7" ht="35.15" customHeight="1" x14ac:dyDescent="0.25">
      <c r="A160" s="4" t="s">
        <v>1841</v>
      </c>
      <c r="B160" s="4" t="s">
        <v>110</v>
      </c>
      <c r="C160" s="4" t="s">
        <v>132</v>
      </c>
      <c r="D160" s="9" t="s">
        <v>133</v>
      </c>
      <c r="E160" s="4" t="s">
        <v>0</v>
      </c>
      <c r="F160" s="62" t="s">
        <v>1989</v>
      </c>
      <c r="G160" s="10">
        <v>7</v>
      </c>
    </row>
    <row r="161" spans="1:7" ht="35.15" customHeight="1" x14ac:dyDescent="0.25">
      <c r="A161" s="4" t="s">
        <v>1841</v>
      </c>
      <c r="B161" s="4" t="s">
        <v>110</v>
      </c>
      <c r="C161" s="4" t="s">
        <v>132</v>
      </c>
      <c r="D161" s="9" t="s">
        <v>133</v>
      </c>
      <c r="E161" s="4" t="s">
        <v>1</v>
      </c>
      <c r="F161" s="62" t="s">
        <v>1114</v>
      </c>
      <c r="G161" s="10">
        <v>5</v>
      </c>
    </row>
    <row r="162" spans="1:7" ht="35.15" customHeight="1" x14ac:dyDescent="0.25">
      <c r="A162" s="4" t="s">
        <v>1841</v>
      </c>
      <c r="B162" s="4" t="s">
        <v>134</v>
      </c>
      <c r="C162" s="4" t="s">
        <v>215</v>
      </c>
      <c r="D162" s="9" t="s">
        <v>1891</v>
      </c>
      <c r="E162" s="4" t="s">
        <v>0</v>
      </c>
      <c r="F162" s="62" t="s">
        <v>784</v>
      </c>
      <c r="G162" s="10">
        <v>12</v>
      </c>
    </row>
    <row r="163" spans="1:7" ht="35.15" customHeight="1" x14ac:dyDescent="0.25">
      <c r="A163" s="4" t="s">
        <v>1841</v>
      </c>
      <c r="B163" s="4" t="s">
        <v>134</v>
      </c>
      <c r="C163" s="4" t="s">
        <v>215</v>
      </c>
      <c r="D163" s="9" t="s">
        <v>1891</v>
      </c>
      <c r="E163" s="4" t="s">
        <v>1</v>
      </c>
      <c r="F163" s="62" t="s">
        <v>785</v>
      </c>
      <c r="G163" s="10">
        <v>12</v>
      </c>
    </row>
    <row r="164" spans="1:7" ht="35.15" customHeight="1" x14ac:dyDescent="0.25">
      <c r="A164" s="4" t="s">
        <v>1841</v>
      </c>
      <c r="B164" s="4" t="s">
        <v>134</v>
      </c>
      <c r="C164" s="4" t="s">
        <v>215</v>
      </c>
      <c r="D164" s="9" t="s">
        <v>1891</v>
      </c>
      <c r="E164" s="4" t="s">
        <v>2</v>
      </c>
      <c r="F164" s="62" t="s">
        <v>786</v>
      </c>
      <c r="G164" s="10">
        <v>12</v>
      </c>
    </row>
    <row r="165" spans="1:7" ht="35.15" customHeight="1" x14ac:dyDescent="0.25">
      <c r="A165" s="4" t="s">
        <v>1841</v>
      </c>
      <c r="B165" s="4" t="s">
        <v>134</v>
      </c>
      <c r="C165" s="4" t="s">
        <v>217</v>
      </c>
      <c r="D165" s="9" t="s">
        <v>1892</v>
      </c>
      <c r="E165" s="4" t="s">
        <v>0</v>
      </c>
      <c r="F165" s="62" t="s">
        <v>787</v>
      </c>
      <c r="G165" s="10">
        <v>10</v>
      </c>
    </row>
    <row r="166" spans="1:7" ht="35.15" customHeight="1" x14ac:dyDescent="0.25">
      <c r="A166" s="4" t="s">
        <v>1841</v>
      </c>
      <c r="B166" s="4" t="s">
        <v>134</v>
      </c>
      <c r="C166" s="4" t="s">
        <v>217</v>
      </c>
      <c r="D166" s="9" t="s">
        <v>1892</v>
      </c>
      <c r="E166" s="4" t="s">
        <v>1</v>
      </c>
      <c r="F166" s="62" t="s">
        <v>2291</v>
      </c>
      <c r="G166" s="10">
        <v>10</v>
      </c>
    </row>
    <row r="167" spans="1:7" ht="35.15" customHeight="1" x14ac:dyDescent="0.25">
      <c r="A167" s="4" t="s">
        <v>1841</v>
      </c>
      <c r="B167" s="4" t="s">
        <v>134</v>
      </c>
      <c r="C167" s="4" t="s">
        <v>217</v>
      </c>
      <c r="D167" s="9" t="s">
        <v>1892</v>
      </c>
      <c r="E167" s="4" t="s">
        <v>2</v>
      </c>
      <c r="F167" s="62" t="s">
        <v>2015</v>
      </c>
      <c r="G167" s="10">
        <v>16</v>
      </c>
    </row>
    <row r="168" spans="1:7" ht="35.15" customHeight="1" x14ac:dyDescent="0.25">
      <c r="A168" s="4" t="s">
        <v>1841</v>
      </c>
      <c r="B168" s="4" t="s">
        <v>134</v>
      </c>
      <c r="C168" s="4" t="s">
        <v>219</v>
      </c>
      <c r="D168" s="9" t="s">
        <v>790</v>
      </c>
      <c r="E168" s="4" t="s">
        <v>0</v>
      </c>
      <c r="F168" s="62" t="s">
        <v>2016</v>
      </c>
      <c r="G168" s="10">
        <v>8</v>
      </c>
    </row>
    <row r="169" spans="1:7" ht="35.15" customHeight="1" x14ac:dyDescent="0.25">
      <c r="A169" s="4" t="s">
        <v>1841</v>
      </c>
      <c r="B169" s="4" t="s">
        <v>134</v>
      </c>
      <c r="C169" s="4" t="s">
        <v>219</v>
      </c>
      <c r="D169" s="9" t="s">
        <v>790</v>
      </c>
      <c r="E169" s="4" t="s">
        <v>1</v>
      </c>
      <c r="F169" s="62" t="s">
        <v>2292</v>
      </c>
      <c r="G169" s="10">
        <v>18</v>
      </c>
    </row>
    <row r="170" spans="1:7" ht="35.15" customHeight="1" x14ac:dyDescent="0.25">
      <c r="A170" s="4" t="s">
        <v>1841</v>
      </c>
      <c r="B170" s="4" t="s">
        <v>134</v>
      </c>
      <c r="C170" s="4" t="s">
        <v>219</v>
      </c>
      <c r="D170" s="9" t="s">
        <v>790</v>
      </c>
      <c r="E170" s="4" t="s">
        <v>2</v>
      </c>
      <c r="F170" s="62" t="s">
        <v>2017</v>
      </c>
      <c r="G170" s="10">
        <v>10</v>
      </c>
    </row>
    <row r="171" spans="1:7" ht="35.15" customHeight="1" x14ac:dyDescent="0.25">
      <c r="A171" s="4" t="s">
        <v>1841</v>
      </c>
      <c r="B171" s="4" t="s">
        <v>134</v>
      </c>
      <c r="C171" s="4" t="s">
        <v>221</v>
      </c>
      <c r="D171" s="9" t="s">
        <v>1885</v>
      </c>
      <c r="E171" s="4" t="s">
        <v>0</v>
      </c>
      <c r="F171" s="62" t="s">
        <v>2018</v>
      </c>
      <c r="G171" s="10">
        <v>6</v>
      </c>
    </row>
    <row r="172" spans="1:7" ht="35.15" customHeight="1" x14ac:dyDescent="0.25">
      <c r="A172" s="4" t="s">
        <v>1841</v>
      </c>
      <c r="B172" s="4" t="s">
        <v>134</v>
      </c>
      <c r="C172" s="4" t="s">
        <v>221</v>
      </c>
      <c r="D172" s="9" t="s">
        <v>1885</v>
      </c>
      <c r="E172" s="4" t="s">
        <v>1</v>
      </c>
      <c r="F172" s="62" t="s">
        <v>2019</v>
      </c>
      <c r="G172" s="10">
        <v>8</v>
      </c>
    </row>
    <row r="173" spans="1:7" ht="35.15" customHeight="1" x14ac:dyDescent="0.25">
      <c r="A173" s="4" t="s">
        <v>1841</v>
      </c>
      <c r="B173" s="4" t="s">
        <v>134</v>
      </c>
      <c r="C173" s="4" t="s">
        <v>221</v>
      </c>
      <c r="D173" s="9" t="s">
        <v>1885</v>
      </c>
      <c r="E173" s="4" t="s">
        <v>2</v>
      </c>
      <c r="F173" s="62" t="s">
        <v>2293</v>
      </c>
      <c r="G173" s="10">
        <v>8</v>
      </c>
    </row>
    <row r="174" spans="1:7" ht="35.15" customHeight="1" x14ac:dyDescent="0.25">
      <c r="A174" s="4" t="s">
        <v>1841</v>
      </c>
      <c r="B174" s="4" t="s">
        <v>134</v>
      </c>
      <c r="C174" s="4" t="s">
        <v>223</v>
      </c>
      <c r="D174" s="9" t="s">
        <v>1893</v>
      </c>
      <c r="E174" s="4" t="s">
        <v>0</v>
      </c>
      <c r="F174" s="62" t="s">
        <v>2020</v>
      </c>
      <c r="G174" s="10">
        <v>10</v>
      </c>
    </row>
    <row r="175" spans="1:7" ht="35.15" customHeight="1" x14ac:dyDescent="0.25">
      <c r="A175" s="4" t="s">
        <v>1841</v>
      </c>
      <c r="B175" s="4" t="s">
        <v>134</v>
      </c>
      <c r="C175" s="4" t="s">
        <v>223</v>
      </c>
      <c r="D175" s="9" t="s">
        <v>1893</v>
      </c>
      <c r="E175" s="4" t="s">
        <v>1</v>
      </c>
      <c r="F175" s="62" t="s">
        <v>2021</v>
      </c>
      <c r="G175" s="10">
        <v>20</v>
      </c>
    </row>
    <row r="176" spans="1:7" ht="35.15" customHeight="1" x14ac:dyDescent="0.25">
      <c r="A176" s="4" t="s">
        <v>1841</v>
      </c>
      <c r="B176" s="4" t="s">
        <v>134</v>
      </c>
      <c r="C176" s="4" t="s">
        <v>223</v>
      </c>
      <c r="D176" s="9" t="s">
        <v>1893</v>
      </c>
      <c r="E176" s="4" t="s">
        <v>2</v>
      </c>
      <c r="F176" s="62" t="s">
        <v>2022</v>
      </c>
      <c r="G176" s="10">
        <v>6</v>
      </c>
    </row>
    <row r="177" spans="1:7" ht="35.15" customHeight="1" x14ac:dyDescent="0.25">
      <c r="A177" s="4" t="s">
        <v>1841</v>
      </c>
      <c r="B177" s="4" t="s">
        <v>134</v>
      </c>
      <c r="C177" s="4" t="s">
        <v>1962</v>
      </c>
      <c r="D177" s="9" t="s">
        <v>1963</v>
      </c>
      <c r="E177" s="4" t="s">
        <v>0</v>
      </c>
      <c r="F177" s="62" t="s">
        <v>2023</v>
      </c>
      <c r="G177" s="10">
        <v>15</v>
      </c>
    </row>
    <row r="178" spans="1:7" ht="35.15" customHeight="1" x14ac:dyDescent="0.25">
      <c r="A178" s="4" t="s">
        <v>1841</v>
      </c>
      <c r="B178" s="4" t="s">
        <v>134</v>
      </c>
      <c r="C178" s="4" t="s">
        <v>1962</v>
      </c>
      <c r="D178" s="9" t="s">
        <v>1963</v>
      </c>
      <c r="E178" s="4" t="s">
        <v>1</v>
      </c>
      <c r="F178" s="62" t="s">
        <v>2024</v>
      </c>
      <c r="G178" s="10">
        <v>15</v>
      </c>
    </row>
    <row r="179" spans="1:7" ht="35.15" customHeight="1" x14ac:dyDescent="0.25">
      <c r="A179" s="4" t="s">
        <v>1841</v>
      </c>
      <c r="B179" s="4" t="s">
        <v>134</v>
      </c>
      <c r="C179" s="4" t="s">
        <v>1962</v>
      </c>
      <c r="D179" s="9" t="s">
        <v>1963</v>
      </c>
      <c r="E179" s="4" t="s">
        <v>2</v>
      </c>
      <c r="F179" s="62" t="s">
        <v>2025</v>
      </c>
      <c r="G179" s="10">
        <v>6</v>
      </c>
    </row>
    <row r="180" spans="1:7" ht="35.15" customHeight="1" x14ac:dyDescent="0.25">
      <c r="A180" s="4" t="s">
        <v>1841</v>
      </c>
      <c r="B180" s="4" t="s">
        <v>134</v>
      </c>
      <c r="C180" s="4" t="s">
        <v>146</v>
      </c>
      <c r="D180" s="9" t="s">
        <v>350</v>
      </c>
      <c r="E180" s="4" t="s">
        <v>0</v>
      </c>
      <c r="F180" s="62" t="s">
        <v>762</v>
      </c>
      <c r="G180" s="10">
        <v>6</v>
      </c>
    </row>
    <row r="181" spans="1:7" ht="35.15" customHeight="1" x14ac:dyDescent="0.25">
      <c r="A181" s="4" t="s">
        <v>1841</v>
      </c>
      <c r="B181" s="4" t="s">
        <v>134</v>
      </c>
      <c r="C181" s="4" t="s">
        <v>146</v>
      </c>
      <c r="D181" s="9" t="s">
        <v>350</v>
      </c>
      <c r="E181" s="4" t="s">
        <v>1</v>
      </c>
      <c r="F181" s="62" t="s">
        <v>763</v>
      </c>
      <c r="G181" s="10">
        <v>5</v>
      </c>
    </row>
    <row r="182" spans="1:7" ht="35.15" customHeight="1" x14ac:dyDescent="0.25">
      <c r="A182" s="4" t="s">
        <v>1841</v>
      </c>
      <c r="B182" s="4" t="s">
        <v>134</v>
      </c>
      <c r="C182" s="4" t="s">
        <v>146</v>
      </c>
      <c r="D182" s="9" t="s">
        <v>350</v>
      </c>
      <c r="E182" s="4" t="s">
        <v>2</v>
      </c>
      <c r="F182" s="62" t="s">
        <v>764</v>
      </c>
      <c r="G182" s="10">
        <v>6</v>
      </c>
    </row>
    <row r="183" spans="1:7" ht="35.15" customHeight="1" x14ac:dyDescent="0.25">
      <c r="A183" s="4" t="s">
        <v>1841</v>
      </c>
      <c r="B183" s="4" t="s">
        <v>134</v>
      </c>
      <c r="C183" s="4" t="s">
        <v>143</v>
      </c>
      <c r="D183" s="9" t="s">
        <v>1896</v>
      </c>
      <c r="E183" s="4" t="s">
        <v>0</v>
      </c>
      <c r="F183" s="62" t="s">
        <v>757</v>
      </c>
      <c r="G183" s="10">
        <v>12</v>
      </c>
    </row>
    <row r="184" spans="1:7" ht="35.15" customHeight="1" x14ac:dyDescent="0.25">
      <c r="A184" s="4" t="s">
        <v>1841</v>
      </c>
      <c r="B184" s="4" t="s">
        <v>134</v>
      </c>
      <c r="C184" s="4" t="s">
        <v>143</v>
      </c>
      <c r="D184" s="9" t="s">
        <v>1896</v>
      </c>
      <c r="E184" s="4" t="s">
        <v>1</v>
      </c>
      <c r="F184" s="62" t="s">
        <v>2294</v>
      </c>
      <c r="G184" s="10">
        <v>14</v>
      </c>
    </row>
    <row r="185" spans="1:7" ht="35.15" customHeight="1" x14ac:dyDescent="0.25">
      <c r="A185" s="4" t="s">
        <v>1841</v>
      </c>
      <c r="B185" s="4" t="s">
        <v>134</v>
      </c>
      <c r="C185" s="4" t="s">
        <v>143</v>
      </c>
      <c r="D185" s="9" t="s">
        <v>1896</v>
      </c>
      <c r="E185" s="4" t="s">
        <v>2</v>
      </c>
      <c r="F185" s="62" t="s">
        <v>759</v>
      </c>
      <c r="G185" s="10">
        <v>10</v>
      </c>
    </row>
    <row r="186" spans="1:7" ht="35.15" customHeight="1" x14ac:dyDescent="0.25">
      <c r="A186" s="4" t="s">
        <v>1841</v>
      </c>
      <c r="B186" s="4" t="s">
        <v>134</v>
      </c>
      <c r="C186" s="4" t="s">
        <v>226</v>
      </c>
      <c r="D186" s="9" t="s">
        <v>227</v>
      </c>
      <c r="E186" s="4" t="s">
        <v>0</v>
      </c>
      <c r="F186" s="62" t="s">
        <v>612</v>
      </c>
      <c r="G186" s="10">
        <v>9</v>
      </c>
    </row>
    <row r="187" spans="1:7" ht="35.15" customHeight="1" x14ac:dyDescent="0.25">
      <c r="A187" s="4" t="s">
        <v>1841</v>
      </c>
      <c r="B187" s="4" t="s">
        <v>134</v>
      </c>
      <c r="C187" s="4" t="s">
        <v>226</v>
      </c>
      <c r="D187" s="9" t="s">
        <v>227</v>
      </c>
      <c r="E187" s="4" t="s">
        <v>1</v>
      </c>
      <c r="F187" s="62" t="s">
        <v>613</v>
      </c>
      <c r="G187" s="10">
        <v>15</v>
      </c>
    </row>
    <row r="188" spans="1:7" ht="35.15" customHeight="1" x14ac:dyDescent="0.25">
      <c r="A188" s="4" t="s">
        <v>1841</v>
      </c>
      <c r="B188" s="4" t="s">
        <v>134</v>
      </c>
      <c r="C188" s="4" t="s">
        <v>226</v>
      </c>
      <c r="D188" s="9" t="s">
        <v>227</v>
      </c>
      <c r="E188" s="4" t="s">
        <v>2</v>
      </c>
      <c r="F188" s="62" t="s">
        <v>614</v>
      </c>
      <c r="G188" s="10">
        <v>12</v>
      </c>
    </row>
    <row r="189" spans="1:7" ht="35.15" customHeight="1" x14ac:dyDescent="0.25">
      <c r="A189" s="4" t="s">
        <v>1841</v>
      </c>
      <c r="B189" s="4" t="s">
        <v>134</v>
      </c>
      <c r="C189" s="4" t="s">
        <v>228</v>
      </c>
      <c r="D189" s="9" t="s">
        <v>1894</v>
      </c>
      <c r="E189" s="4" t="s">
        <v>0</v>
      </c>
      <c r="F189" s="62" t="s">
        <v>806</v>
      </c>
      <c r="G189" s="10">
        <v>3</v>
      </c>
    </row>
    <row r="190" spans="1:7" ht="35.15" customHeight="1" x14ac:dyDescent="0.25">
      <c r="A190" s="4" t="s">
        <v>1841</v>
      </c>
      <c r="B190" s="4" t="s">
        <v>134</v>
      </c>
      <c r="C190" s="4" t="s">
        <v>228</v>
      </c>
      <c r="D190" s="9" t="s">
        <v>1894</v>
      </c>
      <c r="E190" s="4" t="s">
        <v>1</v>
      </c>
      <c r="F190" s="62" t="s">
        <v>2026</v>
      </c>
      <c r="G190" s="10">
        <v>3</v>
      </c>
    </row>
    <row r="191" spans="1:7" ht="35.15" customHeight="1" x14ac:dyDescent="0.25">
      <c r="A191" s="4" t="s">
        <v>1841</v>
      </c>
      <c r="B191" s="4" t="s">
        <v>134</v>
      </c>
      <c r="C191" s="4" t="s">
        <v>228</v>
      </c>
      <c r="D191" s="9" t="s">
        <v>1894</v>
      </c>
      <c r="E191" s="4" t="s">
        <v>2</v>
      </c>
      <c r="F191" s="62" t="s">
        <v>808</v>
      </c>
      <c r="G191" s="10">
        <v>7</v>
      </c>
    </row>
    <row r="192" spans="1:7" ht="35.15" customHeight="1" x14ac:dyDescent="0.25">
      <c r="A192" s="4" t="s">
        <v>1841</v>
      </c>
      <c r="B192" s="4" t="s">
        <v>134</v>
      </c>
      <c r="C192" s="4" t="s">
        <v>230</v>
      </c>
      <c r="D192" s="9" t="s">
        <v>1895</v>
      </c>
      <c r="E192" s="4" t="s">
        <v>0</v>
      </c>
      <c r="F192" s="62" t="s">
        <v>810</v>
      </c>
      <c r="G192" s="10">
        <v>12</v>
      </c>
    </row>
    <row r="193" spans="1:7" ht="35.15" customHeight="1" x14ac:dyDescent="0.25">
      <c r="A193" s="4" t="s">
        <v>1841</v>
      </c>
      <c r="B193" s="4" t="s">
        <v>134</v>
      </c>
      <c r="C193" s="4" t="s">
        <v>230</v>
      </c>
      <c r="D193" s="9" t="s">
        <v>1895</v>
      </c>
      <c r="E193" s="4" t="s">
        <v>1</v>
      </c>
      <c r="F193" s="62" t="s">
        <v>811</v>
      </c>
      <c r="G193" s="10">
        <v>12</v>
      </c>
    </row>
    <row r="194" spans="1:7" ht="35.15" customHeight="1" x14ac:dyDescent="0.25">
      <c r="A194" s="4" t="s">
        <v>1841</v>
      </c>
      <c r="B194" s="4" t="s">
        <v>134</v>
      </c>
      <c r="C194" s="4" t="s">
        <v>230</v>
      </c>
      <c r="D194" s="9" t="s">
        <v>1895</v>
      </c>
      <c r="E194" s="4" t="s">
        <v>2</v>
      </c>
      <c r="F194" s="62" t="s">
        <v>2295</v>
      </c>
      <c r="G194" s="10">
        <v>12</v>
      </c>
    </row>
    <row r="195" spans="1:7" ht="35.15" customHeight="1" x14ac:dyDescent="0.25">
      <c r="A195" s="4" t="s">
        <v>1841</v>
      </c>
      <c r="B195" s="4" t="s">
        <v>134</v>
      </c>
      <c r="C195" s="4" t="s">
        <v>232</v>
      </c>
      <c r="D195" s="9" t="s">
        <v>813</v>
      </c>
      <c r="E195" s="4" t="s">
        <v>0</v>
      </c>
      <c r="F195" s="62" t="s">
        <v>2296</v>
      </c>
      <c r="G195" s="10">
        <v>2</v>
      </c>
    </row>
    <row r="196" spans="1:7" ht="35.15" customHeight="1" x14ac:dyDescent="0.25">
      <c r="A196" s="4" t="s">
        <v>1841</v>
      </c>
      <c r="B196" s="4" t="s">
        <v>134</v>
      </c>
      <c r="C196" s="4" t="s">
        <v>232</v>
      </c>
      <c r="D196" s="9" t="s">
        <v>813</v>
      </c>
      <c r="E196" s="4" t="s">
        <v>1</v>
      </c>
      <c r="F196" s="62" t="s">
        <v>815</v>
      </c>
      <c r="G196" s="10">
        <v>3</v>
      </c>
    </row>
    <row r="197" spans="1:7" ht="35.15" customHeight="1" x14ac:dyDescent="0.25">
      <c r="A197" s="4" t="s">
        <v>1841</v>
      </c>
      <c r="B197" s="4" t="s">
        <v>134</v>
      </c>
      <c r="C197" s="4" t="s">
        <v>232</v>
      </c>
      <c r="D197" s="9" t="s">
        <v>813</v>
      </c>
      <c r="E197" s="4" t="s">
        <v>2</v>
      </c>
      <c r="F197" s="62" t="s">
        <v>2027</v>
      </c>
      <c r="G197" s="10">
        <v>2</v>
      </c>
    </row>
    <row r="198" spans="1:7" ht="35.15" customHeight="1" x14ac:dyDescent="0.25">
      <c r="A198" s="4" t="s">
        <v>1841</v>
      </c>
      <c r="B198" s="4" t="s">
        <v>134</v>
      </c>
      <c r="C198" s="4" t="s">
        <v>156</v>
      </c>
      <c r="D198" s="9" t="s">
        <v>356</v>
      </c>
      <c r="E198" s="4" t="s">
        <v>0</v>
      </c>
      <c r="F198" s="62" t="s">
        <v>891</v>
      </c>
      <c r="G198" s="10">
        <v>3</v>
      </c>
    </row>
    <row r="199" spans="1:7" ht="35.15" customHeight="1" x14ac:dyDescent="0.25">
      <c r="A199" s="4" t="s">
        <v>1841</v>
      </c>
      <c r="B199" s="4" t="s">
        <v>134</v>
      </c>
      <c r="C199" s="4" t="s">
        <v>156</v>
      </c>
      <c r="D199" s="9" t="s">
        <v>356</v>
      </c>
      <c r="E199" s="4" t="s">
        <v>1</v>
      </c>
      <c r="F199" s="62" t="s">
        <v>892</v>
      </c>
      <c r="G199" s="10">
        <v>3</v>
      </c>
    </row>
    <row r="200" spans="1:7" ht="35.15" customHeight="1" x14ac:dyDescent="0.25">
      <c r="A200" s="4" t="s">
        <v>1841</v>
      </c>
      <c r="B200" s="4" t="s">
        <v>134</v>
      </c>
      <c r="C200" s="4" t="s">
        <v>156</v>
      </c>
      <c r="D200" s="9" t="s">
        <v>356</v>
      </c>
      <c r="E200" s="4" t="s">
        <v>2</v>
      </c>
      <c r="F200" s="62" t="s">
        <v>893</v>
      </c>
      <c r="G200" s="10">
        <v>3</v>
      </c>
    </row>
    <row r="201" spans="1:7" ht="35.15" customHeight="1" x14ac:dyDescent="0.25">
      <c r="A201" s="4" t="s">
        <v>1841</v>
      </c>
      <c r="B201" s="4" t="s">
        <v>134</v>
      </c>
      <c r="C201" s="4" t="s">
        <v>1862</v>
      </c>
      <c r="D201" s="9" t="s">
        <v>1912</v>
      </c>
      <c r="E201" s="4" t="s">
        <v>0</v>
      </c>
      <c r="F201" s="62" t="s">
        <v>2297</v>
      </c>
      <c r="G201" s="10">
        <v>12</v>
      </c>
    </row>
    <row r="202" spans="1:7" ht="35.15" customHeight="1" x14ac:dyDescent="0.25">
      <c r="A202" s="4" t="s">
        <v>1841</v>
      </c>
      <c r="B202" s="4" t="s">
        <v>134</v>
      </c>
      <c r="C202" s="4" t="s">
        <v>1862</v>
      </c>
      <c r="D202" s="9" t="s">
        <v>1912</v>
      </c>
      <c r="E202" s="4" t="s">
        <v>1</v>
      </c>
      <c r="F202" s="62" t="s">
        <v>2028</v>
      </c>
      <c r="G202" s="10">
        <v>12</v>
      </c>
    </row>
    <row r="203" spans="1:7" ht="35.15" customHeight="1" x14ac:dyDescent="0.25">
      <c r="A203" s="4" t="s">
        <v>1841</v>
      </c>
      <c r="B203" s="4" t="s">
        <v>134</v>
      </c>
      <c r="C203" s="4" t="s">
        <v>1862</v>
      </c>
      <c r="D203" s="9" t="s">
        <v>1912</v>
      </c>
      <c r="E203" s="4" t="s">
        <v>2</v>
      </c>
      <c r="F203" s="62" t="s">
        <v>2029</v>
      </c>
      <c r="G203" s="10">
        <v>12</v>
      </c>
    </row>
    <row r="204" spans="1:7" ht="35.15" customHeight="1" x14ac:dyDescent="0.25">
      <c r="A204" s="4" t="s">
        <v>1841</v>
      </c>
      <c r="B204" s="4" t="s">
        <v>134</v>
      </c>
      <c r="C204" s="4" t="s">
        <v>235</v>
      </c>
      <c r="D204" s="9" t="s">
        <v>983</v>
      </c>
      <c r="E204" s="4" t="s">
        <v>0</v>
      </c>
      <c r="F204" s="62" t="s">
        <v>984</v>
      </c>
      <c r="G204" s="10">
        <v>12</v>
      </c>
    </row>
    <row r="205" spans="1:7" ht="35.15" customHeight="1" x14ac:dyDescent="0.25">
      <c r="A205" s="4" t="s">
        <v>1841</v>
      </c>
      <c r="B205" s="4" t="s">
        <v>134</v>
      </c>
      <c r="C205" s="4" t="s">
        <v>235</v>
      </c>
      <c r="D205" s="9" t="s">
        <v>983</v>
      </c>
      <c r="E205" s="4" t="s">
        <v>1</v>
      </c>
      <c r="F205" s="62" t="s">
        <v>985</v>
      </c>
      <c r="G205" s="10">
        <v>12</v>
      </c>
    </row>
    <row r="206" spans="1:7" ht="35.15" customHeight="1" x14ac:dyDescent="0.25">
      <c r="A206" s="4" t="s">
        <v>1841</v>
      </c>
      <c r="B206" s="4" t="s">
        <v>134</v>
      </c>
      <c r="C206" s="4" t="s">
        <v>235</v>
      </c>
      <c r="D206" s="9" t="s">
        <v>983</v>
      </c>
      <c r="E206" s="4" t="s">
        <v>2</v>
      </c>
      <c r="F206" s="62" t="s">
        <v>1106</v>
      </c>
      <c r="G206" s="10">
        <v>12</v>
      </c>
    </row>
    <row r="207" spans="1:7" ht="35.15" customHeight="1" x14ac:dyDescent="0.25">
      <c r="A207" s="4" t="s">
        <v>1841</v>
      </c>
      <c r="B207" s="4" t="s">
        <v>134</v>
      </c>
      <c r="C207" s="4" t="s">
        <v>237</v>
      </c>
      <c r="D207" s="9" t="s">
        <v>987</v>
      </c>
      <c r="E207" s="4" t="s">
        <v>0</v>
      </c>
      <c r="F207" s="62" t="s">
        <v>787</v>
      </c>
      <c r="G207" s="10">
        <v>6</v>
      </c>
    </row>
    <row r="208" spans="1:7" ht="35.15" customHeight="1" x14ac:dyDescent="0.25">
      <c r="A208" s="4" t="s">
        <v>1841</v>
      </c>
      <c r="B208" s="4" t="s">
        <v>134</v>
      </c>
      <c r="C208" s="4" t="s">
        <v>237</v>
      </c>
      <c r="D208" s="9" t="s">
        <v>987</v>
      </c>
      <c r="E208" s="4" t="s">
        <v>1</v>
      </c>
      <c r="F208" s="62" t="s">
        <v>2015</v>
      </c>
      <c r="G208" s="10">
        <v>18</v>
      </c>
    </row>
    <row r="209" spans="1:7" ht="35.15" customHeight="1" x14ac:dyDescent="0.25">
      <c r="A209" s="4" t="s">
        <v>1841</v>
      </c>
      <c r="B209" s="4" t="s">
        <v>134</v>
      </c>
      <c r="C209" s="4" t="s">
        <v>237</v>
      </c>
      <c r="D209" s="9" t="s">
        <v>987</v>
      </c>
      <c r="E209" s="4" t="s">
        <v>2</v>
      </c>
      <c r="F209" s="62" t="s">
        <v>988</v>
      </c>
      <c r="G209" s="10">
        <v>12</v>
      </c>
    </row>
    <row r="210" spans="1:7" ht="35.15" customHeight="1" x14ac:dyDescent="0.25">
      <c r="A210" s="4" t="s">
        <v>1841</v>
      </c>
      <c r="B210" s="4" t="s">
        <v>134</v>
      </c>
      <c r="C210" s="4" t="s">
        <v>239</v>
      </c>
      <c r="D210" s="9" t="s">
        <v>989</v>
      </c>
      <c r="E210" s="4" t="s">
        <v>0</v>
      </c>
      <c r="F210" s="62" t="s">
        <v>2030</v>
      </c>
      <c r="G210" s="10">
        <v>9</v>
      </c>
    </row>
    <row r="211" spans="1:7" ht="35.15" customHeight="1" x14ac:dyDescent="0.25">
      <c r="A211" s="4" t="s">
        <v>1841</v>
      </c>
      <c r="B211" s="4" t="s">
        <v>134</v>
      </c>
      <c r="C211" s="4" t="s">
        <v>239</v>
      </c>
      <c r="D211" s="9" t="s">
        <v>989</v>
      </c>
      <c r="E211" s="4" t="s">
        <v>1</v>
      </c>
      <c r="F211" s="62" t="s">
        <v>991</v>
      </c>
      <c r="G211" s="10">
        <v>18</v>
      </c>
    </row>
    <row r="212" spans="1:7" ht="35.15" customHeight="1" x14ac:dyDescent="0.25">
      <c r="A212" s="4" t="s">
        <v>1841</v>
      </c>
      <c r="B212" s="4" t="s">
        <v>134</v>
      </c>
      <c r="C212" s="4" t="s">
        <v>239</v>
      </c>
      <c r="D212" s="9" t="s">
        <v>989</v>
      </c>
      <c r="E212" s="4" t="s">
        <v>2</v>
      </c>
      <c r="F212" s="62" t="s">
        <v>992</v>
      </c>
      <c r="G212" s="10">
        <v>9</v>
      </c>
    </row>
    <row r="213" spans="1:7" ht="35.15" customHeight="1" x14ac:dyDescent="0.25">
      <c r="A213" s="4" t="s">
        <v>1841</v>
      </c>
      <c r="B213" s="4" t="s">
        <v>134</v>
      </c>
      <c r="C213" s="4" t="s">
        <v>241</v>
      </c>
      <c r="D213" s="9" t="s">
        <v>395</v>
      </c>
      <c r="E213" s="4" t="s">
        <v>0</v>
      </c>
      <c r="F213" s="62" t="s">
        <v>2031</v>
      </c>
      <c r="G213" s="10">
        <v>9</v>
      </c>
    </row>
    <row r="214" spans="1:7" ht="35.15" customHeight="1" x14ac:dyDescent="0.25">
      <c r="A214" s="4" t="s">
        <v>1841</v>
      </c>
      <c r="B214" s="4" t="s">
        <v>134</v>
      </c>
      <c r="C214" s="4" t="s">
        <v>241</v>
      </c>
      <c r="D214" s="9" t="s">
        <v>395</v>
      </c>
      <c r="E214" s="4" t="s">
        <v>1</v>
      </c>
      <c r="F214" s="62" t="s">
        <v>2032</v>
      </c>
      <c r="G214" s="10">
        <v>9</v>
      </c>
    </row>
    <row r="215" spans="1:7" ht="35.15" customHeight="1" x14ac:dyDescent="0.25">
      <c r="A215" s="4" t="s">
        <v>1841</v>
      </c>
      <c r="B215" s="4" t="s">
        <v>134</v>
      </c>
      <c r="C215" s="4" t="s">
        <v>241</v>
      </c>
      <c r="D215" s="9" t="s">
        <v>395</v>
      </c>
      <c r="E215" s="4" t="s">
        <v>2</v>
      </c>
      <c r="F215" s="62" t="s">
        <v>2033</v>
      </c>
      <c r="G215" s="10">
        <v>9</v>
      </c>
    </row>
    <row r="216" spans="1:7" ht="35.15" customHeight="1" x14ac:dyDescent="0.25">
      <c r="A216" s="4" t="s">
        <v>1841</v>
      </c>
      <c r="B216" s="4" t="s">
        <v>134</v>
      </c>
      <c r="C216" s="4" t="s">
        <v>243</v>
      </c>
      <c r="D216" s="9" t="s">
        <v>997</v>
      </c>
      <c r="E216" s="4" t="s">
        <v>0</v>
      </c>
      <c r="F216" s="62" t="s">
        <v>2020</v>
      </c>
      <c r="G216" s="10">
        <v>10</v>
      </c>
    </row>
    <row r="217" spans="1:7" ht="35.15" customHeight="1" x14ac:dyDescent="0.25">
      <c r="A217" s="4" t="s">
        <v>1841</v>
      </c>
      <c r="B217" s="4" t="s">
        <v>134</v>
      </c>
      <c r="C217" s="4" t="s">
        <v>243</v>
      </c>
      <c r="D217" s="9" t="s">
        <v>997</v>
      </c>
      <c r="E217" s="4" t="s">
        <v>1</v>
      </c>
      <c r="F217" s="62" t="s">
        <v>2021</v>
      </c>
      <c r="G217" s="10">
        <v>20</v>
      </c>
    </row>
    <row r="218" spans="1:7" ht="35.15" customHeight="1" x14ac:dyDescent="0.25">
      <c r="A218" s="4" t="s">
        <v>1841</v>
      </c>
      <c r="B218" s="4" t="s">
        <v>134</v>
      </c>
      <c r="C218" s="4" t="s">
        <v>243</v>
      </c>
      <c r="D218" s="9" t="s">
        <v>997</v>
      </c>
      <c r="E218" s="4" t="s">
        <v>2</v>
      </c>
      <c r="F218" s="62" t="s">
        <v>2022</v>
      </c>
      <c r="G218" s="10">
        <v>6</v>
      </c>
    </row>
    <row r="219" spans="1:7" ht="35.15" customHeight="1" x14ac:dyDescent="0.25">
      <c r="A219" s="4" t="s">
        <v>1841</v>
      </c>
      <c r="B219" s="4" t="s">
        <v>134</v>
      </c>
      <c r="C219" s="4" t="s">
        <v>1964</v>
      </c>
      <c r="D219" s="9" t="s">
        <v>1965</v>
      </c>
      <c r="E219" s="4" t="s">
        <v>0</v>
      </c>
      <c r="F219" s="62" t="s">
        <v>2034</v>
      </c>
      <c r="G219" s="10">
        <v>12</v>
      </c>
    </row>
    <row r="220" spans="1:7" ht="35.15" customHeight="1" x14ac:dyDescent="0.25">
      <c r="A220" s="4" t="s">
        <v>1841</v>
      </c>
      <c r="B220" s="4" t="s">
        <v>134</v>
      </c>
      <c r="C220" s="4" t="s">
        <v>1964</v>
      </c>
      <c r="D220" s="9" t="s">
        <v>1965</v>
      </c>
      <c r="E220" s="4" t="s">
        <v>1</v>
      </c>
      <c r="F220" s="62" t="s">
        <v>2035</v>
      </c>
      <c r="G220" s="10">
        <v>12</v>
      </c>
    </row>
    <row r="221" spans="1:7" ht="35.15" customHeight="1" x14ac:dyDescent="0.25">
      <c r="A221" s="4" t="s">
        <v>1841</v>
      </c>
      <c r="B221" s="4" t="s">
        <v>134</v>
      </c>
      <c r="C221" s="4" t="s">
        <v>1964</v>
      </c>
      <c r="D221" s="9" t="s">
        <v>1965</v>
      </c>
      <c r="E221" s="4" t="s">
        <v>2</v>
      </c>
      <c r="F221" s="62" t="s">
        <v>2036</v>
      </c>
      <c r="G221" s="10">
        <v>12</v>
      </c>
    </row>
    <row r="222" spans="1:7" ht="35.15" customHeight="1" x14ac:dyDescent="0.25">
      <c r="A222" s="4" t="s">
        <v>1841</v>
      </c>
      <c r="B222" s="4" t="s">
        <v>134</v>
      </c>
      <c r="C222" s="4" t="s">
        <v>169</v>
      </c>
      <c r="D222" s="9" t="s">
        <v>170</v>
      </c>
      <c r="E222" s="4" t="s">
        <v>0</v>
      </c>
      <c r="F222" s="62" t="s">
        <v>2287</v>
      </c>
      <c r="G222" s="10">
        <v>6</v>
      </c>
    </row>
    <row r="223" spans="1:7" ht="35.15" customHeight="1" x14ac:dyDescent="0.25">
      <c r="A223" s="4" t="s">
        <v>1841</v>
      </c>
      <c r="B223" s="4" t="s">
        <v>134</v>
      </c>
      <c r="C223" s="4" t="s">
        <v>169</v>
      </c>
      <c r="D223" s="9" t="s">
        <v>170</v>
      </c>
      <c r="E223" s="4" t="s">
        <v>1</v>
      </c>
      <c r="F223" s="62" t="s">
        <v>965</v>
      </c>
      <c r="G223" s="10">
        <v>6</v>
      </c>
    </row>
    <row r="224" spans="1:7" ht="35.15" customHeight="1" x14ac:dyDescent="0.25">
      <c r="A224" s="4" t="s">
        <v>1841</v>
      </c>
      <c r="B224" s="4" t="s">
        <v>134</v>
      </c>
      <c r="C224" s="4" t="s">
        <v>169</v>
      </c>
      <c r="D224" s="9" t="s">
        <v>170</v>
      </c>
      <c r="E224" s="4" t="s">
        <v>2</v>
      </c>
      <c r="F224" s="62" t="s">
        <v>966</v>
      </c>
      <c r="G224" s="10">
        <v>9</v>
      </c>
    </row>
    <row r="225" spans="1:7" ht="35.15" customHeight="1" x14ac:dyDescent="0.25">
      <c r="A225" s="4" t="s">
        <v>1841</v>
      </c>
      <c r="B225" s="4" t="s">
        <v>134</v>
      </c>
      <c r="C225" s="4" t="s">
        <v>166</v>
      </c>
      <c r="D225" s="9" t="s">
        <v>256</v>
      </c>
      <c r="E225" s="4" t="s">
        <v>0</v>
      </c>
      <c r="F225" s="62" t="s">
        <v>961</v>
      </c>
      <c r="G225" s="10">
        <v>18</v>
      </c>
    </row>
    <row r="226" spans="1:7" ht="35.15" customHeight="1" x14ac:dyDescent="0.25">
      <c r="A226" s="4" t="s">
        <v>1841</v>
      </c>
      <c r="B226" s="4" t="s">
        <v>134</v>
      </c>
      <c r="C226" s="4" t="s">
        <v>166</v>
      </c>
      <c r="D226" s="9" t="s">
        <v>256</v>
      </c>
      <c r="E226" s="4" t="s">
        <v>1</v>
      </c>
      <c r="F226" s="62" t="s">
        <v>2037</v>
      </c>
      <c r="G226" s="10">
        <v>12</v>
      </c>
    </row>
    <row r="227" spans="1:7" ht="35.15" customHeight="1" x14ac:dyDescent="0.25">
      <c r="A227" s="4" t="s">
        <v>1841</v>
      </c>
      <c r="B227" s="4" t="s">
        <v>134</v>
      </c>
      <c r="C227" s="4" t="s">
        <v>166</v>
      </c>
      <c r="D227" s="9" t="s">
        <v>256</v>
      </c>
      <c r="E227" s="4" t="s">
        <v>2</v>
      </c>
      <c r="F227" s="62" t="s">
        <v>2298</v>
      </c>
      <c r="G227" s="10">
        <v>6</v>
      </c>
    </row>
    <row r="228" spans="1:7" ht="35.15" customHeight="1" x14ac:dyDescent="0.25">
      <c r="A228" s="4" t="s">
        <v>1841</v>
      </c>
      <c r="B228" s="4" t="s">
        <v>134</v>
      </c>
      <c r="C228" s="4" t="s">
        <v>246</v>
      </c>
      <c r="D228" s="9" t="s">
        <v>334</v>
      </c>
      <c r="E228" s="4" t="s">
        <v>0</v>
      </c>
      <c r="F228" s="62" t="s">
        <v>698</v>
      </c>
      <c r="G228" s="10">
        <v>9</v>
      </c>
    </row>
    <row r="229" spans="1:7" ht="35.15" customHeight="1" x14ac:dyDescent="0.25">
      <c r="A229" s="4" t="s">
        <v>1841</v>
      </c>
      <c r="B229" s="4" t="s">
        <v>134</v>
      </c>
      <c r="C229" s="4" t="s">
        <v>246</v>
      </c>
      <c r="D229" s="9" t="s">
        <v>334</v>
      </c>
      <c r="E229" s="4" t="s">
        <v>1</v>
      </c>
      <c r="F229" s="62" t="s">
        <v>699</v>
      </c>
      <c r="G229" s="10">
        <v>12</v>
      </c>
    </row>
    <row r="230" spans="1:7" ht="35.15" customHeight="1" x14ac:dyDescent="0.25">
      <c r="A230" s="4" t="s">
        <v>1841</v>
      </c>
      <c r="B230" s="4" t="s">
        <v>134</v>
      </c>
      <c r="C230" s="4" t="s">
        <v>246</v>
      </c>
      <c r="D230" s="9" t="s">
        <v>334</v>
      </c>
      <c r="E230" s="4" t="s">
        <v>2</v>
      </c>
      <c r="F230" s="62" t="s">
        <v>700</v>
      </c>
      <c r="G230" s="10">
        <v>15</v>
      </c>
    </row>
    <row r="231" spans="1:7" ht="35.15" customHeight="1" x14ac:dyDescent="0.25">
      <c r="A231" s="4" t="s">
        <v>1841</v>
      </c>
      <c r="B231" s="4" t="s">
        <v>134</v>
      </c>
      <c r="C231" s="4" t="s">
        <v>249</v>
      </c>
      <c r="D231" s="9" t="s">
        <v>1001</v>
      </c>
      <c r="E231" s="4" t="s">
        <v>0</v>
      </c>
      <c r="F231" s="62" t="s">
        <v>806</v>
      </c>
      <c r="G231" s="10">
        <v>3</v>
      </c>
    </row>
    <row r="232" spans="1:7" ht="35.15" customHeight="1" x14ac:dyDescent="0.25">
      <c r="A232" s="4" t="s">
        <v>1841</v>
      </c>
      <c r="B232" s="4" t="s">
        <v>134</v>
      </c>
      <c r="C232" s="4" t="s">
        <v>249</v>
      </c>
      <c r="D232" s="9" t="s">
        <v>1001</v>
      </c>
      <c r="E232" s="4" t="s">
        <v>1</v>
      </c>
      <c r="F232" s="62" t="s">
        <v>2026</v>
      </c>
      <c r="G232" s="10">
        <v>9</v>
      </c>
    </row>
    <row r="233" spans="1:7" ht="35.15" customHeight="1" x14ac:dyDescent="0.25">
      <c r="A233" s="4" t="s">
        <v>1841</v>
      </c>
      <c r="B233" s="4" t="s">
        <v>134</v>
      </c>
      <c r="C233" s="4" t="s">
        <v>249</v>
      </c>
      <c r="D233" s="9" t="s">
        <v>1001</v>
      </c>
      <c r="E233" s="4" t="s">
        <v>2</v>
      </c>
      <c r="F233" s="62" t="s">
        <v>808</v>
      </c>
      <c r="G233" s="10">
        <v>9</v>
      </c>
    </row>
    <row r="234" spans="1:7" ht="35.15" customHeight="1" x14ac:dyDescent="0.25">
      <c r="A234" s="4" t="s">
        <v>1841</v>
      </c>
      <c r="B234" s="4" t="s">
        <v>134</v>
      </c>
      <c r="C234" s="4" t="s">
        <v>251</v>
      </c>
      <c r="D234" s="9" t="s">
        <v>1002</v>
      </c>
      <c r="E234" s="4" t="s">
        <v>0</v>
      </c>
      <c r="F234" s="62" t="s">
        <v>1003</v>
      </c>
      <c r="G234" s="10">
        <v>12</v>
      </c>
    </row>
    <row r="235" spans="1:7" ht="35.15" customHeight="1" x14ac:dyDescent="0.25">
      <c r="A235" s="4" t="s">
        <v>1841</v>
      </c>
      <c r="B235" s="4" t="s">
        <v>134</v>
      </c>
      <c r="C235" s="4" t="s">
        <v>251</v>
      </c>
      <c r="D235" s="9" t="s">
        <v>1002</v>
      </c>
      <c r="E235" s="4" t="s">
        <v>1</v>
      </c>
      <c r="F235" s="62" t="s">
        <v>1004</v>
      </c>
      <c r="G235" s="10">
        <v>12</v>
      </c>
    </row>
    <row r="236" spans="1:7" ht="35.15" customHeight="1" x14ac:dyDescent="0.25">
      <c r="A236" s="4" t="s">
        <v>1841</v>
      </c>
      <c r="B236" s="4" t="s">
        <v>134</v>
      </c>
      <c r="C236" s="4" t="s">
        <v>251</v>
      </c>
      <c r="D236" s="9" t="s">
        <v>1002</v>
      </c>
      <c r="E236" s="4" t="s">
        <v>2</v>
      </c>
      <c r="F236" s="62" t="s">
        <v>1005</v>
      </c>
      <c r="G236" s="10">
        <v>12</v>
      </c>
    </row>
    <row r="237" spans="1:7" ht="35.15" customHeight="1" x14ac:dyDescent="0.25">
      <c r="A237" s="4" t="s">
        <v>1841</v>
      </c>
      <c r="B237" s="4" t="s">
        <v>134</v>
      </c>
      <c r="C237" s="4" t="s">
        <v>253</v>
      </c>
      <c r="D237" s="9" t="s">
        <v>1006</v>
      </c>
      <c r="E237" s="4" t="s">
        <v>0</v>
      </c>
      <c r="F237" s="62" t="s">
        <v>1007</v>
      </c>
      <c r="G237" s="10">
        <v>6</v>
      </c>
    </row>
    <row r="238" spans="1:7" ht="35.15" customHeight="1" x14ac:dyDescent="0.25">
      <c r="A238" s="4" t="s">
        <v>1841</v>
      </c>
      <c r="B238" s="4" t="s">
        <v>134</v>
      </c>
      <c r="C238" s="4" t="s">
        <v>253</v>
      </c>
      <c r="D238" s="9" t="s">
        <v>1006</v>
      </c>
      <c r="E238" s="4" t="s">
        <v>1</v>
      </c>
      <c r="F238" s="62" t="s">
        <v>2038</v>
      </c>
      <c r="G238" s="10">
        <v>12</v>
      </c>
    </row>
    <row r="239" spans="1:7" ht="35.15" customHeight="1" x14ac:dyDescent="0.25">
      <c r="A239" s="4" t="s">
        <v>1841</v>
      </c>
      <c r="B239" s="4" t="s">
        <v>134</v>
      </c>
      <c r="C239" s="4" t="s">
        <v>253</v>
      </c>
      <c r="D239" s="9" t="s">
        <v>1006</v>
      </c>
      <c r="E239" s="4" t="s">
        <v>2</v>
      </c>
      <c r="F239" s="62" t="s">
        <v>2039</v>
      </c>
      <c r="G239" s="10">
        <v>18</v>
      </c>
    </row>
    <row r="240" spans="1:7" ht="35.15" customHeight="1" x14ac:dyDescent="0.25">
      <c r="A240" s="4" t="s">
        <v>1841</v>
      </c>
      <c r="B240" s="4" t="s">
        <v>134</v>
      </c>
      <c r="C240" s="4" t="s">
        <v>178</v>
      </c>
      <c r="D240" s="9" t="s">
        <v>179</v>
      </c>
      <c r="E240" s="4" t="s">
        <v>0</v>
      </c>
      <c r="F240" s="62" t="s">
        <v>980</v>
      </c>
      <c r="G240" s="10">
        <v>12</v>
      </c>
    </row>
    <row r="241" spans="1:7" ht="35.15" customHeight="1" x14ac:dyDescent="0.25">
      <c r="A241" s="4" t="s">
        <v>1841</v>
      </c>
      <c r="B241" s="4" t="s">
        <v>134</v>
      </c>
      <c r="C241" s="4" t="s">
        <v>178</v>
      </c>
      <c r="D241" s="9" t="s">
        <v>179</v>
      </c>
      <c r="E241" s="4" t="s">
        <v>1</v>
      </c>
      <c r="F241" s="62" t="s">
        <v>981</v>
      </c>
      <c r="G241" s="10">
        <v>12</v>
      </c>
    </row>
    <row r="242" spans="1:7" ht="35.15" customHeight="1" x14ac:dyDescent="0.25">
      <c r="A242" s="4" t="s">
        <v>1841</v>
      </c>
      <c r="B242" s="4" t="s">
        <v>134</v>
      </c>
      <c r="C242" s="4" t="s">
        <v>178</v>
      </c>
      <c r="D242" s="9" t="s">
        <v>179</v>
      </c>
      <c r="E242" s="4" t="s">
        <v>2</v>
      </c>
      <c r="F242" s="62" t="s">
        <v>982</v>
      </c>
      <c r="G242" s="10">
        <v>12</v>
      </c>
    </row>
    <row r="243" spans="1:7" ht="35.15" customHeight="1" x14ac:dyDescent="0.25">
      <c r="A243" s="4" t="s">
        <v>1841</v>
      </c>
      <c r="B243" s="4" t="s">
        <v>134</v>
      </c>
      <c r="C243" s="4" t="s">
        <v>1863</v>
      </c>
      <c r="D243" s="9" t="s">
        <v>245</v>
      </c>
      <c r="E243" s="4" t="s">
        <v>0</v>
      </c>
      <c r="F243" s="62" t="s">
        <v>2040</v>
      </c>
      <c r="G243" s="10">
        <v>12</v>
      </c>
    </row>
    <row r="244" spans="1:7" ht="35.15" customHeight="1" x14ac:dyDescent="0.25">
      <c r="A244" s="4" t="s">
        <v>1841</v>
      </c>
      <c r="B244" s="4" t="s">
        <v>134</v>
      </c>
      <c r="C244" s="4" t="s">
        <v>1863</v>
      </c>
      <c r="D244" s="9" t="s">
        <v>245</v>
      </c>
      <c r="E244" s="4" t="s">
        <v>1</v>
      </c>
      <c r="F244" s="62" t="s">
        <v>2041</v>
      </c>
      <c r="G244" s="10">
        <v>12</v>
      </c>
    </row>
    <row r="245" spans="1:7" ht="35.15" customHeight="1" x14ac:dyDescent="0.25">
      <c r="A245" s="4" t="s">
        <v>1841</v>
      </c>
      <c r="B245" s="4" t="s">
        <v>134</v>
      </c>
      <c r="C245" s="4" t="s">
        <v>1863</v>
      </c>
      <c r="D245" s="9" t="s">
        <v>245</v>
      </c>
      <c r="E245" s="4" t="s">
        <v>2</v>
      </c>
      <c r="F245" s="62" t="s">
        <v>2042</v>
      </c>
      <c r="G245" s="10">
        <v>12</v>
      </c>
    </row>
    <row r="246" spans="1:7" ht="35.15" customHeight="1" x14ac:dyDescent="0.25">
      <c r="A246" s="4" t="s">
        <v>1841</v>
      </c>
      <c r="B246" s="4" t="s">
        <v>134</v>
      </c>
      <c r="C246" s="4" t="s">
        <v>180</v>
      </c>
      <c r="D246" s="9" t="s">
        <v>1115</v>
      </c>
      <c r="E246" s="4" t="s">
        <v>0</v>
      </c>
      <c r="F246" s="62" t="s">
        <v>1988</v>
      </c>
      <c r="G246" s="10">
        <v>6</v>
      </c>
    </row>
    <row r="247" spans="1:7" ht="35.15" customHeight="1" x14ac:dyDescent="0.25">
      <c r="A247" s="4" t="s">
        <v>1841</v>
      </c>
      <c r="B247" s="4" t="s">
        <v>134</v>
      </c>
      <c r="C247" s="4" t="s">
        <v>180</v>
      </c>
      <c r="D247" s="9" t="s">
        <v>1115</v>
      </c>
      <c r="E247" s="4" t="s">
        <v>1</v>
      </c>
      <c r="F247" s="62" t="s">
        <v>1110</v>
      </c>
      <c r="G247" s="10">
        <v>30</v>
      </c>
    </row>
    <row r="248" spans="1:7" ht="35.15" customHeight="1" x14ac:dyDescent="0.25">
      <c r="A248" s="4" t="s">
        <v>1841</v>
      </c>
      <c r="B248" s="4" t="s">
        <v>134</v>
      </c>
      <c r="C248" s="4" t="s">
        <v>180</v>
      </c>
      <c r="D248" s="9" t="s">
        <v>1115</v>
      </c>
      <c r="E248" s="4" t="s">
        <v>2</v>
      </c>
      <c r="F248" s="62" t="s">
        <v>1111</v>
      </c>
      <c r="G248" s="10">
        <v>12</v>
      </c>
    </row>
    <row r="249" spans="1:7" ht="35.15" customHeight="1" x14ac:dyDescent="0.25">
      <c r="A249" s="4" t="s">
        <v>1841</v>
      </c>
      <c r="B249" s="4" t="s">
        <v>134</v>
      </c>
      <c r="C249" s="4" t="s">
        <v>182</v>
      </c>
      <c r="D249" s="9" t="s">
        <v>323</v>
      </c>
      <c r="E249" s="4" t="s">
        <v>0</v>
      </c>
      <c r="F249" s="62" t="s">
        <v>2010</v>
      </c>
      <c r="G249" s="10">
        <v>4</v>
      </c>
    </row>
    <row r="250" spans="1:7" ht="35.15" customHeight="1" x14ac:dyDescent="0.25">
      <c r="A250" s="4" t="s">
        <v>1841</v>
      </c>
      <c r="B250" s="4" t="s">
        <v>134</v>
      </c>
      <c r="C250" s="4" t="s">
        <v>182</v>
      </c>
      <c r="D250" s="9" t="s">
        <v>323</v>
      </c>
      <c r="E250" s="4" t="s">
        <v>1</v>
      </c>
      <c r="F250" s="62" t="s">
        <v>1117</v>
      </c>
      <c r="G250" s="10">
        <v>4</v>
      </c>
    </row>
    <row r="251" spans="1:7" ht="35.15" customHeight="1" x14ac:dyDescent="0.25">
      <c r="A251" s="4" t="s">
        <v>1841</v>
      </c>
      <c r="B251" s="4" t="s">
        <v>134</v>
      </c>
      <c r="C251" s="4" t="s">
        <v>182</v>
      </c>
      <c r="D251" s="9" t="s">
        <v>323</v>
      </c>
      <c r="E251" s="4" t="s">
        <v>2</v>
      </c>
      <c r="F251" s="62" t="s">
        <v>1118</v>
      </c>
      <c r="G251" s="10">
        <v>4</v>
      </c>
    </row>
    <row r="252" spans="1:7" ht="35.15" customHeight="1" x14ac:dyDescent="0.25">
      <c r="A252" s="4" t="s">
        <v>1842</v>
      </c>
      <c r="B252" s="4" t="s">
        <v>110</v>
      </c>
      <c r="C252" s="4" t="s">
        <v>1865</v>
      </c>
      <c r="D252" s="9" t="s">
        <v>145</v>
      </c>
      <c r="E252" s="4" t="s">
        <v>0</v>
      </c>
      <c r="F252" s="62" t="s">
        <v>2043</v>
      </c>
      <c r="G252" s="10">
        <v>12</v>
      </c>
    </row>
    <row r="253" spans="1:7" ht="35.15" customHeight="1" x14ac:dyDescent="0.25">
      <c r="A253" s="4" t="s">
        <v>1842</v>
      </c>
      <c r="B253" s="4" t="s">
        <v>110</v>
      </c>
      <c r="C253" s="4" t="s">
        <v>1865</v>
      </c>
      <c r="D253" s="9" t="s">
        <v>145</v>
      </c>
      <c r="E253" s="4" t="s">
        <v>1</v>
      </c>
      <c r="F253" s="62" t="s">
        <v>2299</v>
      </c>
      <c r="G253" s="10">
        <v>10</v>
      </c>
    </row>
    <row r="254" spans="1:7" ht="35.15" customHeight="1" x14ac:dyDescent="0.25">
      <c r="A254" s="4" t="s">
        <v>1842</v>
      </c>
      <c r="B254" s="4" t="s">
        <v>110</v>
      </c>
      <c r="C254" s="4" t="s">
        <v>1865</v>
      </c>
      <c r="D254" s="9" t="s">
        <v>145</v>
      </c>
      <c r="E254" s="4" t="s">
        <v>2</v>
      </c>
      <c r="F254" s="62" t="s">
        <v>2300</v>
      </c>
      <c r="G254" s="10">
        <v>14</v>
      </c>
    </row>
    <row r="255" spans="1:7" ht="35.15" customHeight="1" x14ac:dyDescent="0.25">
      <c r="A255" s="4" t="s">
        <v>1842</v>
      </c>
      <c r="B255" s="4" t="s">
        <v>110</v>
      </c>
      <c r="C255" s="4" t="s">
        <v>450</v>
      </c>
      <c r="D255" s="9" t="s">
        <v>451</v>
      </c>
      <c r="E255" s="4" t="s">
        <v>0</v>
      </c>
      <c r="F255" s="62" t="s">
        <v>633</v>
      </c>
      <c r="G255" s="10">
        <v>10</v>
      </c>
    </row>
    <row r="256" spans="1:7" ht="35.15" customHeight="1" x14ac:dyDescent="0.25">
      <c r="A256" s="4" t="s">
        <v>1842</v>
      </c>
      <c r="B256" s="4" t="s">
        <v>110</v>
      </c>
      <c r="C256" s="4" t="s">
        <v>450</v>
      </c>
      <c r="D256" s="9" t="s">
        <v>451</v>
      </c>
      <c r="E256" s="4" t="s">
        <v>1</v>
      </c>
      <c r="F256" s="62" t="s">
        <v>2301</v>
      </c>
      <c r="G256" s="10">
        <v>13</v>
      </c>
    </row>
    <row r="257" spans="1:7" ht="35.15" customHeight="1" x14ac:dyDescent="0.25">
      <c r="A257" s="4" t="s">
        <v>1842</v>
      </c>
      <c r="B257" s="4" t="s">
        <v>110</v>
      </c>
      <c r="C257" s="4" t="s">
        <v>450</v>
      </c>
      <c r="D257" s="9" t="s">
        <v>451</v>
      </c>
      <c r="E257" s="4" t="s">
        <v>2</v>
      </c>
      <c r="F257" s="62" t="s">
        <v>635</v>
      </c>
      <c r="G257" s="10">
        <v>13</v>
      </c>
    </row>
    <row r="258" spans="1:7" ht="35.15" customHeight="1" x14ac:dyDescent="0.25">
      <c r="A258" s="4" t="s">
        <v>1842</v>
      </c>
      <c r="B258" s="4" t="s">
        <v>110</v>
      </c>
      <c r="C258" s="4" t="s">
        <v>114</v>
      </c>
      <c r="D258" s="9" t="s">
        <v>1870</v>
      </c>
      <c r="E258" s="4" t="s">
        <v>0</v>
      </c>
      <c r="F258" s="62" t="s">
        <v>2302</v>
      </c>
      <c r="G258" s="10">
        <v>16</v>
      </c>
    </row>
    <row r="259" spans="1:7" ht="35.15" customHeight="1" x14ac:dyDescent="0.25">
      <c r="A259" s="4" t="s">
        <v>1842</v>
      </c>
      <c r="B259" s="4" t="s">
        <v>110</v>
      </c>
      <c r="C259" s="4" t="s">
        <v>114</v>
      </c>
      <c r="D259" s="9" t="s">
        <v>1870</v>
      </c>
      <c r="E259" s="4" t="s">
        <v>1</v>
      </c>
      <c r="F259" s="62" t="s">
        <v>2303</v>
      </c>
      <c r="G259" s="10">
        <v>16</v>
      </c>
    </row>
    <row r="260" spans="1:7" ht="35.15" customHeight="1" x14ac:dyDescent="0.25">
      <c r="A260" s="4" t="s">
        <v>1842</v>
      </c>
      <c r="B260" s="4" t="s">
        <v>110</v>
      </c>
      <c r="C260" s="4" t="s">
        <v>114</v>
      </c>
      <c r="D260" s="9" t="s">
        <v>1870</v>
      </c>
      <c r="E260" s="4" t="s">
        <v>2</v>
      </c>
      <c r="F260" s="62" t="s">
        <v>2044</v>
      </c>
      <c r="G260" s="10">
        <v>4</v>
      </c>
    </row>
    <row r="261" spans="1:7" ht="35.15" customHeight="1" x14ac:dyDescent="0.25">
      <c r="A261" s="4" t="s">
        <v>1842</v>
      </c>
      <c r="B261" s="4" t="s">
        <v>110</v>
      </c>
      <c r="C261" s="4" t="s">
        <v>116</v>
      </c>
      <c r="D261" s="9" t="s">
        <v>1871</v>
      </c>
      <c r="E261" s="4" t="s">
        <v>0</v>
      </c>
      <c r="F261" s="62" t="s">
        <v>558</v>
      </c>
      <c r="G261" s="10">
        <v>14</v>
      </c>
    </row>
    <row r="262" spans="1:7" ht="35.15" customHeight="1" x14ac:dyDescent="0.25">
      <c r="A262" s="4" t="s">
        <v>1842</v>
      </c>
      <c r="B262" s="4" t="s">
        <v>110</v>
      </c>
      <c r="C262" s="4" t="s">
        <v>116</v>
      </c>
      <c r="D262" s="9" t="s">
        <v>1871</v>
      </c>
      <c r="E262" s="4" t="s">
        <v>1</v>
      </c>
      <c r="F262" s="62" t="s">
        <v>559</v>
      </c>
      <c r="G262" s="10">
        <v>11</v>
      </c>
    </row>
    <row r="263" spans="1:7" ht="35.15" customHeight="1" x14ac:dyDescent="0.25">
      <c r="A263" s="4" t="s">
        <v>1842</v>
      </c>
      <c r="B263" s="4" t="s">
        <v>110</v>
      </c>
      <c r="C263" s="4" t="s">
        <v>116</v>
      </c>
      <c r="D263" s="9" t="s">
        <v>1871</v>
      </c>
      <c r="E263" s="4" t="s">
        <v>2</v>
      </c>
      <c r="F263" s="62" t="s">
        <v>2045</v>
      </c>
      <c r="G263" s="10">
        <v>11</v>
      </c>
    </row>
    <row r="264" spans="1:7" ht="35.15" customHeight="1" x14ac:dyDescent="0.25">
      <c r="A264" s="4" t="s">
        <v>1842</v>
      </c>
      <c r="B264" s="4" t="s">
        <v>110</v>
      </c>
      <c r="C264" s="4" t="s">
        <v>118</v>
      </c>
      <c r="D264" s="9" t="s">
        <v>1872</v>
      </c>
      <c r="E264" s="4" t="s">
        <v>0</v>
      </c>
      <c r="F264" s="62" t="s">
        <v>564</v>
      </c>
      <c r="G264" s="10">
        <v>5</v>
      </c>
    </row>
    <row r="265" spans="1:7" ht="35.15" customHeight="1" x14ac:dyDescent="0.25">
      <c r="A265" s="4" t="s">
        <v>1842</v>
      </c>
      <c r="B265" s="4" t="s">
        <v>110</v>
      </c>
      <c r="C265" s="4" t="s">
        <v>118</v>
      </c>
      <c r="D265" s="9" t="s">
        <v>1872</v>
      </c>
      <c r="E265" s="4" t="s">
        <v>1</v>
      </c>
      <c r="F265" s="62" t="s">
        <v>2046</v>
      </c>
      <c r="G265" s="10">
        <v>15</v>
      </c>
    </row>
    <row r="266" spans="1:7" ht="35.15" customHeight="1" x14ac:dyDescent="0.25">
      <c r="A266" s="4" t="s">
        <v>1842</v>
      </c>
      <c r="B266" s="4" t="s">
        <v>110</v>
      </c>
      <c r="C266" s="4" t="s">
        <v>118</v>
      </c>
      <c r="D266" s="9" t="s">
        <v>1872</v>
      </c>
      <c r="E266" s="4" t="s">
        <v>2</v>
      </c>
      <c r="F266" s="62" t="s">
        <v>566</v>
      </c>
      <c r="G266" s="10">
        <v>16</v>
      </c>
    </row>
    <row r="267" spans="1:7" ht="35.15" customHeight="1" x14ac:dyDescent="0.25">
      <c r="A267" s="4" t="s">
        <v>1842</v>
      </c>
      <c r="B267" s="4" t="s">
        <v>110</v>
      </c>
      <c r="C267" s="4" t="s">
        <v>1866</v>
      </c>
      <c r="D267" s="9" t="s">
        <v>168</v>
      </c>
      <c r="E267" s="4" t="s">
        <v>0</v>
      </c>
      <c r="F267" s="62" t="s">
        <v>2304</v>
      </c>
      <c r="G267" s="10">
        <v>12</v>
      </c>
    </row>
    <row r="268" spans="1:7" ht="35.15" customHeight="1" x14ac:dyDescent="0.25">
      <c r="A268" s="4" t="s">
        <v>1842</v>
      </c>
      <c r="B268" s="4" t="s">
        <v>110</v>
      </c>
      <c r="C268" s="4" t="s">
        <v>1866</v>
      </c>
      <c r="D268" s="9" t="s">
        <v>168</v>
      </c>
      <c r="E268" s="4" t="s">
        <v>1</v>
      </c>
      <c r="F268" s="62" t="s">
        <v>2305</v>
      </c>
      <c r="G268" s="10">
        <v>12</v>
      </c>
    </row>
    <row r="269" spans="1:7" ht="35.15" customHeight="1" x14ac:dyDescent="0.25">
      <c r="A269" s="4" t="s">
        <v>1842</v>
      </c>
      <c r="B269" s="4" t="s">
        <v>110</v>
      </c>
      <c r="C269" s="4" t="s">
        <v>1866</v>
      </c>
      <c r="D269" s="9" t="s">
        <v>168</v>
      </c>
      <c r="E269" s="4" t="s">
        <v>2</v>
      </c>
      <c r="F269" s="62" t="s">
        <v>2306</v>
      </c>
      <c r="G269" s="10">
        <v>12</v>
      </c>
    </row>
    <row r="270" spans="1:7" ht="35.15" customHeight="1" x14ac:dyDescent="0.25">
      <c r="A270" s="4" t="s">
        <v>1842</v>
      </c>
      <c r="B270" s="4" t="s">
        <v>110</v>
      </c>
      <c r="C270" s="4" t="s">
        <v>454</v>
      </c>
      <c r="D270" s="9" t="s">
        <v>455</v>
      </c>
      <c r="E270" s="4" t="s">
        <v>0</v>
      </c>
      <c r="F270" s="62" t="s">
        <v>719</v>
      </c>
      <c r="G270" s="10">
        <v>9</v>
      </c>
    </row>
    <row r="271" spans="1:7" ht="35.15" customHeight="1" x14ac:dyDescent="0.25">
      <c r="A271" s="4" t="s">
        <v>1842</v>
      </c>
      <c r="B271" s="4" t="s">
        <v>110</v>
      </c>
      <c r="C271" s="4" t="s">
        <v>454</v>
      </c>
      <c r="D271" s="9" t="s">
        <v>455</v>
      </c>
      <c r="E271" s="4" t="s">
        <v>1</v>
      </c>
      <c r="F271" s="62" t="s">
        <v>720</v>
      </c>
      <c r="G271" s="10">
        <v>9</v>
      </c>
    </row>
    <row r="272" spans="1:7" ht="35.15" customHeight="1" x14ac:dyDescent="0.25">
      <c r="A272" s="4" t="s">
        <v>1842</v>
      </c>
      <c r="B272" s="4" t="s">
        <v>110</v>
      </c>
      <c r="C272" s="4" t="s">
        <v>454</v>
      </c>
      <c r="D272" s="9" t="s">
        <v>455</v>
      </c>
      <c r="E272" s="4" t="s">
        <v>2</v>
      </c>
      <c r="F272" s="62" t="s">
        <v>2307</v>
      </c>
      <c r="G272" s="10">
        <v>18</v>
      </c>
    </row>
    <row r="273" spans="1:7" ht="35.15" customHeight="1" x14ac:dyDescent="0.25">
      <c r="A273" s="4" t="s">
        <v>1842</v>
      </c>
      <c r="B273" s="4" t="s">
        <v>110</v>
      </c>
      <c r="C273" s="4" t="s">
        <v>123</v>
      </c>
      <c r="D273" s="9" t="s">
        <v>1874</v>
      </c>
      <c r="E273" s="4" t="s">
        <v>0</v>
      </c>
      <c r="F273" s="62" t="s">
        <v>649</v>
      </c>
      <c r="G273" s="10">
        <v>15</v>
      </c>
    </row>
    <row r="274" spans="1:7" ht="35.15" customHeight="1" x14ac:dyDescent="0.25">
      <c r="A274" s="4" t="s">
        <v>1842</v>
      </c>
      <c r="B274" s="4" t="s">
        <v>110</v>
      </c>
      <c r="C274" s="4" t="s">
        <v>123</v>
      </c>
      <c r="D274" s="9" t="s">
        <v>1874</v>
      </c>
      <c r="E274" s="4" t="s">
        <v>1</v>
      </c>
      <c r="F274" s="62" t="s">
        <v>650</v>
      </c>
      <c r="G274" s="10">
        <v>15</v>
      </c>
    </row>
    <row r="275" spans="1:7" ht="35.15" customHeight="1" x14ac:dyDescent="0.25">
      <c r="A275" s="4" t="s">
        <v>1842</v>
      </c>
      <c r="B275" s="4" t="s">
        <v>110</v>
      </c>
      <c r="C275" s="4" t="s">
        <v>123</v>
      </c>
      <c r="D275" s="9" t="s">
        <v>1874</v>
      </c>
      <c r="E275" s="4" t="s">
        <v>2</v>
      </c>
      <c r="F275" s="62" t="s">
        <v>2047</v>
      </c>
      <c r="G275" s="10">
        <v>6</v>
      </c>
    </row>
    <row r="276" spans="1:7" ht="35.15" customHeight="1" x14ac:dyDescent="0.25">
      <c r="A276" s="4" t="s">
        <v>1842</v>
      </c>
      <c r="B276" s="4" t="s">
        <v>110</v>
      </c>
      <c r="C276" s="4" t="s">
        <v>125</v>
      </c>
      <c r="D276" s="9" t="s">
        <v>1875</v>
      </c>
      <c r="E276" s="4" t="s">
        <v>0</v>
      </c>
      <c r="F276" s="62" t="s">
        <v>652</v>
      </c>
      <c r="G276" s="10">
        <v>9</v>
      </c>
    </row>
    <row r="277" spans="1:7" ht="35.15" customHeight="1" x14ac:dyDescent="0.25">
      <c r="A277" s="4" t="s">
        <v>1842</v>
      </c>
      <c r="B277" s="4" t="s">
        <v>110</v>
      </c>
      <c r="C277" s="4" t="s">
        <v>125</v>
      </c>
      <c r="D277" s="9" t="s">
        <v>1875</v>
      </c>
      <c r="E277" s="4" t="s">
        <v>1</v>
      </c>
      <c r="F277" s="62" t="s">
        <v>653</v>
      </c>
      <c r="G277" s="10">
        <v>9</v>
      </c>
    </row>
    <row r="278" spans="1:7" ht="35.15" customHeight="1" x14ac:dyDescent="0.25">
      <c r="A278" s="4" t="s">
        <v>1842</v>
      </c>
      <c r="B278" s="4" t="s">
        <v>110</v>
      </c>
      <c r="C278" s="4" t="s">
        <v>125</v>
      </c>
      <c r="D278" s="9" t="s">
        <v>1875</v>
      </c>
      <c r="E278" s="4" t="s">
        <v>2</v>
      </c>
      <c r="F278" s="62" t="s">
        <v>654</v>
      </c>
      <c r="G278" s="10">
        <v>18</v>
      </c>
    </row>
    <row r="279" spans="1:7" ht="35.15" customHeight="1" x14ac:dyDescent="0.25">
      <c r="A279" s="4" t="s">
        <v>1842</v>
      </c>
      <c r="B279" s="4" t="s">
        <v>110</v>
      </c>
      <c r="C279" s="4" t="s">
        <v>127</v>
      </c>
      <c r="D279" s="9" t="s">
        <v>1876</v>
      </c>
      <c r="E279" s="4" t="s">
        <v>0</v>
      </c>
      <c r="F279" s="62" t="s">
        <v>2048</v>
      </c>
      <c r="G279" s="10">
        <v>9</v>
      </c>
    </row>
    <row r="280" spans="1:7" ht="35.15" customHeight="1" x14ac:dyDescent="0.25">
      <c r="A280" s="4" t="s">
        <v>1842</v>
      </c>
      <c r="B280" s="4" t="s">
        <v>110</v>
      </c>
      <c r="C280" s="4" t="s">
        <v>127</v>
      </c>
      <c r="D280" s="9" t="s">
        <v>1876</v>
      </c>
      <c r="E280" s="4" t="s">
        <v>1</v>
      </c>
      <c r="F280" s="62" t="s">
        <v>658</v>
      </c>
      <c r="G280" s="10">
        <v>12</v>
      </c>
    </row>
    <row r="281" spans="1:7" ht="35.15" customHeight="1" x14ac:dyDescent="0.25">
      <c r="A281" s="4" t="s">
        <v>1842</v>
      </c>
      <c r="B281" s="4" t="s">
        <v>110</v>
      </c>
      <c r="C281" s="4" t="s">
        <v>127</v>
      </c>
      <c r="D281" s="9" t="s">
        <v>1876</v>
      </c>
      <c r="E281" s="4" t="s">
        <v>2</v>
      </c>
      <c r="F281" s="62" t="s">
        <v>659</v>
      </c>
      <c r="G281" s="10">
        <v>15</v>
      </c>
    </row>
    <row r="282" spans="1:7" ht="35.15" customHeight="1" x14ac:dyDescent="0.25">
      <c r="A282" s="4" t="s">
        <v>1842</v>
      </c>
      <c r="B282" s="4" t="s">
        <v>110</v>
      </c>
      <c r="C282" s="4" t="s">
        <v>130</v>
      </c>
      <c r="D282" s="9" t="s">
        <v>1108</v>
      </c>
      <c r="E282" s="4" t="s">
        <v>0</v>
      </c>
      <c r="F282" s="62" t="s">
        <v>1988</v>
      </c>
      <c r="G282" s="10">
        <v>6</v>
      </c>
    </row>
    <row r="283" spans="1:7" ht="35.15" customHeight="1" x14ac:dyDescent="0.25">
      <c r="A283" s="4" t="s">
        <v>1842</v>
      </c>
      <c r="B283" s="4" t="s">
        <v>110</v>
      </c>
      <c r="C283" s="4" t="s">
        <v>130</v>
      </c>
      <c r="D283" s="9" t="s">
        <v>1108</v>
      </c>
      <c r="E283" s="4" t="s">
        <v>1</v>
      </c>
      <c r="F283" s="62" t="s">
        <v>1110</v>
      </c>
      <c r="G283" s="10">
        <v>30</v>
      </c>
    </row>
    <row r="284" spans="1:7" ht="35.15" customHeight="1" x14ac:dyDescent="0.25">
      <c r="A284" s="4" t="s">
        <v>1842</v>
      </c>
      <c r="B284" s="4" t="s">
        <v>110</v>
      </c>
      <c r="C284" s="4" t="s">
        <v>130</v>
      </c>
      <c r="D284" s="9" t="s">
        <v>1108</v>
      </c>
      <c r="E284" s="4" t="s">
        <v>2</v>
      </c>
      <c r="F284" s="62" t="s">
        <v>1111</v>
      </c>
      <c r="G284" s="10">
        <v>12</v>
      </c>
    </row>
    <row r="285" spans="1:7" ht="35.15" customHeight="1" x14ac:dyDescent="0.25">
      <c r="A285" s="4" t="s">
        <v>1842</v>
      </c>
      <c r="B285" s="4" t="s">
        <v>110</v>
      </c>
      <c r="C285" s="4" t="s">
        <v>132</v>
      </c>
      <c r="D285" s="9" t="s">
        <v>133</v>
      </c>
      <c r="E285" s="4" t="s">
        <v>0</v>
      </c>
      <c r="F285" s="62" t="s">
        <v>1989</v>
      </c>
      <c r="G285" s="10">
        <v>7</v>
      </c>
    </row>
    <row r="286" spans="1:7" ht="35.15" customHeight="1" x14ac:dyDescent="0.25">
      <c r="A286" s="4" t="s">
        <v>1842</v>
      </c>
      <c r="B286" s="4" t="s">
        <v>110</v>
      </c>
      <c r="C286" s="4" t="s">
        <v>132</v>
      </c>
      <c r="D286" s="9" t="s">
        <v>133</v>
      </c>
      <c r="E286" s="4" t="s">
        <v>1</v>
      </c>
      <c r="F286" s="62" t="s">
        <v>1114</v>
      </c>
      <c r="G286" s="10">
        <v>5</v>
      </c>
    </row>
    <row r="287" spans="1:7" ht="35.15" customHeight="1" x14ac:dyDescent="0.25">
      <c r="A287" s="4" t="s">
        <v>1842</v>
      </c>
      <c r="B287" s="4" t="s">
        <v>134</v>
      </c>
      <c r="C287" s="4" t="s">
        <v>152</v>
      </c>
      <c r="D287" s="9" t="s">
        <v>153</v>
      </c>
      <c r="E287" s="4" t="s">
        <v>0</v>
      </c>
      <c r="F287" s="62" t="s">
        <v>775</v>
      </c>
      <c r="G287" s="10">
        <v>13</v>
      </c>
    </row>
    <row r="288" spans="1:7" ht="35.15" customHeight="1" x14ac:dyDescent="0.25">
      <c r="A288" s="4" t="s">
        <v>1842</v>
      </c>
      <c r="B288" s="4" t="s">
        <v>134</v>
      </c>
      <c r="C288" s="4" t="s">
        <v>152</v>
      </c>
      <c r="D288" s="9" t="s">
        <v>153</v>
      </c>
      <c r="E288" s="4" t="s">
        <v>1</v>
      </c>
      <c r="F288" s="62" t="s">
        <v>2308</v>
      </c>
      <c r="G288" s="10">
        <v>14</v>
      </c>
    </row>
    <row r="289" spans="1:7" ht="35.15" customHeight="1" x14ac:dyDescent="0.25">
      <c r="A289" s="4" t="s">
        <v>1842</v>
      </c>
      <c r="B289" s="4" t="s">
        <v>134</v>
      </c>
      <c r="C289" s="4" t="s">
        <v>152</v>
      </c>
      <c r="D289" s="9" t="s">
        <v>153</v>
      </c>
      <c r="E289" s="4" t="s">
        <v>2</v>
      </c>
      <c r="F289" s="62" t="s">
        <v>2309</v>
      </c>
      <c r="G289" s="10">
        <v>9</v>
      </c>
    </row>
    <row r="290" spans="1:7" ht="35.15" customHeight="1" x14ac:dyDescent="0.25">
      <c r="A290" s="4" t="s">
        <v>1842</v>
      </c>
      <c r="B290" s="4" t="s">
        <v>134</v>
      </c>
      <c r="C290" s="4" t="s">
        <v>135</v>
      </c>
      <c r="D290" s="9" t="s">
        <v>741</v>
      </c>
      <c r="E290" s="4" t="s">
        <v>0</v>
      </c>
      <c r="F290" s="62" t="s">
        <v>2310</v>
      </c>
      <c r="G290" s="10">
        <v>11</v>
      </c>
    </row>
    <row r="291" spans="1:7" ht="35.15" customHeight="1" x14ac:dyDescent="0.25">
      <c r="A291" s="4" t="s">
        <v>1842</v>
      </c>
      <c r="B291" s="4" t="s">
        <v>134</v>
      </c>
      <c r="C291" s="4" t="s">
        <v>135</v>
      </c>
      <c r="D291" s="9" t="s">
        <v>741</v>
      </c>
      <c r="E291" s="4" t="s">
        <v>1</v>
      </c>
      <c r="F291" s="62" t="s">
        <v>2049</v>
      </c>
      <c r="G291" s="10">
        <v>16</v>
      </c>
    </row>
    <row r="292" spans="1:7" ht="35.15" customHeight="1" x14ac:dyDescent="0.25">
      <c r="A292" s="4" t="s">
        <v>1842</v>
      </c>
      <c r="B292" s="4" t="s">
        <v>134</v>
      </c>
      <c r="C292" s="4" t="s">
        <v>135</v>
      </c>
      <c r="D292" s="9" t="s">
        <v>741</v>
      </c>
      <c r="E292" s="4" t="s">
        <v>2</v>
      </c>
      <c r="F292" s="62" t="s">
        <v>744</v>
      </c>
      <c r="G292" s="10">
        <v>9</v>
      </c>
    </row>
    <row r="293" spans="1:7" ht="35.15" customHeight="1" x14ac:dyDescent="0.25">
      <c r="A293" s="4" t="s">
        <v>1842</v>
      </c>
      <c r="B293" s="4" t="s">
        <v>134</v>
      </c>
      <c r="C293" s="4" t="s">
        <v>137</v>
      </c>
      <c r="D293" s="9" t="s">
        <v>745</v>
      </c>
      <c r="E293" s="4" t="s">
        <v>0</v>
      </c>
      <c r="F293" s="62" t="s">
        <v>746</v>
      </c>
      <c r="G293" s="10">
        <v>10</v>
      </c>
    </row>
    <row r="294" spans="1:7" ht="35.15" customHeight="1" x14ac:dyDescent="0.25">
      <c r="A294" s="4" t="s">
        <v>1842</v>
      </c>
      <c r="B294" s="4" t="s">
        <v>134</v>
      </c>
      <c r="C294" s="4" t="s">
        <v>137</v>
      </c>
      <c r="D294" s="9" t="s">
        <v>745</v>
      </c>
      <c r="E294" s="4" t="s">
        <v>1</v>
      </c>
      <c r="F294" s="62" t="s">
        <v>747</v>
      </c>
      <c r="G294" s="10">
        <v>16</v>
      </c>
    </row>
    <row r="295" spans="1:7" ht="35.15" customHeight="1" x14ac:dyDescent="0.25">
      <c r="A295" s="4" t="s">
        <v>1842</v>
      </c>
      <c r="B295" s="4" t="s">
        <v>134</v>
      </c>
      <c r="C295" s="4" t="s">
        <v>137</v>
      </c>
      <c r="D295" s="9" t="s">
        <v>745</v>
      </c>
      <c r="E295" s="4" t="s">
        <v>2</v>
      </c>
      <c r="F295" s="62" t="s">
        <v>748</v>
      </c>
      <c r="G295" s="10">
        <v>10</v>
      </c>
    </row>
    <row r="296" spans="1:7" ht="35.15" customHeight="1" x14ac:dyDescent="0.25">
      <c r="A296" s="4" t="s">
        <v>1842</v>
      </c>
      <c r="B296" s="4" t="s">
        <v>134</v>
      </c>
      <c r="C296" s="4" t="s">
        <v>458</v>
      </c>
      <c r="D296" s="9" t="s">
        <v>459</v>
      </c>
      <c r="E296" s="4" t="s">
        <v>0</v>
      </c>
      <c r="F296" s="62" t="s">
        <v>2050</v>
      </c>
      <c r="G296" s="10">
        <v>10</v>
      </c>
    </row>
    <row r="297" spans="1:7" ht="35.15" customHeight="1" x14ac:dyDescent="0.25">
      <c r="A297" s="4" t="s">
        <v>1842</v>
      </c>
      <c r="B297" s="4" t="s">
        <v>134</v>
      </c>
      <c r="C297" s="4" t="s">
        <v>458</v>
      </c>
      <c r="D297" s="9" t="s">
        <v>459</v>
      </c>
      <c r="E297" s="4" t="s">
        <v>1</v>
      </c>
      <c r="F297" s="62" t="s">
        <v>2051</v>
      </c>
      <c r="G297" s="10">
        <v>18</v>
      </c>
    </row>
    <row r="298" spans="1:7" ht="35.15" customHeight="1" x14ac:dyDescent="0.25">
      <c r="A298" s="4" t="s">
        <v>1842</v>
      </c>
      <c r="B298" s="4" t="s">
        <v>134</v>
      </c>
      <c r="C298" s="4" t="s">
        <v>458</v>
      </c>
      <c r="D298" s="9" t="s">
        <v>459</v>
      </c>
      <c r="E298" s="4" t="s">
        <v>2</v>
      </c>
      <c r="F298" s="62" t="s">
        <v>2052</v>
      </c>
      <c r="G298" s="10">
        <v>8</v>
      </c>
    </row>
    <row r="299" spans="1:7" ht="35.15" customHeight="1" x14ac:dyDescent="0.25">
      <c r="A299" s="4" t="s">
        <v>1842</v>
      </c>
      <c r="B299" s="4" t="s">
        <v>134</v>
      </c>
      <c r="C299" s="4" t="s">
        <v>154</v>
      </c>
      <c r="D299" s="9" t="s">
        <v>155</v>
      </c>
      <c r="E299" s="4" t="s">
        <v>0</v>
      </c>
      <c r="F299" s="62" t="s">
        <v>778</v>
      </c>
      <c r="G299" s="10">
        <v>12</v>
      </c>
    </row>
    <row r="300" spans="1:7" ht="35.15" customHeight="1" x14ac:dyDescent="0.25">
      <c r="A300" s="4" t="s">
        <v>1842</v>
      </c>
      <c r="B300" s="4" t="s">
        <v>134</v>
      </c>
      <c r="C300" s="4" t="s">
        <v>154</v>
      </c>
      <c r="D300" s="9" t="s">
        <v>155</v>
      </c>
      <c r="E300" s="4" t="s">
        <v>1</v>
      </c>
      <c r="F300" s="62" t="s">
        <v>779</v>
      </c>
      <c r="G300" s="10">
        <v>14</v>
      </c>
    </row>
    <row r="301" spans="1:7" ht="35.15" customHeight="1" x14ac:dyDescent="0.25">
      <c r="A301" s="4" t="s">
        <v>1842</v>
      </c>
      <c r="B301" s="4" t="s">
        <v>134</v>
      </c>
      <c r="C301" s="4" t="s">
        <v>154</v>
      </c>
      <c r="D301" s="9" t="s">
        <v>155</v>
      </c>
      <c r="E301" s="4" t="s">
        <v>2</v>
      </c>
      <c r="F301" s="62" t="s">
        <v>2053</v>
      </c>
      <c r="G301" s="10">
        <v>10</v>
      </c>
    </row>
    <row r="302" spans="1:7" ht="35.15" customHeight="1" x14ac:dyDescent="0.25">
      <c r="A302" s="4" t="s">
        <v>1842</v>
      </c>
      <c r="B302" s="4" t="s">
        <v>134</v>
      </c>
      <c r="C302" s="4" t="s">
        <v>141</v>
      </c>
      <c r="D302" s="9" t="s">
        <v>753</v>
      </c>
      <c r="E302" s="4" t="s">
        <v>0</v>
      </c>
      <c r="F302" s="62" t="s">
        <v>754</v>
      </c>
      <c r="G302" s="10">
        <v>14</v>
      </c>
    </row>
    <row r="303" spans="1:7" ht="35.15" customHeight="1" x14ac:dyDescent="0.25">
      <c r="A303" s="4" t="s">
        <v>1842</v>
      </c>
      <c r="B303" s="4" t="s">
        <v>134</v>
      </c>
      <c r="C303" s="4" t="s">
        <v>141</v>
      </c>
      <c r="D303" s="9" t="s">
        <v>753</v>
      </c>
      <c r="E303" s="4" t="s">
        <v>1</v>
      </c>
      <c r="F303" s="62" t="s">
        <v>755</v>
      </c>
      <c r="G303" s="10">
        <v>13</v>
      </c>
    </row>
    <row r="304" spans="1:7" ht="35.15" customHeight="1" x14ac:dyDescent="0.25">
      <c r="A304" s="4" t="s">
        <v>1842</v>
      </c>
      <c r="B304" s="4" t="s">
        <v>134</v>
      </c>
      <c r="C304" s="4" t="s">
        <v>141</v>
      </c>
      <c r="D304" s="9" t="s">
        <v>753</v>
      </c>
      <c r="E304" s="4" t="s">
        <v>2</v>
      </c>
      <c r="F304" s="62" t="s">
        <v>756</v>
      </c>
      <c r="G304" s="10">
        <v>9</v>
      </c>
    </row>
    <row r="305" spans="1:7" ht="35.15" customHeight="1" x14ac:dyDescent="0.25">
      <c r="A305" s="4" t="s">
        <v>1842</v>
      </c>
      <c r="B305" s="4" t="s">
        <v>134</v>
      </c>
      <c r="C305" s="4" t="s">
        <v>143</v>
      </c>
      <c r="D305" s="9" t="s">
        <v>1896</v>
      </c>
      <c r="E305" s="4" t="s">
        <v>0</v>
      </c>
      <c r="F305" s="62" t="s">
        <v>757</v>
      </c>
      <c r="G305" s="10">
        <v>12</v>
      </c>
    </row>
    <row r="306" spans="1:7" ht="35.15" customHeight="1" x14ac:dyDescent="0.25">
      <c r="A306" s="4" t="s">
        <v>1842</v>
      </c>
      <c r="B306" s="4" t="s">
        <v>134</v>
      </c>
      <c r="C306" s="4" t="s">
        <v>143</v>
      </c>
      <c r="D306" s="9" t="s">
        <v>1896</v>
      </c>
      <c r="E306" s="4" t="s">
        <v>1</v>
      </c>
      <c r="F306" s="62" t="s">
        <v>2294</v>
      </c>
      <c r="G306" s="10">
        <v>14</v>
      </c>
    </row>
    <row r="307" spans="1:7" ht="35.15" customHeight="1" x14ac:dyDescent="0.25">
      <c r="A307" s="4" t="s">
        <v>1842</v>
      </c>
      <c r="B307" s="4" t="s">
        <v>134</v>
      </c>
      <c r="C307" s="4" t="s">
        <v>143</v>
      </c>
      <c r="D307" s="9" t="s">
        <v>1896</v>
      </c>
      <c r="E307" s="4" t="s">
        <v>2</v>
      </c>
      <c r="F307" s="62" t="s">
        <v>759</v>
      </c>
      <c r="G307" s="10">
        <v>10</v>
      </c>
    </row>
    <row r="308" spans="1:7" ht="35.15" customHeight="1" x14ac:dyDescent="0.25">
      <c r="A308" s="4" t="s">
        <v>1842</v>
      </c>
      <c r="B308" s="4" t="s">
        <v>134</v>
      </c>
      <c r="C308" s="4" t="s">
        <v>146</v>
      </c>
      <c r="D308" s="9" t="s">
        <v>350</v>
      </c>
      <c r="E308" s="4" t="s">
        <v>0</v>
      </c>
      <c r="F308" s="62" t="s">
        <v>881</v>
      </c>
      <c r="G308" s="10">
        <v>6</v>
      </c>
    </row>
    <row r="309" spans="1:7" ht="35.15" customHeight="1" x14ac:dyDescent="0.25">
      <c r="A309" s="4" t="s">
        <v>1842</v>
      </c>
      <c r="B309" s="4" t="s">
        <v>134</v>
      </c>
      <c r="C309" s="4" t="s">
        <v>146</v>
      </c>
      <c r="D309" s="9" t="s">
        <v>350</v>
      </c>
      <c r="E309" s="4" t="s">
        <v>1</v>
      </c>
      <c r="F309" s="62" t="s">
        <v>882</v>
      </c>
      <c r="G309" s="10">
        <v>5</v>
      </c>
    </row>
    <row r="310" spans="1:7" ht="35.15" customHeight="1" x14ac:dyDescent="0.25">
      <c r="A310" s="4" t="s">
        <v>1842</v>
      </c>
      <c r="B310" s="4" t="s">
        <v>134</v>
      </c>
      <c r="C310" s="4" t="s">
        <v>146</v>
      </c>
      <c r="D310" s="9" t="s">
        <v>350</v>
      </c>
      <c r="E310" s="4" t="s">
        <v>2</v>
      </c>
      <c r="F310" s="62" t="s">
        <v>883</v>
      </c>
      <c r="G310" s="10">
        <v>6</v>
      </c>
    </row>
    <row r="311" spans="1:7" ht="35.15" customHeight="1" x14ac:dyDescent="0.25">
      <c r="A311" s="4" t="s">
        <v>1842</v>
      </c>
      <c r="B311" s="4" t="s">
        <v>134</v>
      </c>
      <c r="C311" s="4" t="s">
        <v>1867</v>
      </c>
      <c r="D311" s="9" t="s">
        <v>462</v>
      </c>
      <c r="E311" s="4" t="s">
        <v>0</v>
      </c>
      <c r="F311" s="62" t="s">
        <v>561</v>
      </c>
      <c r="G311" s="10">
        <v>18</v>
      </c>
    </row>
    <row r="312" spans="1:7" ht="35.15" customHeight="1" x14ac:dyDescent="0.25">
      <c r="A312" s="4" t="s">
        <v>1842</v>
      </c>
      <c r="B312" s="4" t="s">
        <v>134</v>
      </c>
      <c r="C312" s="4" t="s">
        <v>1867</v>
      </c>
      <c r="D312" s="9" t="s">
        <v>462</v>
      </c>
      <c r="E312" s="4" t="s">
        <v>1</v>
      </c>
      <c r="F312" s="62" t="s">
        <v>2054</v>
      </c>
      <c r="G312" s="10">
        <v>14</v>
      </c>
    </row>
    <row r="313" spans="1:7" ht="35.15" customHeight="1" x14ac:dyDescent="0.25">
      <c r="A313" s="4" t="s">
        <v>1842</v>
      </c>
      <c r="B313" s="4" t="s">
        <v>134</v>
      </c>
      <c r="C313" s="4" t="s">
        <v>1867</v>
      </c>
      <c r="D313" s="12" t="s">
        <v>462</v>
      </c>
      <c r="E313" s="4" t="s">
        <v>2</v>
      </c>
      <c r="F313" s="62" t="s">
        <v>563</v>
      </c>
      <c r="G313" s="10">
        <v>4</v>
      </c>
    </row>
    <row r="314" spans="1:7" ht="35.15" customHeight="1" x14ac:dyDescent="0.25">
      <c r="A314" s="4" t="s">
        <v>1842</v>
      </c>
      <c r="B314" s="4" t="s">
        <v>134</v>
      </c>
      <c r="C314" s="4" t="s">
        <v>139</v>
      </c>
      <c r="D314" s="12" t="s">
        <v>463</v>
      </c>
      <c r="E314" s="4" t="s">
        <v>0</v>
      </c>
      <c r="F314" s="62" t="s">
        <v>749</v>
      </c>
      <c r="G314" s="10">
        <v>8</v>
      </c>
    </row>
    <row r="315" spans="1:7" ht="35.15" customHeight="1" x14ac:dyDescent="0.25">
      <c r="A315" s="4" t="s">
        <v>1842</v>
      </c>
      <c r="B315" s="4" t="s">
        <v>134</v>
      </c>
      <c r="C315" s="4" t="s">
        <v>139</v>
      </c>
      <c r="D315" s="12" t="s">
        <v>463</v>
      </c>
      <c r="E315" s="4" t="s">
        <v>1</v>
      </c>
      <c r="F315" s="62" t="s">
        <v>750</v>
      </c>
      <c r="G315" s="10">
        <v>12</v>
      </c>
    </row>
    <row r="316" spans="1:7" ht="35.15" customHeight="1" x14ac:dyDescent="0.25">
      <c r="A316" s="4" t="s">
        <v>1842</v>
      </c>
      <c r="B316" s="4" t="s">
        <v>134</v>
      </c>
      <c r="C316" s="4" t="s">
        <v>139</v>
      </c>
      <c r="D316" s="12" t="s">
        <v>463</v>
      </c>
      <c r="E316" s="4" t="s">
        <v>2</v>
      </c>
      <c r="F316" s="62" t="s">
        <v>751</v>
      </c>
      <c r="G316" s="10">
        <v>16</v>
      </c>
    </row>
    <row r="317" spans="1:7" ht="35.15" customHeight="1" x14ac:dyDescent="0.25">
      <c r="A317" s="4" t="s">
        <v>1842</v>
      </c>
      <c r="B317" s="4" t="s">
        <v>134</v>
      </c>
      <c r="C317" s="4" t="s">
        <v>148</v>
      </c>
      <c r="D317" s="12" t="s">
        <v>767</v>
      </c>
      <c r="E317" s="4" t="s">
        <v>0</v>
      </c>
      <c r="F317" s="62" t="s">
        <v>768</v>
      </c>
      <c r="G317" s="10">
        <v>7</v>
      </c>
    </row>
    <row r="318" spans="1:7" ht="35.15" customHeight="1" x14ac:dyDescent="0.25">
      <c r="A318" s="4" t="s">
        <v>1842</v>
      </c>
      <c r="B318" s="4" t="s">
        <v>134</v>
      </c>
      <c r="C318" s="4" t="s">
        <v>148</v>
      </c>
      <c r="D318" s="12" t="s">
        <v>767</v>
      </c>
      <c r="E318" s="4" t="s">
        <v>1</v>
      </c>
      <c r="F318" s="62" t="s">
        <v>769</v>
      </c>
      <c r="G318" s="10">
        <v>15</v>
      </c>
    </row>
    <row r="319" spans="1:7" ht="35.15" customHeight="1" x14ac:dyDescent="0.25">
      <c r="A319" s="4" t="s">
        <v>1842</v>
      </c>
      <c r="B319" s="4" t="s">
        <v>134</v>
      </c>
      <c r="C319" s="4" t="s">
        <v>148</v>
      </c>
      <c r="D319" s="12" t="s">
        <v>767</v>
      </c>
      <c r="E319" s="4" t="s">
        <v>2</v>
      </c>
      <c r="F319" s="62" t="s">
        <v>770</v>
      </c>
      <c r="G319" s="10">
        <v>14</v>
      </c>
    </row>
    <row r="320" spans="1:7" ht="35.15" customHeight="1" x14ac:dyDescent="0.25">
      <c r="A320" s="4" t="s">
        <v>1842</v>
      </c>
      <c r="B320" s="4" t="s">
        <v>134</v>
      </c>
      <c r="C320" s="4" t="s">
        <v>150</v>
      </c>
      <c r="D320" s="12" t="s">
        <v>771</v>
      </c>
      <c r="E320" s="4" t="s">
        <v>0</v>
      </c>
      <c r="F320" s="62" t="s">
        <v>2311</v>
      </c>
      <c r="G320" s="10">
        <v>15</v>
      </c>
    </row>
    <row r="321" spans="1:7" ht="35.15" customHeight="1" x14ac:dyDescent="0.25">
      <c r="A321" s="4" t="s">
        <v>1842</v>
      </c>
      <c r="B321" s="4" t="s">
        <v>134</v>
      </c>
      <c r="C321" s="4" t="s">
        <v>150</v>
      </c>
      <c r="D321" s="12" t="s">
        <v>771</v>
      </c>
      <c r="E321" s="4" t="s">
        <v>1</v>
      </c>
      <c r="F321" s="62" t="s">
        <v>2055</v>
      </c>
      <c r="G321" s="10">
        <v>15</v>
      </c>
    </row>
    <row r="322" spans="1:7" ht="35.15" customHeight="1" x14ac:dyDescent="0.25">
      <c r="A322" s="4" t="s">
        <v>1842</v>
      </c>
      <c r="B322" s="4" t="s">
        <v>134</v>
      </c>
      <c r="C322" s="4" t="s">
        <v>150</v>
      </c>
      <c r="D322" s="12" t="s">
        <v>771</v>
      </c>
      <c r="E322" s="4" t="s">
        <v>2</v>
      </c>
      <c r="F322" s="62" t="s">
        <v>2056</v>
      </c>
      <c r="G322" s="10">
        <v>6</v>
      </c>
    </row>
    <row r="323" spans="1:7" ht="35.15" customHeight="1" x14ac:dyDescent="0.25">
      <c r="A323" s="4" t="s">
        <v>1842</v>
      </c>
      <c r="B323" s="4" t="s">
        <v>134</v>
      </c>
      <c r="C323" s="4" t="s">
        <v>156</v>
      </c>
      <c r="D323" s="12" t="s">
        <v>356</v>
      </c>
      <c r="E323" s="4" t="s">
        <v>0</v>
      </c>
      <c r="F323" s="62" t="s">
        <v>891</v>
      </c>
      <c r="G323" s="10">
        <v>3</v>
      </c>
    </row>
    <row r="324" spans="1:7" ht="35.15" customHeight="1" x14ac:dyDescent="0.25">
      <c r="A324" s="4" t="s">
        <v>1842</v>
      </c>
      <c r="B324" s="4" t="s">
        <v>134</v>
      </c>
      <c r="C324" s="4" t="s">
        <v>156</v>
      </c>
      <c r="D324" s="12" t="s">
        <v>356</v>
      </c>
      <c r="E324" s="4" t="s">
        <v>1</v>
      </c>
      <c r="F324" s="62" t="s">
        <v>892</v>
      </c>
      <c r="G324" s="10">
        <v>3</v>
      </c>
    </row>
    <row r="325" spans="1:7" ht="35.15" customHeight="1" x14ac:dyDescent="0.25">
      <c r="A325" s="4" t="s">
        <v>1842</v>
      </c>
      <c r="B325" s="4" t="s">
        <v>134</v>
      </c>
      <c r="C325" s="4" t="s">
        <v>156</v>
      </c>
      <c r="D325" s="12" t="s">
        <v>356</v>
      </c>
      <c r="E325" s="4" t="s">
        <v>2</v>
      </c>
      <c r="F325" s="62" t="s">
        <v>893</v>
      </c>
      <c r="G325" s="10">
        <v>3</v>
      </c>
    </row>
    <row r="326" spans="1:7" ht="35.15" customHeight="1" x14ac:dyDescent="0.25">
      <c r="A326" s="4" t="s">
        <v>1842</v>
      </c>
      <c r="B326" s="4" t="s">
        <v>134</v>
      </c>
      <c r="C326" s="4" t="s">
        <v>175</v>
      </c>
      <c r="D326" s="12" t="s">
        <v>176</v>
      </c>
      <c r="E326" s="4" t="s">
        <v>0</v>
      </c>
      <c r="F326" s="62" t="s">
        <v>2057</v>
      </c>
      <c r="G326" s="10">
        <v>9</v>
      </c>
    </row>
    <row r="327" spans="1:7" ht="35.15" customHeight="1" x14ac:dyDescent="0.25">
      <c r="A327" s="4" t="s">
        <v>1842</v>
      </c>
      <c r="B327" s="4" t="s">
        <v>134</v>
      </c>
      <c r="C327" s="4" t="s">
        <v>175</v>
      </c>
      <c r="D327" s="12" t="s">
        <v>176</v>
      </c>
      <c r="E327" s="4" t="s">
        <v>1</v>
      </c>
      <c r="F327" s="62" t="s">
        <v>2312</v>
      </c>
      <c r="G327" s="10">
        <v>9</v>
      </c>
    </row>
    <row r="328" spans="1:7" ht="35.15" customHeight="1" x14ac:dyDescent="0.25">
      <c r="A328" s="4" t="s">
        <v>1842</v>
      </c>
      <c r="B328" s="4" t="s">
        <v>134</v>
      </c>
      <c r="C328" s="4" t="s">
        <v>175</v>
      </c>
      <c r="D328" s="12" t="s">
        <v>176</v>
      </c>
      <c r="E328" s="4" t="s">
        <v>2</v>
      </c>
      <c r="F328" s="62" t="s">
        <v>2313</v>
      </c>
      <c r="G328" s="10">
        <v>18</v>
      </c>
    </row>
    <row r="329" spans="1:7" ht="35.15" customHeight="1" x14ac:dyDescent="0.25">
      <c r="A329" s="4" t="s">
        <v>1842</v>
      </c>
      <c r="B329" s="4" t="s">
        <v>134</v>
      </c>
      <c r="C329" s="4" t="s">
        <v>158</v>
      </c>
      <c r="D329" s="12" t="s">
        <v>159</v>
      </c>
      <c r="E329" s="4" t="s">
        <v>0</v>
      </c>
      <c r="F329" s="62" t="s">
        <v>948</v>
      </c>
      <c r="G329" s="10">
        <v>15</v>
      </c>
    </row>
    <row r="330" spans="1:7" ht="35.15" customHeight="1" x14ac:dyDescent="0.25">
      <c r="A330" s="4" t="s">
        <v>1842</v>
      </c>
      <c r="B330" s="4" t="s">
        <v>134</v>
      </c>
      <c r="C330" s="4" t="s">
        <v>158</v>
      </c>
      <c r="D330" s="12" t="s">
        <v>159</v>
      </c>
      <c r="E330" s="4" t="s">
        <v>1</v>
      </c>
      <c r="F330" s="62" t="s">
        <v>949</v>
      </c>
      <c r="G330" s="10">
        <v>15</v>
      </c>
    </row>
    <row r="331" spans="1:7" ht="35.15" customHeight="1" x14ac:dyDescent="0.25">
      <c r="A331" s="4" t="s">
        <v>1842</v>
      </c>
      <c r="B331" s="4" t="s">
        <v>134</v>
      </c>
      <c r="C331" s="4" t="s">
        <v>158</v>
      </c>
      <c r="D331" s="12" t="s">
        <v>159</v>
      </c>
      <c r="E331" s="4" t="s">
        <v>2</v>
      </c>
      <c r="F331" s="62" t="s">
        <v>950</v>
      </c>
      <c r="G331" s="10">
        <v>6</v>
      </c>
    </row>
    <row r="332" spans="1:7" ht="35.15" customHeight="1" x14ac:dyDescent="0.25">
      <c r="A332" s="4" t="s">
        <v>1842</v>
      </c>
      <c r="B332" s="4" t="s">
        <v>134</v>
      </c>
      <c r="C332" s="4" t="s">
        <v>160</v>
      </c>
      <c r="D332" s="12" t="s">
        <v>161</v>
      </c>
      <c r="E332" s="4" t="s">
        <v>0</v>
      </c>
      <c r="F332" s="62" t="s">
        <v>2058</v>
      </c>
      <c r="G332" s="10">
        <v>15</v>
      </c>
    </row>
    <row r="333" spans="1:7" ht="35.15" customHeight="1" x14ac:dyDescent="0.25">
      <c r="A333" s="4" t="s">
        <v>1842</v>
      </c>
      <c r="B333" s="4" t="s">
        <v>134</v>
      </c>
      <c r="C333" s="4" t="s">
        <v>160</v>
      </c>
      <c r="D333" s="12" t="s">
        <v>161</v>
      </c>
      <c r="E333" s="4" t="s">
        <v>1</v>
      </c>
      <c r="F333" s="62" t="s">
        <v>2314</v>
      </c>
      <c r="G333" s="10">
        <v>15</v>
      </c>
    </row>
    <row r="334" spans="1:7" ht="35.15" customHeight="1" x14ac:dyDescent="0.25">
      <c r="A334" s="4" t="s">
        <v>1842</v>
      </c>
      <c r="B334" s="4" t="s">
        <v>134</v>
      </c>
      <c r="C334" s="4" t="s">
        <v>160</v>
      </c>
      <c r="D334" s="12" t="s">
        <v>161</v>
      </c>
      <c r="E334" s="4" t="s">
        <v>2</v>
      </c>
      <c r="F334" s="62" t="s">
        <v>2315</v>
      </c>
      <c r="G334" s="10">
        <v>6</v>
      </c>
    </row>
    <row r="335" spans="1:7" ht="35.15" customHeight="1" x14ac:dyDescent="0.25">
      <c r="A335" s="4" t="s">
        <v>1842</v>
      </c>
      <c r="B335" s="4" t="s">
        <v>134</v>
      </c>
      <c r="C335" s="4" t="s">
        <v>465</v>
      </c>
      <c r="D335" s="12" t="s">
        <v>466</v>
      </c>
      <c r="E335" s="4" t="s">
        <v>0</v>
      </c>
      <c r="F335" s="62" t="s">
        <v>1100</v>
      </c>
      <c r="G335" s="10">
        <v>12</v>
      </c>
    </row>
    <row r="336" spans="1:7" ht="35.15" customHeight="1" x14ac:dyDescent="0.25">
      <c r="A336" s="4" t="s">
        <v>1842</v>
      </c>
      <c r="B336" s="4" t="s">
        <v>134</v>
      </c>
      <c r="C336" s="4" t="s">
        <v>465</v>
      </c>
      <c r="D336" s="12" t="s">
        <v>466</v>
      </c>
      <c r="E336" s="4" t="s">
        <v>1</v>
      </c>
      <c r="F336" s="62" t="s">
        <v>1101</v>
      </c>
      <c r="G336" s="10">
        <v>12</v>
      </c>
    </row>
    <row r="337" spans="1:7" ht="35.15" customHeight="1" x14ac:dyDescent="0.25">
      <c r="A337" s="4" t="s">
        <v>1842</v>
      </c>
      <c r="B337" s="4" t="s">
        <v>134</v>
      </c>
      <c r="C337" s="4" t="s">
        <v>465</v>
      </c>
      <c r="D337" s="12" t="s">
        <v>466</v>
      </c>
      <c r="E337" s="4" t="s">
        <v>2</v>
      </c>
      <c r="F337" s="62" t="s">
        <v>1102</v>
      </c>
      <c r="G337" s="10">
        <v>12</v>
      </c>
    </row>
    <row r="338" spans="1:7" ht="35.15" customHeight="1" x14ac:dyDescent="0.25">
      <c r="A338" s="4" t="s">
        <v>1842</v>
      </c>
      <c r="B338" s="4" t="s">
        <v>134</v>
      </c>
      <c r="C338" s="4" t="s">
        <v>177</v>
      </c>
      <c r="D338" s="12" t="s">
        <v>467</v>
      </c>
      <c r="E338" s="4" t="s">
        <v>0</v>
      </c>
      <c r="F338" s="62" t="s">
        <v>977</v>
      </c>
      <c r="G338" s="10">
        <v>9</v>
      </c>
    </row>
    <row r="339" spans="1:7" ht="35.15" customHeight="1" x14ac:dyDescent="0.25">
      <c r="A339" s="4" t="s">
        <v>1842</v>
      </c>
      <c r="B339" s="4" t="s">
        <v>134</v>
      </c>
      <c r="C339" s="4" t="s">
        <v>177</v>
      </c>
      <c r="D339" s="12" t="s">
        <v>467</v>
      </c>
      <c r="E339" s="4" t="s">
        <v>1</v>
      </c>
      <c r="F339" s="62" t="s">
        <v>978</v>
      </c>
      <c r="G339" s="10">
        <v>9</v>
      </c>
    </row>
    <row r="340" spans="1:7" ht="35.15" customHeight="1" x14ac:dyDescent="0.25">
      <c r="A340" s="4" t="s">
        <v>1842</v>
      </c>
      <c r="B340" s="4" t="s">
        <v>134</v>
      </c>
      <c r="C340" s="4" t="s">
        <v>177</v>
      </c>
      <c r="D340" s="12" t="s">
        <v>467</v>
      </c>
      <c r="E340" s="4" t="s">
        <v>2</v>
      </c>
      <c r="F340" s="62" t="s">
        <v>2316</v>
      </c>
      <c r="G340" s="10">
        <v>18</v>
      </c>
    </row>
    <row r="341" spans="1:7" ht="35.15" customHeight="1" x14ac:dyDescent="0.25">
      <c r="A341" s="4" t="s">
        <v>1842</v>
      </c>
      <c r="B341" s="4" t="s">
        <v>134</v>
      </c>
      <c r="C341" s="4" t="s">
        <v>164</v>
      </c>
      <c r="D341" s="12" t="s">
        <v>957</v>
      </c>
      <c r="E341" s="4" t="s">
        <v>0</v>
      </c>
      <c r="F341" s="62" t="s">
        <v>958</v>
      </c>
      <c r="G341" s="10">
        <v>9</v>
      </c>
    </row>
    <row r="342" spans="1:7" ht="35.15" customHeight="1" x14ac:dyDescent="0.25">
      <c r="A342" s="4" t="s">
        <v>1842</v>
      </c>
      <c r="B342" s="4" t="s">
        <v>134</v>
      </c>
      <c r="C342" s="4" t="s">
        <v>164</v>
      </c>
      <c r="D342" s="12" t="s">
        <v>957</v>
      </c>
      <c r="E342" s="4" t="s">
        <v>1</v>
      </c>
      <c r="F342" s="62" t="s">
        <v>959</v>
      </c>
      <c r="G342" s="10">
        <v>18</v>
      </c>
    </row>
    <row r="343" spans="1:7" ht="35.15" customHeight="1" x14ac:dyDescent="0.25">
      <c r="A343" s="4" t="s">
        <v>1842</v>
      </c>
      <c r="B343" s="4" t="s">
        <v>134</v>
      </c>
      <c r="C343" s="4" t="s">
        <v>164</v>
      </c>
      <c r="D343" s="12" t="s">
        <v>957</v>
      </c>
      <c r="E343" s="4" t="s">
        <v>2</v>
      </c>
      <c r="F343" s="62" t="s">
        <v>960</v>
      </c>
      <c r="G343" s="10">
        <v>9</v>
      </c>
    </row>
    <row r="344" spans="1:7" ht="35.15" customHeight="1" x14ac:dyDescent="0.25">
      <c r="A344" s="4" t="s">
        <v>1842</v>
      </c>
      <c r="B344" s="4" t="s">
        <v>134</v>
      </c>
      <c r="C344" s="4" t="s">
        <v>166</v>
      </c>
      <c r="D344" s="12" t="s">
        <v>256</v>
      </c>
      <c r="E344" s="4" t="s">
        <v>0</v>
      </c>
      <c r="F344" s="62" t="s">
        <v>961</v>
      </c>
      <c r="G344" s="10">
        <v>18</v>
      </c>
    </row>
    <row r="345" spans="1:7" ht="35.15" customHeight="1" x14ac:dyDescent="0.25">
      <c r="A345" s="4" t="s">
        <v>1842</v>
      </c>
      <c r="B345" s="4" t="s">
        <v>134</v>
      </c>
      <c r="C345" s="4" t="s">
        <v>166</v>
      </c>
      <c r="D345" s="12" t="s">
        <v>256</v>
      </c>
      <c r="E345" s="4" t="s">
        <v>1</v>
      </c>
      <c r="F345" s="62" t="s">
        <v>2037</v>
      </c>
      <c r="G345" s="10">
        <v>12</v>
      </c>
    </row>
    <row r="346" spans="1:7" ht="35.15" customHeight="1" x14ac:dyDescent="0.25">
      <c r="A346" s="4" t="s">
        <v>1842</v>
      </c>
      <c r="B346" s="4" t="s">
        <v>134</v>
      </c>
      <c r="C346" s="4" t="s">
        <v>166</v>
      </c>
      <c r="D346" s="12" t="s">
        <v>256</v>
      </c>
      <c r="E346" s="4" t="s">
        <v>2</v>
      </c>
      <c r="F346" s="62" t="s">
        <v>2298</v>
      </c>
      <c r="G346" s="10">
        <v>6</v>
      </c>
    </row>
    <row r="347" spans="1:7" ht="35.15" customHeight="1" x14ac:dyDescent="0.25">
      <c r="A347" s="4" t="s">
        <v>1842</v>
      </c>
      <c r="B347" s="4" t="s">
        <v>134</v>
      </c>
      <c r="C347" s="4" t="s">
        <v>169</v>
      </c>
      <c r="D347" s="12" t="s">
        <v>170</v>
      </c>
      <c r="E347" s="4" t="s">
        <v>0</v>
      </c>
      <c r="F347" s="62" t="s">
        <v>2287</v>
      </c>
      <c r="G347" s="10">
        <v>6</v>
      </c>
    </row>
    <row r="348" spans="1:7" ht="35.15" customHeight="1" x14ac:dyDescent="0.25">
      <c r="A348" s="4" t="s">
        <v>1842</v>
      </c>
      <c r="B348" s="4" t="s">
        <v>134</v>
      </c>
      <c r="C348" s="4" t="s">
        <v>169</v>
      </c>
      <c r="D348" s="12" t="s">
        <v>170</v>
      </c>
      <c r="E348" s="4" t="s">
        <v>1</v>
      </c>
      <c r="F348" s="62" t="s">
        <v>965</v>
      </c>
      <c r="G348" s="10">
        <v>6</v>
      </c>
    </row>
    <row r="349" spans="1:7" ht="35.15" customHeight="1" x14ac:dyDescent="0.25">
      <c r="A349" s="4" t="s">
        <v>1842</v>
      </c>
      <c r="B349" s="4" t="s">
        <v>134</v>
      </c>
      <c r="C349" s="4" t="s">
        <v>169</v>
      </c>
      <c r="D349" s="12" t="s">
        <v>170</v>
      </c>
      <c r="E349" s="4" t="s">
        <v>2</v>
      </c>
      <c r="F349" s="62" t="s">
        <v>966</v>
      </c>
      <c r="G349" s="10">
        <v>9</v>
      </c>
    </row>
    <row r="350" spans="1:7" ht="35.15" customHeight="1" x14ac:dyDescent="0.25">
      <c r="A350" s="4" t="s">
        <v>1842</v>
      </c>
      <c r="B350" s="4" t="s">
        <v>134</v>
      </c>
      <c r="C350" s="4" t="s">
        <v>1869</v>
      </c>
      <c r="D350" s="12" t="s">
        <v>470</v>
      </c>
      <c r="E350" s="4" t="s">
        <v>0</v>
      </c>
      <c r="F350" s="62" t="s">
        <v>561</v>
      </c>
      <c r="G350" s="10">
        <v>18</v>
      </c>
    </row>
    <row r="351" spans="1:7" ht="35.15" customHeight="1" x14ac:dyDescent="0.25">
      <c r="A351" s="4" t="s">
        <v>1842</v>
      </c>
      <c r="B351" s="4" t="s">
        <v>134</v>
      </c>
      <c r="C351" s="4" t="s">
        <v>1869</v>
      </c>
      <c r="D351" s="12" t="s">
        <v>470</v>
      </c>
      <c r="E351" s="4" t="s">
        <v>1</v>
      </c>
      <c r="F351" s="62" t="s">
        <v>2059</v>
      </c>
      <c r="G351" s="10">
        <v>12</v>
      </c>
    </row>
    <row r="352" spans="1:7" ht="35.15" customHeight="1" x14ac:dyDescent="0.25">
      <c r="A352" s="4" t="s">
        <v>1842</v>
      </c>
      <c r="B352" s="4" t="s">
        <v>134</v>
      </c>
      <c r="C352" s="4" t="s">
        <v>1869</v>
      </c>
      <c r="D352" s="12" t="s">
        <v>470</v>
      </c>
      <c r="E352" s="4" t="s">
        <v>2</v>
      </c>
      <c r="F352" s="62" t="s">
        <v>2317</v>
      </c>
      <c r="G352" s="10">
        <v>6</v>
      </c>
    </row>
    <row r="353" spans="1:7" ht="35.15" customHeight="1" x14ac:dyDescent="0.25">
      <c r="A353" s="4" t="s">
        <v>1842</v>
      </c>
      <c r="B353" s="4" t="s">
        <v>134</v>
      </c>
      <c r="C353" s="4" t="s">
        <v>162</v>
      </c>
      <c r="D353" s="12" t="s">
        <v>163</v>
      </c>
      <c r="E353" s="4" t="s">
        <v>0</v>
      </c>
      <c r="F353" s="62" t="s">
        <v>954</v>
      </c>
      <c r="G353" s="10">
        <v>12</v>
      </c>
    </row>
    <row r="354" spans="1:7" ht="35.15" customHeight="1" x14ac:dyDescent="0.25">
      <c r="A354" s="4" t="s">
        <v>1842</v>
      </c>
      <c r="B354" s="4" t="s">
        <v>134</v>
      </c>
      <c r="C354" s="4" t="s">
        <v>162</v>
      </c>
      <c r="D354" s="12" t="s">
        <v>163</v>
      </c>
      <c r="E354" s="4" t="s">
        <v>1</v>
      </c>
      <c r="F354" s="62" t="s">
        <v>2318</v>
      </c>
      <c r="G354" s="10">
        <v>12</v>
      </c>
    </row>
    <row r="355" spans="1:7" ht="35.15" customHeight="1" x14ac:dyDescent="0.25">
      <c r="A355" s="4" t="s">
        <v>1842</v>
      </c>
      <c r="B355" s="4" t="s">
        <v>134</v>
      </c>
      <c r="C355" s="4" t="s">
        <v>162</v>
      </c>
      <c r="D355" s="12" t="s">
        <v>163</v>
      </c>
      <c r="E355" s="4" t="s">
        <v>2</v>
      </c>
      <c r="F355" s="62" t="s">
        <v>956</v>
      </c>
      <c r="G355" s="10">
        <v>12</v>
      </c>
    </row>
    <row r="356" spans="1:7" ht="35.15" customHeight="1" x14ac:dyDescent="0.25">
      <c r="A356" s="4" t="s">
        <v>1842</v>
      </c>
      <c r="B356" s="4" t="s">
        <v>134</v>
      </c>
      <c r="C356" s="4" t="s">
        <v>171</v>
      </c>
      <c r="D356" s="12" t="s">
        <v>967</v>
      </c>
      <c r="E356" s="4" t="s">
        <v>0</v>
      </c>
      <c r="F356" s="62" t="s">
        <v>968</v>
      </c>
      <c r="G356" s="10">
        <v>9</v>
      </c>
    </row>
    <row r="357" spans="1:7" ht="35.15" customHeight="1" x14ac:dyDescent="0.25">
      <c r="A357" s="4" t="s">
        <v>1842</v>
      </c>
      <c r="B357" s="4" t="s">
        <v>134</v>
      </c>
      <c r="C357" s="4" t="s">
        <v>171</v>
      </c>
      <c r="D357" s="12" t="s">
        <v>967</v>
      </c>
      <c r="E357" s="4" t="s">
        <v>1</v>
      </c>
      <c r="F357" s="62" t="s">
        <v>2060</v>
      </c>
      <c r="G357" s="10">
        <v>15</v>
      </c>
    </row>
    <row r="358" spans="1:7" ht="35.15" customHeight="1" x14ac:dyDescent="0.25">
      <c r="A358" s="4" t="s">
        <v>1842</v>
      </c>
      <c r="B358" s="4" t="s">
        <v>134</v>
      </c>
      <c r="C358" s="4" t="s">
        <v>171</v>
      </c>
      <c r="D358" s="12" t="s">
        <v>967</v>
      </c>
      <c r="E358" s="4" t="s">
        <v>2</v>
      </c>
      <c r="F358" s="62" t="s">
        <v>970</v>
      </c>
      <c r="G358" s="10">
        <v>12</v>
      </c>
    </row>
    <row r="359" spans="1:7" ht="35.15" customHeight="1" x14ac:dyDescent="0.25">
      <c r="A359" s="4" t="s">
        <v>1842</v>
      </c>
      <c r="B359" s="4" t="s">
        <v>134</v>
      </c>
      <c r="C359" s="4" t="s">
        <v>173</v>
      </c>
      <c r="D359" s="12" t="s">
        <v>174</v>
      </c>
      <c r="E359" s="4" t="s">
        <v>0</v>
      </c>
      <c r="F359" s="62" t="s">
        <v>2061</v>
      </c>
      <c r="G359" s="10">
        <v>12</v>
      </c>
    </row>
    <row r="360" spans="1:7" ht="35.15" customHeight="1" x14ac:dyDescent="0.25">
      <c r="A360" s="4" t="s">
        <v>1842</v>
      </c>
      <c r="B360" s="4" t="s">
        <v>134</v>
      </c>
      <c r="C360" s="4" t="s">
        <v>173</v>
      </c>
      <c r="D360" s="12" t="s">
        <v>174</v>
      </c>
      <c r="E360" s="4" t="s">
        <v>1</v>
      </c>
      <c r="F360" s="62" t="s">
        <v>2062</v>
      </c>
      <c r="G360" s="10">
        <v>12</v>
      </c>
    </row>
    <row r="361" spans="1:7" ht="35.15" customHeight="1" x14ac:dyDescent="0.25">
      <c r="A361" s="4" t="s">
        <v>1842</v>
      </c>
      <c r="B361" s="4" t="s">
        <v>134</v>
      </c>
      <c r="C361" s="4" t="s">
        <v>173</v>
      </c>
      <c r="D361" s="12" t="s">
        <v>174</v>
      </c>
      <c r="E361" s="4" t="s">
        <v>2</v>
      </c>
      <c r="F361" s="62" t="s">
        <v>2063</v>
      </c>
      <c r="G361" s="10">
        <v>12</v>
      </c>
    </row>
    <row r="362" spans="1:7" ht="35.15" customHeight="1" x14ac:dyDescent="0.25">
      <c r="A362" s="4" t="s">
        <v>1842</v>
      </c>
      <c r="B362" s="4" t="s">
        <v>134</v>
      </c>
      <c r="C362" s="4" t="s">
        <v>178</v>
      </c>
      <c r="D362" s="12" t="s">
        <v>179</v>
      </c>
      <c r="E362" s="4" t="s">
        <v>0</v>
      </c>
      <c r="F362" s="62" t="s">
        <v>980</v>
      </c>
      <c r="G362" s="10">
        <v>12</v>
      </c>
    </row>
    <row r="363" spans="1:7" ht="35.15" customHeight="1" x14ac:dyDescent="0.25">
      <c r="A363" s="4" t="s">
        <v>1842</v>
      </c>
      <c r="B363" s="4" t="s">
        <v>134</v>
      </c>
      <c r="C363" s="4" t="s">
        <v>178</v>
      </c>
      <c r="D363" s="12" t="s">
        <v>179</v>
      </c>
      <c r="E363" s="4" t="s">
        <v>1</v>
      </c>
      <c r="F363" s="62" t="s">
        <v>981</v>
      </c>
      <c r="G363" s="10">
        <v>12</v>
      </c>
    </row>
    <row r="364" spans="1:7" ht="35.15" customHeight="1" x14ac:dyDescent="0.25">
      <c r="A364" s="4" t="s">
        <v>1842</v>
      </c>
      <c r="B364" s="4" t="s">
        <v>134</v>
      </c>
      <c r="C364" s="4" t="s">
        <v>178</v>
      </c>
      <c r="D364" s="12" t="s">
        <v>179</v>
      </c>
      <c r="E364" s="4" t="s">
        <v>2</v>
      </c>
      <c r="F364" s="62" t="s">
        <v>982</v>
      </c>
      <c r="G364" s="10">
        <v>12</v>
      </c>
    </row>
    <row r="365" spans="1:7" ht="35.15" customHeight="1" x14ac:dyDescent="0.25">
      <c r="A365" s="4" t="s">
        <v>1842</v>
      </c>
      <c r="B365" s="4" t="s">
        <v>134</v>
      </c>
      <c r="C365" s="4" t="s">
        <v>180</v>
      </c>
      <c r="D365" s="12" t="s">
        <v>1115</v>
      </c>
      <c r="E365" s="4" t="s">
        <v>0</v>
      </c>
      <c r="F365" s="62" t="s">
        <v>1988</v>
      </c>
      <c r="G365" s="10">
        <v>6</v>
      </c>
    </row>
    <row r="366" spans="1:7" ht="35.15" customHeight="1" x14ac:dyDescent="0.25">
      <c r="A366" s="4" t="s">
        <v>1842</v>
      </c>
      <c r="B366" s="4" t="s">
        <v>134</v>
      </c>
      <c r="C366" s="4" t="s">
        <v>180</v>
      </c>
      <c r="D366" s="12" t="s">
        <v>1115</v>
      </c>
      <c r="E366" s="4" t="s">
        <v>1</v>
      </c>
      <c r="F366" s="62" t="s">
        <v>1110</v>
      </c>
      <c r="G366" s="10">
        <v>30</v>
      </c>
    </row>
    <row r="367" spans="1:7" ht="35.15" customHeight="1" x14ac:dyDescent="0.25">
      <c r="A367" s="4" t="s">
        <v>1842</v>
      </c>
      <c r="B367" s="4" t="s">
        <v>134</v>
      </c>
      <c r="C367" s="4" t="s">
        <v>180</v>
      </c>
      <c r="D367" s="12" t="s">
        <v>1115</v>
      </c>
      <c r="E367" s="4" t="s">
        <v>2</v>
      </c>
      <c r="F367" s="62" t="s">
        <v>1111</v>
      </c>
      <c r="G367" s="10">
        <v>12</v>
      </c>
    </row>
    <row r="368" spans="1:7" ht="35.15" customHeight="1" x14ac:dyDescent="0.25">
      <c r="A368" s="4" t="s">
        <v>1842</v>
      </c>
      <c r="B368" s="4" t="s">
        <v>134</v>
      </c>
      <c r="C368" s="4" t="s">
        <v>182</v>
      </c>
      <c r="D368" s="12" t="s">
        <v>323</v>
      </c>
      <c r="E368" s="4" t="s">
        <v>0</v>
      </c>
      <c r="F368" s="62" t="s">
        <v>2010</v>
      </c>
      <c r="G368" s="10">
        <v>4</v>
      </c>
    </row>
    <row r="369" spans="1:7" ht="35.15" customHeight="1" x14ac:dyDescent="0.25">
      <c r="A369" s="4" t="s">
        <v>1842</v>
      </c>
      <c r="B369" s="4" t="s">
        <v>134</v>
      </c>
      <c r="C369" s="4" t="s">
        <v>182</v>
      </c>
      <c r="D369" s="12" t="s">
        <v>323</v>
      </c>
      <c r="E369" s="4" t="s">
        <v>1</v>
      </c>
      <c r="F369" s="62" t="s">
        <v>1117</v>
      </c>
      <c r="G369" s="10">
        <v>4</v>
      </c>
    </row>
    <row r="370" spans="1:7" ht="35.15" customHeight="1" x14ac:dyDescent="0.25">
      <c r="A370" s="4" t="s">
        <v>1842</v>
      </c>
      <c r="B370" s="4" t="s">
        <v>134</v>
      </c>
      <c r="C370" s="4" t="s">
        <v>182</v>
      </c>
      <c r="D370" s="12" t="s">
        <v>323</v>
      </c>
      <c r="E370" s="4" t="s">
        <v>2</v>
      </c>
      <c r="F370" s="62" t="s">
        <v>1118</v>
      </c>
      <c r="G370" s="10">
        <v>4</v>
      </c>
    </row>
    <row r="371" spans="1:7" ht="35.15" customHeight="1" x14ac:dyDescent="0.25">
      <c r="A371" s="4" t="s">
        <v>1843</v>
      </c>
      <c r="B371" s="4" t="s">
        <v>110</v>
      </c>
      <c r="C371" s="4" t="s">
        <v>1867</v>
      </c>
      <c r="D371" s="12" t="s">
        <v>462</v>
      </c>
      <c r="E371" s="4" t="s">
        <v>0</v>
      </c>
      <c r="F371" s="62" t="s">
        <v>561</v>
      </c>
      <c r="G371" s="10">
        <v>18</v>
      </c>
    </row>
    <row r="372" spans="1:7" ht="35.15" customHeight="1" x14ac:dyDescent="0.25">
      <c r="A372" s="4" t="s">
        <v>1843</v>
      </c>
      <c r="B372" s="4" t="s">
        <v>110</v>
      </c>
      <c r="C372" s="4" t="s">
        <v>1867</v>
      </c>
      <c r="D372" s="12" t="s">
        <v>462</v>
      </c>
      <c r="E372" s="4" t="s">
        <v>1</v>
      </c>
      <c r="F372" s="62" t="s">
        <v>2054</v>
      </c>
      <c r="G372" s="10">
        <v>14</v>
      </c>
    </row>
    <row r="373" spans="1:7" ht="35.15" customHeight="1" x14ac:dyDescent="0.25">
      <c r="A373" s="4" t="s">
        <v>1843</v>
      </c>
      <c r="B373" s="4" t="s">
        <v>110</v>
      </c>
      <c r="C373" s="4" t="s">
        <v>1867</v>
      </c>
      <c r="D373" s="12" t="s">
        <v>462</v>
      </c>
      <c r="E373" s="4" t="s">
        <v>2</v>
      </c>
      <c r="F373" s="62" t="s">
        <v>563</v>
      </c>
      <c r="G373" s="10">
        <v>4</v>
      </c>
    </row>
    <row r="374" spans="1:7" ht="35.15" customHeight="1" x14ac:dyDescent="0.25">
      <c r="A374" s="4" t="s">
        <v>1843</v>
      </c>
      <c r="B374" s="4" t="s">
        <v>110</v>
      </c>
      <c r="C374" s="4" t="s">
        <v>111</v>
      </c>
      <c r="D374" s="12" t="s">
        <v>112</v>
      </c>
      <c r="E374" s="4" t="s">
        <v>0</v>
      </c>
      <c r="F374" s="62" t="s">
        <v>552</v>
      </c>
      <c r="G374" s="10">
        <v>20</v>
      </c>
    </row>
    <row r="375" spans="1:7" ht="35.15" customHeight="1" x14ac:dyDescent="0.25">
      <c r="A375" s="4" t="s">
        <v>1843</v>
      </c>
      <c r="B375" s="4" t="s">
        <v>110</v>
      </c>
      <c r="C375" s="4" t="s">
        <v>111</v>
      </c>
      <c r="D375" s="12" t="s">
        <v>112</v>
      </c>
      <c r="E375" s="4" t="s">
        <v>1</v>
      </c>
      <c r="F375" s="62" t="s">
        <v>2319</v>
      </c>
      <c r="G375" s="10">
        <v>6</v>
      </c>
    </row>
    <row r="376" spans="1:7" ht="35.15" customHeight="1" x14ac:dyDescent="0.25">
      <c r="A376" s="4" t="s">
        <v>1843</v>
      </c>
      <c r="B376" s="4" t="s">
        <v>110</v>
      </c>
      <c r="C376" s="4" t="s">
        <v>111</v>
      </c>
      <c r="D376" s="12" t="s">
        <v>112</v>
      </c>
      <c r="E376" s="4" t="s">
        <v>2</v>
      </c>
      <c r="F376" s="62" t="s">
        <v>2320</v>
      </c>
      <c r="G376" s="10">
        <v>10</v>
      </c>
    </row>
    <row r="377" spans="1:7" ht="35.15" customHeight="1" x14ac:dyDescent="0.25">
      <c r="A377" s="4" t="s">
        <v>1843</v>
      </c>
      <c r="B377" s="4" t="s">
        <v>110</v>
      </c>
      <c r="C377" s="4" t="s">
        <v>114</v>
      </c>
      <c r="D377" s="12" t="s">
        <v>1870</v>
      </c>
      <c r="E377" s="4" t="s">
        <v>0</v>
      </c>
      <c r="F377" s="62" t="s">
        <v>2302</v>
      </c>
      <c r="G377" s="10">
        <v>16</v>
      </c>
    </row>
    <row r="378" spans="1:7" ht="35.15" customHeight="1" x14ac:dyDescent="0.25">
      <c r="A378" s="4" t="s">
        <v>1843</v>
      </c>
      <c r="B378" s="4" t="s">
        <v>110</v>
      </c>
      <c r="C378" s="4" t="s">
        <v>114</v>
      </c>
      <c r="D378" s="12" t="s">
        <v>1870</v>
      </c>
      <c r="E378" s="4" t="s">
        <v>1</v>
      </c>
      <c r="F378" s="62" t="s">
        <v>2303</v>
      </c>
      <c r="G378" s="10">
        <v>16</v>
      </c>
    </row>
    <row r="379" spans="1:7" ht="35.15" customHeight="1" x14ac:dyDescent="0.25">
      <c r="A379" s="4" t="s">
        <v>1843</v>
      </c>
      <c r="B379" s="4" t="s">
        <v>110</v>
      </c>
      <c r="C379" s="4" t="s">
        <v>114</v>
      </c>
      <c r="D379" s="12" t="s">
        <v>1870</v>
      </c>
      <c r="E379" s="4" t="s">
        <v>2</v>
      </c>
      <c r="F379" s="62" t="s">
        <v>2044</v>
      </c>
      <c r="G379" s="10">
        <v>4</v>
      </c>
    </row>
    <row r="380" spans="1:7" ht="35.15" customHeight="1" x14ac:dyDescent="0.25">
      <c r="A380" s="4" t="s">
        <v>1843</v>
      </c>
      <c r="B380" s="4" t="s">
        <v>110</v>
      </c>
      <c r="C380" s="4" t="s">
        <v>116</v>
      </c>
      <c r="D380" s="12" t="s">
        <v>1871</v>
      </c>
      <c r="E380" s="4" t="s">
        <v>0</v>
      </c>
      <c r="F380" s="62" t="s">
        <v>558</v>
      </c>
      <c r="G380" s="10">
        <v>14</v>
      </c>
    </row>
    <row r="381" spans="1:7" ht="35.15" customHeight="1" x14ac:dyDescent="0.25">
      <c r="A381" s="4" t="s">
        <v>1843</v>
      </c>
      <c r="B381" s="4" t="s">
        <v>110</v>
      </c>
      <c r="C381" s="4" t="s">
        <v>116</v>
      </c>
      <c r="D381" s="12" t="s">
        <v>1871</v>
      </c>
      <c r="E381" s="4" t="s">
        <v>1</v>
      </c>
      <c r="F381" s="62" t="s">
        <v>559</v>
      </c>
      <c r="G381" s="10">
        <v>11</v>
      </c>
    </row>
    <row r="382" spans="1:7" ht="35.15" customHeight="1" x14ac:dyDescent="0.25">
      <c r="A382" s="4" t="s">
        <v>1843</v>
      </c>
      <c r="B382" s="4" t="s">
        <v>110</v>
      </c>
      <c r="C382" s="4" t="s">
        <v>116</v>
      </c>
      <c r="D382" s="12" t="s">
        <v>1871</v>
      </c>
      <c r="E382" s="4" t="s">
        <v>2</v>
      </c>
      <c r="F382" s="62" t="s">
        <v>2045</v>
      </c>
      <c r="G382" s="10">
        <v>11</v>
      </c>
    </row>
    <row r="383" spans="1:7" ht="35.15" customHeight="1" x14ac:dyDescent="0.25">
      <c r="A383" s="4" t="s">
        <v>1843</v>
      </c>
      <c r="B383" s="4" t="s">
        <v>110</v>
      </c>
      <c r="C383" s="4" t="s">
        <v>118</v>
      </c>
      <c r="D383" s="12" t="s">
        <v>1872</v>
      </c>
      <c r="E383" s="4" t="s">
        <v>0</v>
      </c>
      <c r="F383" s="62" t="s">
        <v>564</v>
      </c>
      <c r="G383" s="10">
        <v>5</v>
      </c>
    </row>
    <row r="384" spans="1:7" ht="35.15" customHeight="1" x14ac:dyDescent="0.25">
      <c r="A384" s="4" t="s">
        <v>1843</v>
      </c>
      <c r="B384" s="4" t="s">
        <v>110</v>
      </c>
      <c r="C384" s="4" t="s">
        <v>118</v>
      </c>
      <c r="D384" s="12" t="s">
        <v>1872</v>
      </c>
      <c r="E384" s="4" t="s">
        <v>1</v>
      </c>
      <c r="F384" s="62" t="s">
        <v>2046</v>
      </c>
      <c r="G384" s="10">
        <v>15</v>
      </c>
    </row>
    <row r="385" spans="1:7" ht="35.15" customHeight="1" x14ac:dyDescent="0.25">
      <c r="A385" s="4" t="s">
        <v>1843</v>
      </c>
      <c r="B385" s="4" t="s">
        <v>110</v>
      </c>
      <c r="C385" s="4" t="s">
        <v>118</v>
      </c>
      <c r="D385" s="12" t="s">
        <v>1872</v>
      </c>
      <c r="E385" s="4" t="s">
        <v>2</v>
      </c>
      <c r="F385" s="62" t="s">
        <v>566</v>
      </c>
      <c r="G385" s="10">
        <v>16</v>
      </c>
    </row>
    <row r="386" spans="1:7" ht="35.15" customHeight="1" x14ac:dyDescent="0.25">
      <c r="A386" s="4" t="s">
        <v>1843</v>
      </c>
      <c r="B386" s="4" t="s">
        <v>110</v>
      </c>
      <c r="C386" s="4" t="s">
        <v>1869</v>
      </c>
      <c r="D386" s="12" t="s">
        <v>470</v>
      </c>
      <c r="E386" s="4" t="s">
        <v>0</v>
      </c>
      <c r="F386" s="62" t="s">
        <v>561</v>
      </c>
      <c r="G386" s="10">
        <v>18</v>
      </c>
    </row>
    <row r="387" spans="1:7" ht="35.15" customHeight="1" x14ac:dyDescent="0.25">
      <c r="A387" s="4" t="s">
        <v>1843</v>
      </c>
      <c r="B387" s="4" t="s">
        <v>110</v>
      </c>
      <c r="C387" s="4" t="s">
        <v>1869</v>
      </c>
      <c r="D387" s="12" t="s">
        <v>470</v>
      </c>
      <c r="E387" s="4" t="s">
        <v>1</v>
      </c>
      <c r="F387" s="62" t="s">
        <v>2059</v>
      </c>
      <c r="G387" s="10">
        <v>12</v>
      </c>
    </row>
    <row r="388" spans="1:7" ht="35.15" customHeight="1" x14ac:dyDescent="0.25">
      <c r="A388" s="4" t="s">
        <v>1843</v>
      </c>
      <c r="B388" s="4" t="s">
        <v>110</v>
      </c>
      <c r="C388" s="4" t="s">
        <v>1869</v>
      </c>
      <c r="D388" s="12" t="s">
        <v>470</v>
      </c>
      <c r="E388" s="4" t="s">
        <v>2</v>
      </c>
      <c r="F388" s="62" t="s">
        <v>2317</v>
      </c>
      <c r="G388" s="10">
        <v>6</v>
      </c>
    </row>
    <row r="389" spans="1:7" ht="35.15" customHeight="1" x14ac:dyDescent="0.25">
      <c r="A389" s="4" t="s">
        <v>1843</v>
      </c>
      <c r="B389" s="4" t="s">
        <v>110</v>
      </c>
      <c r="C389" s="4" t="s">
        <v>121</v>
      </c>
      <c r="D389" s="12" t="s">
        <v>1873</v>
      </c>
      <c r="E389" s="4" t="s">
        <v>0</v>
      </c>
      <c r="F389" s="62" t="s">
        <v>646</v>
      </c>
      <c r="G389" s="10">
        <v>21</v>
      </c>
    </row>
    <row r="390" spans="1:7" ht="35.15" customHeight="1" x14ac:dyDescent="0.25">
      <c r="A390" s="4" t="s">
        <v>1843</v>
      </c>
      <c r="B390" s="4" t="s">
        <v>110</v>
      </c>
      <c r="C390" s="4" t="s">
        <v>121</v>
      </c>
      <c r="D390" s="12" t="s">
        <v>1873</v>
      </c>
      <c r="E390" s="4" t="s">
        <v>1</v>
      </c>
      <c r="F390" s="62" t="s">
        <v>647</v>
      </c>
      <c r="G390" s="10">
        <v>6</v>
      </c>
    </row>
    <row r="391" spans="1:7" ht="35.15" customHeight="1" x14ac:dyDescent="0.25">
      <c r="A391" s="4" t="s">
        <v>1843</v>
      </c>
      <c r="B391" s="4" t="s">
        <v>110</v>
      </c>
      <c r="C391" s="4" t="s">
        <v>121</v>
      </c>
      <c r="D391" s="12" t="s">
        <v>1873</v>
      </c>
      <c r="E391" s="4" t="s">
        <v>2</v>
      </c>
      <c r="F391" s="62" t="s">
        <v>648</v>
      </c>
      <c r="G391" s="10">
        <v>9</v>
      </c>
    </row>
    <row r="392" spans="1:7" ht="35.15" customHeight="1" x14ac:dyDescent="0.25">
      <c r="A392" s="4" t="s">
        <v>1843</v>
      </c>
      <c r="B392" s="4" t="s">
        <v>110</v>
      </c>
      <c r="C392" s="4" t="s">
        <v>123</v>
      </c>
      <c r="D392" s="12" t="s">
        <v>1874</v>
      </c>
      <c r="E392" s="4" t="s">
        <v>0</v>
      </c>
      <c r="F392" s="62" t="s">
        <v>649</v>
      </c>
      <c r="G392" s="10">
        <v>15</v>
      </c>
    </row>
    <row r="393" spans="1:7" ht="35.15" customHeight="1" x14ac:dyDescent="0.25">
      <c r="A393" s="4" t="s">
        <v>1843</v>
      </c>
      <c r="B393" s="4" t="s">
        <v>110</v>
      </c>
      <c r="C393" s="4" t="s">
        <v>123</v>
      </c>
      <c r="D393" s="12" t="s">
        <v>1874</v>
      </c>
      <c r="E393" s="4" t="s">
        <v>1</v>
      </c>
      <c r="F393" s="62" t="s">
        <v>650</v>
      </c>
      <c r="G393" s="10">
        <v>15</v>
      </c>
    </row>
    <row r="394" spans="1:7" ht="35.15" customHeight="1" x14ac:dyDescent="0.25">
      <c r="A394" s="4" t="s">
        <v>1843</v>
      </c>
      <c r="B394" s="4" t="s">
        <v>110</v>
      </c>
      <c r="C394" s="4" t="s">
        <v>123</v>
      </c>
      <c r="D394" s="12" t="s">
        <v>1874</v>
      </c>
      <c r="E394" s="4" t="s">
        <v>2</v>
      </c>
      <c r="F394" s="62" t="s">
        <v>2047</v>
      </c>
      <c r="G394" s="10">
        <v>6</v>
      </c>
    </row>
    <row r="395" spans="1:7" ht="35.15" customHeight="1" x14ac:dyDescent="0.25">
      <c r="A395" s="4" t="s">
        <v>1843</v>
      </c>
      <c r="B395" s="4" t="s">
        <v>110</v>
      </c>
      <c r="C395" s="4" t="s">
        <v>125</v>
      </c>
      <c r="D395" s="12" t="s">
        <v>1875</v>
      </c>
      <c r="E395" s="4" t="s">
        <v>0</v>
      </c>
      <c r="F395" s="62" t="s">
        <v>652</v>
      </c>
      <c r="G395" s="10">
        <v>9</v>
      </c>
    </row>
    <row r="396" spans="1:7" ht="35.15" customHeight="1" x14ac:dyDescent="0.25">
      <c r="A396" s="4" t="s">
        <v>1843</v>
      </c>
      <c r="B396" s="4" t="s">
        <v>110</v>
      </c>
      <c r="C396" s="4" t="s">
        <v>125</v>
      </c>
      <c r="D396" s="12" t="s">
        <v>1875</v>
      </c>
      <c r="E396" s="4" t="s">
        <v>1</v>
      </c>
      <c r="F396" s="62" t="s">
        <v>653</v>
      </c>
      <c r="G396" s="10">
        <v>9</v>
      </c>
    </row>
    <row r="397" spans="1:7" ht="35.15" customHeight="1" x14ac:dyDescent="0.25">
      <c r="A397" s="4" t="s">
        <v>1843</v>
      </c>
      <c r="B397" s="4" t="s">
        <v>110</v>
      </c>
      <c r="C397" s="4" t="s">
        <v>125</v>
      </c>
      <c r="D397" s="12" t="s">
        <v>1875</v>
      </c>
      <c r="E397" s="4" t="s">
        <v>2</v>
      </c>
      <c r="F397" s="62" t="s">
        <v>654</v>
      </c>
      <c r="G397" s="10">
        <v>18</v>
      </c>
    </row>
    <row r="398" spans="1:7" ht="35.15" customHeight="1" x14ac:dyDescent="0.25">
      <c r="A398" s="4" t="s">
        <v>1843</v>
      </c>
      <c r="B398" s="4" t="s">
        <v>110</v>
      </c>
      <c r="C398" s="4" t="s">
        <v>127</v>
      </c>
      <c r="D398" s="12" t="s">
        <v>1876</v>
      </c>
      <c r="E398" s="4" t="s">
        <v>0</v>
      </c>
      <c r="F398" s="62" t="s">
        <v>2048</v>
      </c>
      <c r="G398" s="10">
        <v>9</v>
      </c>
    </row>
    <row r="399" spans="1:7" ht="35.15" customHeight="1" x14ac:dyDescent="0.25">
      <c r="A399" s="4" t="s">
        <v>1843</v>
      </c>
      <c r="B399" s="4" t="s">
        <v>110</v>
      </c>
      <c r="C399" s="4" t="s">
        <v>127</v>
      </c>
      <c r="D399" s="12" t="s">
        <v>1876</v>
      </c>
      <c r="E399" s="4" t="s">
        <v>1</v>
      </c>
      <c r="F399" s="62" t="s">
        <v>658</v>
      </c>
      <c r="G399" s="10">
        <v>12</v>
      </c>
    </row>
    <row r="400" spans="1:7" ht="35.15" customHeight="1" x14ac:dyDescent="0.25">
      <c r="A400" s="4" t="s">
        <v>1843</v>
      </c>
      <c r="B400" s="4" t="s">
        <v>110</v>
      </c>
      <c r="C400" s="4" t="s">
        <v>127</v>
      </c>
      <c r="D400" s="12" t="s">
        <v>1876</v>
      </c>
      <c r="E400" s="4" t="s">
        <v>2</v>
      </c>
      <c r="F400" s="62" t="s">
        <v>659</v>
      </c>
      <c r="G400" s="10">
        <v>15</v>
      </c>
    </row>
    <row r="401" spans="1:7" ht="35.15" customHeight="1" x14ac:dyDescent="0.25">
      <c r="A401" s="4" t="s">
        <v>1843</v>
      </c>
      <c r="B401" s="4" t="s">
        <v>110</v>
      </c>
      <c r="C401" s="4" t="s">
        <v>130</v>
      </c>
      <c r="D401" s="12" t="s">
        <v>1108</v>
      </c>
      <c r="E401" s="4" t="s">
        <v>0</v>
      </c>
      <c r="F401" s="62" t="s">
        <v>1988</v>
      </c>
      <c r="G401" s="10">
        <v>6</v>
      </c>
    </row>
    <row r="402" spans="1:7" ht="35.15" customHeight="1" x14ac:dyDescent="0.25">
      <c r="A402" s="4" t="s">
        <v>1843</v>
      </c>
      <c r="B402" s="4" t="s">
        <v>110</v>
      </c>
      <c r="C402" s="4" t="s">
        <v>130</v>
      </c>
      <c r="D402" s="12" t="s">
        <v>1108</v>
      </c>
      <c r="E402" s="4" t="s">
        <v>1</v>
      </c>
      <c r="F402" s="62" t="s">
        <v>1110</v>
      </c>
      <c r="G402" s="10">
        <v>30</v>
      </c>
    </row>
    <row r="403" spans="1:7" ht="35.15" customHeight="1" x14ac:dyDescent="0.25">
      <c r="A403" s="4" t="s">
        <v>1843</v>
      </c>
      <c r="B403" s="4" t="s">
        <v>110</v>
      </c>
      <c r="C403" s="4" t="s">
        <v>130</v>
      </c>
      <c r="D403" s="12" t="s">
        <v>1108</v>
      </c>
      <c r="E403" s="4" t="s">
        <v>2</v>
      </c>
      <c r="F403" s="62" t="s">
        <v>1111</v>
      </c>
      <c r="G403" s="10">
        <v>12</v>
      </c>
    </row>
    <row r="404" spans="1:7" ht="35.15" customHeight="1" x14ac:dyDescent="0.25">
      <c r="A404" s="4" t="s">
        <v>1843</v>
      </c>
      <c r="B404" s="4" t="s">
        <v>110</v>
      </c>
      <c r="C404" s="4" t="s">
        <v>132</v>
      </c>
      <c r="D404" s="12" t="s">
        <v>133</v>
      </c>
      <c r="E404" s="4" t="s">
        <v>0</v>
      </c>
      <c r="F404" s="62" t="s">
        <v>1989</v>
      </c>
      <c r="G404" s="10">
        <v>7</v>
      </c>
    </row>
    <row r="405" spans="1:7" ht="35.15" customHeight="1" x14ac:dyDescent="0.25">
      <c r="A405" s="4" t="s">
        <v>1843</v>
      </c>
      <c r="B405" s="4" t="s">
        <v>110</v>
      </c>
      <c r="C405" s="4" t="s">
        <v>132</v>
      </c>
      <c r="D405" s="12" t="s">
        <v>133</v>
      </c>
      <c r="E405" s="4" t="s">
        <v>1</v>
      </c>
      <c r="F405" s="62" t="s">
        <v>1114</v>
      </c>
      <c r="G405" s="10">
        <v>5</v>
      </c>
    </row>
    <row r="406" spans="1:7" ht="35.15" customHeight="1" x14ac:dyDescent="0.25">
      <c r="A406" s="4" t="s">
        <v>1843</v>
      </c>
      <c r="B406" s="4" t="s">
        <v>134</v>
      </c>
      <c r="C406" s="4" t="s">
        <v>135</v>
      </c>
      <c r="D406" s="12" t="s">
        <v>741</v>
      </c>
      <c r="E406" s="4" t="s">
        <v>0</v>
      </c>
      <c r="F406" s="62" t="s">
        <v>2310</v>
      </c>
      <c r="G406" s="10">
        <v>11</v>
      </c>
    </row>
    <row r="407" spans="1:7" ht="35.15" customHeight="1" x14ac:dyDescent="0.25">
      <c r="A407" s="4" t="s">
        <v>1843</v>
      </c>
      <c r="B407" s="4" t="s">
        <v>134</v>
      </c>
      <c r="C407" s="4" t="s">
        <v>135</v>
      </c>
      <c r="D407" s="12" t="s">
        <v>741</v>
      </c>
      <c r="E407" s="4" t="s">
        <v>1</v>
      </c>
      <c r="F407" s="62" t="s">
        <v>2049</v>
      </c>
      <c r="G407" s="10">
        <v>16</v>
      </c>
    </row>
    <row r="408" spans="1:7" ht="35.15" customHeight="1" x14ac:dyDescent="0.25">
      <c r="A408" s="4" t="s">
        <v>1843</v>
      </c>
      <c r="B408" s="4" t="s">
        <v>134</v>
      </c>
      <c r="C408" s="4" t="s">
        <v>135</v>
      </c>
      <c r="D408" s="12" t="s">
        <v>741</v>
      </c>
      <c r="E408" s="4" t="s">
        <v>2</v>
      </c>
      <c r="F408" s="62" t="s">
        <v>744</v>
      </c>
      <c r="G408" s="10">
        <v>9</v>
      </c>
    </row>
    <row r="409" spans="1:7" ht="35.15" customHeight="1" x14ac:dyDescent="0.25">
      <c r="A409" s="4" t="s">
        <v>1843</v>
      </c>
      <c r="B409" s="4" t="s">
        <v>134</v>
      </c>
      <c r="C409" s="4" t="s">
        <v>137</v>
      </c>
      <c r="D409" s="12" t="s">
        <v>745</v>
      </c>
      <c r="E409" s="4" t="s">
        <v>0</v>
      </c>
      <c r="F409" s="62" t="s">
        <v>746</v>
      </c>
      <c r="G409" s="10">
        <v>10</v>
      </c>
    </row>
    <row r="410" spans="1:7" ht="35.15" customHeight="1" x14ac:dyDescent="0.25">
      <c r="A410" s="4" t="s">
        <v>1843</v>
      </c>
      <c r="B410" s="4" t="s">
        <v>134</v>
      </c>
      <c r="C410" s="4" t="s">
        <v>137</v>
      </c>
      <c r="D410" s="12" t="s">
        <v>745</v>
      </c>
      <c r="E410" s="4" t="s">
        <v>1</v>
      </c>
      <c r="F410" s="62" t="s">
        <v>747</v>
      </c>
      <c r="G410" s="10">
        <v>16</v>
      </c>
    </row>
    <row r="411" spans="1:7" ht="35.15" customHeight="1" x14ac:dyDescent="0.25">
      <c r="A411" s="4" t="s">
        <v>1843</v>
      </c>
      <c r="B411" s="4" t="s">
        <v>134</v>
      </c>
      <c r="C411" s="4" t="s">
        <v>137</v>
      </c>
      <c r="D411" s="12" t="s">
        <v>745</v>
      </c>
      <c r="E411" s="4" t="s">
        <v>2</v>
      </c>
      <c r="F411" s="62" t="s">
        <v>748</v>
      </c>
      <c r="G411" s="10">
        <v>10</v>
      </c>
    </row>
    <row r="412" spans="1:7" ht="35.15" customHeight="1" x14ac:dyDescent="0.25">
      <c r="A412" s="4" t="s">
        <v>1843</v>
      </c>
      <c r="B412" s="4" t="s">
        <v>134</v>
      </c>
      <c r="C412" s="4" t="s">
        <v>139</v>
      </c>
      <c r="D412" s="12" t="s">
        <v>463</v>
      </c>
      <c r="E412" s="4" t="s">
        <v>0</v>
      </c>
      <c r="F412" s="62" t="s">
        <v>749</v>
      </c>
      <c r="G412" s="10">
        <v>8</v>
      </c>
    </row>
    <row r="413" spans="1:7" ht="35.15" customHeight="1" x14ac:dyDescent="0.25">
      <c r="A413" s="4" t="s">
        <v>1843</v>
      </c>
      <c r="B413" s="4" t="s">
        <v>134</v>
      </c>
      <c r="C413" s="4" t="s">
        <v>139</v>
      </c>
      <c r="D413" s="12" t="s">
        <v>463</v>
      </c>
      <c r="E413" s="4" t="s">
        <v>1</v>
      </c>
      <c r="F413" s="62" t="s">
        <v>750</v>
      </c>
      <c r="G413" s="10">
        <v>12</v>
      </c>
    </row>
    <row r="414" spans="1:7" ht="35.15" customHeight="1" x14ac:dyDescent="0.25">
      <c r="A414" s="4" t="s">
        <v>1843</v>
      </c>
      <c r="B414" s="4" t="s">
        <v>134</v>
      </c>
      <c r="C414" s="4" t="s">
        <v>139</v>
      </c>
      <c r="D414" s="12" t="s">
        <v>463</v>
      </c>
      <c r="E414" s="4" t="s">
        <v>2</v>
      </c>
      <c r="F414" s="62" t="s">
        <v>751</v>
      </c>
      <c r="G414" s="10">
        <v>16</v>
      </c>
    </row>
    <row r="415" spans="1:7" ht="35.15" customHeight="1" x14ac:dyDescent="0.25">
      <c r="A415" s="4" t="s">
        <v>1843</v>
      </c>
      <c r="B415" s="4" t="s">
        <v>134</v>
      </c>
      <c r="C415" s="4" t="s">
        <v>141</v>
      </c>
      <c r="D415" s="12" t="s">
        <v>753</v>
      </c>
      <c r="E415" s="4" t="s">
        <v>0</v>
      </c>
      <c r="F415" s="62" t="s">
        <v>754</v>
      </c>
      <c r="G415" s="10">
        <v>14</v>
      </c>
    </row>
    <row r="416" spans="1:7" ht="35.15" customHeight="1" x14ac:dyDescent="0.25">
      <c r="A416" s="4" t="s">
        <v>1843</v>
      </c>
      <c r="B416" s="4" t="s">
        <v>134</v>
      </c>
      <c r="C416" s="4" t="s">
        <v>141</v>
      </c>
      <c r="D416" s="12" t="s">
        <v>753</v>
      </c>
      <c r="E416" s="4" t="s">
        <v>1</v>
      </c>
      <c r="F416" s="62" t="s">
        <v>755</v>
      </c>
      <c r="G416" s="10">
        <v>13</v>
      </c>
    </row>
    <row r="417" spans="1:7" ht="35.15" customHeight="1" x14ac:dyDescent="0.25">
      <c r="A417" s="4" t="s">
        <v>1843</v>
      </c>
      <c r="B417" s="4" t="s">
        <v>134</v>
      </c>
      <c r="C417" s="4" t="s">
        <v>141</v>
      </c>
      <c r="D417" s="12" t="s">
        <v>753</v>
      </c>
      <c r="E417" s="4" t="s">
        <v>2</v>
      </c>
      <c r="F417" s="62" t="s">
        <v>756</v>
      </c>
      <c r="G417" s="10">
        <v>9</v>
      </c>
    </row>
    <row r="418" spans="1:7" ht="35.15" customHeight="1" x14ac:dyDescent="0.25">
      <c r="A418" s="4" t="s">
        <v>1843</v>
      </c>
      <c r="B418" s="4" t="s">
        <v>134</v>
      </c>
      <c r="C418" s="4" t="s">
        <v>143</v>
      </c>
      <c r="D418" s="12" t="s">
        <v>1896</v>
      </c>
      <c r="E418" s="4" t="s">
        <v>0</v>
      </c>
      <c r="F418" s="62" t="s">
        <v>757</v>
      </c>
      <c r="G418" s="10">
        <v>12</v>
      </c>
    </row>
    <row r="419" spans="1:7" ht="35.15" customHeight="1" x14ac:dyDescent="0.25">
      <c r="A419" s="4" t="s">
        <v>1843</v>
      </c>
      <c r="B419" s="4" t="s">
        <v>134</v>
      </c>
      <c r="C419" s="4" t="s">
        <v>143</v>
      </c>
      <c r="D419" s="12" t="s">
        <v>1896</v>
      </c>
      <c r="E419" s="4" t="s">
        <v>1</v>
      </c>
      <c r="F419" s="62" t="s">
        <v>2294</v>
      </c>
      <c r="G419" s="10">
        <v>14</v>
      </c>
    </row>
    <row r="420" spans="1:7" ht="35.15" customHeight="1" x14ac:dyDescent="0.25">
      <c r="A420" s="4" t="s">
        <v>1843</v>
      </c>
      <c r="B420" s="4" t="s">
        <v>134</v>
      </c>
      <c r="C420" s="4" t="s">
        <v>143</v>
      </c>
      <c r="D420" s="12" t="s">
        <v>1896</v>
      </c>
      <c r="E420" s="4" t="s">
        <v>2</v>
      </c>
      <c r="F420" s="62" t="s">
        <v>759</v>
      </c>
      <c r="G420" s="10">
        <v>10</v>
      </c>
    </row>
    <row r="421" spans="1:7" ht="35.15" customHeight="1" x14ac:dyDescent="0.25">
      <c r="A421" s="4" t="s">
        <v>1843</v>
      </c>
      <c r="B421" s="4" t="s">
        <v>134</v>
      </c>
      <c r="C421" s="4" t="s">
        <v>450</v>
      </c>
      <c r="D421" s="12" t="s">
        <v>451</v>
      </c>
      <c r="E421" s="4" t="s">
        <v>0</v>
      </c>
      <c r="F421" s="62" t="s">
        <v>633</v>
      </c>
      <c r="G421" s="10">
        <v>10</v>
      </c>
    </row>
    <row r="422" spans="1:7" ht="35.15" customHeight="1" x14ac:dyDescent="0.25">
      <c r="A422" s="4" t="s">
        <v>1843</v>
      </c>
      <c r="B422" s="4" t="s">
        <v>134</v>
      </c>
      <c r="C422" s="4" t="s">
        <v>450</v>
      </c>
      <c r="D422" s="12" t="s">
        <v>451</v>
      </c>
      <c r="E422" s="4" t="s">
        <v>1</v>
      </c>
      <c r="F422" s="62" t="s">
        <v>2301</v>
      </c>
      <c r="G422" s="10">
        <v>13</v>
      </c>
    </row>
    <row r="423" spans="1:7" ht="35.15" customHeight="1" x14ac:dyDescent="0.25">
      <c r="A423" s="4" t="s">
        <v>1843</v>
      </c>
      <c r="B423" s="4" t="s">
        <v>134</v>
      </c>
      <c r="C423" s="4" t="s">
        <v>450</v>
      </c>
      <c r="D423" s="12" t="s">
        <v>451</v>
      </c>
      <c r="E423" s="4" t="s">
        <v>2</v>
      </c>
      <c r="F423" s="62" t="s">
        <v>635</v>
      </c>
      <c r="G423" s="10">
        <v>13</v>
      </c>
    </row>
    <row r="424" spans="1:7" ht="35.15" customHeight="1" x14ac:dyDescent="0.25">
      <c r="A424" s="4" t="s">
        <v>1843</v>
      </c>
      <c r="B424" s="4" t="s">
        <v>134</v>
      </c>
      <c r="C424" s="4" t="s">
        <v>154</v>
      </c>
      <c r="D424" s="12" t="s">
        <v>155</v>
      </c>
      <c r="E424" s="4" t="s">
        <v>0</v>
      </c>
      <c r="F424" s="62" t="s">
        <v>778</v>
      </c>
      <c r="G424" s="10">
        <v>12</v>
      </c>
    </row>
    <row r="425" spans="1:7" ht="35.15" customHeight="1" x14ac:dyDescent="0.25">
      <c r="A425" s="4" t="s">
        <v>1843</v>
      </c>
      <c r="B425" s="4" t="s">
        <v>134</v>
      </c>
      <c r="C425" s="4" t="s">
        <v>154</v>
      </c>
      <c r="D425" s="12" t="s">
        <v>155</v>
      </c>
      <c r="E425" s="4" t="s">
        <v>1</v>
      </c>
      <c r="F425" s="62" t="s">
        <v>779</v>
      </c>
      <c r="G425" s="10">
        <v>14</v>
      </c>
    </row>
    <row r="426" spans="1:7" ht="35.15" customHeight="1" x14ac:dyDescent="0.25">
      <c r="A426" s="4" t="s">
        <v>1843</v>
      </c>
      <c r="B426" s="4" t="s">
        <v>134</v>
      </c>
      <c r="C426" s="4" t="s">
        <v>154</v>
      </c>
      <c r="D426" s="12" t="s">
        <v>155</v>
      </c>
      <c r="E426" s="4" t="s">
        <v>2</v>
      </c>
      <c r="F426" s="62" t="s">
        <v>2053</v>
      </c>
      <c r="G426" s="10">
        <v>10</v>
      </c>
    </row>
    <row r="427" spans="1:7" ht="35.15" customHeight="1" x14ac:dyDescent="0.25">
      <c r="A427" s="4" t="s">
        <v>1843</v>
      </c>
      <c r="B427" s="4" t="s">
        <v>134</v>
      </c>
      <c r="C427" s="4" t="s">
        <v>146</v>
      </c>
      <c r="D427" s="12" t="s">
        <v>350</v>
      </c>
      <c r="E427" s="4" t="s">
        <v>0</v>
      </c>
      <c r="F427" s="62" t="s">
        <v>762</v>
      </c>
      <c r="G427" s="10">
        <v>6</v>
      </c>
    </row>
    <row r="428" spans="1:7" ht="35.15" customHeight="1" x14ac:dyDescent="0.25">
      <c r="A428" s="4" t="s">
        <v>1843</v>
      </c>
      <c r="B428" s="4" t="s">
        <v>134</v>
      </c>
      <c r="C428" s="4" t="s">
        <v>146</v>
      </c>
      <c r="D428" s="12" t="s">
        <v>350</v>
      </c>
      <c r="E428" s="4" t="s">
        <v>1</v>
      </c>
      <c r="F428" s="62" t="s">
        <v>763</v>
      </c>
      <c r="G428" s="10">
        <v>5</v>
      </c>
    </row>
    <row r="429" spans="1:7" ht="35.15" customHeight="1" x14ac:dyDescent="0.25">
      <c r="A429" s="4" t="s">
        <v>1843</v>
      </c>
      <c r="B429" s="4" t="s">
        <v>134</v>
      </c>
      <c r="C429" s="4" t="s">
        <v>146</v>
      </c>
      <c r="D429" s="12" t="s">
        <v>350</v>
      </c>
      <c r="E429" s="4" t="s">
        <v>2</v>
      </c>
      <c r="F429" s="62" t="s">
        <v>764</v>
      </c>
      <c r="G429" s="10">
        <v>6</v>
      </c>
    </row>
    <row r="430" spans="1:7" ht="35.15" customHeight="1" x14ac:dyDescent="0.25">
      <c r="A430" s="4" t="s">
        <v>1843</v>
      </c>
      <c r="B430" s="4" t="s">
        <v>134</v>
      </c>
      <c r="C430" s="4" t="s">
        <v>148</v>
      </c>
      <c r="D430" s="12" t="s">
        <v>767</v>
      </c>
      <c r="E430" s="4" t="s">
        <v>0</v>
      </c>
      <c r="F430" s="62" t="s">
        <v>768</v>
      </c>
      <c r="G430" s="10">
        <v>7</v>
      </c>
    </row>
    <row r="431" spans="1:7" ht="35.15" customHeight="1" x14ac:dyDescent="0.25">
      <c r="A431" s="4" t="s">
        <v>1843</v>
      </c>
      <c r="B431" s="4" t="s">
        <v>134</v>
      </c>
      <c r="C431" s="4" t="s">
        <v>148</v>
      </c>
      <c r="D431" s="12" t="s">
        <v>767</v>
      </c>
      <c r="E431" s="4" t="s">
        <v>1</v>
      </c>
      <c r="F431" s="62" t="s">
        <v>769</v>
      </c>
      <c r="G431" s="10">
        <v>15</v>
      </c>
    </row>
    <row r="432" spans="1:7" ht="35.15" customHeight="1" x14ac:dyDescent="0.25">
      <c r="A432" s="4" t="s">
        <v>1843</v>
      </c>
      <c r="B432" s="4" t="s">
        <v>134</v>
      </c>
      <c r="C432" s="4" t="s">
        <v>148</v>
      </c>
      <c r="D432" s="12" t="s">
        <v>767</v>
      </c>
      <c r="E432" s="4" t="s">
        <v>2</v>
      </c>
      <c r="F432" s="62" t="s">
        <v>770</v>
      </c>
      <c r="G432" s="10">
        <v>14</v>
      </c>
    </row>
    <row r="433" spans="1:7" ht="35.15" customHeight="1" x14ac:dyDescent="0.25">
      <c r="A433" s="4" t="s">
        <v>1843</v>
      </c>
      <c r="B433" s="4" t="s">
        <v>134</v>
      </c>
      <c r="C433" s="4" t="s">
        <v>150</v>
      </c>
      <c r="D433" s="12" t="s">
        <v>771</v>
      </c>
      <c r="E433" s="4" t="s">
        <v>0</v>
      </c>
      <c r="F433" s="62" t="s">
        <v>2311</v>
      </c>
      <c r="G433" s="10">
        <v>15</v>
      </c>
    </row>
    <row r="434" spans="1:7" ht="35.15" customHeight="1" x14ac:dyDescent="0.25">
      <c r="A434" s="4" t="s">
        <v>1843</v>
      </c>
      <c r="B434" s="4" t="s">
        <v>134</v>
      </c>
      <c r="C434" s="4" t="s">
        <v>150</v>
      </c>
      <c r="D434" s="12" t="s">
        <v>771</v>
      </c>
      <c r="E434" s="4" t="s">
        <v>1</v>
      </c>
      <c r="F434" s="62" t="s">
        <v>2064</v>
      </c>
      <c r="G434" s="10">
        <v>15</v>
      </c>
    </row>
    <row r="435" spans="1:7" ht="35.15" customHeight="1" x14ac:dyDescent="0.25">
      <c r="A435" s="4" t="s">
        <v>1843</v>
      </c>
      <c r="B435" s="4" t="s">
        <v>134</v>
      </c>
      <c r="C435" s="4" t="s">
        <v>150</v>
      </c>
      <c r="D435" s="12" t="s">
        <v>771</v>
      </c>
      <c r="E435" s="4" t="s">
        <v>2</v>
      </c>
      <c r="F435" s="62" t="s">
        <v>2056</v>
      </c>
      <c r="G435" s="10">
        <v>6</v>
      </c>
    </row>
    <row r="436" spans="1:7" ht="35.15" customHeight="1" x14ac:dyDescent="0.25">
      <c r="A436" s="4" t="s">
        <v>1843</v>
      </c>
      <c r="B436" s="4" t="s">
        <v>134</v>
      </c>
      <c r="C436" s="4" t="s">
        <v>1865</v>
      </c>
      <c r="D436" s="12" t="s">
        <v>145</v>
      </c>
      <c r="E436" s="4" t="s">
        <v>0</v>
      </c>
      <c r="F436" s="62" t="s">
        <v>2043</v>
      </c>
      <c r="G436" s="10">
        <v>12</v>
      </c>
    </row>
    <row r="437" spans="1:7" ht="35.15" customHeight="1" x14ac:dyDescent="0.25">
      <c r="A437" s="4" t="s">
        <v>1843</v>
      </c>
      <c r="B437" s="4" t="s">
        <v>134</v>
      </c>
      <c r="C437" s="4" t="s">
        <v>1865</v>
      </c>
      <c r="D437" s="12" t="s">
        <v>145</v>
      </c>
      <c r="E437" s="4" t="s">
        <v>1</v>
      </c>
      <c r="F437" s="62" t="s">
        <v>2299</v>
      </c>
      <c r="G437" s="10">
        <v>10</v>
      </c>
    </row>
    <row r="438" spans="1:7" ht="35.15" customHeight="1" x14ac:dyDescent="0.25">
      <c r="A438" s="4" t="s">
        <v>1843</v>
      </c>
      <c r="B438" s="4" t="s">
        <v>134</v>
      </c>
      <c r="C438" s="4" t="s">
        <v>1865</v>
      </c>
      <c r="D438" s="12" t="s">
        <v>145</v>
      </c>
      <c r="E438" s="4" t="s">
        <v>2</v>
      </c>
      <c r="F438" s="62" t="s">
        <v>2300</v>
      </c>
      <c r="G438" s="10">
        <v>14</v>
      </c>
    </row>
    <row r="439" spans="1:7" ht="35.15" customHeight="1" x14ac:dyDescent="0.25">
      <c r="A439" s="4" t="s">
        <v>1843</v>
      </c>
      <c r="B439" s="4" t="s">
        <v>134</v>
      </c>
      <c r="C439" s="4" t="s">
        <v>152</v>
      </c>
      <c r="D439" s="12" t="s">
        <v>153</v>
      </c>
      <c r="E439" s="4" t="s">
        <v>0</v>
      </c>
      <c r="F439" s="62" t="s">
        <v>775</v>
      </c>
      <c r="G439" s="10">
        <v>13</v>
      </c>
    </row>
    <row r="440" spans="1:7" ht="35.15" customHeight="1" x14ac:dyDescent="0.25">
      <c r="A440" s="4" t="s">
        <v>1843</v>
      </c>
      <c r="B440" s="4" t="s">
        <v>134</v>
      </c>
      <c r="C440" s="4" t="s">
        <v>152</v>
      </c>
      <c r="D440" s="12" t="s">
        <v>153</v>
      </c>
      <c r="E440" s="4" t="s">
        <v>1</v>
      </c>
      <c r="F440" s="62" t="s">
        <v>2308</v>
      </c>
      <c r="G440" s="10">
        <v>14</v>
      </c>
    </row>
    <row r="441" spans="1:7" ht="35.15" customHeight="1" x14ac:dyDescent="0.25">
      <c r="A441" s="4" t="s">
        <v>1843</v>
      </c>
      <c r="B441" s="4" t="s">
        <v>134</v>
      </c>
      <c r="C441" s="4" t="s">
        <v>152</v>
      </c>
      <c r="D441" s="12" t="s">
        <v>153</v>
      </c>
      <c r="E441" s="4" t="s">
        <v>2</v>
      </c>
      <c r="F441" s="62" t="s">
        <v>2309</v>
      </c>
      <c r="G441" s="10">
        <v>9</v>
      </c>
    </row>
    <row r="442" spans="1:7" ht="35.15" customHeight="1" x14ac:dyDescent="0.25">
      <c r="A442" s="4" t="s">
        <v>1843</v>
      </c>
      <c r="B442" s="4" t="s">
        <v>134</v>
      </c>
      <c r="C442" s="4" t="s">
        <v>156</v>
      </c>
      <c r="D442" s="12" t="s">
        <v>356</v>
      </c>
      <c r="E442" s="4" t="s">
        <v>0</v>
      </c>
      <c r="F442" s="62" t="s">
        <v>891</v>
      </c>
      <c r="G442" s="10">
        <v>3</v>
      </c>
    </row>
    <row r="443" spans="1:7" ht="35.15" customHeight="1" x14ac:dyDescent="0.25">
      <c r="A443" s="4" t="s">
        <v>1843</v>
      </c>
      <c r="B443" s="4" t="s">
        <v>134</v>
      </c>
      <c r="C443" s="4" t="s">
        <v>156</v>
      </c>
      <c r="D443" s="12" t="s">
        <v>356</v>
      </c>
      <c r="E443" s="4" t="s">
        <v>1</v>
      </c>
      <c r="F443" s="62" t="s">
        <v>892</v>
      </c>
      <c r="G443" s="10">
        <v>3</v>
      </c>
    </row>
    <row r="444" spans="1:7" ht="35.15" customHeight="1" x14ac:dyDescent="0.25">
      <c r="A444" s="4" t="s">
        <v>1843</v>
      </c>
      <c r="B444" s="4" t="s">
        <v>134</v>
      </c>
      <c r="C444" s="4" t="s">
        <v>156</v>
      </c>
      <c r="D444" s="12" t="s">
        <v>356</v>
      </c>
      <c r="E444" s="4" t="s">
        <v>2</v>
      </c>
      <c r="F444" s="62" t="s">
        <v>893</v>
      </c>
      <c r="G444" s="10">
        <v>3</v>
      </c>
    </row>
    <row r="445" spans="1:7" ht="35.15" customHeight="1" x14ac:dyDescent="0.25">
      <c r="A445" s="4" t="s">
        <v>1843</v>
      </c>
      <c r="B445" s="4" t="s">
        <v>134</v>
      </c>
      <c r="C445" s="4" t="s">
        <v>158</v>
      </c>
      <c r="D445" s="12" t="s">
        <v>159</v>
      </c>
      <c r="E445" s="4" t="s">
        <v>0</v>
      </c>
      <c r="F445" s="62" t="s">
        <v>948</v>
      </c>
      <c r="G445" s="10">
        <v>15</v>
      </c>
    </row>
    <row r="446" spans="1:7" ht="35.15" customHeight="1" x14ac:dyDescent="0.25">
      <c r="A446" s="4" t="s">
        <v>1843</v>
      </c>
      <c r="B446" s="4" t="s">
        <v>134</v>
      </c>
      <c r="C446" s="4" t="s">
        <v>158</v>
      </c>
      <c r="D446" s="12" t="s">
        <v>159</v>
      </c>
      <c r="E446" s="4" t="s">
        <v>1</v>
      </c>
      <c r="F446" s="62" t="s">
        <v>949</v>
      </c>
      <c r="G446" s="10">
        <v>15</v>
      </c>
    </row>
    <row r="447" spans="1:7" ht="35.15" customHeight="1" x14ac:dyDescent="0.25">
      <c r="A447" s="4" t="s">
        <v>1843</v>
      </c>
      <c r="B447" s="4" t="s">
        <v>134</v>
      </c>
      <c r="C447" s="4" t="s">
        <v>158</v>
      </c>
      <c r="D447" s="12" t="s">
        <v>159</v>
      </c>
      <c r="E447" s="4" t="s">
        <v>2</v>
      </c>
      <c r="F447" s="62" t="s">
        <v>950</v>
      </c>
      <c r="G447" s="10">
        <v>6</v>
      </c>
    </row>
    <row r="448" spans="1:7" ht="35.15" customHeight="1" x14ac:dyDescent="0.25">
      <c r="A448" s="4" t="s">
        <v>1843</v>
      </c>
      <c r="B448" s="4" t="s">
        <v>134</v>
      </c>
      <c r="C448" s="4" t="s">
        <v>160</v>
      </c>
      <c r="D448" s="12" t="s">
        <v>161</v>
      </c>
      <c r="E448" s="4" t="s">
        <v>0</v>
      </c>
      <c r="F448" s="62" t="s">
        <v>2058</v>
      </c>
      <c r="G448" s="10">
        <v>15</v>
      </c>
    </row>
    <row r="449" spans="1:7" ht="35.15" customHeight="1" x14ac:dyDescent="0.25">
      <c r="A449" s="4" t="s">
        <v>1843</v>
      </c>
      <c r="B449" s="4" t="s">
        <v>134</v>
      </c>
      <c r="C449" s="4" t="s">
        <v>160</v>
      </c>
      <c r="D449" s="12" t="s">
        <v>161</v>
      </c>
      <c r="E449" s="4" t="s">
        <v>1</v>
      </c>
      <c r="F449" s="62" t="s">
        <v>2314</v>
      </c>
      <c r="G449" s="10">
        <v>15</v>
      </c>
    </row>
    <row r="450" spans="1:7" ht="35.15" customHeight="1" x14ac:dyDescent="0.25">
      <c r="A450" s="4" t="s">
        <v>1843</v>
      </c>
      <c r="B450" s="4" t="s">
        <v>134</v>
      </c>
      <c r="C450" s="4" t="s">
        <v>160</v>
      </c>
      <c r="D450" s="12" t="s">
        <v>161</v>
      </c>
      <c r="E450" s="4" t="s">
        <v>2</v>
      </c>
      <c r="F450" s="62" t="s">
        <v>2315</v>
      </c>
      <c r="G450" s="10">
        <v>6</v>
      </c>
    </row>
    <row r="451" spans="1:7" ht="35.15" customHeight="1" x14ac:dyDescent="0.25">
      <c r="A451" s="4" t="s">
        <v>1843</v>
      </c>
      <c r="B451" s="4" t="s">
        <v>134</v>
      </c>
      <c r="C451" s="4" t="s">
        <v>162</v>
      </c>
      <c r="D451" s="12" t="s">
        <v>163</v>
      </c>
      <c r="E451" s="4" t="s">
        <v>0</v>
      </c>
      <c r="F451" s="62" t="s">
        <v>954</v>
      </c>
      <c r="G451" s="10">
        <v>12</v>
      </c>
    </row>
    <row r="452" spans="1:7" ht="35.15" customHeight="1" x14ac:dyDescent="0.25">
      <c r="A452" s="4" t="s">
        <v>1843</v>
      </c>
      <c r="B452" s="4" t="s">
        <v>134</v>
      </c>
      <c r="C452" s="4" t="s">
        <v>162</v>
      </c>
      <c r="D452" s="12" t="s">
        <v>163</v>
      </c>
      <c r="E452" s="4" t="s">
        <v>1</v>
      </c>
      <c r="F452" s="62" t="s">
        <v>2318</v>
      </c>
      <c r="G452" s="10">
        <v>12</v>
      </c>
    </row>
    <row r="453" spans="1:7" ht="35.15" customHeight="1" x14ac:dyDescent="0.25">
      <c r="A453" s="4" t="s">
        <v>1843</v>
      </c>
      <c r="B453" s="4" t="s">
        <v>134</v>
      </c>
      <c r="C453" s="4" t="s">
        <v>162</v>
      </c>
      <c r="D453" s="12" t="s">
        <v>163</v>
      </c>
      <c r="E453" s="4" t="s">
        <v>2</v>
      </c>
      <c r="F453" s="62" t="s">
        <v>956</v>
      </c>
      <c r="G453" s="10">
        <v>12</v>
      </c>
    </row>
    <row r="454" spans="1:7" ht="35.15" customHeight="1" x14ac:dyDescent="0.25">
      <c r="A454" s="4" t="s">
        <v>1843</v>
      </c>
      <c r="B454" s="4" t="s">
        <v>134</v>
      </c>
      <c r="C454" s="4" t="s">
        <v>164</v>
      </c>
      <c r="D454" s="12" t="s">
        <v>957</v>
      </c>
      <c r="E454" s="4" t="s">
        <v>0</v>
      </c>
      <c r="F454" s="62" t="s">
        <v>958</v>
      </c>
      <c r="G454" s="10">
        <v>9</v>
      </c>
    </row>
    <row r="455" spans="1:7" ht="35.15" customHeight="1" x14ac:dyDescent="0.25">
      <c r="A455" s="4" t="s">
        <v>1843</v>
      </c>
      <c r="B455" s="4" t="s">
        <v>134</v>
      </c>
      <c r="C455" s="4" t="s">
        <v>164</v>
      </c>
      <c r="D455" s="12" t="s">
        <v>957</v>
      </c>
      <c r="E455" s="4" t="s">
        <v>1</v>
      </c>
      <c r="F455" s="62" t="s">
        <v>959</v>
      </c>
      <c r="G455" s="10">
        <v>18</v>
      </c>
    </row>
    <row r="456" spans="1:7" ht="35.15" customHeight="1" x14ac:dyDescent="0.25">
      <c r="A456" s="4" t="s">
        <v>1843</v>
      </c>
      <c r="B456" s="4" t="s">
        <v>134</v>
      </c>
      <c r="C456" s="4" t="s">
        <v>164</v>
      </c>
      <c r="D456" s="12" t="s">
        <v>957</v>
      </c>
      <c r="E456" s="4" t="s">
        <v>2</v>
      </c>
      <c r="F456" s="62" t="s">
        <v>960</v>
      </c>
      <c r="G456" s="10">
        <v>9</v>
      </c>
    </row>
    <row r="457" spans="1:7" ht="35.15" customHeight="1" x14ac:dyDescent="0.25">
      <c r="A457" s="4" t="s">
        <v>1843</v>
      </c>
      <c r="B457" s="4" t="s">
        <v>134</v>
      </c>
      <c r="C457" s="4" t="s">
        <v>166</v>
      </c>
      <c r="D457" s="12" t="s">
        <v>256</v>
      </c>
      <c r="E457" s="4" t="s">
        <v>0</v>
      </c>
      <c r="F457" s="62" t="s">
        <v>961</v>
      </c>
      <c r="G457" s="10">
        <v>18</v>
      </c>
    </row>
    <row r="458" spans="1:7" ht="35.15" customHeight="1" x14ac:dyDescent="0.25">
      <c r="A458" s="4" t="s">
        <v>1843</v>
      </c>
      <c r="B458" s="4" t="s">
        <v>134</v>
      </c>
      <c r="C458" s="4" t="s">
        <v>166</v>
      </c>
      <c r="D458" s="12" t="s">
        <v>256</v>
      </c>
      <c r="E458" s="4" t="s">
        <v>1</v>
      </c>
      <c r="F458" s="62" t="s">
        <v>2037</v>
      </c>
      <c r="G458" s="10">
        <v>12</v>
      </c>
    </row>
    <row r="459" spans="1:7" ht="35.15" customHeight="1" x14ac:dyDescent="0.25">
      <c r="A459" s="4" t="s">
        <v>1843</v>
      </c>
      <c r="B459" s="4" t="s">
        <v>134</v>
      </c>
      <c r="C459" s="4" t="s">
        <v>166</v>
      </c>
      <c r="D459" s="12" t="s">
        <v>256</v>
      </c>
      <c r="E459" s="4" t="s">
        <v>2</v>
      </c>
      <c r="F459" s="62" t="s">
        <v>2298</v>
      </c>
      <c r="G459" s="10">
        <v>6</v>
      </c>
    </row>
    <row r="460" spans="1:7" ht="35.15" customHeight="1" x14ac:dyDescent="0.25">
      <c r="A460" s="4" t="s">
        <v>1843</v>
      </c>
      <c r="B460" s="4" t="s">
        <v>134</v>
      </c>
      <c r="C460" s="4" t="s">
        <v>454</v>
      </c>
      <c r="D460" s="12" t="s">
        <v>455</v>
      </c>
      <c r="E460" s="4" t="s">
        <v>0</v>
      </c>
      <c r="F460" s="62" t="s">
        <v>719</v>
      </c>
      <c r="G460" s="10">
        <v>9</v>
      </c>
    </row>
    <row r="461" spans="1:7" ht="35.15" customHeight="1" x14ac:dyDescent="0.25">
      <c r="A461" s="4" t="s">
        <v>1843</v>
      </c>
      <c r="B461" s="4" t="s">
        <v>134</v>
      </c>
      <c r="C461" s="4" t="s">
        <v>454</v>
      </c>
      <c r="D461" s="12" t="s">
        <v>455</v>
      </c>
      <c r="E461" s="4" t="s">
        <v>1</v>
      </c>
      <c r="F461" s="62" t="s">
        <v>720</v>
      </c>
      <c r="G461" s="10">
        <v>9</v>
      </c>
    </row>
    <row r="462" spans="1:7" ht="35.15" customHeight="1" x14ac:dyDescent="0.25">
      <c r="A462" s="4" t="s">
        <v>1843</v>
      </c>
      <c r="B462" s="4" t="s">
        <v>134</v>
      </c>
      <c r="C462" s="4" t="s">
        <v>454</v>
      </c>
      <c r="D462" s="12" t="s">
        <v>455</v>
      </c>
      <c r="E462" s="4" t="s">
        <v>2</v>
      </c>
      <c r="F462" s="62" t="s">
        <v>2307</v>
      </c>
      <c r="G462" s="10">
        <v>18</v>
      </c>
    </row>
    <row r="463" spans="1:7" ht="35.15" customHeight="1" x14ac:dyDescent="0.25">
      <c r="A463" s="4" t="s">
        <v>1843</v>
      </c>
      <c r="B463" s="4" t="s">
        <v>134</v>
      </c>
      <c r="C463" s="4" t="s">
        <v>177</v>
      </c>
      <c r="D463" s="12" t="s">
        <v>467</v>
      </c>
      <c r="E463" s="4" t="s">
        <v>0</v>
      </c>
      <c r="F463" s="62" t="s">
        <v>977</v>
      </c>
      <c r="G463" s="10">
        <v>9</v>
      </c>
    </row>
    <row r="464" spans="1:7" ht="35.15" customHeight="1" x14ac:dyDescent="0.25">
      <c r="A464" s="4" t="s">
        <v>1843</v>
      </c>
      <c r="B464" s="4" t="s">
        <v>134</v>
      </c>
      <c r="C464" s="4" t="s">
        <v>177</v>
      </c>
      <c r="D464" s="12" t="s">
        <v>467</v>
      </c>
      <c r="E464" s="4" t="s">
        <v>1</v>
      </c>
      <c r="F464" s="62" t="s">
        <v>978</v>
      </c>
      <c r="G464" s="10">
        <v>9</v>
      </c>
    </row>
    <row r="465" spans="1:7" ht="35.15" customHeight="1" x14ac:dyDescent="0.25">
      <c r="A465" s="4" t="s">
        <v>1843</v>
      </c>
      <c r="B465" s="4" t="s">
        <v>134</v>
      </c>
      <c r="C465" s="4" t="s">
        <v>177</v>
      </c>
      <c r="D465" s="12" t="s">
        <v>467</v>
      </c>
      <c r="E465" s="4" t="s">
        <v>2</v>
      </c>
      <c r="F465" s="62" t="s">
        <v>2316</v>
      </c>
      <c r="G465" s="10">
        <v>18</v>
      </c>
    </row>
    <row r="466" spans="1:7" ht="35.15" customHeight="1" x14ac:dyDescent="0.25">
      <c r="A466" s="4" t="s">
        <v>1843</v>
      </c>
      <c r="B466" s="4" t="s">
        <v>134</v>
      </c>
      <c r="C466" s="4" t="s">
        <v>169</v>
      </c>
      <c r="D466" s="12" t="s">
        <v>170</v>
      </c>
      <c r="E466" s="4" t="s">
        <v>0</v>
      </c>
      <c r="F466" s="62" t="s">
        <v>2287</v>
      </c>
      <c r="G466" s="10">
        <v>6</v>
      </c>
    </row>
    <row r="467" spans="1:7" ht="35.15" customHeight="1" x14ac:dyDescent="0.25">
      <c r="A467" s="4" t="s">
        <v>1843</v>
      </c>
      <c r="B467" s="4" t="s">
        <v>134</v>
      </c>
      <c r="C467" s="4" t="s">
        <v>169</v>
      </c>
      <c r="D467" s="12" t="s">
        <v>170</v>
      </c>
      <c r="E467" s="4" t="s">
        <v>1</v>
      </c>
      <c r="F467" s="62" t="s">
        <v>965</v>
      </c>
      <c r="G467" s="10">
        <v>6</v>
      </c>
    </row>
    <row r="468" spans="1:7" ht="35.15" customHeight="1" x14ac:dyDescent="0.25">
      <c r="A468" s="4" t="s">
        <v>1843</v>
      </c>
      <c r="B468" s="4" t="s">
        <v>134</v>
      </c>
      <c r="C468" s="4" t="s">
        <v>169</v>
      </c>
      <c r="D468" s="12" t="s">
        <v>170</v>
      </c>
      <c r="E468" s="4" t="s">
        <v>2</v>
      </c>
      <c r="F468" s="62" t="s">
        <v>966</v>
      </c>
      <c r="G468" s="10">
        <v>9</v>
      </c>
    </row>
    <row r="469" spans="1:7" ht="35.15" customHeight="1" x14ac:dyDescent="0.25">
      <c r="A469" s="4" t="s">
        <v>1843</v>
      </c>
      <c r="B469" s="4" t="s">
        <v>134</v>
      </c>
      <c r="C469" s="4" t="s">
        <v>171</v>
      </c>
      <c r="D469" s="12" t="s">
        <v>967</v>
      </c>
      <c r="E469" s="4" t="s">
        <v>0</v>
      </c>
      <c r="F469" s="62" t="s">
        <v>968</v>
      </c>
      <c r="G469" s="10">
        <v>9</v>
      </c>
    </row>
    <row r="470" spans="1:7" ht="35.15" customHeight="1" x14ac:dyDescent="0.25">
      <c r="A470" s="4" t="s">
        <v>1843</v>
      </c>
      <c r="B470" s="4" t="s">
        <v>134</v>
      </c>
      <c r="C470" s="4" t="s">
        <v>171</v>
      </c>
      <c r="D470" s="12" t="s">
        <v>967</v>
      </c>
      <c r="E470" s="4" t="s">
        <v>1</v>
      </c>
      <c r="F470" s="62" t="s">
        <v>2060</v>
      </c>
      <c r="G470" s="10">
        <v>15</v>
      </c>
    </row>
    <row r="471" spans="1:7" ht="35.15" customHeight="1" x14ac:dyDescent="0.25">
      <c r="A471" s="4" t="s">
        <v>1843</v>
      </c>
      <c r="B471" s="4" t="s">
        <v>134</v>
      </c>
      <c r="C471" s="4" t="s">
        <v>171</v>
      </c>
      <c r="D471" s="12" t="s">
        <v>967</v>
      </c>
      <c r="E471" s="4" t="s">
        <v>2</v>
      </c>
      <c r="F471" s="62" t="s">
        <v>970</v>
      </c>
      <c r="G471" s="10">
        <v>12</v>
      </c>
    </row>
    <row r="472" spans="1:7" ht="35.15" customHeight="1" x14ac:dyDescent="0.25">
      <c r="A472" s="4" t="s">
        <v>1843</v>
      </c>
      <c r="B472" s="4" t="s">
        <v>134</v>
      </c>
      <c r="C472" s="4" t="s">
        <v>173</v>
      </c>
      <c r="D472" s="12" t="s">
        <v>174</v>
      </c>
      <c r="E472" s="4" t="s">
        <v>0</v>
      </c>
      <c r="F472" s="62" t="s">
        <v>2065</v>
      </c>
      <c r="G472" s="10">
        <v>12</v>
      </c>
    </row>
    <row r="473" spans="1:7" ht="35.15" customHeight="1" x14ac:dyDescent="0.25">
      <c r="A473" s="4" t="s">
        <v>1843</v>
      </c>
      <c r="B473" s="4" t="s">
        <v>134</v>
      </c>
      <c r="C473" s="4" t="s">
        <v>173</v>
      </c>
      <c r="D473" s="12" t="s">
        <v>174</v>
      </c>
      <c r="E473" s="4" t="s">
        <v>1</v>
      </c>
      <c r="F473" s="62" t="s">
        <v>2062</v>
      </c>
      <c r="G473" s="10">
        <v>12</v>
      </c>
    </row>
    <row r="474" spans="1:7" ht="35.15" customHeight="1" x14ac:dyDescent="0.25">
      <c r="A474" s="4" t="s">
        <v>1843</v>
      </c>
      <c r="B474" s="4" t="s">
        <v>134</v>
      </c>
      <c r="C474" s="4" t="s">
        <v>173</v>
      </c>
      <c r="D474" s="12" t="s">
        <v>174</v>
      </c>
      <c r="E474" s="4" t="s">
        <v>2</v>
      </c>
      <c r="F474" s="62" t="s">
        <v>2063</v>
      </c>
      <c r="G474" s="10">
        <v>12</v>
      </c>
    </row>
    <row r="475" spans="1:7" ht="35.15" customHeight="1" x14ac:dyDescent="0.25">
      <c r="A475" s="4" t="s">
        <v>1843</v>
      </c>
      <c r="B475" s="4" t="s">
        <v>134</v>
      </c>
      <c r="C475" s="4" t="s">
        <v>1866</v>
      </c>
      <c r="D475" s="12" t="s">
        <v>168</v>
      </c>
      <c r="E475" s="4" t="s">
        <v>0</v>
      </c>
      <c r="F475" s="62" t="s">
        <v>2304</v>
      </c>
      <c r="G475" s="10">
        <v>12</v>
      </c>
    </row>
    <row r="476" spans="1:7" ht="35.15" customHeight="1" x14ac:dyDescent="0.25">
      <c r="A476" s="4" t="s">
        <v>1843</v>
      </c>
      <c r="B476" s="4" t="s">
        <v>134</v>
      </c>
      <c r="C476" s="4" t="s">
        <v>1866</v>
      </c>
      <c r="D476" s="12" t="s">
        <v>168</v>
      </c>
      <c r="E476" s="4" t="s">
        <v>1</v>
      </c>
      <c r="F476" s="62" t="s">
        <v>2305</v>
      </c>
      <c r="G476" s="10">
        <v>12</v>
      </c>
    </row>
    <row r="477" spans="1:7" ht="35.15" customHeight="1" x14ac:dyDescent="0.25">
      <c r="A477" s="4" t="s">
        <v>1843</v>
      </c>
      <c r="B477" s="4" t="s">
        <v>134</v>
      </c>
      <c r="C477" s="4" t="s">
        <v>1866</v>
      </c>
      <c r="D477" s="12" t="s">
        <v>168</v>
      </c>
      <c r="E477" s="4" t="s">
        <v>2</v>
      </c>
      <c r="F477" s="62" t="s">
        <v>2306</v>
      </c>
      <c r="G477" s="10">
        <v>12</v>
      </c>
    </row>
    <row r="478" spans="1:7" ht="35.15" customHeight="1" x14ac:dyDescent="0.25">
      <c r="A478" s="4" t="s">
        <v>1843</v>
      </c>
      <c r="B478" s="4" t="s">
        <v>134</v>
      </c>
      <c r="C478" s="4" t="s">
        <v>175</v>
      </c>
      <c r="D478" s="12" t="s">
        <v>176</v>
      </c>
      <c r="E478" s="4" t="s">
        <v>0</v>
      </c>
      <c r="F478" s="62" t="s">
        <v>2057</v>
      </c>
      <c r="G478" s="10">
        <v>9</v>
      </c>
    </row>
    <row r="479" spans="1:7" ht="35.15" customHeight="1" x14ac:dyDescent="0.25">
      <c r="A479" s="4" t="s">
        <v>1843</v>
      </c>
      <c r="B479" s="4" t="s">
        <v>134</v>
      </c>
      <c r="C479" s="4" t="s">
        <v>175</v>
      </c>
      <c r="D479" s="12" t="s">
        <v>176</v>
      </c>
      <c r="E479" s="4" t="s">
        <v>1</v>
      </c>
      <c r="F479" s="62" t="s">
        <v>2312</v>
      </c>
      <c r="G479" s="10">
        <v>9</v>
      </c>
    </row>
    <row r="480" spans="1:7" ht="35.15" customHeight="1" x14ac:dyDescent="0.25">
      <c r="A480" s="4" t="s">
        <v>1843</v>
      </c>
      <c r="B480" s="4" t="s">
        <v>134</v>
      </c>
      <c r="C480" s="4" t="s">
        <v>175</v>
      </c>
      <c r="D480" s="12" t="s">
        <v>176</v>
      </c>
      <c r="E480" s="4" t="s">
        <v>2</v>
      </c>
      <c r="F480" s="62" t="s">
        <v>2313</v>
      </c>
      <c r="G480" s="10">
        <v>18</v>
      </c>
    </row>
    <row r="481" spans="1:7" ht="35.15" customHeight="1" x14ac:dyDescent="0.25">
      <c r="A481" s="4" t="s">
        <v>1843</v>
      </c>
      <c r="B481" s="4" t="s">
        <v>134</v>
      </c>
      <c r="C481" s="4" t="s">
        <v>178</v>
      </c>
      <c r="D481" s="12" t="s">
        <v>179</v>
      </c>
      <c r="E481" s="4" t="s">
        <v>0</v>
      </c>
      <c r="F481" s="62" t="s">
        <v>980</v>
      </c>
      <c r="G481" s="10">
        <v>12</v>
      </c>
    </row>
    <row r="482" spans="1:7" ht="35.15" customHeight="1" x14ac:dyDescent="0.25">
      <c r="A482" s="4" t="s">
        <v>1843</v>
      </c>
      <c r="B482" s="4" t="s">
        <v>134</v>
      </c>
      <c r="C482" s="4" t="s">
        <v>178</v>
      </c>
      <c r="D482" s="12" t="s">
        <v>179</v>
      </c>
      <c r="E482" s="4" t="s">
        <v>1</v>
      </c>
      <c r="F482" s="62" t="s">
        <v>981</v>
      </c>
      <c r="G482" s="10">
        <v>12</v>
      </c>
    </row>
    <row r="483" spans="1:7" ht="35.15" customHeight="1" x14ac:dyDescent="0.25">
      <c r="A483" s="4" t="s">
        <v>1843</v>
      </c>
      <c r="B483" s="4" t="s">
        <v>134</v>
      </c>
      <c r="C483" s="4" t="s">
        <v>178</v>
      </c>
      <c r="D483" s="12" t="s">
        <v>179</v>
      </c>
      <c r="E483" s="4" t="s">
        <v>2</v>
      </c>
      <c r="F483" s="62" t="s">
        <v>982</v>
      </c>
      <c r="G483" s="10">
        <v>12</v>
      </c>
    </row>
    <row r="484" spans="1:7" ht="35.15" customHeight="1" x14ac:dyDescent="0.25">
      <c r="A484" s="4" t="s">
        <v>1843</v>
      </c>
      <c r="B484" s="4" t="s">
        <v>134</v>
      </c>
      <c r="C484" s="4" t="s">
        <v>180</v>
      </c>
      <c r="D484" s="12" t="s">
        <v>1115</v>
      </c>
      <c r="E484" s="4" t="s">
        <v>0</v>
      </c>
      <c r="F484" s="62" t="s">
        <v>1988</v>
      </c>
      <c r="G484" s="10">
        <v>6</v>
      </c>
    </row>
    <row r="485" spans="1:7" ht="35.15" customHeight="1" x14ac:dyDescent="0.25">
      <c r="A485" s="4" t="s">
        <v>1843</v>
      </c>
      <c r="B485" s="4" t="s">
        <v>134</v>
      </c>
      <c r="C485" s="4" t="s">
        <v>180</v>
      </c>
      <c r="D485" s="12" t="s">
        <v>1115</v>
      </c>
      <c r="E485" s="4" t="s">
        <v>1</v>
      </c>
      <c r="F485" s="62" t="s">
        <v>1110</v>
      </c>
      <c r="G485" s="10">
        <v>30</v>
      </c>
    </row>
    <row r="486" spans="1:7" ht="35.15" customHeight="1" x14ac:dyDescent="0.25">
      <c r="A486" s="4" t="s">
        <v>1843</v>
      </c>
      <c r="B486" s="4" t="s">
        <v>134</v>
      </c>
      <c r="C486" s="4" t="s">
        <v>180</v>
      </c>
      <c r="D486" s="12" t="s">
        <v>1115</v>
      </c>
      <c r="E486" s="4" t="s">
        <v>2</v>
      </c>
      <c r="F486" s="62" t="s">
        <v>1111</v>
      </c>
      <c r="G486" s="10">
        <v>12</v>
      </c>
    </row>
    <row r="487" spans="1:7" ht="35.15" customHeight="1" x14ac:dyDescent="0.25">
      <c r="A487" s="4" t="s">
        <v>1843</v>
      </c>
      <c r="B487" s="4" t="s">
        <v>134</v>
      </c>
      <c r="C487" s="4" t="s">
        <v>182</v>
      </c>
      <c r="D487" s="12" t="s">
        <v>323</v>
      </c>
      <c r="E487" s="4" t="s">
        <v>0</v>
      </c>
      <c r="F487" s="62" t="s">
        <v>2010</v>
      </c>
      <c r="G487" s="10">
        <v>4</v>
      </c>
    </row>
    <row r="488" spans="1:7" ht="35.15" customHeight="1" x14ac:dyDescent="0.25">
      <c r="A488" s="4" t="s">
        <v>1843</v>
      </c>
      <c r="B488" s="4" t="s">
        <v>134</v>
      </c>
      <c r="C488" s="4" t="s">
        <v>182</v>
      </c>
      <c r="D488" s="12" t="s">
        <v>323</v>
      </c>
      <c r="E488" s="4" t="s">
        <v>1</v>
      </c>
      <c r="F488" s="62" t="s">
        <v>1117</v>
      </c>
      <c r="G488" s="10">
        <v>4</v>
      </c>
    </row>
    <row r="489" spans="1:7" ht="35.15" customHeight="1" x14ac:dyDescent="0.25">
      <c r="A489" s="4" t="s">
        <v>1843</v>
      </c>
      <c r="B489" s="4" t="s">
        <v>134</v>
      </c>
      <c r="C489" s="4" t="s">
        <v>182</v>
      </c>
      <c r="D489" s="12" t="s">
        <v>323</v>
      </c>
      <c r="E489" s="4" t="s">
        <v>2</v>
      </c>
      <c r="F489" s="62" t="s">
        <v>1118</v>
      </c>
      <c r="G489" s="10">
        <v>4</v>
      </c>
    </row>
    <row r="490" spans="1:7" ht="35.15" customHeight="1" x14ac:dyDescent="0.25">
      <c r="A490" s="4" t="s">
        <v>1844</v>
      </c>
      <c r="B490" s="4" t="s">
        <v>110</v>
      </c>
      <c r="C490" s="4" t="s">
        <v>190</v>
      </c>
      <c r="D490" s="12" t="s">
        <v>191</v>
      </c>
      <c r="E490" s="4" t="s">
        <v>0</v>
      </c>
      <c r="F490" s="62" t="s">
        <v>2321</v>
      </c>
      <c r="G490" s="10">
        <v>14</v>
      </c>
    </row>
    <row r="491" spans="1:7" ht="35.15" customHeight="1" x14ac:dyDescent="0.25">
      <c r="A491" s="4" t="s">
        <v>1844</v>
      </c>
      <c r="B491" s="4" t="s">
        <v>110</v>
      </c>
      <c r="C491" s="4" t="s">
        <v>190</v>
      </c>
      <c r="D491" s="12" t="s">
        <v>191</v>
      </c>
      <c r="E491" s="4" t="s">
        <v>1</v>
      </c>
      <c r="F491" s="62" t="s">
        <v>2322</v>
      </c>
      <c r="G491" s="10">
        <v>11</v>
      </c>
    </row>
    <row r="492" spans="1:7" ht="35.15" customHeight="1" x14ac:dyDescent="0.25">
      <c r="A492" s="4" t="s">
        <v>1844</v>
      </c>
      <c r="B492" s="4" t="s">
        <v>110</v>
      </c>
      <c r="C492" s="4" t="s">
        <v>190</v>
      </c>
      <c r="D492" s="12" t="s">
        <v>191</v>
      </c>
      <c r="E492" s="4" t="s">
        <v>2</v>
      </c>
      <c r="F492" s="62" t="s">
        <v>575</v>
      </c>
      <c r="G492" s="10">
        <v>11</v>
      </c>
    </row>
    <row r="493" spans="1:7" ht="35.15" customHeight="1" x14ac:dyDescent="0.25">
      <c r="A493" s="4" t="s">
        <v>1844</v>
      </c>
      <c r="B493" s="4" t="s">
        <v>110</v>
      </c>
      <c r="C493" s="4" t="s">
        <v>192</v>
      </c>
      <c r="D493" s="12" t="s">
        <v>193</v>
      </c>
      <c r="E493" s="4" t="s">
        <v>0</v>
      </c>
      <c r="F493" s="62" t="s">
        <v>576</v>
      </c>
      <c r="G493" s="10">
        <v>14</v>
      </c>
    </row>
    <row r="494" spans="1:7" ht="35.15" customHeight="1" x14ac:dyDescent="0.25">
      <c r="A494" s="4" t="s">
        <v>1844</v>
      </c>
      <c r="B494" s="4" t="s">
        <v>110</v>
      </c>
      <c r="C494" s="4" t="s">
        <v>192</v>
      </c>
      <c r="D494" s="12" t="s">
        <v>193</v>
      </c>
      <c r="E494" s="4" t="s">
        <v>1</v>
      </c>
      <c r="F494" s="62" t="s">
        <v>577</v>
      </c>
      <c r="G494" s="10">
        <v>14</v>
      </c>
    </row>
    <row r="495" spans="1:7" ht="35.15" customHeight="1" x14ac:dyDescent="0.25">
      <c r="A495" s="4" t="s">
        <v>1844</v>
      </c>
      <c r="B495" s="4" t="s">
        <v>110</v>
      </c>
      <c r="C495" s="4" t="s">
        <v>192</v>
      </c>
      <c r="D495" s="12" t="s">
        <v>193</v>
      </c>
      <c r="E495" s="4" t="s">
        <v>2</v>
      </c>
      <c r="F495" s="62" t="s">
        <v>578</v>
      </c>
      <c r="G495" s="10">
        <v>8</v>
      </c>
    </row>
    <row r="496" spans="1:7" ht="35.15" customHeight="1" x14ac:dyDescent="0.25">
      <c r="A496" s="4" t="s">
        <v>1844</v>
      </c>
      <c r="B496" s="4" t="s">
        <v>110</v>
      </c>
      <c r="C496" s="4" t="s">
        <v>202</v>
      </c>
      <c r="D496" s="12" t="s">
        <v>1908</v>
      </c>
      <c r="E496" s="4" t="s">
        <v>0</v>
      </c>
      <c r="F496" s="62" t="s">
        <v>579</v>
      </c>
      <c r="G496" s="10">
        <v>16</v>
      </c>
    </row>
    <row r="497" spans="1:7" ht="35.15" customHeight="1" x14ac:dyDescent="0.25">
      <c r="A497" s="4" t="s">
        <v>1844</v>
      </c>
      <c r="B497" s="4" t="s">
        <v>110</v>
      </c>
      <c r="C497" s="4" t="s">
        <v>202</v>
      </c>
      <c r="D497" s="12" t="s">
        <v>1908</v>
      </c>
      <c r="E497" s="4" t="s">
        <v>1</v>
      </c>
      <c r="F497" s="62" t="s">
        <v>2012</v>
      </c>
      <c r="G497" s="10">
        <v>10</v>
      </c>
    </row>
    <row r="498" spans="1:7" ht="35.15" customHeight="1" x14ac:dyDescent="0.25">
      <c r="A498" s="4" t="s">
        <v>1844</v>
      </c>
      <c r="B498" s="4" t="s">
        <v>110</v>
      </c>
      <c r="C498" s="4" t="s">
        <v>202</v>
      </c>
      <c r="D498" s="12" t="s">
        <v>1908</v>
      </c>
      <c r="E498" s="4" t="s">
        <v>2</v>
      </c>
      <c r="F498" s="62" t="s">
        <v>2289</v>
      </c>
      <c r="G498" s="10">
        <v>10</v>
      </c>
    </row>
    <row r="499" spans="1:7" ht="35.15" customHeight="1" x14ac:dyDescent="0.25">
      <c r="A499" s="4" t="s">
        <v>1844</v>
      </c>
      <c r="B499" s="4" t="s">
        <v>110</v>
      </c>
      <c r="C499" s="4" t="s">
        <v>204</v>
      </c>
      <c r="D499" s="12" t="s">
        <v>1905</v>
      </c>
      <c r="E499" s="4" t="s">
        <v>0</v>
      </c>
      <c r="F499" s="62" t="s">
        <v>1984</v>
      </c>
      <c r="G499" s="10">
        <v>15</v>
      </c>
    </row>
    <row r="500" spans="1:7" ht="35.15" customHeight="1" x14ac:dyDescent="0.25">
      <c r="A500" s="4" t="s">
        <v>1844</v>
      </c>
      <c r="B500" s="4" t="s">
        <v>110</v>
      </c>
      <c r="C500" s="4" t="s">
        <v>204</v>
      </c>
      <c r="D500" s="12" t="s">
        <v>1905</v>
      </c>
      <c r="E500" s="4" t="s">
        <v>1</v>
      </c>
      <c r="F500" s="62" t="s">
        <v>2281</v>
      </c>
      <c r="G500" s="10">
        <v>16</v>
      </c>
    </row>
    <row r="501" spans="1:7" ht="35.15" customHeight="1" x14ac:dyDescent="0.25">
      <c r="A501" s="4" t="s">
        <v>1844</v>
      </c>
      <c r="B501" s="4" t="s">
        <v>110</v>
      </c>
      <c r="C501" s="4" t="s">
        <v>204</v>
      </c>
      <c r="D501" s="12" t="s">
        <v>1905</v>
      </c>
      <c r="E501" s="4" t="s">
        <v>2</v>
      </c>
      <c r="F501" s="62" t="s">
        <v>584</v>
      </c>
      <c r="G501" s="10">
        <v>5</v>
      </c>
    </row>
    <row r="502" spans="1:7" ht="35.15" customHeight="1" x14ac:dyDescent="0.25">
      <c r="A502" s="4" t="s">
        <v>1844</v>
      </c>
      <c r="B502" s="4" t="s">
        <v>110</v>
      </c>
      <c r="C502" s="4" t="s">
        <v>206</v>
      </c>
      <c r="D502" s="12" t="s">
        <v>1909</v>
      </c>
      <c r="E502" s="4" t="s">
        <v>0</v>
      </c>
      <c r="F502" s="62" t="s">
        <v>585</v>
      </c>
      <c r="G502" s="10">
        <v>9</v>
      </c>
    </row>
    <row r="503" spans="1:7" ht="35.15" customHeight="1" x14ac:dyDescent="0.25">
      <c r="A503" s="4" t="s">
        <v>1844</v>
      </c>
      <c r="B503" s="4" t="s">
        <v>110</v>
      </c>
      <c r="C503" s="4" t="s">
        <v>206</v>
      </c>
      <c r="D503" s="12" t="s">
        <v>1909</v>
      </c>
      <c r="E503" s="4" t="s">
        <v>1</v>
      </c>
      <c r="F503" s="62" t="s">
        <v>586</v>
      </c>
      <c r="G503" s="10">
        <v>15</v>
      </c>
    </row>
    <row r="504" spans="1:7" ht="35.15" customHeight="1" x14ac:dyDescent="0.25">
      <c r="A504" s="4" t="s">
        <v>1844</v>
      </c>
      <c r="B504" s="4" t="s">
        <v>110</v>
      </c>
      <c r="C504" s="4" t="s">
        <v>206</v>
      </c>
      <c r="D504" s="12" t="s">
        <v>1909</v>
      </c>
      <c r="E504" s="4" t="s">
        <v>2</v>
      </c>
      <c r="F504" s="62" t="s">
        <v>2013</v>
      </c>
      <c r="G504" s="10">
        <v>12</v>
      </c>
    </row>
    <row r="505" spans="1:7" ht="35.15" customHeight="1" x14ac:dyDescent="0.25">
      <c r="A505" s="4" t="s">
        <v>1844</v>
      </c>
      <c r="B505" s="4" t="s">
        <v>110</v>
      </c>
      <c r="C505" s="4" t="s">
        <v>1966</v>
      </c>
      <c r="D505" s="12" t="s">
        <v>1967</v>
      </c>
      <c r="E505" s="4" t="s">
        <v>0</v>
      </c>
      <c r="F505" s="62" t="s">
        <v>1839</v>
      </c>
      <c r="G505" s="10" t="s">
        <v>1839</v>
      </c>
    </row>
    <row r="506" spans="1:7" ht="35.15" customHeight="1" x14ac:dyDescent="0.25">
      <c r="A506" s="4" t="s">
        <v>1844</v>
      </c>
      <c r="B506" s="4" t="s">
        <v>110</v>
      </c>
      <c r="C506" s="4" t="s">
        <v>1966</v>
      </c>
      <c r="D506" s="12" t="s">
        <v>1967</v>
      </c>
      <c r="E506" s="4" t="s">
        <v>1</v>
      </c>
      <c r="F506" s="62" t="s">
        <v>1839</v>
      </c>
      <c r="G506" s="10" t="s">
        <v>1839</v>
      </c>
    </row>
    <row r="507" spans="1:7" ht="35.15" customHeight="1" x14ac:dyDescent="0.25">
      <c r="A507" s="4" t="s">
        <v>1844</v>
      </c>
      <c r="B507" s="4" t="s">
        <v>110</v>
      </c>
      <c r="C507" s="4" t="s">
        <v>1966</v>
      </c>
      <c r="D507" s="12" t="s">
        <v>1967</v>
      </c>
      <c r="E507" s="4" t="s">
        <v>2</v>
      </c>
      <c r="F507" s="62" t="s">
        <v>1839</v>
      </c>
      <c r="G507" s="10" t="s">
        <v>1839</v>
      </c>
    </row>
    <row r="508" spans="1:7" ht="35.15" customHeight="1" x14ac:dyDescent="0.25">
      <c r="A508" s="4" t="s">
        <v>1844</v>
      </c>
      <c r="B508" s="4" t="s">
        <v>110</v>
      </c>
      <c r="C508" s="4" t="s">
        <v>198</v>
      </c>
      <c r="D508" s="12" t="s">
        <v>199</v>
      </c>
      <c r="E508" s="4" t="s">
        <v>0</v>
      </c>
      <c r="F508" s="62" t="s">
        <v>665</v>
      </c>
      <c r="G508" s="10">
        <v>12</v>
      </c>
    </row>
    <row r="509" spans="1:7" ht="35.15" customHeight="1" x14ac:dyDescent="0.25">
      <c r="A509" s="4" t="s">
        <v>1844</v>
      </c>
      <c r="B509" s="4" t="s">
        <v>110</v>
      </c>
      <c r="C509" s="4" t="s">
        <v>198</v>
      </c>
      <c r="D509" s="12" t="s">
        <v>199</v>
      </c>
      <c r="E509" s="4" t="s">
        <v>1</v>
      </c>
      <c r="F509" s="62" t="s">
        <v>666</v>
      </c>
      <c r="G509" s="10">
        <v>12</v>
      </c>
    </row>
    <row r="510" spans="1:7" ht="35.15" customHeight="1" x14ac:dyDescent="0.25">
      <c r="A510" s="4" t="s">
        <v>1844</v>
      </c>
      <c r="B510" s="4" t="s">
        <v>110</v>
      </c>
      <c r="C510" s="4" t="s">
        <v>198</v>
      </c>
      <c r="D510" s="12" t="s">
        <v>199</v>
      </c>
      <c r="E510" s="4" t="s">
        <v>2</v>
      </c>
      <c r="F510" s="62" t="s">
        <v>667</v>
      </c>
      <c r="G510" s="10">
        <v>12</v>
      </c>
    </row>
    <row r="511" spans="1:7" ht="35.15" customHeight="1" x14ac:dyDescent="0.25">
      <c r="A511" s="4" t="s">
        <v>1844</v>
      </c>
      <c r="B511" s="4" t="s">
        <v>110</v>
      </c>
      <c r="C511" s="4" t="s">
        <v>200</v>
      </c>
      <c r="D511" s="12" t="s">
        <v>201</v>
      </c>
      <c r="E511" s="4" t="s">
        <v>0</v>
      </c>
      <c r="F511" s="62" t="s">
        <v>668</v>
      </c>
      <c r="G511" s="10">
        <v>15</v>
      </c>
    </row>
    <row r="512" spans="1:7" ht="35.15" customHeight="1" x14ac:dyDescent="0.25">
      <c r="A512" s="4" t="s">
        <v>1844</v>
      </c>
      <c r="B512" s="4" t="s">
        <v>110</v>
      </c>
      <c r="C512" s="4" t="s">
        <v>200</v>
      </c>
      <c r="D512" s="12" t="s">
        <v>201</v>
      </c>
      <c r="E512" s="4" t="s">
        <v>1</v>
      </c>
      <c r="F512" s="62" t="s">
        <v>669</v>
      </c>
      <c r="G512" s="10">
        <v>12</v>
      </c>
    </row>
    <row r="513" spans="1:7" ht="35.15" customHeight="1" x14ac:dyDescent="0.25">
      <c r="A513" s="4" t="s">
        <v>1844</v>
      </c>
      <c r="B513" s="4" t="s">
        <v>110</v>
      </c>
      <c r="C513" s="4" t="s">
        <v>200</v>
      </c>
      <c r="D513" s="12" t="s">
        <v>201</v>
      </c>
      <c r="E513" s="4" t="s">
        <v>2</v>
      </c>
      <c r="F513" s="62" t="s">
        <v>578</v>
      </c>
      <c r="G513" s="10">
        <v>9</v>
      </c>
    </row>
    <row r="514" spans="1:7" ht="35.15" customHeight="1" x14ac:dyDescent="0.25">
      <c r="A514" s="4" t="s">
        <v>1844</v>
      </c>
      <c r="B514" s="4" t="s">
        <v>110</v>
      </c>
      <c r="C514" s="4" t="s">
        <v>208</v>
      </c>
      <c r="D514" s="12" t="s">
        <v>1961</v>
      </c>
      <c r="E514" s="4" t="s">
        <v>0</v>
      </c>
      <c r="F514" s="62" t="s">
        <v>579</v>
      </c>
      <c r="G514" s="10">
        <v>15</v>
      </c>
    </row>
    <row r="515" spans="1:7" ht="35.15" customHeight="1" x14ac:dyDescent="0.25">
      <c r="A515" s="4" t="s">
        <v>1844</v>
      </c>
      <c r="B515" s="4" t="s">
        <v>110</v>
      </c>
      <c r="C515" s="4" t="s">
        <v>208</v>
      </c>
      <c r="D515" s="12" t="s">
        <v>1961</v>
      </c>
      <c r="E515" s="4" t="s">
        <v>1</v>
      </c>
      <c r="F515" s="62" t="s">
        <v>2014</v>
      </c>
      <c r="G515" s="10">
        <v>9</v>
      </c>
    </row>
    <row r="516" spans="1:7" ht="35.15" customHeight="1" x14ac:dyDescent="0.25">
      <c r="A516" s="4" t="s">
        <v>1844</v>
      </c>
      <c r="B516" s="4" t="s">
        <v>110</v>
      </c>
      <c r="C516" s="4" t="s">
        <v>208</v>
      </c>
      <c r="D516" s="12" t="s">
        <v>1961</v>
      </c>
      <c r="E516" s="4" t="s">
        <v>2</v>
      </c>
      <c r="F516" s="62" t="s">
        <v>2290</v>
      </c>
      <c r="G516" s="10">
        <v>12</v>
      </c>
    </row>
    <row r="517" spans="1:7" ht="35.15" customHeight="1" x14ac:dyDescent="0.25">
      <c r="A517" s="4" t="s">
        <v>1844</v>
      </c>
      <c r="B517" s="4" t="s">
        <v>110</v>
      </c>
      <c r="C517" s="4" t="s">
        <v>210</v>
      </c>
      <c r="D517" s="12" t="s">
        <v>1941</v>
      </c>
      <c r="E517" s="4" t="s">
        <v>0</v>
      </c>
      <c r="F517" s="62" t="s">
        <v>672</v>
      </c>
      <c r="G517" s="10">
        <v>15</v>
      </c>
    </row>
    <row r="518" spans="1:7" ht="35.15" customHeight="1" x14ac:dyDescent="0.25">
      <c r="A518" s="4" t="s">
        <v>1844</v>
      </c>
      <c r="B518" s="4" t="s">
        <v>110</v>
      </c>
      <c r="C518" s="4" t="s">
        <v>210</v>
      </c>
      <c r="D518" s="12" t="s">
        <v>1941</v>
      </c>
      <c r="E518" s="4" t="s">
        <v>1</v>
      </c>
      <c r="F518" s="62" t="s">
        <v>673</v>
      </c>
      <c r="G518" s="10">
        <v>6</v>
      </c>
    </row>
    <row r="519" spans="1:7" ht="35.15" customHeight="1" x14ac:dyDescent="0.25">
      <c r="A519" s="4" t="s">
        <v>1844</v>
      </c>
      <c r="B519" s="4" t="s">
        <v>110</v>
      </c>
      <c r="C519" s="4" t="s">
        <v>210</v>
      </c>
      <c r="D519" s="12" t="s">
        <v>1941</v>
      </c>
      <c r="E519" s="4" t="s">
        <v>2</v>
      </c>
      <c r="F519" s="62" t="s">
        <v>674</v>
      </c>
      <c r="G519" s="10">
        <v>15</v>
      </c>
    </row>
    <row r="520" spans="1:7" ht="35.15" customHeight="1" x14ac:dyDescent="0.25">
      <c r="A520" s="4" t="s">
        <v>1844</v>
      </c>
      <c r="B520" s="4" t="s">
        <v>110</v>
      </c>
      <c r="C520" s="4" t="s">
        <v>212</v>
      </c>
      <c r="D520" s="12" t="s">
        <v>1911</v>
      </c>
      <c r="E520" s="4" t="s">
        <v>0</v>
      </c>
      <c r="F520" s="62" t="s">
        <v>675</v>
      </c>
      <c r="G520" s="10">
        <v>12</v>
      </c>
    </row>
    <row r="521" spans="1:7" ht="35.15" customHeight="1" x14ac:dyDescent="0.25">
      <c r="A521" s="4" t="s">
        <v>1844</v>
      </c>
      <c r="B521" s="4" t="s">
        <v>110</v>
      </c>
      <c r="C521" s="4" t="s">
        <v>212</v>
      </c>
      <c r="D521" s="12" t="s">
        <v>1911</v>
      </c>
      <c r="E521" s="4" t="s">
        <v>1</v>
      </c>
      <c r="F521" s="62" t="s">
        <v>676</v>
      </c>
      <c r="G521" s="10">
        <v>12</v>
      </c>
    </row>
    <row r="522" spans="1:7" ht="35.15" customHeight="1" x14ac:dyDescent="0.25">
      <c r="A522" s="4" t="s">
        <v>1844</v>
      </c>
      <c r="B522" s="4" t="s">
        <v>110</v>
      </c>
      <c r="C522" s="4" t="s">
        <v>212</v>
      </c>
      <c r="D522" s="12" t="s">
        <v>1911</v>
      </c>
      <c r="E522" s="4" t="s">
        <v>2</v>
      </c>
      <c r="F522" s="62" t="s">
        <v>587</v>
      </c>
      <c r="G522" s="10">
        <v>12</v>
      </c>
    </row>
    <row r="523" spans="1:7" ht="35.15" customHeight="1" x14ac:dyDescent="0.25">
      <c r="A523" s="4" t="s">
        <v>1844</v>
      </c>
      <c r="B523" s="4" t="s">
        <v>110</v>
      </c>
      <c r="C523" s="4" t="s">
        <v>130</v>
      </c>
      <c r="D523" s="12" t="s">
        <v>1108</v>
      </c>
      <c r="E523" s="4" t="s">
        <v>0</v>
      </c>
      <c r="F523" s="62" t="s">
        <v>1988</v>
      </c>
      <c r="G523" s="10">
        <v>6</v>
      </c>
    </row>
    <row r="524" spans="1:7" ht="35.15" customHeight="1" x14ac:dyDescent="0.25">
      <c r="A524" s="4" t="s">
        <v>1844</v>
      </c>
      <c r="B524" s="4" t="s">
        <v>110</v>
      </c>
      <c r="C524" s="4" t="s">
        <v>130</v>
      </c>
      <c r="D524" s="12" t="s">
        <v>1108</v>
      </c>
      <c r="E524" s="4" t="s">
        <v>1</v>
      </c>
      <c r="F524" s="62" t="s">
        <v>1110</v>
      </c>
      <c r="G524" s="10">
        <v>30</v>
      </c>
    </row>
    <row r="525" spans="1:7" ht="35.15" customHeight="1" x14ac:dyDescent="0.25">
      <c r="A525" s="4" t="s">
        <v>1844</v>
      </c>
      <c r="B525" s="4" t="s">
        <v>110</v>
      </c>
      <c r="C525" s="4" t="s">
        <v>130</v>
      </c>
      <c r="D525" s="12" t="s">
        <v>1108</v>
      </c>
      <c r="E525" s="4" t="s">
        <v>2</v>
      </c>
      <c r="F525" s="62" t="s">
        <v>1111</v>
      </c>
      <c r="G525" s="10">
        <v>12</v>
      </c>
    </row>
    <row r="526" spans="1:7" ht="35.15" customHeight="1" x14ac:dyDescent="0.25">
      <c r="A526" s="4" t="s">
        <v>1844</v>
      </c>
      <c r="B526" s="4" t="s">
        <v>110</v>
      </c>
      <c r="C526" s="4" t="s">
        <v>132</v>
      </c>
      <c r="D526" s="12" t="s">
        <v>133</v>
      </c>
      <c r="E526" s="4" t="s">
        <v>0</v>
      </c>
      <c r="F526" s="62" t="s">
        <v>1989</v>
      </c>
      <c r="G526" s="10">
        <v>7</v>
      </c>
    </row>
    <row r="527" spans="1:7" ht="35.15" customHeight="1" x14ac:dyDescent="0.25">
      <c r="A527" s="4" t="s">
        <v>1844</v>
      </c>
      <c r="B527" s="4" t="s">
        <v>110</v>
      </c>
      <c r="C527" s="4" t="s">
        <v>132</v>
      </c>
      <c r="D527" s="12" t="s">
        <v>133</v>
      </c>
      <c r="E527" s="4" t="s">
        <v>1</v>
      </c>
      <c r="F527" s="62" t="s">
        <v>1114</v>
      </c>
      <c r="G527" s="10">
        <v>5</v>
      </c>
    </row>
    <row r="528" spans="1:7" ht="35.15" customHeight="1" x14ac:dyDescent="0.25">
      <c r="A528" s="4" t="s">
        <v>1845</v>
      </c>
      <c r="B528" s="4" t="s">
        <v>110</v>
      </c>
      <c r="C528" s="4" t="s">
        <v>1937</v>
      </c>
      <c r="D528" s="12" t="s">
        <v>1231</v>
      </c>
      <c r="E528" s="4" t="s">
        <v>0</v>
      </c>
      <c r="F528" s="62" t="s">
        <v>1978</v>
      </c>
      <c r="G528" s="10">
        <v>12</v>
      </c>
    </row>
    <row r="529" spans="1:7" ht="35.15" customHeight="1" x14ac:dyDescent="0.25">
      <c r="A529" s="4" t="s">
        <v>1845</v>
      </c>
      <c r="B529" s="4" t="s">
        <v>110</v>
      </c>
      <c r="C529" s="4" t="s">
        <v>1937</v>
      </c>
      <c r="D529" s="12" t="s">
        <v>1231</v>
      </c>
      <c r="E529" s="4" t="s">
        <v>1</v>
      </c>
      <c r="F529" s="62" t="s">
        <v>1979</v>
      </c>
      <c r="G529" s="10">
        <v>12</v>
      </c>
    </row>
    <row r="530" spans="1:7" ht="35.15" customHeight="1" x14ac:dyDescent="0.25">
      <c r="A530" s="4" t="s">
        <v>1845</v>
      </c>
      <c r="B530" s="4" t="s">
        <v>110</v>
      </c>
      <c r="C530" s="4" t="s">
        <v>1937</v>
      </c>
      <c r="D530" s="12" t="s">
        <v>1231</v>
      </c>
      <c r="E530" s="4" t="s">
        <v>2</v>
      </c>
      <c r="F530" s="62" t="s">
        <v>607</v>
      </c>
      <c r="G530" s="10">
        <v>12</v>
      </c>
    </row>
    <row r="531" spans="1:7" ht="35.15" customHeight="1" x14ac:dyDescent="0.25">
      <c r="A531" s="4" t="s">
        <v>1845</v>
      </c>
      <c r="B531" s="4" t="s">
        <v>110</v>
      </c>
      <c r="C531" s="4" t="s">
        <v>1947</v>
      </c>
      <c r="D531" s="12" t="s">
        <v>1948</v>
      </c>
      <c r="E531" s="4" t="s">
        <v>0</v>
      </c>
      <c r="F531" s="62" t="s">
        <v>887</v>
      </c>
      <c r="G531" s="10">
        <v>10</v>
      </c>
    </row>
    <row r="532" spans="1:7" ht="35.15" customHeight="1" x14ac:dyDescent="0.25">
      <c r="A532" s="4" t="s">
        <v>1845</v>
      </c>
      <c r="B532" s="4" t="s">
        <v>110</v>
      </c>
      <c r="C532" s="4" t="s">
        <v>1947</v>
      </c>
      <c r="D532" s="12" t="s">
        <v>1948</v>
      </c>
      <c r="E532" s="4" t="s">
        <v>1</v>
      </c>
      <c r="F532" s="62" t="s">
        <v>888</v>
      </c>
      <c r="G532" s="10">
        <v>12</v>
      </c>
    </row>
    <row r="533" spans="1:7" ht="35.15" customHeight="1" x14ac:dyDescent="0.25">
      <c r="A533" s="4" t="s">
        <v>1845</v>
      </c>
      <c r="B533" s="4" t="s">
        <v>110</v>
      </c>
      <c r="C533" s="4" t="s">
        <v>1947</v>
      </c>
      <c r="D533" s="12" t="s">
        <v>1948</v>
      </c>
      <c r="E533" s="4" t="s">
        <v>2</v>
      </c>
      <c r="F533" s="62" t="s">
        <v>889</v>
      </c>
      <c r="G533" s="10">
        <v>14</v>
      </c>
    </row>
    <row r="534" spans="1:7" ht="35.15" customHeight="1" x14ac:dyDescent="0.25">
      <c r="A534" s="4" t="s">
        <v>1845</v>
      </c>
      <c r="B534" s="4" t="s">
        <v>110</v>
      </c>
      <c r="C534" s="4" t="s">
        <v>324</v>
      </c>
      <c r="D534" s="12" t="s">
        <v>325</v>
      </c>
      <c r="E534" s="4" t="s">
        <v>0</v>
      </c>
      <c r="F534" s="62" t="s">
        <v>1980</v>
      </c>
      <c r="G534" s="10">
        <v>10</v>
      </c>
    </row>
    <row r="535" spans="1:7" ht="35.15" customHeight="1" x14ac:dyDescent="0.25">
      <c r="A535" s="4" t="s">
        <v>1845</v>
      </c>
      <c r="B535" s="4" t="s">
        <v>110</v>
      </c>
      <c r="C535" s="4" t="s">
        <v>324</v>
      </c>
      <c r="D535" s="12" t="s">
        <v>325</v>
      </c>
      <c r="E535" s="4" t="s">
        <v>1</v>
      </c>
      <c r="F535" s="62" t="s">
        <v>2277</v>
      </c>
      <c r="G535" s="10">
        <v>14</v>
      </c>
    </row>
    <row r="536" spans="1:7" ht="35.15" customHeight="1" x14ac:dyDescent="0.25">
      <c r="A536" s="4" t="s">
        <v>1845</v>
      </c>
      <c r="B536" s="4" t="s">
        <v>110</v>
      </c>
      <c r="C536" s="4" t="s">
        <v>324</v>
      </c>
      <c r="D536" s="12" t="s">
        <v>325</v>
      </c>
      <c r="E536" s="4" t="s">
        <v>2</v>
      </c>
      <c r="F536" s="62" t="s">
        <v>1981</v>
      </c>
      <c r="G536" s="10">
        <v>12</v>
      </c>
    </row>
    <row r="537" spans="1:7" ht="35.15" customHeight="1" x14ac:dyDescent="0.25">
      <c r="A537" s="4" t="s">
        <v>1845</v>
      </c>
      <c r="B537" s="4" t="s">
        <v>110</v>
      </c>
      <c r="C537" s="4" t="s">
        <v>326</v>
      </c>
      <c r="D537" s="12" t="s">
        <v>327</v>
      </c>
      <c r="E537" s="4" t="s">
        <v>0</v>
      </c>
      <c r="F537" s="62" t="s">
        <v>2323</v>
      </c>
      <c r="G537" s="10">
        <v>12</v>
      </c>
    </row>
    <row r="538" spans="1:7" ht="35.15" customHeight="1" x14ac:dyDescent="0.25">
      <c r="A538" s="4" t="s">
        <v>1845</v>
      </c>
      <c r="B538" s="4" t="s">
        <v>110</v>
      </c>
      <c r="C538" s="4" t="s">
        <v>326</v>
      </c>
      <c r="D538" s="12" t="s">
        <v>327</v>
      </c>
      <c r="E538" s="4" t="s">
        <v>1</v>
      </c>
      <c r="F538" s="62" t="s">
        <v>2066</v>
      </c>
      <c r="G538" s="10">
        <v>12</v>
      </c>
    </row>
    <row r="539" spans="1:7" ht="35.15" customHeight="1" x14ac:dyDescent="0.25">
      <c r="A539" s="4" t="s">
        <v>1845</v>
      </c>
      <c r="B539" s="4" t="s">
        <v>110</v>
      </c>
      <c r="C539" s="4" t="s">
        <v>326</v>
      </c>
      <c r="D539" s="12" t="s">
        <v>327</v>
      </c>
      <c r="E539" s="4" t="s">
        <v>2</v>
      </c>
      <c r="F539" s="62" t="s">
        <v>2067</v>
      </c>
      <c r="G539" s="10">
        <v>12</v>
      </c>
    </row>
    <row r="540" spans="1:7" ht="35.15" customHeight="1" x14ac:dyDescent="0.25">
      <c r="A540" s="4" t="s">
        <v>1845</v>
      </c>
      <c r="B540" s="4" t="s">
        <v>110</v>
      </c>
      <c r="C540" s="4" t="s">
        <v>328</v>
      </c>
      <c r="D540" s="12" t="s">
        <v>329</v>
      </c>
      <c r="E540" s="4" t="s">
        <v>0</v>
      </c>
      <c r="F540" s="62" t="s">
        <v>615</v>
      </c>
      <c r="G540" s="10">
        <v>10</v>
      </c>
    </row>
    <row r="541" spans="1:7" ht="35.15" customHeight="1" x14ac:dyDescent="0.25">
      <c r="A541" s="4" t="s">
        <v>1845</v>
      </c>
      <c r="B541" s="4" t="s">
        <v>110</v>
      </c>
      <c r="C541" s="4" t="s">
        <v>328</v>
      </c>
      <c r="D541" s="12" t="s">
        <v>329</v>
      </c>
      <c r="E541" s="4" t="s">
        <v>1</v>
      </c>
      <c r="F541" s="62" t="s">
        <v>616</v>
      </c>
      <c r="G541" s="10">
        <v>14</v>
      </c>
    </row>
    <row r="542" spans="1:7" ht="35.15" customHeight="1" x14ac:dyDescent="0.25">
      <c r="A542" s="4" t="s">
        <v>1845</v>
      </c>
      <c r="B542" s="4" t="s">
        <v>110</v>
      </c>
      <c r="C542" s="4" t="s">
        <v>328</v>
      </c>
      <c r="D542" s="12" t="s">
        <v>329</v>
      </c>
      <c r="E542" s="4" t="s">
        <v>2</v>
      </c>
      <c r="F542" s="62" t="s">
        <v>2324</v>
      </c>
      <c r="G542" s="10">
        <v>12</v>
      </c>
    </row>
    <row r="543" spans="1:7" ht="35.15" customHeight="1" x14ac:dyDescent="0.25">
      <c r="A543" s="4" t="s">
        <v>1845</v>
      </c>
      <c r="B543" s="4" t="s">
        <v>110</v>
      </c>
      <c r="C543" s="4" t="s">
        <v>1939</v>
      </c>
      <c r="D543" s="12" t="s">
        <v>1238</v>
      </c>
      <c r="E543" s="4" t="s">
        <v>0</v>
      </c>
      <c r="F543" s="62" t="s">
        <v>1978</v>
      </c>
      <c r="G543" s="10">
        <v>12</v>
      </c>
    </row>
    <row r="544" spans="1:7" ht="35.15" customHeight="1" x14ac:dyDescent="0.25">
      <c r="A544" s="4" t="s">
        <v>1845</v>
      </c>
      <c r="B544" s="4" t="s">
        <v>110</v>
      </c>
      <c r="C544" s="4" t="s">
        <v>1939</v>
      </c>
      <c r="D544" s="12" t="s">
        <v>1238</v>
      </c>
      <c r="E544" s="4" t="s">
        <v>1</v>
      </c>
      <c r="F544" s="62" t="s">
        <v>1979</v>
      </c>
      <c r="G544" s="10">
        <v>12</v>
      </c>
    </row>
    <row r="545" spans="1:7" ht="35.15" customHeight="1" x14ac:dyDescent="0.25">
      <c r="A545" s="4" t="s">
        <v>1845</v>
      </c>
      <c r="B545" s="4" t="s">
        <v>110</v>
      </c>
      <c r="C545" s="4" t="s">
        <v>1939</v>
      </c>
      <c r="D545" s="12" t="s">
        <v>1238</v>
      </c>
      <c r="E545" s="4" t="s">
        <v>2</v>
      </c>
      <c r="F545" s="62" t="s">
        <v>607</v>
      </c>
      <c r="G545" s="10">
        <v>12</v>
      </c>
    </row>
    <row r="546" spans="1:7" ht="35.15" customHeight="1" x14ac:dyDescent="0.25">
      <c r="A546" s="4" t="s">
        <v>1845</v>
      </c>
      <c r="B546" s="4" t="s">
        <v>110</v>
      </c>
      <c r="C546" s="4" t="s">
        <v>1956</v>
      </c>
      <c r="D546" s="12" t="s">
        <v>1957</v>
      </c>
      <c r="E546" s="4" t="s">
        <v>0</v>
      </c>
      <c r="F546" s="62" t="s">
        <v>1055</v>
      </c>
      <c r="G546" s="10">
        <v>9</v>
      </c>
    </row>
    <row r="547" spans="1:7" ht="35.15" customHeight="1" x14ac:dyDescent="0.25">
      <c r="A547" s="4" t="s">
        <v>1845</v>
      </c>
      <c r="B547" s="4" t="s">
        <v>110</v>
      </c>
      <c r="C547" s="4" t="s">
        <v>1956</v>
      </c>
      <c r="D547" s="12" t="s">
        <v>1957</v>
      </c>
      <c r="E547" s="4" t="s">
        <v>1</v>
      </c>
      <c r="F547" s="62" t="s">
        <v>1056</v>
      </c>
      <c r="G547" s="10">
        <v>12</v>
      </c>
    </row>
    <row r="548" spans="1:7" ht="35.15" customHeight="1" x14ac:dyDescent="0.25">
      <c r="A548" s="4" t="s">
        <v>1845</v>
      </c>
      <c r="B548" s="4" t="s">
        <v>110</v>
      </c>
      <c r="C548" s="4" t="s">
        <v>1956</v>
      </c>
      <c r="D548" s="12" t="s">
        <v>1957</v>
      </c>
      <c r="E548" s="4" t="s">
        <v>2</v>
      </c>
      <c r="F548" s="62" t="s">
        <v>1057</v>
      </c>
      <c r="G548" s="10">
        <v>15</v>
      </c>
    </row>
    <row r="549" spans="1:7" ht="35.15" customHeight="1" x14ac:dyDescent="0.25">
      <c r="A549" s="4" t="s">
        <v>1845</v>
      </c>
      <c r="B549" s="4" t="s">
        <v>110</v>
      </c>
      <c r="C549" s="4" t="s">
        <v>330</v>
      </c>
      <c r="D549" s="12" t="s">
        <v>331</v>
      </c>
      <c r="E549" s="4" t="s">
        <v>0</v>
      </c>
      <c r="F549" s="62" t="s">
        <v>692</v>
      </c>
      <c r="G549" s="10">
        <v>9</v>
      </c>
    </row>
    <row r="550" spans="1:7" ht="35.15" customHeight="1" x14ac:dyDescent="0.25">
      <c r="A550" s="4" t="s">
        <v>1845</v>
      </c>
      <c r="B550" s="4" t="s">
        <v>110</v>
      </c>
      <c r="C550" s="4" t="s">
        <v>330</v>
      </c>
      <c r="D550" s="12" t="s">
        <v>331</v>
      </c>
      <c r="E550" s="4" t="s">
        <v>1</v>
      </c>
      <c r="F550" s="62" t="s">
        <v>693</v>
      </c>
      <c r="G550" s="10">
        <v>15</v>
      </c>
    </row>
    <row r="551" spans="1:7" ht="35.15" customHeight="1" x14ac:dyDescent="0.25">
      <c r="A551" s="4" t="s">
        <v>1845</v>
      </c>
      <c r="B551" s="4" t="s">
        <v>110</v>
      </c>
      <c r="C551" s="4" t="s">
        <v>330</v>
      </c>
      <c r="D551" s="12" t="s">
        <v>331</v>
      </c>
      <c r="E551" s="4" t="s">
        <v>2</v>
      </c>
      <c r="F551" s="62" t="s">
        <v>694</v>
      </c>
      <c r="G551" s="10">
        <v>12</v>
      </c>
    </row>
    <row r="552" spans="1:7" ht="35.15" customHeight="1" x14ac:dyDescent="0.25">
      <c r="A552" s="4" t="s">
        <v>1845</v>
      </c>
      <c r="B552" s="4" t="s">
        <v>110</v>
      </c>
      <c r="C552" s="4" t="s">
        <v>332</v>
      </c>
      <c r="D552" s="12" t="s">
        <v>333</v>
      </c>
      <c r="E552" s="4" t="s">
        <v>0</v>
      </c>
      <c r="F552" s="62" t="s">
        <v>2325</v>
      </c>
      <c r="G552" s="10">
        <v>12</v>
      </c>
    </row>
    <row r="553" spans="1:7" ht="35.15" customHeight="1" x14ac:dyDescent="0.25">
      <c r="A553" s="4" t="s">
        <v>1845</v>
      </c>
      <c r="B553" s="4" t="s">
        <v>110</v>
      </c>
      <c r="C553" s="4" t="s">
        <v>332</v>
      </c>
      <c r="D553" s="12" t="s">
        <v>333</v>
      </c>
      <c r="E553" s="4" t="s">
        <v>1</v>
      </c>
      <c r="F553" s="62" t="s">
        <v>2326</v>
      </c>
      <c r="G553" s="10">
        <v>12</v>
      </c>
    </row>
    <row r="554" spans="1:7" ht="35.15" customHeight="1" x14ac:dyDescent="0.25">
      <c r="A554" s="4" t="s">
        <v>1845</v>
      </c>
      <c r="B554" s="4" t="s">
        <v>110</v>
      </c>
      <c r="C554" s="4" t="s">
        <v>332</v>
      </c>
      <c r="D554" s="12" t="s">
        <v>333</v>
      </c>
      <c r="E554" s="4" t="s">
        <v>2</v>
      </c>
      <c r="F554" s="62" t="s">
        <v>2068</v>
      </c>
      <c r="G554" s="10">
        <v>12</v>
      </c>
    </row>
    <row r="555" spans="1:7" ht="35.15" customHeight="1" x14ac:dyDescent="0.25">
      <c r="A555" s="4" t="s">
        <v>1845</v>
      </c>
      <c r="B555" s="4" t="s">
        <v>110</v>
      </c>
      <c r="C555" s="4" t="s">
        <v>335</v>
      </c>
      <c r="D555" s="12" t="s">
        <v>336</v>
      </c>
      <c r="E555" s="4" t="s">
        <v>0</v>
      </c>
      <c r="F555" s="62" t="s">
        <v>701</v>
      </c>
      <c r="G555" s="10">
        <v>15</v>
      </c>
    </row>
    <row r="556" spans="1:7" ht="35.15" customHeight="1" x14ac:dyDescent="0.25">
      <c r="A556" s="4" t="s">
        <v>1845</v>
      </c>
      <c r="B556" s="4" t="s">
        <v>110</v>
      </c>
      <c r="C556" s="4" t="s">
        <v>335</v>
      </c>
      <c r="D556" s="12" t="s">
        <v>336</v>
      </c>
      <c r="E556" s="4" t="s">
        <v>1</v>
      </c>
      <c r="F556" s="62" t="s">
        <v>2069</v>
      </c>
      <c r="G556" s="10">
        <v>12</v>
      </c>
    </row>
    <row r="557" spans="1:7" ht="35.15" customHeight="1" x14ac:dyDescent="0.25">
      <c r="A557" s="4" t="s">
        <v>1845</v>
      </c>
      <c r="B557" s="4" t="s">
        <v>110</v>
      </c>
      <c r="C557" s="4" t="s">
        <v>335</v>
      </c>
      <c r="D557" s="12" t="s">
        <v>336</v>
      </c>
      <c r="E557" s="4" t="s">
        <v>2</v>
      </c>
      <c r="F557" s="62" t="s">
        <v>703</v>
      </c>
      <c r="G557" s="10">
        <v>9</v>
      </c>
    </row>
    <row r="558" spans="1:7" ht="35.15" customHeight="1" x14ac:dyDescent="0.25">
      <c r="A558" s="4" t="s">
        <v>1845</v>
      </c>
      <c r="B558" s="4" t="s">
        <v>110</v>
      </c>
      <c r="C558" s="4" t="s">
        <v>130</v>
      </c>
      <c r="D558" s="12" t="s">
        <v>1108</v>
      </c>
      <c r="E558" s="4" t="s">
        <v>0</v>
      </c>
      <c r="F558" s="62" t="s">
        <v>1988</v>
      </c>
      <c r="G558" s="10">
        <v>6</v>
      </c>
    </row>
    <row r="559" spans="1:7" ht="35.15" customHeight="1" x14ac:dyDescent="0.25">
      <c r="A559" s="4" t="s">
        <v>1845</v>
      </c>
      <c r="B559" s="4" t="s">
        <v>110</v>
      </c>
      <c r="C559" s="4" t="s">
        <v>130</v>
      </c>
      <c r="D559" s="12" t="s">
        <v>1108</v>
      </c>
      <c r="E559" s="4" t="s">
        <v>1</v>
      </c>
      <c r="F559" s="62" t="s">
        <v>1110</v>
      </c>
      <c r="G559" s="10">
        <v>30</v>
      </c>
    </row>
    <row r="560" spans="1:7" ht="35.15" customHeight="1" x14ac:dyDescent="0.25">
      <c r="A560" s="4" t="s">
        <v>1845</v>
      </c>
      <c r="B560" s="4" t="s">
        <v>110</v>
      </c>
      <c r="C560" s="4" t="s">
        <v>130</v>
      </c>
      <c r="D560" s="12" t="s">
        <v>1108</v>
      </c>
      <c r="E560" s="4" t="s">
        <v>2</v>
      </c>
      <c r="F560" s="62" t="s">
        <v>1111</v>
      </c>
      <c r="G560" s="10">
        <v>12</v>
      </c>
    </row>
    <row r="561" spans="1:7" ht="35.15" customHeight="1" x14ac:dyDescent="0.25">
      <c r="A561" s="4" t="s">
        <v>1845</v>
      </c>
      <c r="B561" s="4" t="s">
        <v>110</v>
      </c>
      <c r="C561" s="4" t="s">
        <v>132</v>
      </c>
      <c r="D561" s="12" t="s">
        <v>133</v>
      </c>
      <c r="E561" s="4" t="s">
        <v>0</v>
      </c>
      <c r="F561" s="62" t="s">
        <v>1989</v>
      </c>
      <c r="G561" s="10">
        <v>7</v>
      </c>
    </row>
    <row r="562" spans="1:7" ht="35.15" customHeight="1" x14ac:dyDescent="0.25">
      <c r="A562" s="4" t="s">
        <v>1845</v>
      </c>
      <c r="B562" s="4" t="s">
        <v>110</v>
      </c>
      <c r="C562" s="4" t="s">
        <v>132</v>
      </c>
      <c r="D562" s="12" t="s">
        <v>133</v>
      </c>
      <c r="E562" s="4" t="s">
        <v>1</v>
      </c>
      <c r="F562" s="62" t="s">
        <v>1114</v>
      </c>
      <c r="G562" s="10">
        <v>5</v>
      </c>
    </row>
    <row r="563" spans="1:7" ht="35.15" customHeight="1" x14ac:dyDescent="0.25">
      <c r="A563" s="4" t="s">
        <v>1845</v>
      </c>
      <c r="B563" s="4" t="s">
        <v>134</v>
      </c>
      <c r="C563" s="4" t="s">
        <v>341</v>
      </c>
      <c r="D563" s="12" t="s">
        <v>342</v>
      </c>
      <c r="E563" s="4" t="s">
        <v>0</v>
      </c>
      <c r="F563" s="62" t="s">
        <v>2327</v>
      </c>
      <c r="G563" s="10">
        <v>12</v>
      </c>
    </row>
    <row r="564" spans="1:7" ht="35.15" customHeight="1" x14ac:dyDescent="0.25">
      <c r="A564" s="4" t="s">
        <v>1845</v>
      </c>
      <c r="B564" s="4" t="s">
        <v>134</v>
      </c>
      <c r="C564" s="4" t="s">
        <v>341</v>
      </c>
      <c r="D564" s="12" t="s">
        <v>342</v>
      </c>
      <c r="E564" s="4" t="s">
        <v>1</v>
      </c>
      <c r="F564" s="62" t="s">
        <v>866</v>
      </c>
      <c r="G564" s="10">
        <v>12</v>
      </c>
    </row>
    <row r="565" spans="1:7" ht="35.15" customHeight="1" x14ac:dyDescent="0.25">
      <c r="A565" s="4" t="s">
        <v>1845</v>
      </c>
      <c r="B565" s="4" t="s">
        <v>134</v>
      </c>
      <c r="C565" s="4" t="s">
        <v>341</v>
      </c>
      <c r="D565" s="12" t="s">
        <v>342</v>
      </c>
      <c r="E565" s="4" t="s">
        <v>2</v>
      </c>
      <c r="F565" s="62" t="s">
        <v>867</v>
      </c>
      <c r="G565" s="10">
        <v>12</v>
      </c>
    </row>
    <row r="566" spans="1:7" ht="35.15" customHeight="1" x14ac:dyDescent="0.25">
      <c r="A566" s="4" t="s">
        <v>1845</v>
      </c>
      <c r="B566" s="4" t="s">
        <v>134</v>
      </c>
      <c r="C566" s="4" t="s">
        <v>1942</v>
      </c>
      <c r="D566" s="12" t="s">
        <v>1943</v>
      </c>
      <c r="E566" s="4" t="s">
        <v>0</v>
      </c>
      <c r="F566" s="62" t="s">
        <v>1990</v>
      </c>
      <c r="G566" s="10">
        <v>10</v>
      </c>
    </row>
    <row r="567" spans="1:7" ht="35.15" customHeight="1" x14ac:dyDescent="0.25">
      <c r="A567" s="4" t="s">
        <v>1845</v>
      </c>
      <c r="B567" s="4" t="s">
        <v>134</v>
      </c>
      <c r="C567" s="4" t="s">
        <v>1942</v>
      </c>
      <c r="D567" s="12" t="s">
        <v>1943</v>
      </c>
      <c r="E567" s="4" t="s">
        <v>1</v>
      </c>
      <c r="F567" s="62" t="s">
        <v>2283</v>
      </c>
      <c r="G567" s="10">
        <v>14</v>
      </c>
    </row>
    <row r="568" spans="1:7" ht="35.15" customHeight="1" x14ac:dyDescent="0.25">
      <c r="A568" s="4" t="s">
        <v>1845</v>
      </c>
      <c r="B568" s="4" t="s">
        <v>134</v>
      </c>
      <c r="C568" s="4" t="s">
        <v>1942</v>
      </c>
      <c r="D568" s="12" t="s">
        <v>1943</v>
      </c>
      <c r="E568" s="4" t="s">
        <v>2</v>
      </c>
      <c r="F568" s="62" t="s">
        <v>1991</v>
      </c>
      <c r="G568" s="10">
        <v>12</v>
      </c>
    </row>
    <row r="569" spans="1:7" ht="35.15" customHeight="1" x14ac:dyDescent="0.25">
      <c r="A569" s="4" t="s">
        <v>1845</v>
      </c>
      <c r="B569" s="4" t="s">
        <v>134</v>
      </c>
      <c r="C569" s="4" t="s">
        <v>1950</v>
      </c>
      <c r="D569" s="12" t="s">
        <v>1951</v>
      </c>
      <c r="E569" s="4" t="s">
        <v>0</v>
      </c>
      <c r="F569" s="62" t="s">
        <v>1997</v>
      </c>
      <c r="G569" s="10">
        <v>10</v>
      </c>
    </row>
    <row r="570" spans="1:7" ht="35.15" customHeight="1" x14ac:dyDescent="0.25">
      <c r="A570" s="4" t="s">
        <v>1845</v>
      </c>
      <c r="B570" s="4" t="s">
        <v>134</v>
      </c>
      <c r="C570" s="4" t="s">
        <v>1950</v>
      </c>
      <c r="D570" s="12" t="s">
        <v>1951</v>
      </c>
      <c r="E570" s="4" t="s">
        <v>1</v>
      </c>
      <c r="F570" s="62" t="s">
        <v>1998</v>
      </c>
      <c r="G570" s="10">
        <v>12</v>
      </c>
    </row>
    <row r="571" spans="1:7" ht="35.15" customHeight="1" x14ac:dyDescent="0.25">
      <c r="A571" s="4" t="s">
        <v>1845</v>
      </c>
      <c r="B571" s="4" t="s">
        <v>134</v>
      </c>
      <c r="C571" s="4" t="s">
        <v>1950</v>
      </c>
      <c r="D571" s="12" t="s">
        <v>1951</v>
      </c>
      <c r="E571" s="4" t="s">
        <v>2</v>
      </c>
      <c r="F571" s="62" t="s">
        <v>1999</v>
      </c>
      <c r="G571" s="10">
        <v>14</v>
      </c>
    </row>
    <row r="572" spans="1:7" ht="35.15" customHeight="1" x14ac:dyDescent="0.25">
      <c r="A572" s="4" t="s">
        <v>1845</v>
      </c>
      <c r="B572" s="4" t="s">
        <v>134</v>
      </c>
      <c r="C572" s="4" t="s">
        <v>347</v>
      </c>
      <c r="D572" s="12" t="s">
        <v>348</v>
      </c>
      <c r="E572" s="4" t="s">
        <v>0</v>
      </c>
      <c r="F572" s="62" t="s">
        <v>875</v>
      </c>
      <c r="G572" s="10">
        <v>10</v>
      </c>
    </row>
    <row r="573" spans="1:7" ht="35.15" customHeight="1" x14ac:dyDescent="0.25">
      <c r="A573" s="4" t="s">
        <v>1845</v>
      </c>
      <c r="B573" s="4" t="s">
        <v>134</v>
      </c>
      <c r="C573" s="4" t="s">
        <v>347</v>
      </c>
      <c r="D573" s="12" t="s">
        <v>348</v>
      </c>
      <c r="E573" s="4" t="s">
        <v>1</v>
      </c>
      <c r="F573" s="62" t="s">
        <v>876</v>
      </c>
      <c r="G573" s="10">
        <v>16</v>
      </c>
    </row>
    <row r="574" spans="1:7" ht="35.15" customHeight="1" x14ac:dyDescent="0.25">
      <c r="A574" s="4" t="s">
        <v>1845</v>
      </c>
      <c r="B574" s="4" t="s">
        <v>134</v>
      </c>
      <c r="C574" s="4" t="s">
        <v>347</v>
      </c>
      <c r="D574" s="12" t="s">
        <v>348</v>
      </c>
      <c r="E574" s="4" t="s">
        <v>2</v>
      </c>
      <c r="F574" s="62" t="s">
        <v>877</v>
      </c>
      <c r="G574" s="10">
        <v>10</v>
      </c>
    </row>
    <row r="575" spans="1:7" ht="35.15" customHeight="1" x14ac:dyDescent="0.25">
      <c r="A575" s="4" t="s">
        <v>1845</v>
      </c>
      <c r="B575" s="4" t="s">
        <v>134</v>
      </c>
      <c r="C575" s="4" t="s">
        <v>354</v>
      </c>
      <c r="D575" s="12" t="s">
        <v>890</v>
      </c>
      <c r="E575" s="4" t="s">
        <v>0</v>
      </c>
      <c r="F575" s="62" t="s">
        <v>2070</v>
      </c>
      <c r="G575" s="10">
        <v>12</v>
      </c>
    </row>
    <row r="576" spans="1:7" ht="35.15" customHeight="1" x14ac:dyDescent="0.25">
      <c r="A576" s="4" t="s">
        <v>1845</v>
      </c>
      <c r="B576" s="4" t="s">
        <v>134</v>
      </c>
      <c r="C576" s="4" t="s">
        <v>354</v>
      </c>
      <c r="D576" s="12" t="s">
        <v>890</v>
      </c>
      <c r="E576" s="4" t="s">
        <v>1</v>
      </c>
      <c r="F576" s="62" t="s">
        <v>619</v>
      </c>
      <c r="G576" s="10">
        <v>9</v>
      </c>
    </row>
    <row r="577" spans="1:7" ht="35.15" customHeight="1" x14ac:dyDescent="0.25">
      <c r="A577" s="4" t="s">
        <v>1845</v>
      </c>
      <c r="B577" s="4" t="s">
        <v>134</v>
      </c>
      <c r="C577" s="4" t="s">
        <v>354</v>
      </c>
      <c r="D577" s="12" t="s">
        <v>890</v>
      </c>
      <c r="E577" s="4" t="s">
        <v>2</v>
      </c>
      <c r="F577" s="62" t="s">
        <v>620</v>
      </c>
      <c r="G577" s="10">
        <v>15</v>
      </c>
    </row>
    <row r="578" spans="1:7" ht="35.15" customHeight="1" x14ac:dyDescent="0.25">
      <c r="A578" s="4" t="s">
        <v>1845</v>
      </c>
      <c r="B578" s="4" t="s">
        <v>134</v>
      </c>
      <c r="C578" s="4" t="s">
        <v>257</v>
      </c>
      <c r="D578" s="12" t="s">
        <v>908</v>
      </c>
      <c r="E578" s="4" t="s">
        <v>0</v>
      </c>
      <c r="F578" s="62" t="s">
        <v>1995</v>
      </c>
      <c r="G578" s="10">
        <v>16</v>
      </c>
    </row>
    <row r="579" spans="1:7" ht="35.15" customHeight="1" x14ac:dyDescent="0.25">
      <c r="A579" s="4" t="s">
        <v>1845</v>
      </c>
      <c r="B579" s="4" t="s">
        <v>134</v>
      </c>
      <c r="C579" s="4" t="s">
        <v>257</v>
      </c>
      <c r="D579" s="12" t="s">
        <v>908</v>
      </c>
      <c r="E579" s="4" t="s">
        <v>1</v>
      </c>
      <c r="F579" s="62" t="s">
        <v>2284</v>
      </c>
      <c r="G579" s="10">
        <v>12</v>
      </c>
    </row>
    <row r="580" spans="1:7" ht="35.15" customHeight="1" x14ac:dyDescent="0.25">
      <c r="A580" s="4" t="s">
        <v>1845</v>
      </c>
      <c r="B580" s="4" t="s">
        <v>134</v>
      </c>
      <c r="C580" s="4" t="s">
        <v>257</v>
      </c>
      <c r="D580" s="12" t="s">
        <v>908</v>
      </c>
      <c r="E580" s="4" t="s">
        <v>2</v>
      </c>
      <c r="F580" s="62" t="s">
        <v>1996</v>
      </c>
      <c r="G580" s="10">
        <v>8</v>
      </c>
    </row>
    <row r="581" spans="1:7" ht="35.15" customHeight="1" x14ac:dyDescent="0.25">
      <c r="A581" s="4" t="s">
        <v>1845</v>
      </c>
      <c r="B581" s="4" t="s">
        <v>134</v>
      </c>
      <c r="C581" s="4" t="s">
        <v>146</v>
      </c>
      <c r="D581" s="12" t="s">
        <v>350</v>
      </c>
      <c r="E581" s="4" t="s">
        <v>0</v>
      </c>
      <c r="F581" s="62" t="s">
        <v>881</v>
      </c>
      <c r="G581" s="10">
        <v>6</v>
      </c>
    </row>
    <row r="582" spans="1:7" ht="35.15" customHeight="1" x14ac:dyDescent="0.25">
      <c r="A582" s="4" t="s">
        <v>1845</v>
      </c>
      <c r="B582" s="4" t="s">
        <v>134</v>
      </c>
      <c r="C582" s="4" t="s">
        <v>146</v>
      </c>
      <c r="D582" s="12" t="s">
        <v>350</v>
      </c>
      <c r="E582" s="4" t="s">
        <v>1</v>
      </c>
      <c r="F582" s="62" t="s">
        <v>882</v>
      </c>
      <c r="G582" s="10">
        <v>5</v>
      </c>
    </row>
    <row r="583" spans="1:7" ht="35.15" customHeight="1" x14ac:dyDescent="0.25">
      <c r="A583" s="4" t="s">
        <v>1845</v>
      </c>
      <c r="B583" s="4" t="s">
        <v>134</v>
      </c>
      <c r="C583" s="4" t="s">
        <v>146</v>
      </c>
      <c r="D583" s="12" t="s">
        <v>350</v>
      </c>
      <c r="E583" s="4" t="s">
        <v>2</v>
      </c>
      <c r="F583" s="62" t="s">
        <v>883</v>
      </c>
      <c r="G583" s="10">
        <v>6</v>
      </c>
    </row>
    <row r="584" spans="1:7" ht="35.15" customHeight="1" x14ac:dyDescent="0.25">
      <c r="A584" s="4" t="s">
        <v>1845</v>
      </c>
      <c r="B584" s="4" t="s">
        <v>134</v>
      </c>
      <c r="C584" s="4" t="s">
        <v>351</v>
      </c>
      <c r="D584" s="12" t="s">
        <v>352</v>
      </c>
      <c r="E584" s="4" t="s">
        <v>0</v>
      </c>
      <c r="F584" s="62" t="s">
        <v>884</v>
      </c>
      <c r="G584" s="10">
        <v>14</v>
      </c>
    </row>
    <row r="585" spans="1:7" ht="35.15" customHeight="1" x14ac:dyDescent="0.25">
      <c r="A585" s="4" t="s">
        <v>1845</v>
      </c>
      <c r="B585" s="4" t="s">
        <v>134</v>
      </c>
      <c r="C585" s="4" t="s">
        <v>351</v>
      </c>
      <c r="D585" s="12" t="s">
        <v>352</v>
      </c>
      <c r="E585" s="4" t="s">
        <v>1</v>
      </c>
      <c r="F585" s="62" t="s">
        <v>885</v>
      </c>
      <c r="G585" s="10">
        <v>8</v>
      </c>
    </row>
    <row r="586" spans="1:7" ht="35.15" customHeight="1" x14ac:dyDescent="0.25">
      <c r="A586" s="4" t="s">
        <v>1845</v>
      </c>
      <c r="B586" s="4" t="s">
        <v>134</v>
      </c>
      <c r="C586" s="4" t="s">
        <v>351</v>
      </c>
      <c r="D586" s="12" t="s">
        <v>352</v>
      </c>
      <c r="E586" s="4" t="s">
        <v>2</v>
      </c>
      <c r="F586" s="62" t="s">
        <v>886</v>
      </c>
      <c r="G586" s="10">
        <v>14</v>
      </c>
    </row>
    <row r="587" spans="1:7" ht="35.15" customHeight="1" x14ac:dyDescent="0.25">
      <c r="A587" s="4" t="s">
        <v>1845</v>
      </c>
      <c r="B587" s="4" t="s">
        <v>134</v>
      </c>
      <c r="C587" s="4" t="s">
        <v>1882</v>
      </c>
      <c r="D587" s="12" t="s">
        <v>340</v>
      </c>
      <c r="E587" s="4" t="s">
        <v>0</v>
      </c>
      <c r="F587" s="62" t="s">
        <v>862</v>
      </c>
      <c r="G587" s="10">
        <v>12</v>
      </c>
    </row>
    <row r="588" spans="1:7" ht="35.15" customHeight="1" x14ac:dyDescent="0.25">
      <c r="A588" s="4" t="s">
        <v>1845</v>
      </c>
      <c r="B588" s="4" t="s">
        <v>134</v>
      </c>
      <c r="C588" s="4" t="s">
        <v>1882</v>
      </c>
      <c r="D588" s="12" t="s">
        <v>340</v>
      </c>
      <c r="E588" s="4" t="s">
        <v>1</v>
      </c>
      <c r="F588" s="62" t="s">
        <v>863</v>
      </c>
      <c r="G588" s="10">
        <v>15</v>
      </c>
    </row>
    <row r="589" spans="1:7" ht="35.15" customHeight="1" x14ac:dyDescent="0.25">
      <c r="A589" s="4" t="s">
        <v>1845</v>
      </c>
      <c r="B589" s="4" t="s">
        <v>134</v>
      </c>
      <c r="C589" s="4" t="s">
        <v>1882</v>
      </c>
      <c r="D589" s="12" t="s">
        <v>340</v>
      </c>
      <c r="E589" s="4" t="s">
        <v>2</v>
      </c>
      <c r="F589" s="62" t="s">
        <v>864</v>
      </c>
      <c r="G589" s="10">
        <v>9</v>
      </c>
    </row>
    <row r="590" spans="1:7" ht="35.15" customHeight="1" x14ac:dyDescent="0.25">
      <c r="A590" s="4" t="s">
        <v>1845</v>
      </c>
      <c r="B590" s="4" t="s">
        <v>134</v>
      </c>
      <c r="C590" s="4" t="s">
        <v>1968</v>
      </c>
      <c r="D590" s="12" t="s">
        <v>1969</v>
      </c>
      <c r="E590" s="4" t="s">
        <v>0</v>
      </c>
      <c r="F590" s="62" t="s">
        <v>2071</v>
      </c>
      <c r="G590" s="10">
        <v>10</v>
      </c>
    </row>
    <row r="591" spans="1:7" ht="35.15" customHeight="1" x14ac:dyDescent="0.25">
      <c r="A591" s="4" t="s">
        <v>1845</v>
      </c>
      <c r="B591" s="4" t="s">
        <v>134</v>
      </c>
      <c r="C591" s="4" t="s">
        <v>1968</v>
      </c>
      <c r="D591" s="12" t="s">
        <v>1969</v>
      </c>
      <c r="E591" s="4" t="s">
        <v>1</v>
      </c>
      <c r="F591" s="62" t="s">
        <v>2072</v>
      </c>
      <c r="G591" s="10">
        <v>12</v>
      </c>
    </row>
    <row r="592" spans="1:7" ht="35.15" customHeight="1" x14ac:dyDescent="0.25">
      <c r="A592" s="4" t="s">
        <v>1845</v>
      </c>
      <c r="B592" s="4" t="s">
        <v>134</v>
      </c>
      <c r="C592" s="4" t="s">
        <v>1968</v>
      </c>
      <c r="D592" s="12" t="s">
        <v>1969</v>
      </c>
      <c r="E592" s="4" t="s">
        <v>2</v>
      </c>
      <c r="F592" s="62" t="s">
        <v>2073</v>
      </c>
      <c r="G592" s="10">
        <v>14</v>
      </c>
    </row>
    <row r="593" spans="1:7" ht="35.15" customHeight="1" x14ac:dyDescent="0.25">
      <c r="A593" s="4" t="s">
        <v>1845</v>
      </c>
      <c r="B593" s="4" t="s">
        <v>134</v>
      </c>
      <c r="C593" s="4" t="s">
        <v>156</v>
      </c>
      <c r="D593" s="12" t="s">
        <v>356</v>
      </c>
      <c r="E593" s="4" t="s">
        <v>0</v>
      </c>
      <c r="F593" s="62" t="s">
        <v>891</v>
      </c>
      <c r="G593" s="10">
        <v>3</v>
      </c>
    </row>
    <row r="594" spans="1:7" ht="35.15" customHeight="1" x14ac:dyDescent="0.25">
      <c r="A594" s="4" t="s">
        <v>1845</v>
      </c>
      <c r="B594" s="4" t="s">
        <v>134</v>
      </c>
      <c r="C594" s="4" t="s">
        <v>156</v>
      </c>
      <c r="D594" s="12" t="s">
        <v>356</v>
      </c>
      <c r="E594" s="4" t="s">
        <v>1</v>
      </c>
      <c r="F594" s="62" t="s">
        <v>892</v>
      </c>
      <c r="G594" s="10">
        <v>3</v>
      </c>
    </row>
    <row r="595" spans="1:7" ht="35.15" customHeight="1" x14ac:dyDescent="0.25">
      <c r="A595" s="4" t="s">
        <v>1845</v>
      </c>
      <c r="B595" s="4" t="s">
        <v>134</v>
      </c>
      <c r="C595" s="4" t="s">
        <v>156</v>
      </c>
      <c r="D595" s="12" t="s">
        <v>356</v>
      </c>
      <c r="E595" s="4" t="s">
        <v>2</v>
      </c>
      <c r="F595" s="62" t="s">
        <v>893</v>
      </c>
      <c r="G595" s="10">
        <v>3</v>
      </c>
    </row>
    <row r="596" spans="1:7" ht="35.15" customHeight="1" x14ac:dyDescent="0.25">
      <c r="A596" s="4" t="s">
        <v>1845</v>
      </c>
      <c r="B596" s="4" t="s">
        <v>134</v>
      </c>
      <c r="C596" s="4" t="s">
        <v>359</v>
      </c>
      <c r="D596" s="12" t="s">
        <v>360</v>
      </c>
      <c r="E596" s="4" t="s">
        <v>0</v>
      </c>
      <c r="F596" s="62" t="s">
        <v>1039</v>
      </c>
      <c r="G596" s="10">
        <v>12</v>
      </c>
    </row>
    <row r="597" spans="1:7" ht="35.15" customHeight="1" x14ac:dyDescent="0.25">
      <c r="A597" s="4" t="s">
        <v>1845</v>
      </c>
      <c r="B597" s="4" t="s">
        <v>134</v>
      </c>
      <c r="C597" s="4" t="s">
        <v>359</v>
      </c>
      <c r="D597" s="12" t="s">
        <v>360</v>
      </c>
      <c r="E597" s="4" t="s">
        <v>1</v>
      </c>
      <c r="F597" s="62" t="s">
        <v>2001</v>
      </c>
      <c r="G597" s="10">
        <v>12</v>
      </c>
    </row>
    <row r="598" spans="1:7" ht="35.15" customHeight="1" x14ac:dyDescent="0.25">
      <c r="A598" s="4" t="s">
        <v>1845</v>
      </c>
      <c r="B598" s="4" t="s">
        <v>134</v>
      </c>
      <c r="C598" s="4" t="s">
        <v>359</v>
      </c>
      <c r="D598" s="12" t="s">
        <v>360</v>
      </c>
      <c r="E598" s="4" t="s">
        <v>2</v>
      </c>
      <c r="F598" s="62" t="s">
        <v>1041</v>
      </c>
      <c r="G598" s="10">
        <v>12</v>
      </c>
    </row>
    <row r="599" spans="1:7" ht="35.15" customHeight="1" x14ac:dyDescent="0.25">
      <c r="A599" s="4" t="s">
        <v>1845</v>
      </c>
      <c r="B599" s="4" t="s">
        <v>134</v>
      </c>
      <c r="C599" s="4" t="s">
        <v>1952</v>
      </c>
      <c r="D599" s="12" t="s">
        <v>1953</v>
      </c>
      <c r="E599" s="4" t="s">
        <v>0</v>
      </c>
      <c r="F599" s="62" t="s">
        <v>2002</v>
      </c>
      <c r="G599" s="10">
        <v>10</v>
      </c>
    </row>
    <row r="600" spans="1:7" ht="35.15" customHeight="1" x14ac:dyDescent="0.25">
      <c r="A600" s="4" t="s">
        <v>1845</v>
      </c>
      <c r="B600" s="4" t="s">
        <v>134</v>
      </c>
      <c r="C600" s="4" t="s">
        <v>1952</v>
      </c>
      <c r="D600" s="12" t="s">
        <v>1953</v>
      </c>
      <c r="E600" s="4" t="s">
        <v>1</v>
      </c>
      <c r="F600" s="62" t="s">
        <v>2003</v>
      </c>
      <c r="G600" s="10">
        <v>14</v>
      </c>
    </row>
    <row r="601" spans="1:7" ht="35.15" customHeight="1" x14ac:dyDescent="0.25">
      <c r="A601" s="4" t="s">
        <v>1845</v>
      </c>
      <c r="B601" s="4" t="s">
        <v>134</v>
      </c>
      <c r="C601" s="4" t="s">
        <v>1952</v>
      </c>
      <c r="D601" s="12" t="s">
        <v>1953</v>
      </c>
      <c r="E601" s="4" t="s">
        <v>2</v>
      </c>
      <c r="F601" s="62" t="s">
        <v>2328</v>
      </c>
      <c r="G601" s="10">
        <v>12</v>
      </c>
    </row>
    <row r="602" spans="1:7" ht="35.15" customHeight="1" x14ac:dyDescent="0.25">
      <c r="A602" s="4" t="s">
        <v>1845</v>
      </c>
      <c r="B602" s="4" t="s">
        <v>134</v>
      </c>
      <c r="C602" s="4" t="s">
        <v>1958</v>
      </c>
      <c r="D602" s="12" t="s">
        <v>1959</v>
      </c>
      <c r="E602" s="4" t="s">
        <v>0</v>
      </c>
      <c r="F602" s="62" t="s">
        <v>2007</v>
      </c>
      <c r="G602" s="10">
        <v>10</v>
      </c>
    </row>
    <row r="603" spans="1:7" ht="35.15" customHeight="1" x14ac:dyDescent="0.25">
      <c r="A603" s="4" t="s">
        <v>1845</v>
      </c>
      <c r="B603" s="4" t="s">
        <v>134</v>
      </c>
      <c r="C603" s="4" t="s">
        <v>1958</v>
      </c>
      <c r="D603" s="12" t="s">
        <v>1959</v>
      </c>
      <c r="E603" s="4" t="s">
        <v>1</v>
      </c>
      <c r="F603" s="62" t="s">
        <v>2008</v>
      </c>
      <c r="G603" s="10">
        <v>12</v>
      </c>
    </row>
    <row r="604" spans="1:7" ht="35.15" customHeight="1" x14ac:dyDescent="0.25">
      <c r="A604" s="4" t="s">
        <v>1845</v>
      </c>
      <c r="B604" s="4" t="s">
        <v>134</v>
      </c>
      <c r="C604" s="4" t="s">
        <v>1958</v>
      </c>
      <c r="D604" s="12" t="s">
        <v>1959</v>
      </c>
      <c r="E604" s="4" t="s">
        <v>2</v>
      </c>
      <c r="F604" s="62" t="s">
        <v>2009</v>
      </c>
      <c r="G604" s="10">
        <v>14</v>
      </c>
    </row>
    <row r="605" spans="1:7" ht="35.15" customHeight="1" x14ac:dyDescent="0.25">
      <c r="A605" s="4" t="s">
        <v>1845</v>
      </c>
      <c r="B605" s="4" t="s">
        <v>134</v>
      </c>
      <c r="C605" s="4" t="s">
        <v>365</v>
      </c>
      <c r="D605" s="12" t="s">
        <v>366</v>
      </c>
      <c r="E605" s="4" t="s">
        <v>0</v>
      </c>
      <c r="F605" s="62" t="s">
        <v>2329</v>
      </c>
      <c r="G605" s="10">
        <v>12</v>
      </c>
    </row>
    <row r="606" spans="1:7" ht="35.15" customHeight="1" x14ac:dyDescent="0.25">
      <c r="A606" s="4" t="s">
        <v>1845</v>
      </c>
      <c r="B606" s="4" t="s">
        <v>134</v>
      </c>
      <c r="C606" s="4" t="s">
        <v>365</v>
      </c>
      <c r="D606" s="12" t="s">
        <v>366</v>
      </c>
      <c r="E606" s="4" t="s">
        <v>1</v>
      </c>
      <c r="F606" s="62" t="s">
        <v>1048</v>
      </c>
      <c r="G606" s="10">
        <v>15</v>
      </c>
    </row>
    <row r="607" spans="1:7" ht="35.15" customHeight="1" x14ac:dyDescent="0.25">
      <c r="A607" s="4" t="s">
        <v>1845</v>
      </c>
      <c r="B607" s="4" t="s">
        <v>134</v>
      </c>
      <c r="C607" s="4" t="s">
        <v>365</v>
      </c>
      <c r="D607" s="12" t="s">
        <v>366</v>
      </c>
      <c r="E607" s="4" t="s">
        <v>2</v>
      </c>
      <c r="F607" s="62" t="s">
        <v>1049</v>
      </c>
      <c r="G607" s="10">
        <v>9</v>
      </c>
    </row>
    <row r="608" spans="1:7" ht="35.15" customHeight="1" x14ac:dyDescent="0.25">
      <c r="A608" s="4" t="s">
        <v>1845</v>
      </c>
      <c r="B608" s="4" t="s">
        <v>134</v>
      </c>
      <c r="C608" s="4" t="s">
        <v>371</v>
      </c>
      <c r="D608" s="12" t="s">
        <v>372</v>
      </c>
      <c r="E608" s="4" t="s">
        <v>0</v>
      </c>
      <c r="F608" s="62" t="s">
        <v>704</v>
      </c>
      <c r="G608" s="10">
        <v>15</v>
      </c>
    </row>
    <row r="609" spans="1:7" ht="35.15" customHeight="1" x14ac:dyDescent="0.25">
      <c r="A609" s="4" t="s">
        <v>1845</v>
      </c>
      <c r="B609" s="4" t="s">
        <v>134</v>
      </c>
      <c r="C609" s="4" t="s">
        <v>371</v>
      </c>
      <c r="D609" s="12" t="s">
        <v>372</v>
      </c>
      <c r="E609" s="4" t="s">
        <v>1</v>
      </c>
      <c r="F609" s="62" t="s">
        <v>705</v>
      </c>
      <c r="G609" s="10">
        <v>12</v>
      </c>
    </row>
    <row r="610" spans="1:7" ht="35.15" customHeight="1" x14ac:dyDescent="0.25">
      <c r="A610" s="4" t="s">
        <v>1845</v>
      </c>
      <c r="B610" s="4" t="s">
        <v>134</v>
      </c>
      <c r="C610" s="4" t="s">
        <v>371</v>
      </c>
      <c r="D610" s="12" t="s">
        <v>372</v>
      </c>
      <c r="E610" s="4" t="s">
        <v>2</v>
      </c>
      <c r="F610" s="62" t="s">
        <v>2074</v>
      </c>
      <c r="G610" s="10">
        <v>9</v>
      </c>
    </row>
    <row r="611" spans="1:7" ht="35.15" customHeight="1" x14ac:dyDescent="0.25">
      <c r="A611" s="4" t="s">
        <v>1845</v>
      </c>
      <c r="B611" s="4" t="s">
        <v>134</v>
      </c>
      <c r="C611" s="4" t="s">
        <v>265</v>
      </c>
      <c r="D611" s="12" t="s">
        <v>1071</v>
      </c>
      <c r="E611" s="4" t="s">
        <v>0</v>
      </c>
      <c r="F611" s="62" t="s">
        <v>2005</v>
      </c>
      <c r="G611" s="10">
        <v>12</v>
      </c>
    </row>
    <row r="612" spans="1:7" ht="35.15" customHeight="1" x14ac:dyDescent="0.25">
      <c r="A612" s="4" t="s">
        <v>1845</v>
      </c>
      <c r="B612" s="4" t="s">
        <v>134</v>
      </c>
      <c r="C612" s="4" t="s">
        <v>265</v>
      </c>
      <c r="D612" s="12" t="s">
        <v>1071</v>
      </c>
      <c r="E612" s="4" t="s">
        <v>1</v>
      </c>
      <c r="F612" s="62" t="s">
        <v>2006</v>
      </c>
      <c r="G612" s="10">
        <v>15</v>
      </c>
    </row>
    <row r="613" spans="1:7" ht="35.15" customHeight="1" x14ac:dyDescent="0.25">
      <c r="A613" s="4" t="s">
        <v>1845</v>
      </c>
      <c r="B613" s="4" t="s">
        <v>134</v>
      </c>
      <c r="C613" s="4" t="s">
        <v>265</v>
      </c>
      <c r="D613" s="12" t="s">
        <v>1071</v>
      </c>
      <c r="E613" s="4" t="s">
        <v>2</v>
      </c>
      <c r="F613" s="62" t="s">
        <v>679</v>
      </c>
      <c r="G613" s="10">
        <v>9</v>
      </c>
    </row>
    <row r="614" spans="1:7" ht="35.15" customHeight="1" x14ac:dyDescent="0.25">
      <c r="A614" s="4" t="s">
        <v>1845</v>
      </c>
      <c r="B614" s="4" t="s">
        <v>134</v>
      </c>
      <c r="C614" s="4" t="s">
        <v>169</v>
      </c>
      <c r="D614" s="12" t="s">
        <v>170</v>
      </c>
      <c r="E614" s="4" t="s">
        <v>0</v>
      </c>
      <c r="F614" s="62" t="s">
        <v>2287</v>
      </c>
      <c r="G614" s="10">
        <v>6</v>
      </c>
    </row>
    <row r="615" spans="1:7" ht="35.15" customHeight="1" x14ac:dyDescent="0.25">
      <c r="A615" s="4" t="s">
        <v>1845</v>
      </c>
      <c r="B615" s="4" t="s">
        <v>134</v>
      </c>
      <c r="C615" s="4" t="s">
        <v>169</v>
      </c>
      <c r="D615" s="12" t="s">
        <v>170</v>
      </c>
      <c r="E615" s="4" t="s">
        <v>1</v>
      </c>
      <c r="F615" s="62" t="s">
        <v>965</v>
      </c>
      <c r="G615" s="10">
        <v>6</v>
      </c>
    </row>
    <row r="616" spans="1:7" ht="35.15" customHeight="1" x14ac:dyDescent="0.25">
      <c r="A616" s="4" t="s">
        <v>1845</v>
      </c>
      <c r="B616" s="4" t="s">
        <v>134</v>
      </c>
      <c r="C616" s="4" t="s">
        <v>169</v>
      </c>
      <c r="D616" s="12" t="s">
        <v>170</v>
      </c>
      <c r="E616" s="4" t="s">
        <v>2</v>
      </c>
      <c r="F616" s="62" t="s">
        <v>966</v>
      </c>
      <c r="G616" s="10">
        <v>9</v>
      </c>
    </row>
    <row r="617" spans="1:7" ht="35.15" customHeight="1" x14ac:dyDescent="0.25">
      <c r="A617" s="4" t="s">
        <v>1845</v>
      </c>
      <c r="B617" s="4" t="s">
        <v>134</v>
      </c>
      <c r="C617" s="4" t="s">
        <v>368</v>
      </c>
      <c r="D617" s="12" t="s">
        <v>369</v>
      </c>
      <c r="E617" s="4" t="s">
        <v>0</v>
      </c>
      <c r="F617" s="62" t="s">
        <v>1053</v>
      </c>
      <c r="G617" s="10">
        <v>12</v>
      </c>
    </row>
    <row r="618" spans="1:7" ht="35.15" customHeight="1" x14ac:dyDescent="0.25">
      <c r="A618" s="4" t="s">
        <v>1845</v>
      </c>
      <c r="B618" s="4" t="s">
        <v>134</v>
      </c>
      <c r="C618" s="4" t="s">
        <v>368</v>
      </c>
      <c r="D618" s="12" t="s">
        <v>369</v>
      </c>
      <c r="E618" s="4" t="s">
        <v>1</v>
      </c>
      <c r="F618" s="62" t="s">
        <v>2075</v>
      </c>
      <c r="G618" s="10">
        <v>9</v>
      </c>
    </row>
    <row r="619" spans="1:7" ht="35.15" customHeight="1" x14ac:dyDescent="0.25">
      <c r="A619" s="4" t="s">
        <v>1845</v>
      </c>
      <c r="B619" s="4" t="s">
        <v>134</v>
      </c>
      <c r="C619" s="4" t="s">
        <v>368</v>
      </c>
      <c r="D619" s="12" t="s">
        <v>369</v>
      </c>
      <c r="E619" s="4" t="s">
        <v>2</v>
      </c>
      <c r="F619" s="62" t="s">
        <v>886</v>
      </c>
      <c r="G619" s="10">
        <v>15</v>
      </c>
    </row>
    <row r="620" spans="1:7" ht="35.15" customHeight="1" x14ac:dyDescent="0.25">
      <c r="A620" s="4" t="s">
        <v>1845</v>
      </c>
      <c r="B620" s="4" t="s">
        <v>134</v>
      </c>
      <c r="C620" s="4" t="s">
        <v>1883</v>
      </c>
      <c r="D620" s="12" t="s">
        <v>358</v>
      </c>
      <c r="E620" s="4" t="s">
        <v>0</v>
      </c>
      <c r="F620" s="62" t="s">
        <v>862</v>
      </c>
      <c r="G620" s="10">
        <v>9</v>
      </c>
    </row>
    <row r="621" spans="1:7" ht="35.15" customHeight="1" x14ac:dyDescent="0.25">
      <c r="A621" s="4" t="s">
        <v>1845</v>
      </c>
      <c r="B621" s="4" t="s">
        <v>134</v>
      </c>
      <c r="C621" s="4" t="s">
        <v>1883</v>
      </c>
      <c r="D621" s="12" t="s">
        <v>358</v>
      </c>
      <c r="E621" s="4" t="s">
        <v>1</v>
      </c>
      <c r="F621" s="62" t="s">
        <v>2078</v>
      </c>
      <c r="G621" s="10">
        <v>15</v>
      </c>
    </row>
    <row r="622" spans="1:7" ht="35.15" customHeight="1" x14ac:dyDescent="0.25">
      <c r="A622" s="4" t="s">
        <v>1845</v>
      </c>
      <c r="B622" s="4" t="s">
        <v>134</v>
      </c>
      <c r="C622" s="4" t="s">
        <v>1883</v>
      </c>
      <c r="D622" s="12" t="s">
        <v>358</v>
      </c>
      <c r="E622" s="4" t="s">
        <v>2</v>
      </c>
      <c r="F622" s="62" t="s">
        <v>1038</v>
      </c>
      <c r="G622" s="10">
        <v>12</v>
      </c>
    </row>
    <row r="623" spans="1:7" ht="35.15" customHeight="1" x14ac:dyDescent="0.25">
      <c r="A623" s="4" t="s">
        <v>1845</v>
      </c>
      <c r="B623" s="4" t="s">
        <v>134</v>
      </c>
      <c r="C623" s="4" t="s">
        <v>1970</v>
      </c>
      <c r="D623" s="12" t="s">
        <v>1971</v>
      </c>
      <c r="E623" s="4" t="s">
        <v>0</v>
      </c>
      <c r="F623" s="62" t="s">
        <v>1055</v>
      </c>
      <c r="G623" s="10">
        <v>9</v>
      </c>
    </row>
    <row r="624" spans="1:7" ht="35.15" customHeight="1" x14ac:dyDescent="0.25">
      <c r="A624" s="4" t="s">
        <v>1845</v>
      </c>
      <c r="B624" s="4" t="s">
        <v>134</v>
      </c>
      <c r="C624" s="4" t="s">
        <v>1970</v>
      </c>
      <c r="D624" s="12" t="s">
        <v>1971</v>
      </c>
      <c r="E624" s="4" t="s">
        <v>1</v>
      </c>
      <c r="F624" s="62" t="s">
        <v>1056</v>
      </c>
      <c r="G624" s="10">
        <v>12</v>
      </c>
    </row>
    <row r="625" spans="1:7" ht="35.15" customHeight="1" x14ac:dyDescent="0.25">
      <c r="A625" s="4" t="s">
        <v>1845</v>
      </c>
      <c r="B625" s="4" t="s">
        <v>134</v>
      </c>
      <c r="C625" s="4" t="s">
        <v>1970</v>
      </c>
      <c r="D625" s="12" t="s">
        <v>1971</v>
      </c>
      <c r="E625" s="4" t="s">
        <v>2</v>
      </c>
      <c r="F625" s="62" t="s">
        <v>1057</v>
      </c>
      <c r="G625" s="10">
        <v>15</v>
      </c>
    </row>
    <row r="626" spans="1:7" ht="35.15" customHeight="1" x14ac:dyDescent="0.25">
      <c r="A626" s="4" t="s">
        <v>1845</v>
      </c>
      <c r="B626" s="4" t="s">
        <v>134</v>
      </c>
      <c r="C626" s="4" t="s">
        <v>178</v>
      </c>
      <c r="D626" s="12" t="s">
        <v>179</v>
      </c>
      <c r="E626" s="4" t="s">
        <v>0</v>
      </c>
      <c r="F626" s="62" t="s">
        <v>980</v>
      </c>
      <c r="G626" s="10">
        <v>12</v>
      </c>
    </row>
    <row r="627" spans="1:7" ht="35.15" customHeight="1" x14ac:dyDescent="0.25">
      <c r="A627" s="4" t="s">
        <v>1845</v>
      </c>
      <c r="B627" s="4" t="s">
        <v>134</v>
      </c>
      <c r="C627" s="4" t="s">
        <v>178</v>
      </c>
      <c r="D627" s="12" t="s">
        <v>179</v>
      </c>
      <c r="E627" s="4" t="s">
        <v>1</v>
      </c>
      <c r="F627" s="62" t="s">
        <v>2330</v>
      </c>
      <c r="G627" s="10">
        <v>12</v>
      </c>
    </row>
    <row r="628" spans="1:7" ht="35.15" customHeight="1" x14ac:dyDescent="0.25">
      <c r="A628" s="4" t="s">
        <v>1845</v>
      </c>
      <c r="B628" s="4" t="s">
        <v>134</v>
      </c>
      <c r="C628" s="4" t="s">
        <v>178</v>
      </c>
      <c r="D628" s="12" t="s">
        <v>179</v>
      </c>
      <c r="E628" s="4" t="s">
        <v>2</v>
      </c>
      <c r="F628" s="62" t="s">
        <v>2331</v>
      </c>
      <c r="G628" s="10">
        <v>12</v>
      </c>
    </row>
    <row r="629" spans="1:7" ht="35.15" customHeight="1" x14ac:dyDescent="0.25">
      <c r="A629" s="4" t="s">
        <v>1845</v>
      </c>
      <c r="B629" s="4" t="s">
        <v>134</v>
      </c>
      <c r="C629" s="4" t="s">
        <v>180</v>
      </c>
      <c r="D629" s="12" t="s">
        <v>1115</v>
      </c>
      <c r="E629" s="4" t="s">
        <v>0</v>
      </c>
      <c r="F629" s="62" t="s">
        <v>1988</v>
      </c>
      <c r="G629" s="10">
        <v>6</v>
      </c>
    </row>
    <row r="630" spans="1:7" ht="35.15" customHeight="1" x14ac:dyDescent="0.25">
      <c r="A630" s="4" t="s">
        <v>1845</v>
      </c>
      <c r="B630" s="4" t="s">
        <v>134</v>
      </c>
      <c r="C630" s="4" t="s">
        <v>180</v>
      </c>
      <c r="D630" s="12" t="s">
        <v>1115</v>
      </c>
      <c r="E630" s="4" t="s">
        <v>1</v>
      </c>
      <c r="F630" s="62" t="s">
        <v>1110</v>
      </c>
      <c r="G630" s="10">
        <v>30</v>
      </c>
    </row>
    <row r="631" spans="1:7" ht="35.15" customHeight="1" x14ac:dyDescent="0.25">
      <c r="A631" s="4" t="s">
        <v>1845</v>
      </c>
      <c r="B631" s="4" t="s">
        <v>134</v>
      </c>
      <c r="C631" s="4" t="s">
        <v>180</v>
      </c>
      <c r="D631" s="12" t="s">
        <v>1115</v>
      </c>
      <c r="E631" s="4" t="s">
        <v>2</v>
      </c>
      <c r="F631" s="62" t="s">
        <v>1111</v>
      </c>
      <c r="G631" s="10">
        <v>12</v>
      </c>
    </row>
    <row r="632" spans="1:7" ht="35.15" customHeight="1" x14ac:dyDescent="0.25">
      <c r="A632" s="4" t="s">
        <v>1845</v>
      </c>
      <c r="B632" s="4" t="s">
        <v>134</v>
      </c>
      <c r="C632" s="4" t="s">
        <v>182</v>
      </c>
      <c r="D632" s="12" t="s">
        <v>323</v>
      </c>
      <c r="E632" s="4" t="s">
        <v>0</v>
      </c>
      <c r="F632" s="62" t="s">
        <v>2010</v>
      </c>
      <c r="G632" s="10">
        <v>4</v>
      </c>
    </row>
    <row r="633" spans="1:7" ht="35.15" customHeight="1" x14ac:dyDescent="0.25">
      <c r="A633" s="4" t="s">
        <v>1845</v>
      </c>
      <c r="B633" s="4" t="s">
        <v>134</v>
      </c>
      <c r="C633" s="4" t="s">
        <v>182</v>
      </c>
      <c r="D633" s="12" t="s">
        <v>323</v>
      </c>
      <c r="E633" s="4" t="s">
        <v>1</v>
      </c>
      <c r="F633" s="62" t="s">
        <v>1117</v>
      </c>
      <c r="G633" s="10">
        <v>4</v>
      </c>
    </row>
    <row r="634" spans="1:7" ht="35.15" customHeight="1" x14ac:dyDescent="0.25">
      <c r="A634" s="4" t="s">
        <v>1845</v>
      </c>
      <c r="B634" s="4" t="s">
        <v>134</v>
      </c>
      <c r="C634" s="4" t="s">
        <v>182</v>
      </c>
      <c r="D634" s="12" t="s">
        <v>323</v>
      </c>
      <c r="E634" s="4" t="s">
        <v>2</v>
      </c>
      <c r="F634" s="62" t="s">
        <v>1118</v>
      </c>
      <c r="G634" s="10">
        <v>4</v>
      </c>
    </row>
    <row r="635" spans="1:7" ht="35.15" customHeight="1" x14ac:dyDescent="0.25">
      <c r="A635" s="4" t="s">
        <v>1846</v>
      </c>
      <c r="B635" s="4" t="s">
        <v>110</v>
      </c>
      <c r="C635" s="4" t="s">
        <v>354</v>
      </c>
      <c r="D635" s="12" t="s">
        <v>890</v>
      </c>
      <c r="E635" s="4" t="s">
        <v>0</v>
      </c>
      <c r="F635" s="62" t="s">
        <v>2076</v>
      </c>
      <c r="G635" s="10">
        <v>12</v>
      </c>
    </row>
    <row r="636" spans="1:7" ht="35.15" customHeight="1" x14ac:dyDescent="0.25">
      <c r="A636" s="4" t="s">
        <v>1846</v>
      </c>
      <c r="B636" s="4" t="s">
        <v>110</v>
      </c>
      <c r="C636" s="4" t="s">
        <v>354</v>
      </c>
      <c r="D636" s="12" t="s">
        <v>890</v>
      </c>
      <c r="E636" s="4" t="s">
        <v>1</v>
      </c>
      <c r="F636" s="62" t="s">
        <v>619</v>
      </c>
      <c r="G636" s="10">
        <v>9</v>
      </c>
    </row>
    <row r="637" spans="1:7" ht="35.15" customHeight="1" x14ac:dyDescent="0.25">
      <c r="A637" s="4" t="s">
        <v>1846</v>
      </c>
      <c r="B637" s="4" t="s">
        <v>110</v>
      </c>
      <c r="C637" s="4" t="s">
        <v>354</v>
      </c>
      <c r="D637" s="12" t="s">
        <v>890</v>
      </c>
      <c r="E637" s="4" t="s">
        <v>2</v>
      </c>
      <c r="F637" s="62" t="s">
        <v>620</v>
      </c>
      <c r="G637" s="10">
        <v>15</v>
      </c>
    </row>
    <row r="638" spans="1:7" ht="35.15" customHeight="1" x14ac:dyDescent="0.25">
      <c r="A638" s="4" t="s">
        <v>1846</v>
      </c>
      <c r="B638" s="4" t="s">
        <v>110</v>
      </c>
      <c r="C638" s="4" t="s">
        <v>328</v>
      </c>
      <c r="D638" s="12" t="s">
        <v>329</v>
      </c>
      <c r="E638" s="4" t="s">
        <v>0</v>
      </c>
      <c r="F638" s="62" t="s">
        <v>615</v>
      </c>
      <c r="G638" s="10">
        <v>10</v>
      </c>
    </row>
    <row r="639" spans="1:7" ht="35.15" customHeight="1" x14ac:dyDescent="0.25">
      <c r="A639" s="4" t="s">
        <v>1846</v>
      </c>
      <c r="B639" s="4" t="s">
        <v>110</v>
      </c>
      <c r="C639" s="4" t="s">
        <v>328</v>
      </c>
      <c r="D639" s="12" t="s">
        <v>329</v>
      </c>
      <c r="E639" s="4" t="s">
        <v>1</v>
      </c>
      <c r="F639" s="62" t="s">
        <v>616</v>
      </c>
      <c r="G639" s="10">
        <v>14</v>
      </c>
    </row>
    <row r="640" spans="1:7" ht="35.15" customHeight="1" x14ac:dyDescent="0.25">
      <c r="A640" s="4" t="s">
        <v>1846</v>
      </c>
      <c r="B640" s="4" t="s">
        <v>110</v>
      </c>
      <c r="C640" s="4" t="s">
        <v>328</v>
      </c>
      <c r="D640" s="12" t="s">
        <v>329</v>
      </c>
      <c r="E640" s="4" t="s">
        <v>2</v>
      </c>
      <c r="F640" s="62" t="s">
        <v>2324</v>
      </c>
      <c r="G640" s="10">
        <v>12</v>
      </c>
    </row>
    <row r="641" spans="1:7" ht="35.15" customHeight="1" x14ac:dyDescent="0.25">
      <c r="A641" s="4" t="s">
        <v>1846</v>
      </c>
      <c r="B641" s="4" t="s">
        <v>110</v>
      </c>
      <c r="C641" s="4" t="s">
        <v>1937</v>
      </c>
      <c r="D641" s="12" t="s">
        <v>1231</v>
      </c>
      <c r="E641" s="4" t="s">
        <v>0</v>
      </c>
      <c r="F641" s="62" t="s">
        <v>1978</v>
      </c>
      <c r="G641" s="10">
        <v>12</v>
      </c>
    </row>
    <row r="642" spans="1:7" ht="35.15" customHeight="1" x14ac:dyDescent="0.25">
      <c r="A642" s="4" t="s">
        <v>1846</v>
      </c>
      <c r="B642" s="4" t="s">
        <v>110</v>
      </c>
      <c r="C642" s="4" t="s">
        <v>1937</v>
      </c>
      <c r="D642" s="12" t="s">
        <v>1231</v>
      </c>
      <c r="E642" s="4" t="s">
        <v>1</v>
      </c>
      <c r="F642" s="62" t="s">
        <v>1979</v>
      </c>
      <c r="G642" s="10">
        <v>12</v>
      </c>
    </row>
    <row r="643" spans="1:7" ht="35.15" customHeight="1" x14ac:dyDescent="0.25">
      <c r="A643" s="4" t="s">
        <v>1846</v>
      </c>
      <c r="B643" s="4" t="s">
        <v>110</v>
      </c>
      <c r="C643" s="4" t="s">
        <v>1937</v>
      </c>
      <c r="D643" s="12" t="s">
        <v>1231</v>
      </c>
      <c r="E643" s="4" t="s">
        <v>2</v>
      </c>
      <c r="F643" s="62" t="s">
        <v>607</v>
      </c>
      <c r="G643" s="10">
        <v>12</v>
      </c>
    </row>
    <row r="644" spans="1:7" ht="35.15" customHeight="1" x14ac:dyDescent="0.25">
      <c r="A644" s="4" t="s">
        <v>1846</v>
      </c>
      <c r="B644" s="4" t="s">
        <v>110</v>
      </c>
      <c r="C644" s="4" t="s">
        <v>1947</v>
      </c>
      <c r="D644" s="12" t="s">
        <v>1948</v>
      </c>
      <c r="E644" s="4" t="s">
        <v>0</v>
      </c>
      <c r="F644" s="62" t="s">
        <v>887</v>
      </c>
      <c r="G644" s="10">
        <v>10</v>
      </c>
    </row>
    <row r="645" spans="1:7" ht="35.15" customHeight="1" x14ac:dyDescent="0.25">
      <c r="A645" s="4" t="s">
        <v>1846</v>
      </c>
      <c r="B645" s="4" t="s">
        <v>110</v>
      </c>
      <c r="C645" s="4" t="s">
        <v>1947</v>
      </c>
      <c r="D645" s="12" t="s">
        <v>1948</v>
      </c>
      <c r="E645" s="4" t="s">
        <v>1</v>
      </c>
      <c r="F645" s="62" t="s">
        <v>888</v>
      </c>
      <c r="G645" s="10">
        <v>12</v>
      </c>
    </row>
    <row r="646" spans="1:7" ht="35.15" customHeight="1" x14ac:dyDescent="0.25">
      <c r="A646" s="4" t="s">
        <v>1846</v>
      </c>
      <c r="B646" s="4" t="s">
        <v>110</v>
      </c>
      <c r="C646" s="4" t="s">
        <v>1947</v>
      </c>
      <c r="D646" s="12" t="s">
        <v>1948</v>
      </c>
      <c r="E646" s="4" t="s">
        <v>2</v>
      </c>
      <c r="F646" s="62" t="s">
        <v>889</v>
      </c>
      <c r="G646" s="10">
        <v>14</v>
      </c>
    </row>
    <row r="647" spans="1:7" ht="35.15" customHeight="1" x14ac:dyDescent="0.25">
      <c r="A647" s="4" t="s">
        <v>1846</v>
      </c>
      <c r="B647" s="4" t="s">
        <v>110</v>
      </c>
      <c r="C647" s="4" t="s">
        <v>326</v>
      </c>
      <c r="D647" s="12" t="s">
        <v>327</v>
      </c>
      <c r="E647" s="4" t="s">
        <v>0</v>
      </c>
      <c r="F647" s="62" t="s">
        <v>2323</v>
      </c>
      <c r="G647" s="10">
        <v>12</v>
      </c>
    </row>
    <row r="648" spans="1:7" ht="35.15" customHeight="1" x14ac:dyDescent="0.25">
      <c r="A648" s="4" t="s">
        <v>1846</v>
      </c>
      <c r="B648" s="4" t="s">
        <v>110</v>
      </c>
      <c r="C648" s="4" t="s">
        <v>326</v>
      </c>
      <c r="D648" s="12" t="s">
        <v>327</v>
      </c>
      <c r="E648" s="4" t="s">
        <v>1</v>
      </c>
      <c r="F648" s="62" t="s">
        <v>2066</v>
      </c>
      <c r="G648" s="10">
        <v>12</v>
      </c>
    </row>
    <row r="649" spans="1:7" ht="35.15" customHeight="1" x14ac:dyDescent="0.25">
      <c r="A649" s="4" t="s">
        <v>1846</v>
      </c>
      <c r="B649" s="4" t="s">
        <v>110</v>
      </c>
      <c r="C649" s="4" t="s">
        <v>326</v>
      </c>
      <c r="D649" s="12" t="s">
        <v>327</v>
      </c>
      <c r="E649" s="4" t="s">
        <v>2</v>
      </c>
      <c r="F649" s="62" t="s">
        <v>2067</v>
      </c>
      <c r="G649" s="10">
        <v>12</v>
      </c>
    </row>
    <row r="650" spans="1:7" ht="35.15" customHeight="1" x14ac:dyDescent="0.25">
      <c r="A650" s="4" t="s">
        <v>1846</v>
      </c>
      <c r="B650" s="4" t="s">
        <v>110</v>
      </c>
      <c r="C650" s="4" t="s">
        <v>371</v>
      </c>
      <c r="D650" s="12" t="s">
        <v>372</v>
      </c>
      <c r="E650" s="4" t="s">
        <v>0</v>
      </c>
      <c r="F650" s="62" t="s">
        <v>704</v>
      </c>
      <c r="G650" s="10">
        <v>15</v>
      </c>
    </row>
    <row r="651" spans="1:7" ht="35.15" customHeight="1" x14ac:dyDescent="0.25">
      <c r="A651" s="4" t="s">
        <v>1846</v>
      </c>
      <c r="B651" s="4" t="s">
        <v>110</v>
      </c>
      <c r="C651" s="4" t="s">
        <v>371</v>
      </c>
      <c r="D651" s="12" t="s">
        <v>372</v>
      </c>
      <c r="E651" s="4" t="s">
        <v>1</v>
      </c>
      <c r="F651" s="62" t="s">
        <v>705</v>
      </c>
      <c r="G651" s="10">
        <v>12</v>
      </c>
    </row>
    <row r="652" spans="1:7" ht="35.15" customHeight="1" x14ac:dyDescent="0.25">
      <c r="A652" s="4" t="s">
        <v>1846</v>
      </c>
      <c r="B652" s="4" t="s">
        <v>110</v>
      </c>
      <c r="C652" s="4" t="s">
        <v>371</v>
      </c>
      <c r="D652" s="12" t="s">
        <v>372</v>
      </c>
      <c r="E652" s="4" t="s">
        <v>2</v>
      </c>
      <c r="F652" s="62" t="s">
        <v>706</v>
      </c>
      <c r="G652" s="10">
        <v>9</v>
      </c>
    </row>
    <row r="653" spans="1:7" ht="35.15" customHeight="1" x14ac:dyDescent="0.25">
      <c r="A653" s="4" t="s">
        <v>1846</v>
      </c>
      <c r="B653" s="4" t="s">
        <v>110</v>
      </c>
      <c r="C653" s="4" t="s">
        <v>335</v>
      </c>
      <c r="D653" s="12" t="s">
        <v>336</v>
      </c>
      <c r="E653" s="4" t="s">
        <v>0</v>
      </c>
      <c r="F653" s="62" t="s">
        <v>701</v>
      </c>
      <c r="G653" s="10">
        <v>15</v>
      </c>
    </row>
    <row r="654" spans="1:7" ht="35.15" customHeight="1" x14ac:dyDescent="0.25">
      <c r="A654" s="4" t="s">
        <v>1846</v>
      </c>
      <c r="B654" s="4" t="s">
        <v>110</v>
      </c>
      <c r="C654" s="4" t="s">
        <v>335</v>
      </c>
      <c r="D654" s="12" t="s">
        <v>336</v>
      </c>
      <c r="E654" s="4" t="s">
        <v>1</v>
      </c>
      <c r="F654" s="62" t="s">
        <v>2069</v>
      </c>
      <c r="G654" s="10">
        <v>12</v>
      </c>
    </row>
    <row r="655" spans="1:7" ht="35.15" customHeight="1" x14ac:dyDescent="0.25">
      <c r="A655" s="4" t="s">
        <v>1846</v>
      </c>
      <c r="B655" s="4" t="s">
        <v>110</v>
      </c>
      <c r="C655" s="4" t="s">
        <v>335</v>
      </c>
      <c r="D655" s="12" t="s">
        <v>336</v>
      </c>
      <c r="E655" s="4" t="s">
        <v>2</v>
      </c>
      <c r="F655" s="62" t="s">
        <v>703</v>
      </c>
      <c r="G655" s="10">
        <v>9</v>
      </c>
    </row>
    <row r="656" spans="1:7" ht="35.15" customHeight="1" x14ac:dyDescent="0.25">
      <c r="A656" s="4" t="s">
        <v>1846</v>
      </c>
      <c r="B656" s="4" t="s">
        <v>110</v>
      </c>
      <c r="C656" s="4" t="s">
        <v>1939</v>
      </c>
      <c r="D656" s="12" t="s">
        <v>1238</v>
      </c>
      <c r="E656" s="4" t="s">
        <v>0</v>
      </c>
      <c r="F656" s="62" t="s">
        <v>1978</v>
      </c>
      <c r="G656" s="10">
        <v>12</v>
      </c>
    </row>
    <row r="657" spans="1:7" ht="35.15" customHeight="1" x14ac:dyDescent="0.25">
      <c r="A657" s="4" t="s">
        <v>1846</v>
      </c>
      <c r="B657" s="4" t="s">
        <v>110</v>
      </c>
      <c r="C657" s="4" t="s">
        <v>1939</v>
      </c>
      <c r="D657" s="12" t="s">
        <v>1238</v>
      </c>
      <c r="E657" s="4" t="s">
        <v>1</v>
      </c>
      <c r="F657" s="62" t="s">
        <v>1979</v>
      </c>
      <c r="G657" s="10">
        <v>12</v>
      </c>
    </row>
    <row r="658" spans="1:7" ht="35.15" customHeight="1" x14ac:dyDescent="0.25">
      <c r="A658" s="4" t="s">
        <v>1846</v>
      </c>
      <c r="B658" s="4" t="s">
        <v>110</v>
      </c>
      <c r="C658" s="4" t="s">
        <v>1939</v>
      </c>
      <c r="D658" s="12" t="s">
        <v>1238</v>
      </c>
      <c r="E658" s="4" t="s">
        <v>2</v>
      </c>
      <c r="F658" s="62" t="s">
        <v>607</v>
      </c>
      <c r="G658" s="10">
        <v>12</v>
      </c>
    </row>
    <row r="659" spans="1:7" ht="35.15" customHeight="1" x14ac:dyDescent="0.25">
      <c r="A659" s="4" t="s">
        <v>1846</v>
      </c>
      <c r="B659" s="4" t="s">
        <v>110</v>
      </c>
      <c r="C659" s="4" t="s">
        <v>1956</v>
      </c>
      <c r="D659" s="12" t="s">
        <v>1957</v>
      </c>
      <c r="E659" s="4" t="s">
        <v>0</v>
      </c>
      <c r="F659" s="62" t="s">
        <v>1055</v>
      </c>
      <c r="G659" s="10">
        <v>9</v>
      </c>
    </row>
    <row r="660" spans="1:7" ht="35.15" customHeight="1" x14ac:dyDescent="0.25">
      <c r="A660" s="4" t="s">
        <v>1846</v>
      </c>
      <c r="B660" s="4" t="s">
        <v>110</v>
      </c>
      <c r="C660" s="4" t="s">
        <v>1956</v>
      </c>
      <c r="D660" s="12" t="s">
        <v>1957</v>
      </c>
      <c r="E660" s="4" t="s">
        <v>1</v>
      </c>
      <c r="F660" s="62" t="s">
        <v>1056</v>
      </c>
      <c r="G660" s="10">
        <v>12</v>
      </c>
    </row>
    <row r="661" spans="1:7" ht="35.15" customHeight="1" x14ac:dyDescent="0.25">
      <c r="A661" s="4" t="s">
        <v>1846</v>
      </c>
      <c r="B661" s="4" t="s">
        <v>110</v>
      </c>
      <c r="C661" s="4" t="s">
        <v>1956</v>
      </c>
      <c r="D661" s="12" t="s">
        <v>1957</v>
      </c>
      <c r="E661" s="4" t="s">
        <v>2</v>
      </c>
      <c r="F661" s="62" t="s">
        <v>1057</v>
      </c>
      <c r="G661" s="10">
        <v>15</v>
      </c>
    </row>
    <row r="662" spans="1:7" ht="35.15" customHeight="1" x14ac:dyDescent="0.25">
      <c r="A662" s="4" t="s">
        <v>1846</v>
      </c>
      <c r="B662" s="4" t="s">
        <v>110</v>
      </c>
      <c r="C662" s="4" t="s">
        <v>332</v>
      </c>
      <c r="D662" s="12" t="s">
        <v>333</v>
      </c>
      <c r="E662" s="4" t="s">
        <v>0</v>
      </c>
      <c r="F662" s="62" t="s">
        <v>2325</v>
      </c>
      <c r="G662" s="10">
        <v>12</v>
      </c>
    </row>
    <row r="663" spans="1:7" ht="35.15" customHeight="1" x14ac:dyDescent="0.25">
      <c r="A663" s="4" t="s">
        <v>1846</v>
      </c>
      <c r="B663" s="4" t="s">
        <v>110</v>
      </c>
      <c r="C663" s="4" t="s">
        <v>332</v>
      </c>
      <c r="D663" s="12" t="s">
        <v>333</v>
      </c>
      <c r="E663" s="4" t="s">
        <v>1</v>
      </c>
      <c r="F663" s="62" t="s">
        <v>2326</v>
      </c>
      <c r="G663" s="10">
        <v>12</v>
      </c>
    </row>
    <row r="664" spans="1:7" ht="35.15" customHeight="1" x14ac:dyDescent="0.25">
      <c r="A664" s="4" t="s">
        <v>1846</v>
      </c>
      <c r="B664" s="4" t="s">
        <v>110</v>
      </c>
      <c r="C664" s="4" t="s">
        <v>332</v>
      </c>
      <c r="D664" s="12" t="s">
        <v>333</v>
      </c>
      <c r="E664" s="4" t="s">
        <v>2</v>
      </c>
      <c r="F664" s="62" t="s">
        <v>2068</v>
      </c>
      <c r="G664" s="10">
        <v>12</v>
      </c>
    </row>
    <row r="665" spans="1:7" ht="35.15" customHeight="1" x14ac:dyDescent="0.25">
      <c r="A665" s="4" t="s">
        <v>1846</v>
      </c>
      <c r="B665" s="4" t="s">
        <v>110</v>
      </c>
      <c r="C665" s="4" t="s">
        <v>130</v>
      </c>
      <c r="D665" s="12" t="s">
        <v>1108</v>
      </c>
      <c r="E665" s="4" t="s">
        <v>0</v>
      </c>
      <c r="F665" s="62" t="s">
        <v>1988</v>
      </c>
      <c r="G665" s="10">
        <v>6</v>
      </c>
    </row>
    <row r="666" spans="1:7" ht="35.15" customHeight="1" x14ac:dyDescent="0.25">
      <c r="A666" s="4" t="s">
        <v>1846</v>
      </c>
      <c r="B666" s="4" t="s">
        <v>110</v>
      </c>
      <c r="C666" s="4" t="s">
        <v>130</v>
      </c>
      <c r="D666" s="12" t="s">
        <v>1108</v>
      </c>
      <c r="E666" s="4" t="s">
        <v>1</v>
      </c>
      <c r="F666" s="62" t="s">
        <v>1110</v>
      </c>
      <c r="G666" s="10">
        <v>30</v>
      </c>
    </row>
    <row r="667" spans="1:7" ht="35.15" customHeight="1" x14ac:dyDescent="0.25">
      <c r="A667" s="4" t="s">
        <v>1846</v>
      </c>
      <c r="B667" s="4" t="s">
        <v>110</v>
      </c>
      <c r="C667" s="4" t="s">
        <v>130</v>
      </c>
      <c r="D667" s="12" t="s">
        <v>1108</v>
      </c>
      <c r="E667" s="4" t="s">
        <v>2</v>
      </c>
      <c r="F667" s="62" t="s">
        <v>1111</v>
      </c>
      <c r="G667" s="10">
        <v>12</v>
      </c>
    </row>
    <row r="668" spans="1:7" ht="35.15" customHeight="1" x14ac:dyDescent="0.25">
      <c r="A668" s="4" t="s">
        <v>1846</v>
      </c>
      <c r="B668" s="4" t="s">
        <v>110</v>
      </c>
      <c r="C668" s="4" t="s">
        <v>132</v>
      </c>
      <c r="D668" s="12" t="s">
        <v>133</v>
      </c>
      <c r="E668" s="4" t="s">
        <v>0</v>
      </c>
      <c r="F668" s="62" t="s">
        <v>1989</v>
      </c>
      <c r="G668" s="10">
        <v>7</v>
      </c>
    </row>
    <row r="669" spans="1:7" ht="35.15" customHeight="1" x14ac:dyDescent="0.25">
      <c r="A669" s="4" t="s">
        <v>1846</v>
      </c>
      <c r="B669" s="4" t="s">
        <v>110</v>
      </c>
      <c r="C669" s="4" t="s">
        <v>132</v>
      </c>
      <c r="D669" s="12" t="s">
        <v>133</v>
      </c>
      <c r="E669" s="4" t="s">
        <v>1</v>
      </c>
      <c r="F669" s="62" t="s">
        <v>1114</v>
      </c>
      <c r="G669" s="10">
        <v>5</v>
      </c>
    </row>
    <row r="670" spans="1:7" ht="35.15" customHeight="1" x14ac:dyDescent="0.25">
      <c r="A670" s="4" t="s">
        <v>1846</v>
      </c>
      <c r="B670" s="4" t="s">
        <v>134</v>
      </c>
      <c r="C670" s="4" t="s">
        <v>297</v>
      </c>
      <c r="D670" s="12" t="s">
        <v>858</v>
      </c>
      <c r="E670" s="4" t="s">
        <v>0</v>
      </c>
      <c r="F670" s="62" t="s">
        <v>859</v>
      </c>
      <c r="G670" s="10">
        <v>12</v>
      </c>
    </row>
    <row r="671" spans="1:7" ht="35.15" customHeight="1" x14ac:dyDescent="0.25">
      <c r="A671" s="4" t="s">
        <v>1846</v>
      </c>
      <c r="B671" s="4" t="s">
        <v>134</v>
      </c>
      <c r="C671" s="4" t="s">
        <v>297</v>
      </c>
      <c r="D671" s="12" t="s">
        <v>858</v>
      </c>
      <c r="E671" s="4" t="s">
        <v>1</v>
      </c>
      <c r="F671" s="62" t="s">
        <v>2332</v>
      </c>
      <c r="G671" s="10">
        <v>12</v>
      </c>
    </row>
    <row r="672" spans="1:7" ht="35.15" customHeight="1" x14ac:dyDescent="0.25">
      <c r="A672" s="4" t="s">
        <v>1846</v>
      </c>
      <c r="B672" s="4" t="s">
        <v>134</v>
      </c>
      <c r="C672" s="4" t="s">
        <v>297</v>
      </c>
      <c r="D672" s="12" t="s">
        <v>858</v>
      </c>
      <c r="E672" s="4" t="s">
        <v>2</v>
      </c>
      <c r="F672" s="62" t="s">
        <v>2077</v>
      </c>
      <c r="G672" s="10">
        <v>12</v>
      </c>
    </row>
    <row r="673" spans="1:7" ht="35.15" customHeight="1" x14ac:dyDescent="0.25">
      <c r="A673" s="4" t="s">
        <v>1846</v>
      </c>
      <c r="B673" s="4" t="s">
        <v>134</v>
      </c>
      <c r="C673" s="4" t="s">
        <v>383</v>
      </c>
      <c r="D673" s="12" t="s">
        <v>896</v>
      </c>
      <c r="E673" s="4" t="s">
        <v>0</v>
      </c>
      <c r="F673" s="62" t="s">
        <v>2282</v>
      </c>
      <c r="G673" s="10">
        <v>15</v>
      </c>
    </row>
    <row r="674" spans="1:7" ht="35.15" customHeight="1" x14ac:dyDescent="0.25">
      <c r="A674" s="4" t="s">
        <v>1846</v>
      </c>
      <c r="B674" s="4" t="s">
        <v>134</v>
      </c>
      <c r="C674" s="4" t="s">
        <v>383</v>
      </c>
      <c r="D674" s="12" t="s">
        <v>896</v>
      </c>
      <c r="E674" s="4" t="s">
        <v>1</v>
      </c>
      <c r="F674" s="62" t="s">
        <v>898</v>
      </c>
      <c r="G674" s="10">
        <v>9</v>
      </c>
    </row>
    <row r="675" spans="1:7" ht="35.15" customHeight="1" x14ac:dyDescent="0.25">
      <c r="A675" s="4" t="s">
        <v>1846</v>
      </c>
      <c r="B675" s="4" t="s">
        <v>134</v>
      </c>
      <c r="C675" s="4" t="s">
        <v>383</v>
      </c>
      <c r="D675" s="12" t="s">
        <v>896</v>
      </c>
      <c r="E675" s="4" t="s">
        <v>2</v>
      </c>
      <c r="F675" s="62" t="s">
        <v>899</v>
      </c>
      <c r="G675" s="10">
        <v>12</v>
      </c>
    </row>
    <row r="676" spans="1:7" ht="35.15" customHeight="1" x14ac:dyDescent="0.25">
      <c r="A676" s="4" t="s">
        <v>1846</v>
      </c>
      <c r="B676" s="4" t="s">
        <v>134</v>
      </c>
      <c r="C676" s="4" t="s">
        <v>1945</v>
      </c>
      <c r="D676" s="12" t="s">
        <v>1946</v>
      </c>
      <c r="E676" s="4" t="s">
        <v>0</v>
      </c>
      <c r="F676" s="62" t="s">
        <v>1992</v>
      </c>
      <c r="G676" s="10">
        <v>10</v>
      </c>
    </row>
    <row r="677" spans="1:7" ht="35.15" customHeight="1" x14ac:dyDescent="0.25">
      <c r="A677" s="4" t="s">
        <v>1846</v>
      </c>
      <c r="B677" s="4" t="s">
        <v>134</v>
      </c>
      <c r="C677" s="4" t="s">
        <v>1945</v>
      </c>
      <c r="D677" s="12" t="s">
        <v>1946</v>
      </c>
      <c r="E677" s="4" t="s">
        <v>1</v>
      </c>
      <c r="F677" s="62" t="s">
        <v>1993</v>
      </c>
      <c r="G677" s="10">
        <v>12</v>
      </c>
    </row>
    <row r="678" spans="1:7" ht="35.15" customHeight="1" x14ac:dyDescent="0.25">
      <c r="A678" s="4" t="s">
        <v>1846</v>
      </c>
      <c r="B678" s="4" t="s">
        <v>134</v>
      </c>
      <c r="C678" s="4" t="s">
        <v>1945</v>
      </c>
      <c r="D678" s="12" t="s">
        <v>1946</v>
      </c>
      <c r="E678" s="4" t="s">
        <v>2</v>
      </c>
      <c r="F678" s="62" t="s">
        <v>1994</v>
      </c>
      <c r="G678" s="10">
        <v>14</v>
      </c>
    </row>
    <row r="679" spans="1:7" ht="35.15" customHeight="1" x14ac:dyDescent="0.25">
      <c r="A679" s="4" t="s">
        <v>1846</v>
      </c>
      <c r="B679" s="4" t="s">
        <v>134</v>
      </c>
      <c r="C679" s="4" t="s">
        <v>386</v>
      </c>
      <c r="D679" s="12" t="s">
        <v>900</v>
      </c>
      <c r="E679" s="4" t="s">
        <v>0</v>
      </c>
      <c r="F679" s="62" t="s">
        <v>901</v>
      </c>
      <c r="G679" s="10">
        <v>12</v>
      </c>
    </row>
    <row r="680" spans="1:7" ht="35.15" customHeight="1" x14ac:dyDescent="0.25">
      <c r="A680" s="4" t="s">
        <v>1846</v>
      </c>
      <c r="B680" s="4" t="s">
        <v>134</v>
      </c>
      <c r="C680" s="4" t="s">
        <v>386</v>
      </c>
      <c r="D680" s="12" t="s">
        <v>900</v>
      </c>
      <c r="E680" s="4" t="s">
        <v>1</v>
      </c>
      <c r="F680" s="62" t="s">
        <v>902</v>
      </c>
      <c r="G680" s="10">
        <v>12</v>
      </c>
    </row>
    <row r="681" spans="1:7" ht="35.15" customHeight="1" x14ac:dyDescent="0.25">
      <c r="A681" s="4" t="s">
        <v>1846</v>
      </c>
      <c r="B681" s="4" t="s">
        <v>134</v>
      </c>
      <c r="C681" s="4" t="s">
        <v>386</v>
      </c>
      <c r="D681" s="12" t="s">
        <v>900</v>
      </c>
      <c r="E681" s="4" t="s">
        <v>2</v>
      </c>
      <c r="F681" s="62" t="s">
        <v>903</v>
      </c>
      <c r="G681" s="10">
        <v>12</v>
      </c>
    </row>
    <row r="682" spans="1:7" ht="35.15" customHeight="1" x14ac:dyDescent="0.25">
      <c r="A682" s="4" t="s">
        <v>1846</v>
      </c>
      <c r="B682" s="4" t="s">
        <v>134</v>
      </c>
      <c r="C682" s="4" t="s">
        <v>257</v>
      </c>
      <c r="D682" s="12" t="s">
        <v>908</v>
      </c>
      <c r="E682" s="4" t="s">
        <v>0</v>
      </c>
      <c r="F682" s="62" t="s">
        <v>1995</v>
      </c>
      <c r="G682" s="10">
        <v>16</v>
      </c>
    </row>
    <row r="683" spans="1:7" ht="35.15" customHeight="1" x14ac:dyDescent="0.25">
      <c r="A683" s="4" t="s">
        <v>1846</v>
      </c>
      <c r="B683" s="4" t="s">
        <v>134</v>
      </c>
      <c r="C683" s="4" t="s">
        <v>257</v>
      </c>
      <c r="D683" s="12" t="s">
        <v>908</v>
      </c>
      <c r="E683" s="4" t="s">
        <v>1</v>
      </c>
      <c r="F683" s="62" t="s">
        <v>2284</v>
      </c>
      <c r="G683" s="10">
        <v>12</v>
      </c>
    </row>
    <row r="684" spans="1:7" ht="35.15" customHeight="1" x14ac:dyDescent="0.25">
      <c r="A684" s="4" t="s">
        <v>1846</v>
      </c>
      <c r="B684" s="4" t="s">
        <v>134</v>
      </c>
      <c r="C684" s="4" t="s">
        <v>257</v>
      </c>
      <c r="D684" s="12" t="s">
        <v>908</v>
      </c>
      <c r="E684" s="4" t="s">
        <v>2</v>
      </c>
      <c r="F684" s="62" t="s">
        <v>1996</v>
      </c>
      <c r="G684" s="10">
        <v>8</v>
      </c>
    </row>
    <row r="685" spans="1:7" ht="35.15" customHeight="1" x14ac:dyDescent="0.25">
      <c r="A685" s="4" t="s">
        <v>1846</v>
      </c>
      <c r="B685" s="4" t="s">
        <v>134</v>
      </c>
      <c r="C685" s="4" t="s">
        <v>146</v>
      </c>
      <c r="D685" s="12" t="s">
        <v>350</v>
      </c>
      <c r="E685" s="4" t="s">
        <v>0</v>
      </c>
      <c r="F685" s="62" t="s">
        <v>904</v>
      </c>
      <c r="G685" s="10">
        <v>6</v>
      </c>
    </row>
    <row r="686" spans="1:7" ht="35.15" customHeight="1" x14ac:dyDescent="0.25">
      <c r="A686" s="4" t="s">
        <v>1846</v>
      </c>
      <c r="B686" s="4" t="s">
        <v>134</v>
      </c>
      <c r="C686" s="4" t="s">
        <v>146</v>
      </c>
      <c r="D686" s="12" t="s">
        <v>350</v>
      </c>
      <c r="E686" s="4" t="s">
        <v>1</v>
      </c>
      <c r="F686" s="62" t="s">
        <v>882</v>
      </c>
      <c r="G686" s="10">
        <v>5</v>
      </c>
    </row>
    <row r="687" spans="1:7" ht="35.15" customHeight="1" x14ac:dyDescent="0.25">
      <c r="A687" s="4" t="s">
        <v>1846</v>
      </c>
      <c r="B687" s="4" t="s">
        <v>134</v>
      </c>
      <c r="C687" s="4" t="s">
        <v>146</v>
      </c>
      <c r="D687" s="12" t="s">
        <v>350</v>
      </c>
      <c r="E687" s="4" t="s">
        <v>2</v>
      </c>
      <c r="F687" s="62" t="s">
        <v>883</v>
      </c>
      <c r="G687" s="10">
        <v>6</v>
      </c>
    </row>
    <row r="688" spans="1:7" ht="35.15" customHeight="1" x14ac:dyDescent="0.25">
      <c r="A688" s="4" t="s">
        <v>1846</v>
      </c>
      <c r="B688" s="4" t="s">
        <v>134</v>
      </c>
      <c r="C688" s="4" t="s">
        <v>1950</v>
      </c>
      <c r="D688" s="12" t="s">
        <v>1951</v>
      </c>
      <c r="E688" s="4" t="s">
        <v>0</v>
      </c>
      <c r="F688" s="62" t="s">
        <v>1997</v>
      </c>
      <c r="G688" s="10">
        <v>10</v>
      </c>
    </row>
    <row r="689" spans="1:7" ht="35.15" customHeight="1" x14ac:dyDescent="0.25">
      <c r="A689" s="4" t="s">
        <v>1846</v>
      </c>
      <c r="B689" s="4" t="s">
        <v>134</v>
      </c>
      <c r="C689" s="4" t="s">
        <v>1950</v>
      </c>
      <c r="D689" s="12" t="s">
        <v>1951</v>
      </c>
      <c r="E689" s="4" t="s">
        <v>1</v>
      </c>
      <c r="F689" s="62" t="s">
        <v>1998</v>
      </c>
      <c r="G689" s="10">
        <v>12</v>
      </c>
    </row>
    <row r="690" spans="1:7" ht="35.15" customHeight="1" x14ac:dyDescent="0.25">
      <c r="A690" s="4" t="s">
        <v>1846</v>
      </c>
      <c r="B690" s="4" t="s">
        <v>134</v>
      </c>
      <c r="C690" s="4" t="s">
        <v>1950</v>
      </c>
      <c r="D690" s="12" t="s">
        <v>1951</v>
      </c>
      <c r="E690" s="4" t="s">
        <v>2</v>
      </c>
      <c r="F690" s="62" t="s">
        <v>1999</v>
      </c>
      <c r="G690" s="10">
        <v>14</v>
      </c>
    </row>
    <row r="691" spans="1:7" ht="35.15" customHeight="1" x14ac:dyDescent="0.25">
      <c r="A691" s="4" t="s">
        <v>1846</v>
      </c>
      <c r="B691" s="4" t="s">
        <v>134</v>
      </c>
      <c r="C691" s="4" t="s">
        <v>1882</v>
      </c>
      <c r="D691" s="12" t="s">
        <v>340</v>
      </c>
      <c r="E691" s="4" t="s">
        <v>0</v>
      </c>
      <c r="F691" s="62" t="s">
        <v>862</v>
      </c>
      <c r="G691" s="10">
        <v>12</v>
      </c>
    </row>
    <row r="692" spans="1:7" ht="35.15" customHeight="1" x14ac:dyDescent="0.25">
      <c r="A692" s="4" t="s">
        <v>1846</v>
      </c>
      <c r="B692" s="4" t="s">
        <v>134</v>
      </c>
      <c r="C692" s="4" t="s">
        <v>1882</v>
      </c>
      <c r="D692" s="12" t="s">
        <v>340</v>
      </c>
      <c r="E692" s="4" t="s">
        <v>1</v>
      </c>
      <c r="F692" s="62" t="s">
        <v>863</v>
      </c>
      <c r="G692" s="10">
        <v>15</v>
      </c>
    </row>
    <row r="693" spans="1:7" ht="35.15" customHeight="1" x14ac:dyDescent="0.25">
      <c r="A693" s="4" t="s">
        <v>1846</v>
      </c>
      <c r="B693" s="4" t="s">
        <v>134</v>
      </c>
      <c r="C693" s="4" t="s">
        <v>1882</v>
      </c>
      <c r="D693" s="12" t="s">
        <v>340</v>
      </c>
      <c r="E693" s="4" t="s">
        <v>2</v>
      </c>
      <c r="F693" s="62" t="s">
        <v>864</v>
      </c>
      <c r="G693" s="10">
        <v>9</v>
      </c>
    </row>
    <row r="694" spans="1:7" ht="35.15" customHeight="1" x14ac:dyDescent="0.25">
      <c r="A694" s="4" t="s">
        <v>1846</v>
      </c>
      <c r="B694" s="4" t="s">
        <v>134</v>
      </c>
      <c r="C694" s="4" t="s">
        <v>1968</v>
      </c>
      <c r="D694" s="12" t="s">
        <v>1969</v>
      </c>
      <c r="E694" s="4" t="s">
        <v>0</v>
      </c>
      <c r="F694" s="62" t="s">
        <v>2071</v>
      </c>
      <c r="G694" s="10">
        <v>10</v>
      </c>
    </row>
    <row r="695" spans="1:7" ht="35.15" customHeight="1" x14ac:dyDescent="0.25">
      <c r="A695" s="4" t="s">
        <v>1846</v>
      </c>
      <c r="B695" s="4" t="s">
        <v>134</v>
      </c>
      <c r="C695" s="4" t="s">
        <v>1968</v>
      </c>
      <c r="D695" s="12" t="s">
        <v>1969</v>
      </c>
      <c r="E695" s="4" t="s">
        <v>1</v>
      </c>
      <c r="F695" s="62" t="s">
        <v>2072</v>
      </c>
      <c r="G695" s="10">
        <v>12</v>
      </c>
    </row>
    <row r="696" spans="1:7" ht="35.15" customHeight="1" x14ac:dyDescent="0.25">
      <c r="A696" s="4" t="s">
        <v>1846</v>
      </c>
      <c r="B696" s="4" t="s">
        <v>134</v>
      </c>
      <c r="C696" s="4" t="s">
        <v>1968</v>
      </c>
      <c r="D696" s="12" t="s">
        <v>1969</v>
      </c>
      <c r="E696" s="4" t="s">
        <v>2</v>
      </c>
      <c r="F696" s="62" t="s">
        <v>2073</v>
      </c>
      <c r="G696" s="10">
        <v>14</v>
      </c>
    </row>
    <row r="697" spans="1:7" ht="35.15" customHeight="1" x14ac:dyDescent="0.25">
      <c r="A697" s="4" t="s">
        <v>1846</v>
      </c>
      <c r="B697" s="4" t="s">
        <v>134</v>
      </c>
      <c r="C697" s="4" t="s">
        <v>156</v>
      </c>
      <c r="D697" s="12" t="s">
        <v>356</v>
      </c>
      <c r="E697" s="4" t="s">
        <v>0</v>
      </c>
      <c r="F697" s="62" t="s">
        <v>891</v>
      </c>
      <c r="G697" s="10">
        <v>3</v>
      </c>
    </row>
    <row r="698" spans="1:7" ht="35.15" customHeight="1" x14ac:dyDescent="0.25">
      <c r="A698" s="4" t="s">
        <v>1846</v>
      </c>
      <c r="B698" s="4" t="s">
        <v>134</v>
      </c>
      <c r="C698" s="4" t="s">
        <v>156</v>
      </c>
      <c r="D698" s="12" t="s">
        <v>356</v>
      </c>
      <c r="E698" s="4" t="s">
        <v>1</v>
      </c>
      <c r="F698" s="62" t="s">
        <v>892</v>
      </c>
      <c r="G698" s="10">
        <v>3</v>
      </c>
    </row>
    <row r="699" spans="1:7" ht="35.15" customHeight="1" x14ac:dyDescent="0.25">
      <c r="A699" s="4" t="s">
        <v>1846</v>
      </c>
      <c r="B699" s="4" t="s">
        <v>134</v>
      </c>
      <c r="C699" s="4" t="s">
        <v>156</v>
      </c>
      <c r="D699" s="12" t="s">
        <v>356</v>
      </c>
      <c r="E699" s="4" t="s">
        <v>2</v>
      </c>
      <c r="F699" s="62" t="s">
        <v>893</v>
      </c>
      <c r="G699" s="10">
        <v>3</v>
      </c>
    </row>
    <row r="700" spans="1:7" ht="35.15" customHeight="1" x14ac:dyDescent="0.25">
      <c r="A700" s="4" t="s">
        <v>1846</v>
      </c>
      <c r="B700" s="4" t="s">
        <v>134</v>
      </c>
      <c r="C700" s="4" t="s">
        <v>321</v>
      </c>
      <c r="D700" s="12" t="s">
        <v>1036</v>
      </c>
      <c r="E700" s="4" t="s">
        <v>0</v>
      </c>
      <c r="F700" s="62" t="s">
        <v>859</v>
      </c>
      <c r="G700" s="10">
        <v>12</v>
      </c>
    </row>
    <row r="701" spans="1:7" ht="35.15" customHeight="1" x14ac:dyDescent="0.25">
      <c r="A701" s="4" t="s">
        <v>1846</v>
      </c>
      <c r="B701" s="4" t="s">
        <v>134</v>
      </c>
      <c r="C701" s="4" t="s">
        <v>321</v>
      </c>
      <c r="D701" s="12" t="s">
        <v>1036</v>
      </c>
      <c r="E701" s="4" t="s">
        <v>1</v>
      </c>
      <c r="F701" s="62" t="s">
        <v>2332</v>
      </c>
      <c r="G701" s="10">
        <v>12</v>
      </c>
    </row>
    <row r="702" spans="1:7" ht="35.15" customHeight="1" x14ac:dyDescent="0.25">
      <c r="A702" s="4" t="s">
        <v>1846</v>
      </c>
      <c r="B702" s="4" t="s">
        <v>134</v>
      </c>
      <c r="C702" s="4" t="s">
        <v>321</v>
      </c>
      <c r="D702" s="12" t="s">
        <v>1036</v>
      </c>
      <c r="E702" s="4" t="s">
        <v>2</v>
      </c>
      <c r="F702" s="62" t="s">
        <v>861</v>
      </c>
      <c r="G702" s="10">
        <v>12</v>
      </c>
    </row>
    <row r="703" spans="1:7" ht="35.15" customHeight="1" x14ac:dyDescent="0.25">
      <c r="A703" s="4" t="s">
        <v>1846</v>
      </c>
      <c r="B703" s="4" t="s">
        <v>134</v>
      </c>
      <c r="C703" s="4" t="s">
        <v>390</v>
      </c>
      <c r="D703" s="12" t="s">
        <v>1058</v>
      </c>
      <c r="E703" s="4" t="s">
        <v>0</v>
      </c>
      <c r="F703" s="62" t="s">
        <v>1059</v>
      </c>
      <c r="G703" s="10">
        <v>12</v>
      </c>
    </row>
    <row r="704" spans="1:7" ht="35.15" customHeight="1" x14ac:dyDescent="0.25">
      <c r="A704" s="4" t="s">
        <v>1846</v>
      </c>
      <c r="B704" s="4" t="s">
        <v>134</v>
      </c>
      <c r="C704" s="4" t="s">
        <v>390</v>
      </c>
      <c r="D704" s="12" t="s">
        <v>1058</v>
      </c>
      <c r="E704" s="4" t="s">
        <v>1</v>
      </c>
      <c r="F704" s="62" t="s">
        <v>1060</v>
      </c>
      <c r="G704" s="10">
        <v>12</v>
      </c>
    </row>
    <row r="705" spans="1:7" ht="35.15" customHeight="1" x14ac:dyDescent="0.25">
      <c r="A705" s="4" t="s">
        <v>1846</v>
      </c>
      <c r="B705" s="4" t="s">
        <v>134</v>
      </c>
      <c r="C705" s="4" t="s">
        <v>390</v>
      </c>
      <c r="D705" s="12" t="s">
        <v>1058</v>
      </c>
      <c r="E705" s="4" t="s">
        <v>2</v>
      </c>
      <c r="F705" s="62" t="s">
        <v>1061</v>
      </c>
      <c r="G705" s="10">
        <v>12</v>
      </c>
    </row>
    <row r="706" spans="1:7" ht="35.15" customHeight="1" x14ac:dyDescent="0.25">
      <c r="A706" s="4" t="s">
        <v>1846</v>
      </c>
      <c r="B706" s="4" t="s">
        <v>134</v>
      </c>
      <c r="C706" s="4" t="s">
        <v>1954</v>
      </c>
      <c r="D706" s="12" t="s">
        <v>1955</v>
      </c>
      <c r="E706" s="4" t="s">
        <v>0</v>
      </c>
      <c r="F706" s="62" t="s">
        <v>1992</v>
      </c>
      <c r="G706" s="10">
        <v>9</v>
      </c>
    </row>
    <row r="707" spans="1:7" ht="35.15" customHeight="1" x14ac:dyDescent="0.25">
      <c r="A707" s="4" t="s">
        <v>1846</v>
      </c>
      <c r="B707" s="4" t="s">
        <v>134</v>
      </c>
      <c r="C707" s="4" t="s">
        <v>1954</v>
      </c>
      <c r="D707" s="12" t="s">
        <v>1955</v>
      </c>
      <c r="E707" s="4" t="s">
        <v>1</v>
      </c>
      <c r="F707" s="62" t="s">
        <v>1993</v>
      </c>
      <c r="G707" s="10">
        <v>12</v>
      </c>
    </row>
    <row r="708" spans="1:7" ht="35.15" customHeight="1" x14ac:dyDescent="0.25">
      <c r="A708" s="4" t="s">
        <v>1846</v>
      </c>
      <c r="B708" s="4" t="s">
        <v>134</v>
      </c>
      <c r="C708" s="4" t="s">
        <v>1954</v>
      </c>
      <c r="D708" s="12" t="s">
        <v>1955</v>
      </c>
      <c r="E708" s="4" t="s">
        <v>2</v>
      </c>
      <c r="F708" s="62" t="s">
        <v>1994</v>
      </c>
      <c r="G708" s="10">
        <v>15</v>
      </c>
    </row>
    <row r="709" spans="1:7" ht="35.15" customHeight="1" x14ac:dyDescent="0.25">
      <c r="A709" s="4" t="s">
        <v>1846</v>
      </c>
      <c r="B709" s="4" t="s">
        <v>134</v>
      </c>
      <c r="C709" s="4" t="s">
        <v>393</v>
      </c>
      <c r="D709" s="12" t="s">
        <v>1062</v>
      </c>
      <c r="E709" s="4" t="s">
        <v>0</v>
      </c>
      <c r="F709" s="62" t="s">
        <v>1063</v>
      </c>
      <c r="G709" s="10">
        <v>12</v>
      </c>
    </row>
    <row r="710" spans="1:7" ht="35.15" customHeight="1" x14ac:dyDescent="0.25">
      <c r="A710" s="4" t="s">
        <v>1846</v>
      </c>
      <c r="B710" s="4" t="s">
        <v>134</v>
      </c>
      <c r="C710" s="4" t="s">
        <v>393</v>
      </c>
      <c r="D710" s="12" t="s">
        <v>1062</v>
      </c>
      <c r="E710" s="4" t="s">
        <v>1</v>
      </c>
      <c r="F710" s="62" t="s">
        <v>1064</v>
      </c>
      <c r="G710" s="10">
        <v>12</v>
      </c>
    </row>
    <row r="711" spans="1:7" ht="35.15" customHeight="1" x14ac:dyDescent="0.25">
      <c r="A711" s="4" t="s">
        <v>1846</v>
      </c>
      <c r="B711" s="4" t="s">
        <v>134</v>
      </c>
      <c r="C711" s="4" t="s">
        <v>393</v>
      </c>
      <c r="D711" s="12" t="s">
        <v>1062</v>
      </c>
      <c r="E711" s="4" t="s">
        <v>2</v>
      </c>
      <c r="F711" s="62" t="s">
        <v>1065</v>
      </c>
      <c r="G711" s="10">
        <v>12</v>
      </c>
    </row>
    <row r="712" spans="1:7" ht="35.15" customHeight="1" x14ac:dyDescent="0.25">
      <c r="A712" s="4" t="s">
        <v>1846</v>
      </c>
      <c r="B712" s="4" t="s">
        <v>134</v>
      </c>
      <c r="C712" s="4" t="s">
        <v>265</v>
      </c>
      <c r="D712" s="12" t="s">
        <v>1071</v>
      </c>
      <c r="E712" s="4" t="s">
        <v>0</v>
      </c>
      <c r="F712" s="62" t="s">
        <v>2005</v>
      </c>
      <c r="G712" s="10">
        <v>12</v>
      </c>
    </row>
    <row r="713" spans="1:7" ht="35.15" customHeight="1" x14ac:dyDescent="0.25">
      <c r="A713" s="4" t="s">
        <v>1846</v>
      </c>
      <c r="B713" s="4" t="s">
        <v>134</v>
      </c>
      <c r="C713" s="4" t="s">
        <v>265</v>
      </c>
      <c r="D713" s="12" t="s">
        <v>1071</v>
      </c>
      <c r="E713" s="4" t="s">
        <v>1</v>
      </c>
      <c r="F713" s="62" t="s">
        <v>2006</v>
      </c>
      <c r="G713" s="10">
        <v>15</v>
      </c>
    </row>
    <row r="714" spans="1:7" ht="35.15" customHeight="1" x14ac:dyDescent="0.25">
      <c r="A714" s="4" t="s">
        <v>1846</v>
      </c>
      <c r="B714" s="4" t="s">
        <v>134</v>
      </c>
      <c r="C714" s="4" t="s">
        <v>265</v>
      </c>
      <c r="D714" s="12" t="s">
        <v>1071</v>
      </c>
      <c r="E714" s="4" t="s">
        <v>2</v>
      </c>
      <c r="F714" s="62" t="s">
        <v>679</v>
      </c>
      <c r="G714" s="10">
        <v>9</v>
      </c>
    </row>
    <row r="715" spans="1:7" ht="35.15" customHeight="1" x14ac:dyDescent="0.25">
      <c r="A715" s="4" t="s">
        <v>1846</v>
      </c>
      <c r="B715" s="4" t="s">
        <v>134</v>
      </c>
      <c r="C715" s="4" t="s">
        <v>169</v>
      </c>
      <c r="D715" s="12" t="s">
        <v>170</v>
      </c>
      <c r="E715" s="4" t="s">
        <v>0</v>
      </c>
      <c r="F715" s="62" t="s">
        <v>2287</v>
      </c>
      <c r="G715" s="10">
        <v>6</v>
      </c>
    </row>
    <row r="716" spans="1:7" ht="35.15" customHeight="1" x14ac:dyDescent="0.25">
      <c r="A716" s="4" t="s">
        <v>1846</v>
      </c>
      <c r="B716" s="4" t="s">
        <v>134</v>
      </c>
      <c r="C716" s="4" t="s">
        <v>169</v>
      </c>
      <c r="D716" s="12" t="s">
        <v>170</v>
      </c>
      <c r="E716" s="4" t="s">
        <v>1</v>
      </c>
      <c r="F716" s="62" t="s">
        <v>965</v>
      </c>
      <c r="G716" s="10">
        <v>6</v>
      </c>
    </row>
    <row r="717" spans="1:7" ht="35.15" customHeight="1" x14ac:dyDescent="0.25">
      <c r="A717" s="4" t="s">
        <v>1846</v>
      </c>
      <c r="B717" s="4" t="s">
        <v>134</v>
      </c>
      <c r="C717" s="4" t="s">
        <v>169</v>
      </c>
      <c r="D717" s="12" t="s">
        <v>170</v>
      </c>
      <c r="E717" s="4" t="s">
        <v>2</v>
      </c>
      <c r="F717" s="62" t="s">
        <v>966</v>
      </c>
      <c r="G717" s="10">
        <v>9</v>
      </c>
    </row>
    <row r="718" spans="1:7" ht="35.15" customHeight="1" x14ac:dyDescent="0.25">
      <c r="A718" s="4" t="s">
        <v>1846</v>
      </c>
      <c r="B718" s="4" t="s">
        <v>134</v>
      </c>
      <c r="C718" s="4" t="s">
        <v>1958</v>
      </c>
      <c r="D718" s="12" t="s">
        <v>1959</v>
      </c>
      <c r="E718" s="4" t="s">
        <v>0</v>
      </c>
      <c r="F718" s="62" t="s">
        <v>2007</v>
      </c>
      <c r="G718" s="10">
        <v>10</v>
      </c>
    </row>
    <row r="719" spans="1:7" ht="35.15" customHeight="1" x14ac:dyDescent="0.25">
      <c r="A719" s="4" t="s">
        <v>1846</v>
      </c>
      <c r="B719" s="4" t="s">
        <v>134</v>
      </c>
      <c r="C719" s="4" t="s">
        <v>1958</v>
      </c>
      <c r="D719" s="12" t="s">
        <v>1959</v>
      </c>
      <c r="E719" s="4" t="s">
        <v>1</v>
      </c>
      <c r="F719" s="62" t="s">
        <v>2008</v>
      </c>
      <c r="G719" s="10">
        <v>12</v>
      </c>
    </row>
    <row r="720" spans="1:7" ht="35.15" customHeight="1" x14ac:dyDescent="0.25">
      <c r="A720" s="4" t="s">
        <v>1846</v>
      </c>
      <c r="B720" s="4" t="s">
        <v>134</v>
      </c>
      <c r="C720" s="4" t="s">
        <v>1958</v>
      </c>
      <c r="D720" s="12" t="s">
        <v>1959</v>
      </c>
      <c r="E720" s="4" t="s">
        <v>2</v>
      </c>
      <c r="F720" s="62" t="s">
        <v>2009</v>
      </c>
      <c r="G720" s="10">
        <v>14</v>
      </c>
    </row>
    <row r="721" spans="1:7" ht="35.15" customHeight="1" x14ac:dyDescent="0.25">
      <c r="A721" s="4" t="s">
        <v>1846</v>
      </c>
      <c r="B721" s="4" t="s">
        <v>134</v>
      </c>
      <c r="C721" s="4" t="s">
        <v>1883</v>
      </c>
      <c r="D721" s="12" t="s">
        <v>358</v>
      </c>
      <c r="E721" s="4" t="s">
        <v>0</v>
      </c>
      <c r="F721" s="62" t="s">
        <v>862</v>
      </c>
      <c r="G721" s="10">
        <v>9</v>
      </c>
    </row>
    <row r="722" spans="1:7" ht="35.15" customHeight="1" x14ac:dyDescent="0.25">
      <c r="A722" s="4" t="s">
        <v>1846</v>
      </c>
      <c r="B722" s="4" t="s">
        <v>134</v>
      </c>
      <c r="C722" s="4" t="s">
        <v>1883</v>
      </c>
      <c r="D722" s="12" t="s">
        <v>358</v>
      </c>
      <c r="E722" s="4" t="s">
        <v>1</v>
      </c>
      <c r="F722" s="62" t="s">
        <v>2078</v>
      </c>
      <c r="G722" s="10">
        <v>15</v>
      </c>
    </row>
    <row r="723" spans="1:7" ht="35.15" customHeight="1" x14ac:dyDescent="0.25">
      <c r="A723" s="4" t="s">
        <v>1846</v>
      </c>
      <c r="B723" s="4" t="s">
        <v>134</v>
      </c>
      <c r="C723" s="4" t="s">
        <v>1883</v>
      </c>
      <c r="D723" s="12" t="s">
        <v>358</v>
      </c>
      <c r="E723" s="4" t="s">
        <v>2</v>
      </c>
      <c r="F723" s="62" t="s">
        <v>1038</v>
      </c>
      <c r="G723" s="10">
        <v>12</v>
      </c>
    </row>
    <row r="724" spans="1:7" ht="35.15" customHeight="1" x14ac:dyDescent="0.25">
      <c r="A724" s="4" t="s">
        <v>1846</v>
      </c>
      <c r="B724" s="4" t="s">
        <v>134</v>
      </c>
      <c r="C724" s="4" t="s">
        <v>1970</v>
      </c>
      <c r="D724" s="12" t="s">
        <v>1971</v>
      </c>
      <c r="E724" s="4" t="s">
        <v>0</v>
      </c>
      <c r="F724" s="62" t="s">
        <v>1055</v>
      </c>
      <c r="G724" s="10">
        <v>9</v>
      </c>
    </row>
    <row r="725" spans="1:7" ht="35.15" customHeight="1" x14ac:dyDescent="0.25">
      <c r="A725" s="4" t="s">
        <v>1846</v>
      </c>
      <c r="B725" s="4" t="s">
        <v>134</v>
      </c>
      <c r="C725" s="4" t="s">
        <v>1970</v>
      </c>
      <c r="D725" s="12" t="s">
        <v>1971</v>
      </c>
      <c r="E725" s="4" t="s">
        <v>1</v>
      </c>
      <c r="F725" s="62" t="s">
        <v>1056</v>
      </c>
      <c r="G725" s="10">
        <v>12</v>
      </c>
    </row>
    <row r="726" spans="1:7" ht="35.15" customHeight="1" x14ac:dyDescent="0.25">
      <c r="A726" s="4" t="s">
        <v>1846</v>
      </c>
      <c r="B726" s="4" t="s">
        <v>134</v>
      </c>
      <c r="C726" s="4" t="s">
        <v>1970</v>
      </c>
      <c r="D726" s="12" t="s">
        <v>1971</v>
      </c>
      <c r="E726" s="4" t="s">
        <v>2</v>
      </c>
      <c r="F726" s="62" t="s">
        <v>1057</v>
      </c>
      <c r="G726" s="10">
        <v>15</v>
      </c>
    </row>
    <row r="727" spans="1:7" ht="35.15" customHeight="1" x14ac:dyDescent="0.25">
      <c r="A727" s="4" t="s">
        <v>1846</v>
      </c>
      <c r="B727" s="4" t="s">
        <v>134</v>
      </c>
      <c r="C727" s="4" t="s">
        <v>178</v>
      </c>
      <c r="D727" s="12" t="s">
        <v>179</v>
      </c>
      <c r="E727" s="4" t="s">
        <v>0</v>
      </c>
      <c r="F727" s="62" t="s">
        <v>980</v>
      </c>
      <c r="G727" s="10">
        <v>12</v>
      </c>
    </row>
    <row r="728" spans="1:7" ht="35.15" customHeight="1" x14ac:dyDescent="0.25">
      <c r="A728" s="4" t="s">
        <v>1846</v>
      </c>
      <c r="B728" s="4" t="s">
        <v>134</v>
      </c>
      <c r="C728" s="4" t="s">
        <v>178</v>
      </c>
      <c r="D728" s="12" t="s">
        <v>179</v>
      </c>
      <c r="E728" s="4" t="s">
        <v>1</v>
      </c>
      <c r="F728" s="62" t="s">
        <v>981</v>
      </c>
      <c r="G728" s="10">
        <v>12</v>
      </c>
    </row>
    <row r="729" spans="1:7" ht="35.15" customHeight="1" x14ac:dyDescent="0.25">
      <c r="A729" s="4" t="s">
        <v>1846</v>
      </c>
      <c r="B729" s="4" t="s">
        <v>134</v>
      </c>
      <c r="C729" s="4" t="s">
        <v>178</v>
      </c>
      <c r="D729" s="12" t="s">
        <v>179</v>
      </c>
      <c r="E729" s="4" t="s">
        <v>2</v>
      </c>
      <c r="F729" s="62" t="s">
        <v>982</v>
      </c>
      <c r="G729" s="10">
        <v>12</v>
      </c>
    </row>
    <row r="730" spans="1:7" ht="35.15" customHeight="1" x14ac:dyDescent="0.25">
      <c r="A730" s="4" t="s">
        <v>1846</v>
      </c>
      <c r="B730" s="4" t="s">
        <v>134</v>
      </c>
      <c r="C730" s="4" t="s">
        <v>180</v>
      </c>
      <c r="D730" s="12" t="s">
        <v>1115</v>
      </c>
      <c r="E730" s="4" t="s">
        <v>0</v>
      </c>
      <c r="F730" s="62" t="s">
        <v>1988</v>
      </c>
      <c r="G730" s="10">
        <v>6</v>
      </c>
    </row>
    <row r="731" spans="1:7" ht="35.15" customHeight="1" x14ac:dyDescent="0.25">
      <c r="A731" s="4" t="s">
        <v>1846</v>
      </c>
      <c r="B731" s="4" t="s">
        <v>134</v>
      </c>
      <c r="C731" s="4" t="s">
        <v>180</v>
      </c>
      <c r="D731" s="12" t="s">
        <v>1115</v>
      </c>
      <c r="E731" s="4" t="s">
        <v>1</v>
      </c>
      <c r="F731" s="62" t="s">
        <v>1110</v>
      </c>
      <c r="G731" s="10">
        <v>30</v>
      </c>
    </row>
    <row r="732" spans="1:7" ht="35.15" customHeight="1" x14ac:dyDescent="0.25">
      <c r="A732" s="4" t="s">
        <v>1846</v>
      </c>
      <c r="B732" s="4" t="s">
        <v>134</v>
      </c>
      <c r="C732" s="4" t="s">
        <v>180</v>
      </c>
      <c r="D732" s="12" t="s">
        <v>1115</v>
      </c>
      <c r="E732" s="4" t="s">
        <v>2</v>
      </c>
      <c r="F732" s="62" t="s">
        <v>1111</v>
      </c>
      <c r="G732" s="10">
        <v>12</v>
      </c>
    </row>
    <row r="733" spans="1:7" ht="35.15" customHeight="1" x14ac:dyDescent="0.25">
      <c r="A733" s="4" t="s">
        <v>1846</v>
      </c>
      <c r="B733" s="4" t="s">
        <v>134</v>
      </c>
      <c r="C733" s="4" t="s">
        <v>182</v>
      </c>
      <c r="D733" s="12" t="s">
        <v>323</v>
      </c>
      <c r="E733" s="4" t="s">
        <v>0</v>
      </c>
      <c r="F733" s="62" t="s">
        <v>2010</v>
      </c>
      <c r="G733" s="10">
        <v>4</v>
      </c>
    </row>
    <row r="734" spans="1:7" ht="35.15" customHeight="1" x14ac:dyDescent="0.25">
      <c r="A734" s="4" t="s">
        <v>1846</v>
      </c>
      <c r="B734" s="4" t="s">
        <v>134</v>
      </c>
      <c r="C734" s="4" t="s">
        <v>182</v>
      </c>
      <c r="D734" s="12" t="s">
        <v>323</v>
      </c>
      <c r="E734" s="4" t="s">
        <v>1</v>
      </c>
      <c r="F734" s="62" t="s">
        <v>1117</v>
      </c>
      <c r="G734" s="10">
        <v>4</v>
      </c>
    </row>
    <row r="735" spans="1:7" ht="35.15" customHeight="1" x14ac:dyDescent="0.25">
      <c r="A735" s="4" t="s">
        <v>1846</v>
      </c>
      <c r="B735" s="4" t="s">
        <v>134</v>
      </c>
      <c r="C735" s="4" t="s">
        <v>182</v>
      </c>
      <c r="D735" s="12" t="s">
        <v>323</v>
      </c>
      <c r="E735" s="4" t="s">
        <v>2</v>
      </c>
      <c r="F735" s="62" t="s">
        <v>1118</v>
      </c>
      <c r="G735" s="10">
        <v>4</v>
      </c>
    </row>
    <row r="736" spans="1:7" ht="35.15" customHeight="1" x14ac:dyDescent="0.25">
      <c r="A736" s="4" t="s">
        <v>1847</v>
      </c>
      <c r="B736" s="4" t="s">
        <v>110</v>
      </c>
      <c r="C736" s="4" t="s">
        <v>257</v>
      </c>
      <c r="D736" s="12" t="s">
        <v>908</v>
      </c>
      <c r="E736" s="4" t="s">
        <v>0</v>
      </c>
      <c r="F736" s="62" t="s">
        <v>1995</v>
      </c>
      <c r="G736" s="10">
        <v>16</v>
      </c>
    </row>
    <row r="737" spans="1:7" ht="35.15" customHeight="1" x14ac:dyDescent="0.25">
      <c r="A737" s="4" t="s">
        <v>1847</v>
      </c>
      <c r="B737" s="4" t="s">
        <v>110</v>
      </c>
      <c r="C737" s="4" t="s">
        <v>257</v>
      </c>
      <c r="D737" s="12" t="s">
        <v>908</v>
      </c>
      <c r="E737" s="4" t="s">
        <v>1</v>
      </c>
      <c r="F737" s="62" t="s">
        <v>2284</v>
      </c>
      <c r="G737" s="10">
        <v>12</v>
      </c>
    </row>
    <row r="738" spans="1:7" ht="35.15" customHeight="1" x14ac:dyDescent="0.25">
      <c r="A738" s="4" t="s">
        <v>1847</v>
      </c>
      <c r="B738" s="4" t="s">
        <v>110</v>
      </c>
      <c r="C738" s="4" t="s">
        <v>257</v>
      </c>
      <c r="D738" s="12" t="s">
        <v>908</v>
      </c>
      <c r="E738" s="4" t="s">
        <v>2</v>
      </c>
      <c r="F738" s="62" t="s">
        <v>1996</v>
      </c>
      <c r="G738" s="10">
        <v>8</v>
      </c>
    </row>
    <row r="739" spans="1:7" ht="35.15" customHeight="1" x14ac:dyDescent="0.25">
      <c r="A739" s="4" t="s">
        <v>1847</v>
      </c>
      <c r="B739" s="4" t="s">
        <v>110</v>
      </c>
      <c r="C739" s="4" t="s">
        <v>259</v>
      </c>
      <c r="D739" s="12" t="s">
        <v>1972</v>
      </c>
      <c r="E739" s="4" t="s">
        <v>0</v>
      </c>
      <c r="F739" s="62" t="s">
        <v>1982</v>
      </c>
      <c r="G739" s="10">
        <v>16</v>
      </c>
    </row>
    <row r="740" spans="1:7" ht="35.15" customHeight="1" x14ac:dyDescent="0.25">
      <c r="A740" s="4" t="s">
        <v>1847</v>
      </c>
      <c r="B740" s="4" t="s">
        <v>110</v>
      </c>
      <c r="C740" s="4" t="s">
        <v>259</v>
      </c>
      <c r="D740" s="12" t="s">
        <v>1972</v>
      </c>
      <c r="E740" s="4" t="s">
        <v>1</v>
      </c>
      <c r="F740" s="62" t="s">
        <v>2278</v>
      </c>
      <c r="G740" s="10">
        <v>14</v>
      </c>
    </row>
    <row r="741" spans="1:7" ht="35.15" customHeight="1" x14ac:dyDescent="0.25">
      <c r="A741" s="4" t="s">
        <v>1847</v>
      </c>
      <c r="B741" s="4" t="s">
        <v>110</v>
      </c>
      <c r="C741" s="4" t="s">
        <v>259</v>
      </c>
      <c r="D741" s="12" t="s">
        <v>1972</v>
      </c>
      <c r="E741" s="4" t="s">
        <v>2</v>
      </c>
      <c r="F741" s="62" t="s">
        <v>1983</v>
      </c>
      <c r="G741" s="10">
        <v>6</v>
      </c>
    </row>
    <row r="742" spans="1:7" ht="35.15" customHeight="1" x14ac:dyDescent="0.25">
      <c r="A742" s="4" t="s">
        <v>1847</v>
      </c>
      <c r="B742" s="4" t="s">
        <v>110</v>
      </c>
      <c r="C742" s="4" t="s">
        <v>260</v>
      </c>
      <c r="D742" s="12" t="s">
        <v>1914</v>
      </c>
      <c r="E742" s="4" t="s">
        <v>0</v>
      </c>
      <c r="F742" s="62" t="s">
        <v>2079</v>
      </c>
      <c r="G742" s="10">
        <v>10</v>
      </c>
    </row>
    <row r="743" spans="1:7" ht="35.15" customHeight="1" x14ac:dyDescent="0.25">
      <c r="A743" s="4" t="s">
        <v>1847</v>
      </c>
      <c r="B743" s="4" t="s">
        <v>110</v>
      </c>
      <c r="C743" s="4" t="s">
        <v>260</v>
      </c>
      <c r="D743" s="12" t="s">
        <v>1914</v>
      </c>
      <c r="E743" s="4" t="s">
        <v>1</v>
      </c>
      <c r="F743" s="62" t="s">
        <v>595</v>
      </c>
      <c r="G743" s="10">
        <v>12</v>
      </c>
    </row>
    <row r="744" spans="1:7" ht="35.15" customHeight="1" x14ac:dyDescent="0.25">
      <c r="A744" s="4" t="s">
        <v>1847</v>
      </c>
      <c r="B744" s="4" t="s">
        <v>110</v>
      </c>
      <c r="C744" s="4" t="s">
        <v>260</v>
      </c>
      <c r="D744" s="12" t="s">
        <v>1914</v>
      </c>
      <c r="E744" s="4" t="s">
        <v>2</v>
      </c>
      <c r="F744" s="62" t="s">
        <v>596</v>
      </c>
      <c r="G744" s="10">
        <v>14</v>
      </c>
    </row>
    <row r="745" spans="1:7" ht="35.15" customHeight="1" x14ac:dyDescent="0.25">
      <c r="A745" s="4" t="s">
        <v>1847</v>
      </c>
      <c r="B745" s="4" t="s">
        <v>110</v>
      </c>
      <c r="C745" s="4" t="s">
        <v>262</v>
      </c>
      <c r="D745" s="12" t="s">
        <v>1915</v>
      </c>
      <c r="E745" s="4" t="s">
        <v>0</v>
      </c>
      <c r="F745" s="62" t="s">
        <v>597</v>
      </c>
      <c r="G745" s="10">
        <v>12</v>
      </c>
    </row>
    <row r="746" spans="1:7" ht="35.15" customHeight="1" x14ac:dyDescent="0.25">
      <c r="A746" s="4" t="s">
        <v>1847</v>
      </c>
      <c r="B746" s="4" t="s">
        <v>110</v>
      </c>
      <c r="C746" s="4" t="s">
        <v>262</v>
      </c>
      <c r="D746" s="12" t="s">
        <v>1915</v>
      </c>
      <c r="E746" s="4" t="s">
        <v>1</v>
      </c>
      <c r="F746" s="62" t="s">
        <v>598</v>
      </c>
      <c r="G746" s="10">
        <v>12</v>
      </c>
    </row>
    <row r="747" spans="1:7" ht="35.15" customHeight="1" x14ac:dyDescent="0.25">
      <c r="A747" s="4" t="s">
        <v>1847</v>
      </c>
      <c r="B747" s="4" t="s">
        <v>110</v>
      </c>
      <c r="C747" s="4" t="s">
        <v>262</v>
      </c>
      <c r="D747" s="12" t="s">
        <v>1915</v>
      </c>
      <c r="E747" s="4" t="s">
        <v>2</v>
      </c>
      <c r="F747" s="62" t="s">
        <v>599</v>
      </c>
      <c r="G747" s="10">
        <v>12</v>
      </c>
    </row>
    <row r="748" spans="1:7" ht="35.15" customHeight="1" x14ac:dyDescent="0.25">
      <c r="A748" s="4" t="s">
        <v>1847</v>
      </c>
      <c r="B748" s="4" t="s">
        <v>110</v>
      </c>
      <c r="C748" s="4" t="s">
        <v>1887</v>
      </c>
      <c r="D748" s="12" t="s">
        <v>1916</v>
      </c>
      <c r="E748" s="4" t="s">
        <v>0</v>
      </c>
      <c r="F748" s="62" t="s">
        <v>600</v>
      </c>
      <c r="G748" s="10">
        <v>12</v>
      </c>
    </row>
    <row r="749" spans="1:7" ht="35.15" customHeight="1" x14ac:dyDescent="0.25">
      <c r="A749" s="4" t="s">
        <v>1847</v>
      </c>
      <c r="B749" s="4" t="s">
        <v>110</v>
      </c>
      <c r="C749" s="4" t="s">
        <v>1887</v>
      </c>
      <c r="D749" s="12" t="s">
        <v>1916</v>
      </c>
      <c r="E749" s="4" t="s">
        <v>1</v>
      </c>
      <c r="F749" s="62" t="s">
        <v>2333</v>
      </c>
      <c r="G749" s="10">
        <v>13</v>
      </c>
    </row>
    <row r="750" spans="1:7" ht="35.15" customHeight="1" x14ac:dyDescent="0.25">
      <c r="A750" s="4" t="s">
        <v>1847</v>
      </c>
      <c r="B750" s="4" t="s">
        <v>110</v>
      </c>
      <c r="C750" s="4" t="s">
        <v>1887</v>
      </c>
      <c r="D750" s="12" t="s">
        <v>1916</v>
      </c>
      <c r="E750" s="4" t="s">
        <v>2</v>
      </c>
      <c r="F750" s="62" t="s">
        <v>602</v>
      </c>
      <c r="G750" s="10">
        <v>11</v>
      </c>
    </row>
    <row r="751" spans="1:7" ht="35.15" customHeight="1" x14ac:dyDescent="0.25">
      <c r="A751" s="4" t="s">
        <v>1847</v>
      </c>
      <c r="B751" s="4" t="s">
        <v>110</v>
      </c>
      <c r="C751" s="4" t="s">
        <v>265</v>
      </c>
      <c r="D751" s="12" t="s">
        <v>1071</v>
      </c>
      <c r="E751" s="4" t="s">
        <v>0</v>
      </c>
      <c r="F751" s="62" t="s">
        <v>2005</v>
      </c>
      <c r="G751" s="10">
        <v>12</v>
      </c>
    </row>
    <row r="752" spans="1:7" ht="35.15" customHeight="1" x14ac:dyDescent="0.25">
      <c r="A752" s="4" t="s">
        <v>1847</v>
      </c>
      <c r="B752" s="4" t="s">
        <v>110</v>
      </c>
      <c r="C752" s="4" t="s">
        <v>265</v>
      </c>
      <c r="D752" s="12" t="s">
        <v>1071</v>
      </c>
      <c r="E752" s="4" t="s">
        <v>1</v>
      </c>
      <c r="F752" s="62" t="s">
        <v>2006</v>
      </c>
      <c r="G752" s="10">
        <v>15</v>
      </c>
    </row>
    <row r="753" spans="1:7" ht="35.15" customHeight="1" x14ac:dyDescent="0.25">
      <c r="A753" s="4" t="s">
        <v>1847</v>
      </c>
      <c r="B753" s="4" t="s">
        <v>110</v>
      </c>
      <c r="C753" s="4" t="s">
        <v>265</v>
      </c>
      <c r="D753" s="12" t="s">
        <v>1071</v>
      </c>
      <c r="E753" s="4" t="s">
        <v>2</v>
      </c>
      <c r="F753" s="62" t="s">
        <v>679</v>
      </c>
      <c r="G753" s="10">
        <v>9</v>
      </c>
    </row>
    <row r="754" spans="1:7" ht="35.15" customHeight="1" x14ac:dyDescent="0.25">
      <c r="A754" s="4" t="s">
        <v>1847</v>
      </c>
      <c r="B754" s="4" t="s">
        <v>110</v>
      </c>
      <c r="C754" s="4" t="s">
        <v>267</v>
      </c>
      <c r="D754" s="12" t="s">
        <v>1973</v>
      </c>
      <c r="E754" s="4" t="s">
        <v>0</v>
      </c>
      <c r="F754" s="62" t="s">
        <v>1985</v>
      </c>
      <c r="G754" s="10">
        <v>12</v>
      </c>
    </row>
    <row r="755" spans="1:7" ht="35.15" customHeight="1" x14ac:dyDescent="0.25">
      <c r="A755" s="4" t="s">
        <v>1847</v>
      </c>
      <c r="B755" s="4" t="s">
        <v>110</v>
      </c>
      <c r="C755" s="4" t="s">
        <v>267</v>
      </c>
      <c r="D755" s="12" t="s">
        <v>1973</v>
      </c>
      <c r="E755" s="4" t="s">
        <v>1</v>
      </c>
      <c r="F755" s="62" t="s">
        <v>1986</v>
      </c>
      <c r="G755" s="10">
        <v>12</v>
      </c>
    </row>
    <row r="756" spans="1:7" ht="35.15" customHeight="1" x14ac:dyDescent="0.25">
      <c r="A756" s="4" t="s">
        <v>1847</v>
      </c>
      <c r="B756" s="4" t="s">
        <v>110</v>
      </c>
      <c r="C756" s="4" t="s">
        <v>267</v>
      </c>
      <c r="D756" s="12" t="s">
        <v>1973</v>
      </c>
      <c r="E756" s="4" t="s">
        <v>2</v>
      </c>
      <c r="F756" s="62" t="s">
        <v>1987</v>
      </c>
      <c r="G756" s="10">
        <v>12</v>
      </c>
    </row>
    <row r="757" spans="1:7" ht="35.15" customHeight="1" x14ac:dyDescent="0.25">
      <c r="A757" s="4" t="s">
        <v>1847</v>
      </c>
      <c r="B757" s="4" t="s">
        <v>110</v>
      </c>
      <c r="C757" s="4" t="s">
        <v>269</v>
      </c>
      <c r="D757" s="12" t="s">
        <v>1917</v>
      </c>
      <c r="E757" s="4" t="s">
        <v>0</v>
      </c>
      <c r="F757" s="62" t="s">
        <v>2080</v>
      </c>
      <c r="G757" s="10">
        <v>12</v>
      </c>
    </row>
    <row r="758" spans="1:7" ht="35.15" customHeight="1" x14ac:dyDescent="0.25">
      <c r="A758" s="4" t="s">
        <v>1847</v>
      </c>
      <c r="B758" s="4" t="s">
        <v>110</v>
      </c>
      <c r="C758" s="4" t="s">
        <v>269</v>
      </c>
      <c r="D758" s="12" t="s">
        <v>1917</v>
      </c>
      <c r="E758" s="4" t="s">
        <v>1</v>
      </c>
      <c r="F758" s="62" t="s">
        <v>2081</v>
      </c>
      <c r="G758" s="10">
        <v>15</v>
      </c>
    </row>
    <row r="759" spans="1:7" ht="35.15" customHeight="1" x14ac:dyDescent="0.25">
      <c r="A759" s="4" t="s">
        <v>1847</v>
      </c>
      <c r="B759" s="4" t="s">
        <v>110</v>
      </c>
      <c r="C759" s="4" t="s">
        <v>269</v>
      </c>
      <c r="D759" s="12" t="s">
        <v>1917</v>
      </c>
      <c r="E759" s="4" t="s">
        <v>2</v>
      </c>
      <c r="F759" s="62" t="s">
        <v>2082</v>
      </c>
      <c r="G759" s="10">
        <v>9</v>
      </c>
    </row>
    <row r="760" spans="1:7" ht="35.15" customHeight="1" x14ac:dyDescent="0.25">
      <c r="A760" s="4" t="s">
        <v>1847</v>
      </c>
      <c r="B760" s="4" t="s">
        <v>110</v>
      </c>
      <c r="C760" s="4" t="s">
        <v>271</v>
      </c>
      <c r="D760" s="12" t="s">
        <v>1918</v>
      </c>
      <c r="E760" s="4" t="s">
        <v>0</v>
      </c>
      <c r="F760" s="62" t="s">
        <v>686</v>
      </c>
      <c r="G760" s="10">
        <v>12</v>
      </c>
    </row>
    <row r="761" spans="1:7" ht="35.15" customHeight="1" x14ac:dyDescent="0.25">
      <c r="A761" s="4" t="s">
        <v>1847</v>
      </c>
      <c r="B761" s="4" t="s">
        <v>110</v>
      </c>
      <c r="C761" s="4" t="s">
        <v>271</v>
      </c>
      <c r="D761" s="12" t="s">
        <v>1918</v>
      </c>
      <c r="E761" s="4" t="s">
        <v>1</v>
      </c>
      <c r="F761" s="62" t="s">
        <v>2083</v>
      </c>
      <c r="G761" s="10">
        <v>12</v>
      </c>
    </row>
    <row r="762" spans="1:7" ht="35.15" customHeight="1" x14ac:dyDescent="0.25">
      <c r="A762" s="4" t="s">
        <v>1847</v>
      </c>
      <c r="B762" s="4" t="s">
        <v>110</v>
      </c>
      <c r="C762" s="4" t="s">
        <v>271</v>
      </c>
      <c r="D762" s="12" t="s">
        <v>1918</v>
      </c>
      <c r="E762" s="4" t="s">
        <v>2</v>
      </c>
      <c r="F762" s="62" t="s">
        <v>688</v>
      </c>
      <c r="G762" s="10">
        <v>12</v>
      </c>
    </row>
    <row r="763" spans="1:7" ht="35.15" customHeight="1" x14ac:dyDescent="0.25">
      <c r="A763" s="4" t="s">
        <v>1847</v>
      </c>
      <c r="B763" s="4" t="s">
        <v>110</v>
      </c>
      <c r="C763" s="4" t="s">
        <v>273</v>
      </c>
      <c r="D763" s="12" t="s">
        <v>1919</v>
      </c>
      <c r="E763" s="4" t="s">
        <v>0</v>
      </c>
      <c r="F763" s="62" t="s">
        <v>689</v>
      </c>
      <c r="G763" s="10">
        <v>12</v>
      </c>
    </row>
    <row r="764" spans="1:7" ht="35.15" customHeight="1" x14ac:dyDescent="0.25">
      <c r="A764" s="4" t="s">
        <v>1847</v>
      </c>
      <c r="B764" s="4" t="s">
        <v>110</v>
      </c>
      <c r="C764" s="4" t="s">
        <v>273</v>
      </c>
      <c r="D764" s="12" t="s">
        <v>1919</v>
      </c>
      <c r="E764" s="4" t="s">
        <v>1</v>
      </c>
      <c r="F764" s="62" t="s">
        <v>690</v>
      </c>
      <c r="G764" s="10">
        <v>12</v>
      </c>
    </row>
    <row r="765" spans="1:7" ht="35.15" customHeight="1" x14ac:dyDescent="0.25">
      <c r="A765" s="4" t="s">
        <v>1847</v>
      </c>
      <c r="B765" s="4" t="s">
        <v>110</v>
      </c>
      <c r="C765" s="4" t="s">
        <v>273</v>
      </c>
      <c r="D765" s="12" t="s">
        <v>1919</v>
      </c>
      <c r="E765" s="4" t="s">
        <v>2</v>
      </c>
      <c r="F765" s="62" t="s">
        <v>691</v>
      </c>
      <c r="G765" s="10">
        <v>12</v>
      </c>
    </row>
    <row r="766" spans="1:7" ht="35.15" customHeight="1" x14ac:dyDescent="0.25">
      <c r="A766" s="4" t="s">
        <v>1847</v>
      </c>
      <c r="B766" s="4" t="s">
        <v>110</v>
      </c>
      <c r="C766" s="4" t="s">
        <v>130</v>
      </c>
      <c r="D766" s="12" t="s">
        <v>1108</v>
      </c>
      <c r="E766" s="4" t="s">
        <v>0</v>
      </c>
      <c r="F766" s="62" t="s">
        <v>1988</v>
      </c>
      <c r="G766" s="10">
        <v>6</v>
      </c>
    </row>
    <row r="767" spans="1:7" ht="35.15" customHeight="1" x14ac:dyDescent="0.25">
      <c r="A767" s="4" t="s">
        <v>1847</v>
      </c>
      <c r="B767" s="4" t="s">
        <v>110</v>
      </c>
      <c r="C767" s="4" t="s">
        <v>130</v>
      </c>
      <c r="D767" s="12" t="s">
        <v>1108</v>
      </c>
      <c r="E767" s="4" t="s">
        <v>1</v>
      </c>
      <c r="F767" s="62" t="s">
        <v>1110</v>
      </c>
      <c r="G767" s="10">
        <v>30</v>
      </c>
    </row>
    <row r="768" spans="1:7" ht="35.15" customHeight="1" x14ac:dyDescent="0.25">
      <c r="A768" s="4" t="s">
        <v>1847</v>
      </c>
      <c r="B768" s="4" t="s">
        <v>110</v>
      </c>
      <c r="C768" s="4" t="s">
        <v>130</v>
      </c>
      <c r="D768" s="12" t="s">
        <v>1108</v>
      </c>
      <c r="E768" s="4" t="s">
        <v>2</v>
      </c>
      <c r="F768" s="62" t="s">
        <v>1111</v>
      </c>
      <c r="G768" s="10">
        <v>12</v>
      </c>
    </row>
    <row r="769" spans="1:7" ht="35.15" customHeight="1" x14ac:dyDescent="0.25">
      <c r="A769" s="4" t="s">
        <v>1847</v>
      </c>
      <c r="B769" s="4" t="s">
        <v>110</v>
      </c>
      <c r="C769" s="4" t="s">
        <v>132</v>
      </c>
      <c r="D769" s="12" t="s">
        <v>133</v>
      </c>
      <c r="E769" s="4" t="s">
        <v>0</v>
      </c>
      <c r="F769" s="62" t="s">
        <v>1989</v>
      </c>
      <c r="G769" s="10">
        <v>7</v>
      </c>
    </row>
    <row r="770" spans="1:7" ht="35.15" customHeight="1" x14ac:dyDescent="0.25">
      <c r="A770" s="4" t="s">
        <v>1847</v>
      </c>
      <c r="B770" s="4" t="s">
        <v>110</v>
      </c>
      <c r="C770" s="4" t="s">
        <v>132</v>
      </c>
      <c r="D770" s="12" t="s">
        <v>133</v>
      </c>
      <c r="E770" s="4" t="s">
        <v>1</v>
      </c>
      <c r="F770" s="62" t="s">
        <v>1114</v>
      </c>
      <c r="G770" s="10">
        <v>5</v>
      </c>
    </row>
    <row r="771" spans="1:7" ht="35.15" customHeight="1" x14ac:dyDescent="0.25">
      <c r="A771" s="4" t="s">
        <v>1847</v>
      </c>
      <c r="B771" s="4" t="s">
        <v>134</v>
      </c>
      <c r="C771" s="4" t="s">
        <v>275</v>
      </c>
      <c r="D771" s="12" t="s">
        <v>818</v>
      </c>
      <c r="E771" s="4" t="s">
        <v>0</v>
      </c>
      <c r="F771" s="62" t="s">
        <v>2084</v>
      </c>
      <c r="G771" s="10">
        <v>15</v>
      </c>
    </row>
    <row r="772" spans="1:7" ht="35.15" customHeight="1" x14ac:dyDescent="0.25">
      <c r="A772" s="4" t="s">
        <v>1847</v>
      </c>
      <c r="B772" s="4" t="s">
        <v>134</v>
      </c>
      <c r="C772" s="4" t="s">
        <v>275</v>
      </c>
      <c r="D772" s="12" t="s">
        <v>818</v>
      </c>
      <c r="E772" s="4" t="s">
        <v>1</v>
      </c>
      <c r="F772" s="62" t="s">
        <v>820</v>
      </c>
      <c r="G772" s="10">
        <v>10</v>
      </c>
    </row>
    <row r="773" spans="1:7" ht="35.15" customHeight="1" x14ac:dyDescent="0.25">
      <c r="A773" s="4" t="s">
        <v>1847</v>
      </c>
      <c r="B773" s="4" t="s">
        <v>134</v>
      </c>
      <c r="C773" s="4" t="s">
        <v>275</v>
      </c>
      <c r="D773" s="12" t="s">
        <v>818</v>
      </c>
      <c r="E773" s="4" t="s">
        <v>2</v>
      </c>
      <c r="F773" s="62" t="s">
        <v>2085</v>
      </c>
      <c r="G773" s="10">
        <v>11</v>
      </c>
    </row>
    <row r="774" spans="1:7" ht="35.15" customHeight="1" x14ac:dyDescent="0.25">
      <c r="A774" s="4" t="s">
        <v>1847</v>
      </c>
      <c r="B774" s="4" t="s">
        <v>134</v>
      </c>
      <c r="C774" s="4" t="s">
        <v>277</v>
      </c>
      <c r="D774" s="12" t="s">
        <v>1898</v>
      </c>
      <c r="E774" s="4" t="s">
        <v>0</v>
      </c>
      <c r="F774" s="62" t="s">
        <v>822</v>
      </c>
      <c r="G774" s="10">
        <v>14</v>
      </c>
    </row>
    <row r="775" spans="1:7" ht="35.15" customHeight="1" x14ac:dyDescent="0.25">
      <c r="A775" s="4" t="s">
        <v>1847</v>
      </c>
      <c r="B775" s="4" t="s">
        <v>134</v>
      </c>
      <c r="C775" s="4" t="s">
        <v>277</v>
      </c>
      <c r="D775" s="12" t="s">
        <v>1898</v>
      </c>
      <c r="E775" s="4" t="s">
        <v>1</v>
      </c>
      <c r="F775" s="62" t="s">
        <v>2334</v>
      </c>
      <c r="G775" s="10">
        <v>12</v>
      </c>
    </row>
    <row r="776" spans="1:7" ht="35.15" customHeight="1" x14ac:dyDescent="0.25">
      <c r="A776" s="4" t="s">
        <v>1847</v>
      </c>
      <c r="B776" s="4" t="s">
        <v>134</v>
      </c>
      <c r="C776" s="4" t="s">
        <v>277</v>
      </c>
      <c r="D776" s="12" t="s">
        <v>1898</v>
      </c>
      <c r="E776" s="4" t="s">
        <v>2</v>
      </c>
      <c r="F776" s="62" t="s">
        <v>824</v>
      </c>
      <c r="G776" s="10">
        <v>10</v>
      </c>
    </row>
    <row r="777" spans="1:7" ht="35.15" customHeight="1" x14ac:dyDescent="0.25">
      <c r="A777" s="4" t="s">
        <v>1847</v>
      </c>
      <c r="B777" s="4" t="s">
        <v>134</v>
      </c>
      <c r="C777" s="4" t="s">
        <v>279</v>
      </c>
      <c r="D777" s="12" t="s">
        <v>280</v>
      </c>
      <c r="E777" s="4" t="s">
        <v>0</v>
      </c>
      <c r="F777" s="62" t="s">
        <v>825</v>
      </c>
      <c r="G777" s="10">
        <v>11</v>
      </c>
    </row>
    <row r="778" spans="1:7" ht="35.15" customHeight="1" x14ac:dyDescent="0.25">
      <c r="A778" s="4" t="s">
        <v>1847</v>
      </c>
      <c r="B778" s="4" t="s">
        <v>134</v>
      </c>
      <c r="C778" s="4" t="s">
        <v>279</v>
      </c>
      <c r="D778" s="12" t="s">
        <v>280</v>
      </c>
      <c r="E778" s="4" t="s">
        <v>1</v>
      </c>
      <c r="F778" s="62" t="s">
        <v>826</v>
      </c>
      <c r="G778" s="10">
        <v>13</v>
      </c>
    </row>
    <row r="779" spans="1:7" ht="35.15" customHeight="1" x14ac:dyDescent="0.25">
      <c r="A779" s="4" t="s">
        <v>1847</v>
      </c>
      <c r="B779" s="4" t="s">
        <v>134</v>
      </c>
      <c r="C779" s="4" t="s">
        <v>279</v>
      </c>
      <c r="D779" s="12" t="s">
        <v>280</v>
      </c>
      <c r="E779" s="4" t="s">
        <v>2</v>
      </c>
      <c r="F779" s="62" t="s">
        <v>827</v>
      </c>
      <c r="G779" s="10">
        <v>12</v>
      </c>
    </row>
    <row r="780" spans="1:7" ht="35.15" customHeight="1" x14ac:dyDescent="0.25">
      <c r="A780" s="4" t="s">
        <v>1847</v>
      </c>
      <c r="B780" s="4" t="s">
        <v>134</v>
      </c>
      <c r="C780" s="4" t="s">
        <v>283</v>
      </c>
      <c r="D780" s="12" t="s">
        <v>834</v>
      </c>
      <c r="E780" s="4" t="s">
        <v>0</v>
      </c>
      <c r="F780" s="62" t="s">
        <v>835</v>
      </c>
      <c r="G780" s="10">
        <v>16</v>
      </c>
    </row>
    <row r="781" spans="1:7" ht="35.15" customHeight="1" x14ac:dyDescent="0.25">
      <c r="A781" s="4" t="s">
        <v>1847</v>
      </c>
      <c r="B781" s="4" t="s">
        <v>134</v>
      </c>
      <c r="C781" s="4" t="s">
        <v>283</v>
      </c>
      <c r="D781" s="12" t="s">
        <v>834</v>
      </c>
      <c r="E781" s="4" t="s">
        <v>1</v>
      </c>
      <c r="F781" s="62" t="s">
        <v>836</v>
      </c>
      <c r="G781" s="10">
        <v>8</v>
      </c>
    </row>
    <row r="782" spans="1:7" ht="35.15" customHeight="1" x14ac:dyDescent="0.25">
      <c r="A782" s="4" t="s">
        <v>1847</v>
      </c>
      <c r="B782" s="4" t="s">
        <v>134</v>
      </c>
      <c r="C782" s="4" t="s">
        <v>283</v>
      </c>
      <c r="D782" s="12" t="s">
        <v>834</v>
      </c>
      <c r="E782" s="4" t="s">
        <v>2</v>
      </c>
      <c r="F782" s="62" t="s">
        <v>837</v>
      </c>
      <c r="G782" s="10">
        <v>12</v>
      </c>
    </row>
    <row r="783" spans="1:7" ht="35.15" customHeight="1" x14ac:dyDescent="0.25">
      <c r="A783" s="4" t="s">
        <v>1847</v>
      </c>
      <c r="B783" s="4" t="s">
        <v>134</v>
      </c>
      <c r="C783" s="4" t="s">
        <v>285</v>
      </c>
      <c r="D783" s="12" t="s">
        <v>286</v>
      </c>
      <c r="E783" s="4" t="s">
        <v>0</v>
      </c>
      <c r="F783" s="62" t="s">
        <v>838</v>
      </c>
      <c r="G783" s="10">
        <v>3</v>
      </c>
    </row>
    <row r="784" spans="1:7" ht="35.15" customHeight="1" x14ac:dyDescent="0.25">
      <c r="A784" s="4" t="s">
        <v>1847</v>
      </c>
      <c r="B784" s="4" t="s">
        <v>134</v>
      </c>
      <c r="C784" s="4" t="s">
        <v>285</v>
      </c>
      <c r="D784" s="12" t="s">
        <v>286</v>
      </c>
      <c r="E784" s="4" t="s">
        <v>1</v>
      </c>
      <c r="F784" s="62" t="s">
        <v>839</v>
      </c>
      <c r="G784" s="10">
        <v>5</v>
      </c>
    </row>
    <row r="785" spans="1:7" ht="35.15" customHeight="1" x14ac:dyDescent="0.25">
      <c r="A785" s="4" t="s">
        <v>1847</v>
      </c>
      <c r="B785" s="4" t="s">
        <v>134</v>
      </c>
      <c r="C785" s="4" t="s">
        <v>285</v>
      </c>
      <c r="D785" s="12" t="s">
        <v>286</v>
      </c>
      <c r="E785" s="4" t="s">
        <v>2</v>
      </c>
      <c r="F785" s="62" t="s">
        <v>840</v>
      </c>
      <c r="G785" s="10">
        <v>5</v>
      </c>
    </row>
    <row r="786" spans="1:7" ht="35.15" customHeight="1" x14ac:dyDescent="0.25">
      <c r="A786" s="4" t="s">
        <v>1847</v>
      </c>
      <c r="B786" s="4" t="s">
        <v>134</v>
      </c>
      <c r="C786" s="4" t="s">
        <v>1937</v>
      </c>
      <c r="D786" s="12" t="s">
        <v>1231</v>
      </c>
      <c r="E786" s="4" t="s">
        <v>0</v>
      </c>
      <c r="F786" s="62" t="s">
        <v>1978</v>
      </c>
      <c r="G786" s="10">
        <v>12</v>
      </c>
    </row>
    <row r="787" spans="1:7" ht="35.15" customHeight="1" x14ac:dyDescent="0.25">
      <c r="A787" s="4" t="s">
        <v>1847</v>
      </c>
      <c r="B787" s="4" t="s">
        <v>134</v>
      </c>
      <c r="C787" s="4" t="s">
        <v>1937</v>
      </c>
      <c r="D787" s="12" t="s">
        <v>1231</v>
      </c>
      <c r="E787" s="4" t="s">
        <v>1</v>
      </c>
      <c r="F787" s="62" t="s">
        <v>1979</v>
      </c>
      <c r="G787" s="10">
        <v>12</v>
      </c>
    </row>
    <row r="788" spans="1:7" ht="35.15" customHeight="1" x14ac:dyDescent="0.25">
      <c r="A788" s="4" t="s">
        <v>1847</v>
      </c>
      <c r="B788" s="4" t="s">
        <v>134</v>
      </c>
      <c r="C788" s="4" t="s">
        <v>1937</v>
      </c>
      <c r="D788" s="12" t="s">
        <v>1231</v>
      </c>
      <c r="E788" s="4" t="s">
        <v>2</v>
      </c>
      <c r="F788" s="62" t="s">
        <v>607</v>
      </c>
      <c r="G788" s="10">
        <v>12</v>
      </c>
    </row>
    <row r="789" spans="1:7" ht="35.15" customHeight="1" x14ac:dyDescent="0.25">
      <c r="A789" s="4" t="s">
        <v>1847</v>
      </c>
      <c r="B789" s="4" t="s">
        <v>134</v>
      </c>
      <c r="C789" s="4" t="s">
        <v>1950</v>
      </c>
      <c r="D789" s="12" t="s">
        <v>1951</v>
      </c>
      <c r="E789" s="4" t="s">
        <v>0</v>
      </c>
      <c r="F789" s="62" t="s">
        <v>1997</v>
      </c>
      <c r="G789" s="10">
        <v>10</v>
      </c>
    </row>
    <row r="790" spans="1:7" ht="35.15" customHeight="1" x14ac:dyDescent="0.25">
      <c r="A790" s="4" t="s">
        <v>1847</v>
      </c>
      <c r="B790" s="4" t="s">
        <v>134</v>
      </c>
      <c r="C790" s="4" t="s">
        <v>1950</v>
      </c>
      <c r="D790" s="12" t="s">
        <v>1951</v>
      </c>
      <c r="E790" s="4" t="s">
        <v>1</v>
      </c>
      <c r="F790" s="62" t="s">
        <v>1998</v>
      </c>
      <c r="G790" s="10">
        <v>12</v>
      </c>
    </row>
    <row r="791" spans="1:7" ht="35.15" customHeight="1" x14ac:dyDescent="0.25">
      <c r="A791" s="4" t="s">
        <v>1847</v>
      </c>
      <c r="B791" s="4" t="s">
        <v>134</v>
      </c>
      <c r="C791" s="4" t="s">
        <v>1950</v>
      </c>
      <c r="D791" s="12" t="s">
        <v>1951</v>
      </c>
      <c r="E791" s="4" t="s">
        <v>2</v>
      </c>
      <c r="F791" s="62" t="s">
        <v>1999</v>
      </c>
      <c r="G791" s="10">
        <v>14</v>
      </c>
    </row>
    <row r="792" spans="1:7" ht="35.15" customHeight="1" x14ac:dyDescent="0.25">
      <c r="A792" s="4" t="s">
        <v>1847</v>
      </c>
      <c r="B792" s="4" t="s">
        <v>134</v>
      </c>
      <c r="C792" s="4" t="s">
        <v>146</v>
      </c>
      <c r="D792" s="12" t="s">
        <v>350</v>
      </c>
      <c r="E792" s="4" t="s">
        <v>0</v>
      </c>
      <c r="F792" s="62" t="s">
        <v>881</v>
      </c>
      <c r="G792" s="10">
        <v>6</v>
      </c>
    </row>
    <row r="793" spans="1:7" ht="35.15" customHeight="1" x14ac:dyDescent="0.25">
      <c r="A793" s="4" t="s">
        <v>1847</v>
      </c>
      <c r="B793" s="4" t="s">
        <v>134</v>
      </c>
      <c r="C793" s="4" t="s">
        <v>146</v>
      </c>
      <c r="D793" s="12" t="s">
        <v>350</v>
      </c>
      <c r="E793" s="4" t="s">
        <v>1</v>
      </c>
      <c r="F793" s="62" t="s">
        <v>882</v>
      </c>
      <c r="G793" s="10">
        <v>5</v>
      </c>
    </row>
    <row r="794" spans="1:7" ht="35.15" customHeight="1" x14ac:dyDescent="0.25">
      <c r="A794" s="4" t="s">
        <v>1847</v>
      </c>
      <c r="B794" s="4" t="s">
        <v>134</v>
      </c>
      <c r="C794" s="4" t="s">
        <v>146</v>
      </c>
      <c r="D794" s="12" t="s">
        <v>350</v>
      </c>
      <c r="E794" s="4" t="s">
        <v>2</v>
      </c>
      <c r="F794" s="62" t="s">
        <v>883</v>
      </c>
      <c r="G794" s="10">
        <v>6</v>
      </c>
    </row>
    <row r="795" spans="1:7" ht="35.15" customHeight="1" x14ac:dyDescent="0.25">
      <c r="A795" s="4" t="s">
        <v>1847</v>
      </c>
      <c r="B795" s="4" t="s">
        <v>134</v>
      </c>
      <c r="C795" s="4" t="s">
        <v>289</v>
      </c>
      <c r="D795" s="12" t="s">
        <v>474</v>
      </c>
      <c r="E795" s="4" t="s">
        <v>0</v>
      </c>
      <c r="F795" s="62" t="s">
        <v>842</v>
      </c>
      <c r="G795" s="10">
        <v>10</v>
      </c>
    </row>
    <row r="796" spans="1:7" ht="35.15" customHeight="1" x14ac:dyDescent="0.25">
      <c r="A796" s="4" t="s">
        <v>1847</v>
      </c>
      <c r="B796" s="4" t="s">
        <v>134</v>
      </c>
      <c r="C796" s="4" t="s">
        <v>289</v>
      </c>
      <c r="D796" s="12" t="s">
        <v>474</v>
      </c>
      <c r="E796" s="4" t="s">
        <v>1</v>
      </c>
      <c r="F796" s="62" t="s">
        <v>2285</v>
      </c>
      <c r="G796" s="10">
        <v>14</v>
      </c>
    </row>
    <row r="797" spans="1:7" ht="35.15" customHeight="1" x14ac:dyDescent="0.25">
      <c r="A797" s="4" t="s">
        <v>1847</v>
      </c>
      <c r="B797" s="4" t="s">
        <v>134</v>
      </c>
      <c r="C797" s="4" t="s">
        <v>289</v>
      </c>
      <c r="D797" s="12" t="s">
        <v>474</v>
      </c>
      <c r="E797" s="4" t="s">
        <v>2</v>
      </c>
      <c r="F797" s="62" t="s">
        <v>844</v>
      </c>
      <c r="G797" s="10">
        <v>12</v>
      </c>
    </row>
    <row r="798" spans="1:7" ht="35.15" customHeight="1" x14ac:dyDescent="0.25">
      <c r="A798" s="4" t="s">
        <v>1847</v>
      </c>
      <c r="B798" s="4" t="s">
        <v>134</v>
      </c>
      <c r="C798" s="4" t="s">
        <v>291</v>
      </c>
      <c r="D798" s="12" t="s">
        <v>845</v>
      </c>
      <c r="E798" s="4" t="s">
        <v>0</v>
      </c>
      <c r="F798" s="62" t="s">
        <v>2086</v>
      </c>
      <c r="G798" s="10">
        <v>6</v>
      </c>
    </row>
    <row r="799" spans="1:7" ht="35.15" customHeight="1" x14ac:dyDescent="0.25">
      <c r="A799" s="4" t="s">
        <v>1847</v>
      </c>
      <c r="B799" s="4" t="s">
        <v>134</v>
      </c>
      <c r="C799" s="4" t="s">
        <v>291</v>
      </c>
      <c r="D799" s="12" t="s">
        <v>845</v>
      </c>
      <c r="E799" s="4" t="s">
        <v>1</v>
      </c>
      <c r="F799" s="62" t="s">
        <v>847</v>
      </c>
      <c r="G799" s="10">
        <v>6</v>
      </c>
    </row>
    <row r="800" spans="1:7" ht="35.15" customHeight="1" x14ac:dyDescent="0.25">
      <c r="A800" s="4" t="s">
        <v>1847</v>
      </c>
      <c r="B800" s="4" t="s">
        <v>134</v>
      </c>
      <c r="C800" s="4" t="s">
        <v>291</v>
      </c>
      <c r="D800" s="12" t="s">
        <v>845</v>
      </c>
      <c r="E800" s="4" t="s">
        <v>2</v>
      </c>
      <c r="F800" s="62" t="s">
        <v>2087</v>
      </c>
      <c r="G800" s="10">
        <v>6</v>
      </c>
    </row>
    <row r="801" spans="1:7" ht="35.15" customHeight="1" x14ac:dyDescent="0.25">
      <c r="A801" s="4" t="s">
        <v>1847</v>
      </c>
      <c r="B801" s="4" t="s">
        <v>134</v>
      </c>
      <c r="C801" s="4" t="s">
        <v>295</v>
      </c>
      <c r="D801" s="12" t="s">
        <v>854</v>
      </c>
      <c r="E801" s="4" t="s">
        <v>0</v>
      </c>
      <c r="F801" s="62" t="s">
        <v>2088</v>
      </c>
      <c r="G801" s="10">
        <v>4</v>
      </c>
    </row>
    <row r="802" spans="1:7" ht="35.15" customHeight="1" x14ac:dyDescent="0.25">
      <c r="A802" s="4" t="s">
        <v>1847</v>
      </c>
      <c r="B802" s="4" t="s">
        <v>134</v>
      </c>
      <c r="C802" s="4" t="s">
        <v>295</v>
      </c>
      <c r="D802" s="12" t="s">
        <v>854</v>
      </c>
      <c r="E802" s="4" t="s">
        <v>1</v>
      </c>
      <c r="F802" s="62" t="s">
        <v>856</v>
      </c>
      <c r="G802" s="10">
        <v>2</v>
      </c>
    </row>
    <row r="803" spans="1:7" ht="35.15" customHeight="1" x14ac:dyDescent="0.25">
      <c r="A803" s="4" t="s">
        <v>1847</v>
      </c>
      <c r="B803" s="4" t="s">
        <v>134</v>
      </c>
      <c r="C803" s="4" t="s">
        <v>295</v>
      </c>
      <c r="D803" s="12" t="s">
        <v>854</v>
      </c>
      <c r="E803" s="4" t="s">
        <v>2</v>
      </c>
      <c r="F803" s="62" t="s">
        <v>857</v>
      </c>
      <c r="G803" s="10">
        <v>10</v>
      </c>
    </row>
    <row r="804" spans="1:7" ht="35.15" customHeight="1" x14ac:dyDescent="0.25">
      <c r="A804" s="4" t="s">
        <v>1847</v>
      </c>
      <c r="B804" s="4" t="s">
        <v>134</v>
      </c>
      <c r="C804" s="4" t="s">
        <v>297</v>
      </c>
      <c r="D804" s="12" t="s">
        <v>858</v>
      </c>
      <c r="E804" s="4" t="s">
        <v>0</v>
      </c>
      <c r="F804" s="62" t="s">
        <v>2335</v>
      </c>
      <c r="G804" s="10">
        <v>12</v>
      </c>
    </row>
    <row r="805" spans="1:7" ht="35.15" customHeight="1" x14ac:dyDescent="0.25">
      <c r="A805" s="4" t="s">
        <v>1847</v>
      </c>
      <c r="B805" s="4" t="s">
        <v>134</v>
      </c>
      <c r="C805" s="4" t="s">
        <v>297</v>
      </c>
      <c r="D805" s="12" t="s">
        <v>858</v>
      </c>
      <c r="E805" s="4" t="s">
        <v>1</v>
      </c>
      <c r="F805" s="62" t="s">
        <v>2336</v>
      </c>
      <c r="G805" s="10">
        <v>12</v>
      </c>
    </row>
    <row r="806" spans="1:7" ht="35.15" customHeight="1" x14ac:dyDescent="0.25">
      <c r="A806" s="4" t="s">
        <v>1847</v>
      </c>
      <c r="B806" s="4" t="s">
        <v>134</v>
      </c>
      <c r="C806" s="4" t="s">
        <v>297</v>
      </c>
      <c r="D806" s="12" t="s">
        <v>858</v>
      </c>
      <c r="E806" s="4" t="s">
        <v>2</v>
      </c>
      <c r="F806" s="62" t="s">
        <v>2077</v>
      </c>
      <c r="G806" s="10">
        <v>12</v>
      </c>
    </row>
    <row r="807" spans="1:7" ht="35.15" customHeight="1" x14ac:dyDescent="0.25">
      <c r="A807" s="4" t="s">
        <v>1847</v>
      </c>
      <c r="B807" s="4" t="s">
        <v>134</v>
      </c>
      <c r="C807" s="4" t="s">
        <v>1945</v>
      </c>
      <c r="D807" s="12" t="s">
        <v>1946</v>
      </c>
      <c r="E807" s="4" t="s">
        <v>0</v>
      </c>
      <c r="F807" s="62" t="s">
        <v>1992</v>
      </c>
      <c r="G807" s="10">
        <v>10</v>
      </c>
    </row>
    <row r="808" spans="1:7" ht="35.15" customHeight="1" x14ac:dyDescent="0.25">
      <c r="A808" s="4" t="s">
        <v>1847</v>
      </c>
      <c r="B808" s="4" t="s">
        <v>134</v>
      </c>
      <c r="C808" s="4" t="s">
        <v>1945</v>
      </c>
      <c r="D808" s="12" t="s">
        <v>1946</v>
      </c>
      <c r="E808" s="4" t="s">
        <v>1</v>
      </c>
      <c r="F808" s="62" t="s">
        <v>1993</v>
      </c>
      <c r="G808" s="10">
        <v>12</v>
      </c>
    </row>
    <row r="809" spans="1:7" ht="35.15" customHeight="1" x14ac:dyDescent="0.25">
      <c r="A809" s="4" t="s">
        <v>1847</v>
      </c>
      <c r="B809" s="4" t="s">
        <v>134</v>
      </c>
      <c r="C809" s="4" t="s">
        <v>1945</v>
      </c>
      <c r="D809" s="12" t="s">
        <v>1946</v>
      </c>
      <c r="E809" s="4" t="s">
        <v>2</v>
      </c>
      <c r="F809" s="62" t="s">
        <v>1994</v>
      </c>
      <c r="G809" s="10">
        <v>14</v>
      </c>
    </row>
    <row r="810" spans="1:7" ht="35.15" customHeight="1" x14ac:dyDescent="0.25">
      <c r="A810" s="4" t="s">
        <v>1847</v>
      </c>
      <c r="B810" s="4" t="s">
        <v>134</v>
      </c>
      <c r="C810" s="4" t="s">
        <v>156</v>
      </c>
      <c r="D810" s="12" t="s">
        <v>356</v>
      </c>
      <c r="E810" s="4" t="s">
        <v>0</v>
      </c>
      <c r="F810" s="62" t="s">
        <v>891</v>
      </c>
      <c r="G810" s="10">
        <v>3</v>
      </c>
    </row>
    <row r="811" spans="1:7" ht="35.15" customHeight="1" x14ac:dyDescent="0.25">
      <c r="A811" s="4" t="s">
        <v>1847</v>
      </c>
      <c r="B811" s="4" t="s">
        <v>134</v>
      </c>
      <c r="C811" s="4" t="s">
        <v>156</v>
      </c>
      <c r="D811" s="12" t="s">
        <v>356</v>
      </c>
      <c r="E811" s="4" t="s">
        <v>1</v>
      </c>
      <c r="F811" s="62" t="s">
        <v>892</v>
      </c>
      <c r="G811" s="10">
        <v>3</v>
      </c>
    </row>
    <row r="812" spans="1:7" ht="35.15" customHeight="1" x14ac:dyDescent="0.25">
      <c r="A812" s="4" t="s">
        <v>1847</v>
      </c>
      <c r="B812" s="4" t="s">
        <v>134</v>
      </c>
      <c r="C812" s="4" t="s">
        <v>156</v>
      </c>
      <c r="D812" s="12" t="s">
        <v>356</v>
      </c>
      <c r="E812" s="4" t="s">
        <v>2</v>
      </c>
      <c r="F812" s="62" t="s">
        <v>893</v>
      </c>
      <c r="G812" s="10">
        <v>3</v>
      </c>
    </row>
    <row r="813" spans="1:7" ht="35.15" customHeight="1" x14ac:dyDescent="0.25">
      <c r="A813" s="4" t="s">
        <v>1847</v>
      </c>
      <c r="B813" s="4" t="s">
        <v>134</v>
      </c>
      <c r="C813" s="4" t="s">
        <v>299</v>
      </c>
      <c r="D813" s="12" t="s">
        <v>1011</v>
      </c>
      <c r="E813" s="4" t="s">
        <v>0</v>
      </c>
      <c r="F813" s="62" t="s">
        <v>1012</v>
      </c>
      <c r="G813" s="10">
        <v>15</v>
      </c>
    </row>
    <row r="814" spans="1:7" ht="35.15" customHeight="1" x14ac:dyDescent="0.25">
      <c r="A814" s="4" t="s">
        <v>1847</v>
      </c>
      <c r="B814" s="4" t="s">
        <v>134</v>
      </c>
      <c r="C814" s="4" t="s">
        <v>299</v>
      </c>
      <c r="D814" s="12" t="s">
        <v>1011</v>
      </c>
      <c r="E814" s="4" t="s">
        <v>1</v>
      </c>
      <c r="F814" s="62" t="s">
        <v>1013</v>
      </c>
      <c r="G814" s="10">
        <v>12</v>
      </c>
    </row>
    <row r="815" spans="1:7" ht="35.15" customHeight="1" x14ac:dyDescent="0.25">
      <c r="A815" s="4" t="s">
        <v>1847</v>
      </c>
      <c r="B815" s="4" t="s">
        <v>134</v>
      </c>
      <c r="C815" s="4" t="s">
        <v>299</v>
      </c>
      <c r="D815" s="12" t="s">
        <v>1011</v>
      </c>
      <c r="E815" s="4" t="s">
        <v>2</v>
      </c>
      <c r="F815" s="62" t="s">
        <v>1014</v>
      </c>
      <c r="G815" s="10">
        <v>9</v>
      </c>
    </row>
    <row r="816" spans="1:7" ht="35.15" customHeight="1" x14ac:dyDescent="0.25">
      <c r="A816" s="4" t="s">
        <v>1847</v>
      </c>
      <c r="B816" s="4" t="s">
        <v>134</v>
      </c>
      <c r="C816" s="4" t="s">
        <v>301</v>
      </c>
      <c r="D816" s="12" t="s">
        <v>1015</v>
      </c>
      <c r="E816" s="4" t="s">
        <v>0</v>
      </c>
      <c r="F816" s="62" t="s">
        <v>1016</v>
      </c>
      <c r="G816" s="10">
        <v>9</v>
      </c>
    </row>
    <row r="817" spans="1:7" ht="35.15" customHeight="1" x14ac:dyDescent="0.25">
      <c r="A817" s="4" t="s">
        <v>1847</v>
      </c>
      <c r="B817" s="4" t="s">
        <v>134</v>
      </c>
      <c r="C817" s="4" t="s">
        <v>301</v>
      </c>
      <c r="D817" s="12" t="s">
        <v>1015</v>
      </c>
      <c r="E817" s="4" t="s">
        <v>1</v>
      </c>
      <c r="F817" s="62" t="s">
        <v>1017</v>
      </c>
      <c r="G817" s="10">
        <v>12</v>
      </c>
    </row>
    <row r="818" spans="1:7" ht="35.15" customHeight="1" x14ac:dyDescent="0.25">
      <c r="A818" s="4" t="s">
        <v>1847</v>
      </c>
      <c r="B818" s="4" t="s">
        <v>134</v>
      </c>
      <c r="C818" s="4" t="s">
        <v>301</v>
      </c>
      <c r="D818" s="12" t="s">
        <v>1015</v>
      </c>
      <c r="E818" s="4" t="s">
        <v>2</v>
      </c>
      <c r="F818" s="62" t="s">
        <v>1018</v>
      </c>
      <c r="G818" s="10">
        <v>15</v>
      </c>
    </row>
    <row r="819" spans="1:7" ht="35.15" customHeight="1" x14ac:dyDescent="0.25">
      <c r="A819" s="4" t="s">
        <v>1847</v>
      </c>
      <c r="B819" s="4" t="s">
        <v>134</v>
      </c>
      <c r="C819" s="4" t="s">
        <v>303</v>
      </c>
      <c r="D819" s="12" t="s">
        <v>475</v>
      </c>
      <c r="E819" s="4" t="s">
        <v>0</v>
      </c>
      <c r="F819" s="62" t="s">
        <v>1019</v>
      </c>
      <c r="G819" s="10">
        <v>12</v>
      </c>
    </row>
    <row r="820" spans="1:7" ht="35.15" customHeight="1" x14ac:dyDescent="0.25">
      <c r="A820" s="4" t="s">
        <v>1847</v>
      </c>
      <c r="B820" s="4" t="s">
        <v>134</v>
      </c>
      <c r="C820" s="4" t="s">
        <v>303</v>
      </c>
      <c r="D820" s="12" t="s">
        <v>475</v>
      </c>
      <c r="E820" s="4" t="s">
        <v>1</v>
      </c>
      <c r="F820" s="62" t="s">
        <v>1020</v>
      </c>
      <c r="G820" s="10">
        <v>12</v>
      </c>
    </row>
    <row r="821" spans="1:7" ht="35.15" customHeight="1" x14ac:dyDescent="0.25">
      <c r="A821" s="4" t="s">
        <v>1847</v>
      </c>
      <c r="B821" s="4" t="s">
        <v>134</v>
      </c>
      <c r="C821" s="4" t="s">
        <v>303</v>
      </c>
      <c r="D821" s="12" t="s">
        <v>475</v>
      </c>
      <c r="E821" s="4" t="s">
        <v>2</v>
      </c>
      <c r="F821" s="62" t="s">
        <v>1021</v>
      </c>
      <c r="G821" s="10">
        <v>12</v>
      </c>
    </row>
    <row r="822" spans="1:7" ht="35.15" customHeight="1" x14ac:dyDescent="0.25">
      <c r="A822" s="4" t="s">
        <v>1847</v>
      </c>
      <c r="B822" s="4" t="s">
        <v>134</v>
      </c>
      <c r="C822" s="4" t="s">
        <v>307</v>
      </c>
      <c r="D822" s="12" t="s">
        <v>1024</v>
      </c>
      <c r="E822" s="4" t="s">
        <v>0</v>
      </c>
      <c r="F822" s="62" t="s">
        <v>2089</v>
      </c>
      <c r="G822" s="10">
        <v>18</v>
      </c>
    </row>
    <row r="823" spans="1:7" ht="35.15" customHeight="1" x14ac:dyDescent="0.25">
      <c r="A823" s="4" t="s">
        <v>1847</v>
      </c>
      <c r="B823" s="4" t="s">
        <v>134</v>
      </c>
      <c r="C823" s="4" t="s">
        <v>307</v>
      </c>
      <c r="D823" s="12" t="s">
        <v>1024</v>
      </c>
      <c r="E823" s="4" t="s">
        <v>1</v>
      </c>
      <c r="F823" s="62" t="s">
        <v>2337</v>
      </c>
      <c r="G823" s="10">
        <v>6</v>
      </c>
    </row>
    <row r="824" spans="1:7" ht="35.15" customHeight="1" x14ac:dyDescent="0.25">
      <c r="A824" s="4" t="s">
        <v>1847</v>
      </c>
      <c r="B824" s="4" t="s">
        <v>134</v>
      </c>
      <c r="C824" s="4" t="s">
        <v>307</v>
      </c>
      <c r="D824" s="12" t="s">
        <v>1024</v>
      </c>
      <c r="E824" s="4" t="s">
        <v>2</v>
      </c>
      <c r="F824" s="62" t="s">
        <v>1027</v>
      </c>
      <c r="G824" s="10">
        <v>12</v>
      </c>
    </row>
    <row r="825" spans="1:7" ht="35.15" customHeight="1" x14ac:dyDescent="0.25">
      <c r="A825" s="4" t="s">
        <v>1847</v>
      </c>
      <c r="B825" s="4" t="s">
        <v>134</v>
      </c>
      <c r="C825" s="4" t="s">
        <v>309</v>
      </c>
      <c r="D825" s="12" t="s">
        <v>310</v>
      </c>
      <c r="E825" s="4" t="s">
        <v>0</v>
      </c>
      <c r="F825" s="62" t="s">
        <v>838</v>
      </c>
      <c r="G825" s="10">
        <v>3</v>
      </c>
    </row>
    <row r="826" spans="1:7" ht="35.15" customHeight="1" x14ac:dyDescent="0.25">
      <c r="A826" s="4" t="s">
        <v>1847</v>
      </c>
      <c r="B826" s="4" t="s">
        <v>134</v>
      </c>
      <c r="C826" s="4" t="s">
        <v>309</v>
      </c>
      <c r="D826" s="12" t="s">
        <v>310</v>
      </c>
      <c r="E826" s="4" t="s">
        <v>1</v>
      </c>
      <c r="F826" s="62" t="s">
        <v>839</v>
      </c>
      <c r="G826" s="10">
        <v>6</v>
      </c>
    </row>
    <row r="827" spans="1:7" ht="35.15" customHeight="1" x14ac:dyDescent="0.25">
      <c r="A827" s="4" t="s">
        <v>1847</v>
      </c>
      <c r="B827" s="4" t="s">
        <v>134</v>
      </c>
      <c r="C827" s="4" t="s">
        <v>309</v>
      </c>
      <c r="D827" s="12" t="s">
        <v>310</v>
      </c>
      <c r="E827" s="4" t="s">
        <v>2</v>
      </c>
      <c r="F827" s="62" t="s">
        <v>840</v>
      </c>
      <c r="G827" s="10">
        <v>6</v>
      </c>
    </row>
    <row r="828" spans="1:7" ht="35.15" customHeight="1" x14ac:dyDescent="0.25">
      <c r="A828" s="4" t="s">
        <v>1847</v>
      </c>
      <c r="B828" s="4" t="s">
        <v>134</v>
      </c>
      <c r="C828" s="4" t="s">
        <v>1939</v>
      </c>
      <c r="D828" s="12" t="s">
        <v>1238</v>
      </c>
      <c r="E828" s="4" t="s">
        <v>0</v>
      </c>
      <c r="F828" s="62" t="s">
        <v>1978</v>
      </c>
      <c r="G828" s="10">
        <v>12</v>
      </c>
    </row>
    <row r="829" spans="1:7" ht="35.15" customHeight="1" x14ac:dyDescent="0.25">
      <c r="A829" s="4" t="s">
        <v>1847</v>
      </c>
      <c r="B829" s="4" t="s">
        <v>134</v>
      </c>
      <c r="C829" s="4" t="s">
        <v>1939</v>
      </c>
      <c r="D829" s="12" t="s">
        <v>1238</v>
      </c>
      <c r="E829" s="4" t="s">
        <v>1</v>
      </c>
      <c r="F829" s="62" t="s">
        <v>1979</v>
      </c>
      <c r="G829" s="10">
        <v>12</v>
      </c>
    </row>
    <row r="830" spans="1:7" ht="35.15" customHeight="1" x14ac:dyDescent="0.25">
      <c r="A830" s="4" t="s">
        <v>1847</v>
      </c>
      <c r="B830" s="4" t="s">
        <v>134</v>
      </c>
      <c r="C830" s="4" t="s">
        <v>1939</v>
      </c>
      <c r="D830" s="12" t="s">
        <v>1238</v>
      </c>
      <c r="E830" s="4" t="s">
        <v>2</v>
      </c>
      <c r="F830" s="62" t="s">
        <v>607</v>
      </c>
      <c r="G830" s="10">
        <v>12</v>
      </c>
    </row>
    <row r="831" spans="1:7" ht="35.15" customHeight="1" x14ac:dyDescent="0.25">
      <c r="A831" s="4" t="s">
        <v>1847</v>
      </c>
      <c r="B831" s="4" t="s">
        <v>134</v>
      </c>
      <c r="C831" s="4" t="s">
        <v>1958</v>
      </c>
      <c r="D831" s="12" t="s">
        <v>1959</v>
      </c>
      <c r="E831" s="4" t="s">
        <v>0</v>
      </c>
      <c r="F831" s="62" t="s">
        <v>2007</v>
      </c>
      <c r="G831" s="10">
        <v>10</v>
      </c>
    </row>
    <row r="832" spans="1:7" ht="35.15" customHeight="1" x14ac:dyDescent="0.25">
      <c r="A832" s="4" t="s">
        <v>1847</v>
      </c>
      <c r="B832" s="4" t="s">
        <v>134</v>
      </c>
      <c r="C832" s="4" t="s">
        <v>1958</v>
      </c>
      <c r="D832" s="12" t="s">
        <v>1959</v>
      </c>
      <c r="E832" s="4" t="s">
        <v>1</v>
      </c>
      <c r="F832" s="62" t="s">
        <v>2008</v>
      </c>
      <c r="G832" s="10">
        <v>12</v>
      </c>
    </row>
    <row r="833" spans="1:7" ht="35.15" customHeight="1" x14ac:dyDescent="0.25">
      <c r="A833" s="4" t="s">
        <v>1847</v>
      </c>
      <c r="B833" s="4" t="s">
        <v>134</v>
      </c>
      <c r="C833" s="4" t="s">
        <v>1958</v>
      </c>
      <c r="D833" s="12" t="s">
        <v>1959</v>
      </c>
      <c r="E833" s="4" t="s">
        <v>2</v>
      </c>
      <c r="F833" s="62" t="s">
        <v>2009</v>
      </c>
      <c r="G833" s="10">
        <v>14</v>
      </c>
    </row>
    <row r="834" spans="1:7" ht="35.15" customHeight="1" x14ac:dyDescent="0.25">
      <c r="A834" s="4" t="s">
        <v>1847</v>
      </c>
      <c r="B834" s="4" t="s">
        <v>134</v>
      </c>
      <c r="C834" s="4" t="s">
        <v>169</v>
      </c>
      <c r="D834" s="12" t="s">
        <v>170</v>
      </c>
      <c r="E834" s="4" t="s">
        <v>0</v>
      </c>
      <c r="F834" s="62" t="s">
        <v>2287</v>
      </c>
      <c r="G834" s="10">
        <v>6</v>
      </c>
    </row>
    <row r="835" spans="1:7" ht="35.15" customHeight="1" x14ac:dyDescent="0.25">
      <c r="A835" s="4" t="s">
        <v>1847</v>
      </c>
      <c r="B835" s="4" t="s">
        <v>134</v>
      </c>
      <c r="C835" s="4" t="s">
        <v>169</v>
      </c>
      <c r="D835" s="12" t="s">
        <v>170</v>
      </c>
      <c r="E835" s="4" t="s">
        <v>1</v>
      </c>
      <c r="F835" s="62" t="s">
        <v>965</v>
      </c>
      <c r="G835" s="10">
        <v>6</v>
      </c>
    </row>
    <row r="836" spans="1:7" ht="35.15" customHeight="1" x14ac:dyDescent="0.25">
      <c r="A836" s="4" t="s">
        <v>1847</v>
      </c>
      <c r="B836" s="4" t="s">
        <v>134</v>
      </c>
      <c r="C836" s="4" t="s">
        <v>169</v>
      </c>
      <c r="D836" s="12" t="s">
        <v>170</v>
      </c>
      <c r="E836" s="4" t="s">
        <v>2</v>
      </c>
      <c r="F836" s="62" t="s">
        <v>966</v>
      </c>
      <c r="G836" s="10">
        <v>9</v>
      </c>
    </row>
    <row r="837" spans="1:7" ht="35.15" customHeight="1" x14ac:dyDescent="0.25">
      <c r="A837" s="4" t="s">
        <v>1847</v>
      </c>
      <c r="B837" s="4" t="s">
        <v>134</v>
      </c>
      <c r="C837" s="4" t="s">
        <v>313</v>
      </c>
      <c r="D837" s="12" t="s">
        <v>477</v>
      </c>
      <c r="E837" s="4" t="s">
        <v>0</v>
      </c>
      <c r="F837" s="62" t="s">
        <v>1029</v>
      </c>
      <c r="G837" s="10">
        <v>12</v>
      </c>
    </row>
    <row r="838" spans="1:7" ht="35.15" customHeight="1" x14ac:dyDescent="0.25">
      <c r="A838" s="4" t="s">
        <v>1847</v>
      </c>
      <c r="B838" s="4" t="s">
        <v>134</v>
      </c>
      <c r="C838" s="4" t="s">
        <v>313</v>
      </c>
      <c r="D838" s="12" t="s">
        <v>477</v>
      </c>
      <c r="E838" s="4" t="s">
        <v>1</v>
      </c>
      <c r="F838" s="62" t="s">
        <v>1030</v>
      </c>
      <c r="G838" s="10">
        <v>12</v>
      </c>
    </row>
    <row r="839" spans="1:7" ht="35.15" customHeight="1" x14ac:dyDescent="0.25">
      <c r="A839" s="4" t="s">
        <v>1847</v>
      </c>
      <c r="B839" s="4" t="s">
        <v>134</v>
      </c>
      <c r="C839" s="4" t="s">
        <v>313</v>
      </c>
      <c r="D839" s="12" t="s">
        <v>477</v>
      </c>
      <c r="E839" s="4" t="s">
        <v>2</v>
      </c>
      <c r="F839" s="62" t="s">
        <v>1031</v>
      </c>
      <c r="G839" s="10">
        <v>12</v>
      </c>
    </row>
    <row r="840" spans="1:7" ht="35.15" customHeight="1" x14ac:dyDescent="0.25">
      <c r="A840" s="4" t="s">
        <v>1847</v>
      </c>
      <c r="B840" s="4" t="s">
        <v>134</v>
      </c>
      <c r="C840" s="4" t="s">
        <v>315</v>
      </c>
      <c r="D840" s="12" t="s">
        <v>1032</v>
      </c>
      <c r="E840" s="4" t="s">
        <v>0</v>
      </c>
      <c r="F840" s="62" t="s">
        <v>2086</v>
      </c>
      <c r="G840" s="10">
        <v>6</v>
      </c>
    </row>
    <row r="841" spans="1:7" ht="35.15" customHeight="1" x14ac:dyDescent="0.25">
      <c r="A841" s="4" t="s">
        <v>1847</v>
      </c>
      <c r="B841" s="4" t="s">
        <v>134</v>
      </c>
      <c r="C841" s="4" t="s">
        <v>315</v>
      </c>
      <c r="D841" s="12" t="s">
        <v>1032</v>
      </c>
      <c r="E841" s="4" t="s">
        <v>1</v>
      </c>
      <c r="F841" s="62" t="s">
        <v>847</v>
      </c>
      <c r="G841" s="10">
        <v>6</v>
      </c>
    </row>
    <row r="842" spans="1:7" ht="35.15" customHeight="1" x14ac:dyDescent="0.25">
      <c r="A842" s="4" t="s">
        <v>1847</v>
      </c>
      <c r="B842" s="4" t="s">
        <v>134</v>
      </c>
      <c r="C842" s="4" t="s">
        <v>315</v>
      </c>
      <c r="D842" s="12" t="s">
        <v>1032</v>
      </c>
      <c r="E842" s="4" t="s">
        <v>2</v>
      </c>
      <c r="F842" s="62" t="s">
        <v>2087</v>
      </c>
      <c r="G842" s="10">
        <v>6</v>
      </c>
    </row>
    <row r="843" spans="1:7" ht="35.15" customHeight="1" x14ac:dyDescent="0.25">
      <c r="A843" s="4" t="s">
        <v>1847</v>
      </c>
      <c r="B843" s="4" t="s">
        <v>134</v>
      </c>
      <c r="C843" s="4" t="s">
        <v>319</v>
      </c>
      <c r="D843" s="12" t="s">
        <v>1035</v>
      </c>
      <c r="E843" s="4" t="s">
        <v>0</v>
      </c>
      <c r="F843" s="62" t="s">
        <v>2088</v>
      </c>
      <c r="G843" s="10">
        <v>3</v>
      </c>
    </row>
    <row r="844" spans="1:7" ht="35.15" customHeight="1" x14ac:dyDescent="0.25">
      <c r="A844" s="4" t="s">
        <v>1847</v>
      </c>
      <c r="B844" s="4" t="s">
        <v>134</v>
      </c>
      <c r="C844" s="4" t="s">
        <v>319</v>
      </c>
      <c r="D844" s="12" t="s">
        <v>1035</v>
      </c>
      <c r="E844" s="4" t="s">
        <v>1</v>
      </c>
      <c r="F844" s="62" t="s">
        <v>2338</v>
      </c>
      <c r="G844" s="10">
        <v>3</v>
      </c>
    </row>
    <row r="845" spans="1:7" ht="35.15" customHeight="1" x14ac:dyDescent="0.25">
      <c r="A845" s="4" t="s">
        <v>1847</v>
      </c>
      <c r="B845" s="4" t="s">
        <v>134</v>
      </c>
      <c r="C845" s="4" t="s">
        <v>319</v>
      </c>
      <c r="D845" s="12" t="s">
        <v>1035</v>
      </c>
      <c r="E845" s="4" t="s">
        <v>2</v>
      </c>
      <c r="F845" s="62" t="s">
        <v>857</v>
      </c>
      <c r="G845" s="10">
        <v>9</v>
      </c>
    </row>
    <row r="846" spans="1:7" ht="35.15" customHeight="1" x14ac:dyDescent="0.25">
      <c r="A846" s="4" t="s">
        <v>1847</v>
      </c>
      <c r="B846" s="4" t="s">
        <v>134</v>
      </c>
      <c r="C846" s="4" t="s">
        <v>321</v>
      </c>
      <c r="D846" s="12" t="s">
        <v>1036</v>
      </c>
      <c r="E846" s="4" t="s">
        <v>0</v>
      </c>
      <c r="F846" s="62" t="s">
        <v>859</v>
      </c>
      <c r="G846" s="10">
        <v>12</v>
      </c>
    </row>
    <row r="847" spans="1:7" ht="35.15" customHeight="1" x14ac:dyDescent="0.25">
      <c r="A847" s="4" t="s">
        <v>1847</v>
      </c>
      <c r="B847" s="4" t="s">
        <v>134</v>
      </c>
      <c r="C847" s="4" t="s">
        <v>321</v>
      </c>
      <c r="D847" s="12" t="s">
        <v>1036</v>
      </c>
      <c r="E847" s="4" t="s">
        <v>1</v>
      </c>
      <c r="F847" s="62" t="s">
        <v>2332</v>
      </c>
      <c r="G847" s="10">
        <v>12</v>
      </c>
    </row>
    <row r="848" spans="1:7" ht="35.15" customHeight="1" x14ac:dyDescent="0.25">
      <c r="A848" s="4" t="s">
        <v>1847</v>
      </c>
      <c r="B848" s="4" t="s">
        <v>134</v>
      </c>
      <c r="C848" s="4" t="s">
        <v>321</v>
      </c>
      <c r="D848" s="12" t="s">
        <v>1036</v>
      </c>
      <c r="E848" s="4" t="s">
        <v>2</v>
      </c>
      <c r="F848" s="62" t="s">
        <v>861</v>
      </c>
      <c r="G848" s="10">
        <v>12</v>
      </c>
    </row>
    <row r="849" spans="1:7" ht="35.15" customHeight="1" x14ac:dyDescent="0.25">
      <c r="A849" s="4" t="s">
        <v>1847</v>
      </c>
      <c r="B849" s="4" t="s">
        <v>134</v>
      </c>
      <c r="C849" s="4" t="s">
        <v>1954</v>
      </c>
      <c r="D849" s="12" t="s">
        <v>1955</v>
      </c>
      <c r="E849" s="4" t="s">
        <v>0</v>
      </c>
      <c r="F849" s="62" t="s">
        <v>1992</v>
      </c>
      <c r="G849" s="10">
        <v>9</v>
      </c>
    </row>
    <row r="850" spans="1:7" ht="35.15" customHeight="1" x14ac:dyDescent="0.25">
      <c r="A850" s="4" t="s">
        <v>1847</v>
      </c>
      <c r="B850" s="4" t="s">
        <v>134</v>
      </c>
      <c r="C850" s="4" t="s">
        <v>1954</v>
      </c>
      <c r="D850" s="12" t="s">
        <v>1955</v>
      </c>
      <c r="E850" s="4" t="s">
        <v>1</v>
      </c>
      <c r="F850" s="62" t="s">
        <v>1993</v>
      </c>
      <c r="G850" s="10">
        <v>12</v>
      </c>
    </row>
    <row r="851" spans="1:7" ht="35.15" customHeight="1" x14ac:dyDescent="0.25">
      <c r="A851" s="4" t="s">
        <v>1847</v>
      </c>
      <c r="B851" s="4" t="s">
        <v>134</v>
      </c>
      <c r="C851" s="4" t="s">
        <v>1954</v>
      </c>
      <c r="D851" s="12" t="s">
        <v>1955</v>
      </c>
      <c r="E851" s="4" t="s">
        <v>2</v>
      </c>
      <c r="F851" s="62" t="s">
        <v>1994</v>
      </c>
      <c r="G851" s="10">
        <v>15</v>
      </c>
    </row>
    <row r="852" spans="1:7" ht="35.15" customHeight="1" x14ac:dyDescent="0.25">
      <c r="A852" s="4" t="s">
        <v>1847</v>
      </c>
      <c r="B852" s="4" t="s">
        <v>134</v>
      </c>
      <c r="C852" s="4" t="s">
        <v>178</v>
      </c>
      <c r="D852" s="12" t="s">
        <v>179</v>
      </c>
      <c r="E852" s="4" t="s">
        <v>0</v>
      </c>
      <c r="F852" s="62" t="s">
        <v>980</v>
      </c>
      <c r="G852" s="10">
        <v>12</v>
      </c>
    </row>
    <row r="853" spans="1:7" ht="35.15" customHeight="1" x14ac:dyDescent="0.25">
      <c r="A853" s="4" t="s">
        <v>1847</v>
      </c>
      <c r="B853" s="4" t="s">
        <v>134</v>
      </c>
      <c r="C853" s="4" t="s">
        <v>178</v>
      </c>
      <c r="D853" s="12" t="s">
        <v>179</v>
      </c>
      <c r="E853" s="4" t="s">
        <v>1</v>
      </c>
      <c r="F853" s="62" t="s">
        <v>981</v>
      </c>
      <c r="G853" s="10">
        <v>12</v>
      </c>
    </row>
    <row r="854" spans="1:7" ht="35.15" customHeight="1" x14ac:dyDescent="0.25">
      <c r="A854" s="4" t="s">
        <v>1847</v>
      </c>
      <c r="B854" s="4" t="s">
        <v>134</v>
      </c>
      <c r="C854" s="4" t="s">
        <v>178</v>
      </c>
      <c r="D854" s="12" t="s">
        <v>179</v>
      </c>
      <c r="E854" s="4" t="s">
        <v>2</v>
      </c>
      <c r="F854" s="62" t="s">
        <v>982</v>
      </c>
      <c r="G854" s="10">
        <v>12</v>
      </c>
    </row>
    <row r="855" spans="1:7" ht="35.15" customHeight="1" x14ac:dyDescent="0.25">
      <c r="A855" s="4" t="s">
        <v>1847</v>
      </c>
      <c r="B855" s="4" t="s">
        <v>134</v>
      </c>
      <c r="C855" s="4" t="s">
        <v>180</v>
      </c>
      <c r="D855" s="12" t="s">
        <v>1115</v>
      </c>
      <c r="E855" s="4" t="s">
        <v>0</v>
      </c>
      <c r="F855" s="62" t="s">
        <v>1988</v>
      </c>
      <c r="G855" s="10">
        <v>6</v>
      </c>
    </row>
    <row r="856" spans="1:7" ht="35.15" customHeight="1" x14ac:dyDescent="0.25">
      <c r="A856" s="4" t="s">
        <v>1847</v>
      </c>
      <c r="B856" s="4" t="s">
        <v>134</v>
      </c>
      <c r="C856" s="4" t="s">
        <v>180</v>
      </c>
      <c r="D856" s="12" t="s">
        <v>1115</v>
      </c>
      <c r="E856" s="4" t="s">
        <v>1</v>
      </c>
      <c r="F856" s="62" t="s">
        <v>1110</v>
      </c>
      <c r="G856" s="10">
        <v>30</v>
      </c>
    </row>
    <row r="857" spans="1:7" ht="35.15" customHeight="1" x14ac:dyDescent="0.25">
      <c r="A857" s="4" t="s">
        <v>1847</v>
      </c>
      <c r="B857" s="4" t="s">
        <v>134</v>
      </c>
      <c r="C857" s="4" t="s">
        <v>180</v>
      </c>
      <c r="D857" s="12" t="s">
        <v>1115</v>
      </c>
      <c r="E857" s="4" t="s">
        <v>2</v>
      </c>
      <c r="F857" s="62" t="s">
        <v>1111</v>
      </c>
      <c r="G857" s="10">
        <v>12</v>
      </c>
    </row>
    <row r="858" spans="1:7" ht="35.15" customHeight="1" x14ac:dyDescent="0.25">
      <c r="A858" s="4" t="s">
        <v>1847</v>
      </c>
      <c r="B858" s="4" t="s">
        <v>134</v>
      </c>
      <c r="C858" s="4" t="s">
        <v>182</v>
      </c>
      <c r="D858" s="12" t="s">
        <v>323</v>
      </c>
      <c r="E858" s="4" t="s">
        <v>0</v>
      </c>
      <c r="F858" s="62" t="s">
        <v>2010</v>
      </c>
      <c r="G858" s="10">
        <v>4</v>
      </c>
    </row>
    <row r="859" spans="1:7" ht="35.15" customHeight="1" x14ac:dyDescent="0.25">
      <c r="A859" s="4" t="s">
        <v>1847</v>
      </c>
      <c r="B859" s="4" t="s">
        <v>134</v>
      </c>
      <c r="C859" s="4" t="s">
        <v>182</v>
      </c>
      <c r="D859" s="12" t="s">
        <v>323</v>
      </c>
      <c r="E859" s="4" t="s">
        <v>1</v>
      </c>
      <c r="F859" s="62" t="s">
        <v>1117</v>
      </c>
      <c r="G859" s="10">
        <v>4</v>
      </c>
    </row>
    <row r="860" spans="1:7" ht="35.15" customHeight="1" x14ac:dyDescent="0.25">
      <c r="A860" s="4" t="s">
        <v>1847</v>
      </c>
      <c r="B860" s="4" t="s">
        <v>134</v>
      </c>
      <c r="C860" s="4" t="s">
        <v>182</v>
      </c>
      <c r="D860" s="12" t="s">
        <v>323</v>
      </c>
      <c r="E860" s="4" t="s">
        <v>2</v>
      </c>
      <c r="F860" s="62" t="s">
        <v>1118</v>
      </c>
      <c r="G860" s="10">
        <v>4</v>
      </c>
    </row>
    <row r="861" spans="1:7" ht="35.15" customHeight="1" x14ac:dyDescent="0.25">
      <c r="A861" s="4" t="s">
        <v>1848</v>
      </c>
      <c r="B861" s="4" t="s">
        <v>110</v>
      </c>
      <c r="C861" s="4" t="s">
        <v>396</v>
      </c>
      <c r="D861" s="12" t="s">
        <v>397</v>
      </c>
      <c r="E861" s="4" t="s">
        <v>0</v>
      </c>
      <c r="F861" s="62" t="s">
        <v>621</v>
      </c>
      <c r="G861" s="10">
        <v>16</v>
      </c>
    </row>
    <row r="862" spans="1:7" ht="35.15" customHeight="1" x14ac:dyDescent="0.25">
      <c r="A862" s="4" t="s">
        <v>1848</v>
      </c>
      <c r="B862" s="4" t="s">
        <v>110</v>
      </c>
      <c r="C862" s="4" t="s">
        <v>396</v>
      </c>
      <c r="D862" s="12" t="s">
        <v>397</v>
      </c>
      <c r="E862" s="4" t="s">
        <v>1</v>
      </c>
      <c r="F862" s="62" t="s">
        <v>622</v>
      </c>
      <c r="G862" s="10">
        <v>8</v>
      </c>
    </row>
    <row r="863" spans="1:7" ht="35.15" customHeight="1" x14ac:dyDescent="0.25">
      <c r="A863" s="4" t="s">
        <v>1848</v>
      </c>
      <c r="B863" s="4" t="s">
        <v>110</v>
      </c>
      <c r="C863" s="4" t="s">
        <v>396</v>
      </c>
      <c r="D863" s="12" t="s">
        <v>397</v>
      </c>
      <c r="E863" s="4" t="s">
        <v>2</v>
      </c>
      <c r="F863" s="62" t="s">
        <v>623</v>
      </c>
      <c r="G863" s="10">
        <v>12</v>
      </c>
    </row>
    <row r="864" spans="1:7" ht="35.15" customHeight="1" x14ac:dyDescent="0.25">
      <c r="A864" s="4" t="s">
        <v>1848</v>
      </c>
      <c r="B864" s="4" t="s">
        <v>110</v>
      </c>
      <c r="C864" s="4" t="s">
        <v>399</v>
      </c>
      <c r="D864" s="12" t="s">
        <v>400</v>
      </c>
      <c r="E864" s="4" t="s">
        <v>0</v>
      </c>
      <c r="F864" s="62" t="s">
        <v>624</v>
      </c>
      <c r="G864" s="10">
        <v>16</v>
      </c>
    </row>
    <row r="865" spans="1:7" ht="35.15" customHeight="1" x14ac:dyDescent="0.25">
      <c r="A865" s="4" t="s">
        <v>1848</v>
      </c>
      <c r="B865" s="4" t="s">
        <v>110</v>
      </c>
      <c r="C865" s="4" t="s">
        <v>399</v>
      </c>
      <c r="D865" s="12" t="s">
        <v>400</v>
      </c>
      <c r="E865" s="4" t="s">
        <v>1</v>
      </c>
      <c r="F865" s="62" t="s">
        <v>625</v>
      </c>
      <c r="G865" s="10">
        <v>14</v>
      </c>
    </row>
    <row r="866" spans="1:7" ht="35.15" customHeight="1" x14ac:dyDescent="0.25">
      <c r="A866" s="4" t="s">
        <v>1848</v>
      </c>
      <c r="B866" s="4" t="s">
        <v>110</v>
      </c>
      <c r="C866" s="4" t="s">
        <v>399</v>
      </c>
      <c r="D866" s="12" t="s">
        <v>400</v>
      </c>
      <c r="E866" s="4" t="s">
        <v>2</v>
      </c>
      <c r="F866" s="62" t="s">
        <v>626</v>
      </c>
      <c r="G866" s="10">
        <v>6</v>
      </c>
    </row>
    <row r="867" spans="1:7" ht="35.15" customHeight="1" x14ac:dyDescent="0.25">
      <c r="A867" s="4" t="s">
        <v>1848</v>
      </c>
      <c r="B867" s="4" t="s">
        <v>110</v>
      </c>
      <c r="C867" s="4" t="s">
        <v>401</v>
      </c>
      <c r="D867" s="12" t="s">
        <v>402</v>
      </c>
      <c r="E867" s="4" t="s">
        <v>0</v>
      </c>
      <c r="F867" s="62" t="s">
        <v>627</v>
      </c>
      <c r="G867" s="10">
        <v>14</v>
      </c>
    </row>
    <row r="868" spans="1:7" ht="35.15" customHeight="1" x14ac:dyDescent="0.25">
      <c r="A868" s="4" t="s">
        <v>1848</v>
      </c>
      <c r="B868" s="4" t="s">
        <v>110</v>
      </c>
      <c r="C868" s="4" t="s">
        <v>401</v>
      </c>
      <c r="D868" s="12" t="s">
        <v>402</v>
      </c>
      <c r="E868" s="4" t="s">
        <v>1</v>
      </c>
      <c r="F868" s="62" t="s">
        <v>2090</v>
      </c>
      <c r="G868" s="10">
        <v>18</v>
      </c>
    </row>
    <row r="869" spans="1:7" ht="35.15" customHeight="1" x14ac:dyDescent="0.25">
      <c r="A869" s="4" t="s">
        <v>1848</v>
      </c>
      <c r="B869" s="4" t="s">
        <v>110</v>
      </c>
      <c r="C869" s="4" t="s">
        <v>401</v>
      </c>
      <c r="D869" s="12" t="s">
        <v>402</v>
      </c>
      <c r="E869" s="4" t="s">
        <v>2</v>
      </c>
      <c r="F869" s="62" t="s">
        <v>629</v>
      </c>
      <c r="G869" s="10">
        <v>4</v>
      </c>
    </row>
    <row r="870" spans="1:7" ht="35.15" customHeight="1" x14ac:dyDescent="0.25">
      <c r="A870" s="4" t="s">
        <v>1848</v>
      </c>
      <c r="B870" s="4" t="s">
        <v>110</v>
      </c>
      <c r="C870" s="4" t="s">
        <v>403</v>
      </c>
      <c r="D870" s="12" t="s">
        <v>404</v>
      </c>
      <c r="E870" s="4" t="s">
        <v>0</v>
      </c>
      <c r="F870" s="62" t="s">
        <v>630</v>
      </c>
      <c r="G870" s="10">
        <v>13</v>
      </c>
    </row>
    <row r="871" spans="1:7" ht="35.15" customHeight="1" x14ac:dyDescent="0.25">
      <c r="A871" s="4" t="s">
        <v>1848</v>
      </c>
      <c r="B871" s="4" t="s">
        <v>110</v>
      </c>
      <c r="C871" s="4" t="s">
        <v>403</v>
      </c>
      <c r="D871" s="12" t="s">
        <v>404</v>
      </c>
      <c r="E871" s="4" t="s">
        <v>1</v>
      </c>
      <c r="F871" s="62" t="s">
        <v>2339</v>
      </c>
      <c r="G871" s="10">
        <v>11</v>
      </c>
    </row>
    <row r="872" spans="1:7" ht="35.15" customHeight="1" x14ac:dyDescent="0.25">
      <c r="A872" s="4" t="s">
        <v>1848</v>
      </c>
      <c r="B872" s="4" t="s">
        <v>110</v>
      </c>
      <c r="C872" s="4" t="s">
        <v>403</v>
      </c>
      <c r="D872" s="12" t="s">
        <v>404</v>
      </c>
      <c r="E872" s="4" t="s">
        <v>2</v>
      </c>
      <c r="F872" s="62" t="s">
        <v>632</v>
      </c>
      <c r="G872" s="10">
        <v>12</v>
      </c>
    </row>
    <row r="873" spans="1:7" ht="35.15" customHeight="1" x14ac:dyDescent="0.25">
      <c r="A873" s="4" t="s">
        <v>1848</v>
      </c>
      <c r="B873" s="4" t="s">
        <v>110</v>
      </c>
      <c r="C873" s="4" t="s">
        <v>188</v>
      </c>
      <c r="D873" s="12" t="s">
        <v>405</v>
      </c>
      <c r="E873" s="4" t="s">
        <v>0</v>
      </c>
      <c r="F873" s="62" t="s">
        <v>2279</v>
      </c>
      <c r="G873" s="10">
        <v>12</v>
      </c>
    </row>
    <row r="874" spans="1:7" ht="35.15" customHeight="1" x14ac:dyDescent="0.25">
      <c r="A874" s="4" t="s">
        <v>1848</v>
      </c>
      <c r="B874" s="4" t="s">
        <v>110</v>
      </c>
      <c r="C874" s="4" t="s">
        <v>188</v>
      </c>
      <c r="D874" s="12" t="s">
        <v>405</v>
      </c>
      <c r="E874" s="4" t="s">
        <v>1</v>
      </c>
      <c r="F874" s="62" t="s">
        <v>571</v>
      </c>
      <c r="G874" s="10">
        <v>15</v>
      </c>
    </row>
    <row r="875" spans="1:7" ht="35.15" customHeight="1" x14ac:dyDescent="0.25">
      <c r="A875" s="4" t="s">
        <v>1848</v>
      </c>
      <c r="B875" s="4" t="s">
        <v>110</v>
      </c>
      <c r="C875" s="4" t="s">
        <v>188</v>
      </c>
      <c r="D875" s="12" t="s">
        <v>405</v>
      </c>
      <c r="E875" s="4" t="s">
        <v>2</v>
      </c>
      <c r="F875" s="62" t="s">
        <v>2280</v>
      </c>
      <c r="G875" s="10">
        <v>9</v>
      </c>
    </row>
    <row r="876" spans="1:7" ht="35.15" customHeight="1" x14ac:dyDescent="0.25">
      <c r="A876" s="4" t="s">
        <v>1848</v>
      </c>
      <c r="B876" s="4" t="s">
        <v>110</v>
      </c>
      <c r="C876" s="4" t="s">
        <v>406</v>
      </c>
      <c r="D876" s="12" t="s">
        <v>407</v>
      </c>
      <c r="E876" s="4" t="s">
        <v>0</v>
      </c>
      <c r="F876" s="62" t="s">
        <v>2091</v>
      </c>
      <c r="G876" s="10">
        <v>6</v>
      </c>
    </row>
    <row r="877" spans="1:7" ht="35.15" customHeight="1" x14ac:dyDescent="0.25">
      <c r="A877" s="4" t="s">
        <v>1848</v>
      </c>
      <c r="B877" s="4" t="s">
        <v>110</v>
      </c>
      <c r="C877" s="4" t="s">
        <v>406</v>
      </c>
      <c r="D877" s="12" t="s">
        <v>407</v>
      </c>
      <c r="E877" s="4" t="s">
        <v>1</v>
      </c>
      <c r="F877" s="62" t="s">
        <v>2092</v>
      </c>
      <c r="G877" s="10">
        <v>15</v>
      </c>
    </row>
    <row r="878" spans="1:7" ht="35.15" customHeight="1" x14ac:dyDescent="0.25">
      <c r="A878" s="4" t="s">
        <v>1848</v>
      </c>
      <c r="B878" s="4" t="s">
        <v>110</v>
      </c>
      <c r="C878" s="4" t="s">
        <v>406</v>
      </c>
      <c r="D878" s="12" t="s">
        <v>407</v>
      </c>
      <c r="E878" s="4" t="s">
        <v>2</v>
      </c>
      <c r="F878" s="62" t="s">
        <v>709</v>
      </c>
      <c r="G878" s="10">
        <v>15</v>
      </c>
    </row>
    <row r="879" spans="1:7" ht="35.15" customHeight="1" x14ac:dyDescent="0.25">
      <c r="A879" s="4" t="s">
        <v>1848</v>
      </c>
      <c r="B879" s="4" t="s">
        <v>110</v>
      </c>
      <c r="C879" s="4" t="s">
        <v>408</v>
      </c>
      <c r="D879" s="12" t="s">
        <v>1974</v>
      </c>
      <c r="E879" s="4" t="s">
        <v>0</v>
      </c>
      <c r="F879" s="62" t="s">
        <v>710</v>
      </c>
      <c r="G879" s="10">
        <v>18</v>
      </c>
    </row>
    <row r="880" spans="1:7" ht="35.15" customHeight="1" x14ac:dyDescent="0.25">
      <c r="A880" s="4" t="s">
        <v>1848</v>
      </c>
      <c r="B880" s="4" t="s">
        <v>110</v>
      </c>
      <c r="C880" s="4" t="s">
        <v>408</v>
      </c>
      <c r="D880" s="12" t="s">
        <v>1974</v>
      </c>
      <c r="E880" s="4" t="s">
        <v>1</v>
      </c>
      <c r="F880" s="62" t="s">
        <v>711</v>
      </c>
      <c r="G880" s="10">
        <v>12</v>
      </c>
    </row>
    <row r="881" spans="1:7" ht="35.15" customHeight="1" x14ac:dyDescent="0.25">
      <c r="A881" s="4" t="s">
        <v>1848</v>
      </c>
      <c r="B881" s="4" t="s">
        <v>110</v>
      </c>
      <c r="C881" s="4" t="s">
        <v>408</v>
      </c>
      <c r="D881" s="12" t="s">
        <v>1974</v>
      </c>
      <c r="E881" s="4" t="s">
        <v>2</v>
      </c>
      <c r="F881" s="62" t="s">
        <v>712</v>
      </c>
      <c r="G881" s="10">
        <v>6</v>
      </c>
    </row>
    <row r="882" spans="1:7" ht="35.15" customHeight="1" x14ac:dyDescent="0.25">
      <c r="A882" s="4" t="s">
        <v>1848</v>
      </c>
      <c r="B882" s="4" t="s">
        <v>110</v>
      </c>
      <c r="C882" s="4" t="s">
        <v>410</v>
      </c>
      <c r="D882" s="12" t="s">
        <v>411</v>
      </c>
      <c r="E882" s="4" t="s">
        <v>0</v>
      </c>
      <c r="F882" s="62" t="s">
        <v>713</v>
      </c>
      <c r="G882" s="10">
        <v>12</v>
      </c>
    </row>
    <row r="883" spans="1:7" ht="35.15" customHeight="1" x14ac:dyDescent="0.25">
      <c r="A883" s="4" t="s">
        <v>1848</v>
      </c>
      <c r="B883" s="4" t="s">
        <v>110</v>
      </c>
      <c r="C883" s="4" t="s">
        <v>410</v>
      </c>
      <c r="D883" s="12" t="s">
        <v>411</v>
      </c>
      <c r="E883" s="4" t="s">
        <v>1</v>
      </c>
      <c r="F883" s="62" t="s">
        <v>714</v>
      </c>
      <c r="G883" s="10">
        <v>6</v>
      </c>
    </row>
    <row r="884" spans="1:7" ht="35.15" customHeight="1" x14ac:dyDescent="0.25">
      <c r="A884" s="4" t="s">
        <v>1848</v>
      </c>
      <c r="B884" s="4" t="s">
        <v>110</v>
      </c>
      <c r="C884" s="4" t="s">
        <v>410</v>
      </c>
      <c r="D884" s="12" t="s">
        <v>411</v>
      </c>
      <c r="E884" s="4" t="s">
        <v>2</v>
      </c>
      <c r="F884" s="62" t="s">
        <v>715</v>
      </c>
      <c r="G884" s="10">
        <v>18</v>
      </c>
    </row>
    <row r="885" spans="1:7" ht="35.15" customHeight="1" x14ac:dyDescent="0.25">
      <c r="A885" s="4" t="s">
        <v>1848</v>
      </c>
      <c r="B885" s="4" t="s">
        <v>110</v>
      </c>
      <c r="C885" s="4" t="s">
        <v>412</v>
      </c>
      <c r="D885" s="12" t="s">
        <v>413</v>
      </c>
      <c r="E885" s="4" t="s">
        <v>0</v>
      </c>
      <c r="F885" s="62" t="s">
        <v>716</v>
      </c>
      <c r="G885" s="10">
        <v>15</v>
      </c>
    </row>
    <row r="886" spans="1:7" ht="35.15" customHeight="1" x14ac:dyDescent="0.25">
      <c r="A886" s="4" t="s">
        <v>1848</v>
      </c>
      <c r="B886" s="4" t="s">
        <v>110</v>
      </c>
      <c r="C886" s="4" t="s">
        <v>412</v>
      </c>
      <c r="D886" s="12" t="s">
        <v>413</v>
      </c>
      <c r="E886" s="4" t="s">
        <v>1</v>
      </c>
      <c r="F886" s="62" t="s">
        <v>717</v>
      </c>
      <c r="G886" s="10">
        <v>12</v>
      </c>
    </row>
    <row r="887" spans="1:7" ht="35.15" customHeight="1" x14ac:dyDescent="0.25">
      <c r="A887" s="4" t="s">
        <v>1848</v>
      </c>
      <c r="B887" s="4" t="s">
        <v>110</v>
      </c>
      <c r="C887" s="4" t="s">
        <v>412</v>
      </c>
      <c r="D887" s="12" t="s">
        <v>413</v>
      </c>
      <c r="E887" s="4" t="s">
        <v>2</v>
      </c>
      <c r="F887" s="62" t="s">
        <v>718</v>
      </c>
      <c r="G887" s="10">
        <v>9</v>
      </c>
    </row>
    <row r="888" spans="1:7" ht="35.15" customHeight="1" x14ac:dyDescent="0.25">
      <c r="A888" s="4" t="s">
        <v>1848</v>
      </c>
      <c r="B888" s="4" t="s">
        <v>110</v>
      </c>
      <c r="C888" s="4" t="s">
        <v>196</v>
      </c>
      <c r="D888" s="12" t="s">
        <v>414</v>
      </c>
      <c r="E888" s="4" t="s">
        <v>0</v>
      </c>
      <c r="F888" s="62" t="s">
        <v>598</v>
      </c>
      <c r="G888" s="10">
        <v>12</v>
      </c>
    </row>
    <row r="889" spans="1:7" ht="35.15" customHeight="1" x14ac:dyDescent="0.25">
      <c r="A889" s="4" t="s">
        <v>1848</v>
      </c>
      <c r="B889" s="4" t="s">
        <v>110</v>
      </c>
      <c r="C889" s="4" t="s">
        <v>196</v>
      </c>
      <c r="D889" s="12" t="s">
        <v>414</v>
      </c>
      <c r="E889" s="4" t="s">
        <v>1</v>
      </c>
      <c r="F889" s="62" t="s">
        <v>663</v>
      </c>
      <c r="G889" s="10">
        <v>12</v>
      </c>
    </row>
    <row r="890" spans="1:7" ht="35.15" customHeight="1" x14ac:dyDescent="0.25">
      <c r="A890" s="4" t="s">
        <v>1848</v>
      </c>
      <c r="B890" s="4" t="s">
        <v>110</v>
      </c>
      <c r="C890" s="4" t="s">
        <v>196</v>
      </c>
      <c r="D890" s="12" t="s">
        <v>414</v>
      </c>
      <c r="E890" s="4" t="s">
        <v>2</v>
      </c>
      <c r="F890" s="62" t="s">
        <v>664</v>
      </c>
      <c r="G890" s="10">
        <v>12</v>
      </c>
    </row>
    <row r="891" spans="1:7" ht="35.15" customHeight="1" x14ac:dyDescent="0.25">
      <c r="A891" s="4" t="s">
        <v>1848</v>
      </c>
      <c r="B891" s="4" t="s">
        <v>110</v>
      </c>
      <c r="C891" s="4" t="s">
        <v>130</v>
      </c>
      <c r="D891" s="12" t="s">
        <v>1108</v>
      </c>
      <c r="E891" s="4" t="s">
        <v>0</v>
      </c>
      <c r="F891" s="62" t="s">
        <v>1988</v>
      </c>
      <c r="G891" s="10">
        <v>6</v>
      </c>
    </row>
    <row r="892" spans="1:7" ht="35.15" customHeight="1" x14ac:dyDescent="0.25">
      <c r="A892" s="4" t="s">
        <v>1848</v>
      </c>
      <c r="B892" s="4" t="s">
        <v>110</v>
      </c>
      <c r="C892" s="4" t="s">
        <v>130</v>
      </c>
      <c r="D892" s="12" t="s">
        <v>1108</v>
      </c>
      <c r="E892" s="4" t="s">
        <v>1</v>
      </c>
      <c r="F892" s="62" t="s">
        <v>1110</v>
      </c>
      <c r="G892" s="10">
        <v>30</v>
      </c>
    </row>
    <row r="893" spans="1:7" ht="35.15" customHeight="1" x14ac:dyDescent="0.25">
      <c r="A893" s="4" t="s">
        <v>1848</v>
      </c>
      <c r="B893" s="4" t="s">
        <v>110</v>
      </c>
      <c r="C893" s="4" t="s">
        <v>130</v>
      </c>
      <c r="D893" s="12" t="s">
        <v>1108</v>
      </c>
      <c r="E893" s="4" t="s">
        <v>2</v>
      </c>
      <c r="F893" s="62" t="s">
        <v>1111</v>
      </c>
      <c r="G893" s="10">
        <v>12</v>
      </c>
    </row>
    <row r="894" spans="1:7" ht="35.15" customHeight="1" x14ac:dyDescent="0.25">
      <c r="A894" s="4" t="s">
        <v>1848</v>
      </c>
      <c r="B894" s="4" t="s">
        <v>110</v>
      </c>
      <c r="C894" s="4" t="s">
        <v>132</v>
      </c>
      <c r="D894" s="12" t="s">
        <v>133</v>
      </c>
      <c r="E894" s="4" t="s">
        <v>0</v>
      </c>
      <c r="F894" s="62" t="s">
        <v>1989</v>
      </c>
      <c r="G894" s="10">
        <v>7</v>
      </c>
    </row>
    <row r="895" spans="1:7" ht="35.15" customHeight="1" x14ac:dyDescent="0.25">
      <c r="A895" s="4" t="s">
        <v>1848</v>
      </c>
      <c r="B895" s="4" t="s">
        <v>110</v>
      </c>
      <c r="C895" s="4" t="s">
        <v>132</v>
      </c>
      <c r="D895" s="12" t="s">
        <v>133</v>
      </c>
      <c r="E895" s="4" t="s">
        <v>1</v>
      </c>
      <c r="F895" s="62" t="s">
        <v>1114</v>
      </c>
      <c r="G895" s="10">
        <v>5</v>
      </c>
    </row>
    <row r="896" spans="1:7" ht="35.15" customHeight="1" x14ac:dyDescent="0.25">
      <c r="A896" s="4" t="s">
        <v>1848</v>
      </c>
      <c r="B896" s="4" t="s">
        <v>134</v>
      </c>
      <c r="C896" s="4" t="s">
        <v>415</v>
      </c>
      <c r="D896" s="12" t="s">
        <v>416</v>
      </c>
      <c r="E896" s="4" t="s">
        <v>0</v>
      </c>
      <c r="F896" s="62" t="s">
        <v>909</v>
      </c>
      <c r="G896" s="10">
        <v>12</v>
      </c>
    </row>
    <row r="897" spans="1:7" ht="35.15" customHeight="1" x14ac:dyDescent="0.25">
      <c r="A897" s="4" t="s">
        <v>1848</v>
      </c>
      <c r="B897" s="4" t="s">
        <v>134</v>
      </c>
      <c r="C897" s="4" t="s">
        <v>415</v>
      </c>
      <c r="D897" s="12" t="s">
        <v>416</v>
      </c>
      <c r="E897" s="4" t="s">
        <v>1</v>
      </c>
      <c r="F897" s="62" t="s">
        <v>910</v>
      </c>
      <c r="G897" s="10">
        <v>13</v>
      </c>
    </row>
    <row r="898" spans="1:7" ht="35.15" customHeight="1" x14ac:dyDescent="0.25">
      <c r="A898" s="4" t="s">
        <v>1848</v>
      </c>
      <c r="B898" s="4" t="s">
        <v>134</v>
      </c>
      <c r="C898" s="4" t="s">
        <v>415</v>
      </c>
      <c r="D898" s="12" t="s">
        <v>416</v>
      </c>
      <c r="E898" s="4" t="s">
        <v>2</v>
      </c>
      <c r="F898" s="62" t="s">
        <v>911</v>
      </c>
      <c r="G898" s="10">
        <v>11</v>
      </c>
    </row>
    <row r="899" spans="1:7" ht="35.15" customHeight="1" x14ac:dyDescent="0.25">
      <c r="A899" s="4" t="s">
        <v>1848</v>
      </c>
      <c r="B899" s="4" t="s">
        <v>134</v>
      </c>
      <c r="C899" s="4" t="s">
        <v>417</v>
      </c>
      <c r="D899" s="12" t="s">
        <v>418</v>
      </c>
      <c r="E899" s="4" t="s">
        <v>0</v>
      </c>
      <c r="F899" s="62" t="s">
        <v>2093</v>
      </c>
      <c r="G899" s="10">
        <v>10</v>
      </c>
    </row>
    <row r="900" spans="1:7" ht="35.15" customHeight="1" x14ac:dyDescent="0.25">
      <c r="A900" s="4" t="s">
        <v>1848</v>
      </c>
      <c r="B900" s="4" t="s">
        <v>134</v>
      </c>
      <c r="C900" s="4" t="s">
        <v>417</v>
      </c>
      <c r="D900" s="12" t="s">
        <v>418</v>
      </c>
      <c r="E900" s="4" t="s">
        <v>1</v>
      </c>
      <c r="F900" s="62" t="s">
        <v>913</v>
      </c>
      <c r="G900" s="10">
        <v>17</v>
      </c>
    </row>
    <row r="901" spans="1:7" ht="35.15" customHeight="1" x14ac:dyDescent="0.25">
      <c r="A901" s="4" t="s">
        <v>1848</v>
      </c>
      <c r="B901" s="4" t="s">
        <v>134</v>
      </c>
      <c r="C901" s="4" t="s">
        <v>417</v>
      </c>
      <c r="D901" s="12" t="s">
        <v>418</v>
      </c>
      <c r="E901" s="4" t="s">
        <v>2</v>
      </c>
      <c r="F901" s="62" t="s">
        <v>914</v>
      </c>
      <c r="G901" s="10">
        <v>9</v>
      </c>
    </row>
    <row r="902" spans="1:7" ht="35.15" customHeight="1" x14ac:dyDescent="0.25">
      <c r="A902" s="4" t="s">
        <v>1848</v>
      </c>
      <c r="B902" s="4" t="s">
        <v>134</v>
      </c>
      <c r="C902" s="4" t="s">
        <v>419</v>
      </c>
      <c r="D902" s="12" t="s">
        <v>1975</v>
      </c>
      <c r="E902" s="4" t="s">
        <v>0</v>
      </c>
      <c r="F902" s="62" t="s">
        <v>2000</v>
      </c>
      <c r="G902" s="10">
        <v>15</v>
      </c>
    </row>
    <row r="903" spans="1:7" ht="35.15" customHeight="1" x14ac:dyDescent="0.25">
      <c r="A903" s="4" t="s">
        <v>1848</v>
      </c>
      <c r="B903" s="4" t="s">
        <v>134</v>
      </c>
      <c r="C903" s="4" t="s">
        <v>419</v>
      </c>
      <c r="D903" s="12" t="s">
        <v>1975</v>
      </c>
      <c r="E903" s="4" t="s">
        <v>1</v>
      </c>
      <c r="F903" s="62" t="s">
        <v>916</v>
      </c>
      <c r="G903" s="10">
        <v>15</v>
      </c>
    </row>
    <row r="904" spans="1:7" ht="35.15" customHeight="1" x14ac:dyDescent="0.25">
      <c r="A904" s="4" t="s">
        <v>1848</v>
      </c>
      <c r="B904" s="4" t="s">
        <v>134</v>
      </c>
      <c r="C904" s="4" t="s">
        <v>419</v>
      </c>
      <c r="D904" s="12" t="s">
        <v>1975</v>
      </c>
      <c r="E904" s="4" t="s">
        <v>2</v>
      </c>
      <c r="F904" s="62" t="s">
        <v>2286</v>
      </c>
      <c r="G904" s="10">
        <v>6</v>
      </c>
    </row>
    <row r="905" spans="1:7" ht="35.15" customHeight="1" x14ac:dyDescent="0.25">
      <c r="A905" s="4" t="s">
        <v>1848</v>
      </c>
      <c r="B905" s="4" t="s">
        <v>134</v>
      </c>
      <c r="C905" s="4" t="s">
        <v>421</v>
      </c>
      <c r="D905" s="12" t="s">
        <v>422</v>
      </c>
      <c r="E905" s="4" t="s">
        <v>0</v>
      </c>
      <c r="F905" s="62" t="s">
        <v>918</v>
      </c>
      <c r="G905" s="10">
        <v>10</v>
      </c>
    </row>
    <row r="906" spans="1:7" ht="35.15" customHeight="1" x14ac:dyDescent="0.25">
      <c r="A906" s="4" t="s">
        <v>1848</v>
      </c>
      <c r="B906" s="4" t="s">
        <v>134</v>
      </c>
      <c r="C906" s="4" t="s">
        <v>421</v>
      </c>
      <c r="D906" s="12" t="s">
        <v>422</v>
      </c>
      <c r="E906" s="4" t="s">
        <v>1</v>
      </c>
      <c r="F906" s="62" t="s">
        <v>2094</v>
      </c>
      <c r="G906" s="10">
        <v>16</v>
      </c>
    </row>
    <row r="907" spans="1:7" ht="35.15" customHeight="1" x14ac:dyDescent="0.25">
      <c r="A907" s="4" t="s">
        <v>1848</v>
      </c>
      <c r="B907" s="4" t="s">
        <v>134</v>
      </c>
      <c r="C907" s="4" t="s">
        <v>421</v>
      </c>
      <c r="D907" s="12" t="s">
        <v>422</v>
      </c>
      <c r="E907" s="4" t="s">
        <v>2</v>
      </c>
      <c r="F907" s="62" t="s">
        <v>2095</v>
      </c>
      <c r="G907" s="10">
        <v>10</v>
      </c>
    </row>
    <row r="908" spans="1:7" ht="35.15" customHeight="1" x14ac:dyDescent="0.25">
      <c r="A908" s="4" t="s">
        <v>1848</v>
      </c>
      <c r="B908" s="4" t="s">
        <v>134</v>
      </c>
      <c r="C908" s="4" t="s">
        <v>423</v>
      </c>
      <c r="D908" s="12" t="s">
        <v>1976</v>
      </c>
      <c r="E908" s="4" t="s">
        <v>0</v>
      </c>
      <c r="F908" s="62" t="s">
        <v>2340</v>
      </c>
      <c r="G908" s="10">
        <v>12</v>
      </c>
    </row>
    <row r="909" spans="1:7" ht="35.15" customHeight="1" x14ac:dyDescent="0.25">
      <c r="A909" s="4" t="s">
        <v>1848</v>
      </c>
      <c r="B909" s="4" t="s">
        <v>134</v>
      </c>
      <c r="C909" s="4" t="s">
        <v>423</v>
      </c>
      <c r="D909" s="12" t="s">
        <v>1976</v>
      </c>
      <c r="E909" s="4" t="s">
        <v>1</v>
      </c>
      <c r="F909" s="62" t="s">
        <v>2341</v>
      </c>
      <c r="G909" s="10">
        <v>12</v>
      </c>
    </row>
    <row r="910" spans="1:7" ht="35.15" customHeight="1" x14ac:dyDescent="0.25">
      <c r="A910" s="4" t="s">
        <v>1848</v>
      </c>
      <c r="B910" s="4" t="s">
        <v>134</v>
      </c>
      <c r="C910" s="4" t="s">
        <v>423</v>
      </c>
      <c r="D910" s="12" t="s">
        <v>1976</v>
      </c>
      <c r="E910" s="4" t="s">
        <v>2</v>
      </c>
      <c r="F910" s="62" t="s">
        <v>2342</v>
      </c>
      <c r="G910" s="10">
        <v>12</v>
      </c>
    </row>
    <row r="911" spans="1:7" ht="35.15" customHeight="1" x14ac:dyDescent="0.25">
      <c r="A911" s="4" t="s">
        <v>1848</v>
      </c>
      <c r="B911" s="4" t="s">
        <v>134</v>
      </c>
      <c r="C911" s="4" t="s">
        <v>1945</v>
      </c>
      <c r="D911" s="12" t="s">
        <v>1946</v>
      </c>
      <c r="E911" s="4" t="s">
        <v>0</v>
      </c>
      <c r="F911" s="62" t="s">
        <v>1992</v>
      </c>
      <c r="G911" s="10">
        <v>10</v>
      </c>
    </row>
    <row r="912" spans="1:7" ht="35.15" customHeight="1" x14ac:dyDescent="0.25">
      <c r="A912" s="4" t="s">
        <v>1848</v>
      </c>
      <c r="B912" s="4" t="s">
        <v>134</v>
      </c>
      <c r="C912" s="4" t="s">
        <v>1945</v>
      </c>
      <c r="D912" s="12" t="s">
        <v>1946</v>
      </c>
      <c r="E912" s="4" t="s">
        <v>1</v>
      </c>
      <c r="F912" s="62" t="s">
        <v>1993</v>
      </c>
      <c r="G912" s="10">
        <v>12</v>
      </c>
    </row>
    <row r="913" spans="1:7" ht="35.15" customHeight="1" x14ac:dyDescent="0.25">
      <c r="A913" s="4" t="s">
        <v>1848</v>
      </c>
      <c r="B913" s="4" t="s">
        <v>134</v>
      </c>
      <c r="C913" s="4" t="s">
        <v>1945</v>
      </c>
      <c r="D913" s="12" t="s">
        <v>1946</v>
      </c>
      <c r="E913" s="4" t="s">
        <v>2</v>
      </c>
      <c r="F913" s="62" t="s">
        <v>1994</v>
      </c>
      <c r="G913" s="10">
        <v>14</v>
      </c>
    </row>
    <row r="914" spans="1:7" ht="35.15" customHeight="1" x14ac:dyDescent="0.25">
      <c r="A914" s="4" t="s">
        <v>1848</v>
      </c>
      <c r="B914" s="4" t="s">
        <v>134</v>
      </c>
      <c r="C914" s="4" t="s">
        <v>146</v>
      </c>
      <c r="D914" s="12" t="s">
        <v>350</v>
      </c>
      <c r="E914" s="4" t="s">
        <v>0</v>
      </c>
      <c r="F914" s="62" t="s">
        <v>927</v>
      </c>
      <c r="G914" s="10">
        <v>6</v>
      </c>
    </row>
    <row r="915" spans="1:7" ht="35.15" customHeight="1" x14ac:dyDescent="0.25">
      <c r="A915" s="4" t="s">
        <v>1848</v>
      </c>
      <c r="B915" s="4" t="s">
        <v>134</v>
      </c>
      <c r="C915" s="4" t="s">
        <v>146</v>
      </c>
      <c r="D915" s="12" t="s">
        <v>350</v>
      </c>
      <c r="E915" s="4" t="s">
        <v>1</v>
      </c>
      <c r="F915" s="62" t="s">
        <v>928</v>
      </c>
      <c r="G915" s="10">
        <v>5</v>
      </c>
    </row>
    <row r="916" spans="1:7" ht="35.15" customHeight="1" x14ac:dyDescent="0.25">
      <c r="A916" s="4" t="s">
        <v>1848</v>
      </c>
      <c r="B916" s="4" t="s">
        <v>134</v>
      </c>
      <c r="C916" s="4" t="s">
        <v>146</v>
      </c>
      <c r="D916" s="12" t="s">
        <v>350</v>
      </c>
      <c r="E916" s="4" t="s">
        <v>2</v>
      </c>
      <c r="F916" s="62" t="s">
        <v>929</v>
      </c>
      <c r="G916" s="10">
        <v>6</v>
      </c>
    </row>
    <row r="917" spans="1:7" ht="35.15" customHeight="1" x14ac:dyDescent="0.25">
      <c r="A917" s="4" t="s">
        <v>1848</v>
      </c>
      <c r="B917" s="4" t="s">
        <v>134</v>
      </c>
      <c r="C917" s="4" t="s">
        <v>430</v>
      </c>
      <c r="D917" s="12" t="s">
        <v>431</v>
      </c>
      <c r="E917" s="4" t="s">
        <v>0</v>
      </c>
      <c r="F917" s="62" t="s">
        <v>2343</v>
      </c>
      <c r="G917" s="10">
        <v>11</v>
      </c>
    </row>
    <row r="918" spans="1:7" ht="35.15" customHeight="1" x14ac:dyDescent="0.25">
      <c r="A918" s="4" t="s">
        <v>1848</v>
      </c>
      <c r="B918" s="4" t="s">
        <v>134</v>
      </c>
      <c r="C918" s="4" t="s">
        <v>430</v>
      </c>
      <c r="D918" s="12" t="s">
        <v>431</v>
      </c>
      <c r="E918" s="4" t="s">
        <v>1</v>
      </c>
      <c r="F918" s="62" t="s">
        <v>939</v>
      </c>
      <c r="G918" s="10">
        <v>10</v>
      </c>
    </row>
    <row r="919" spans="1:7" ht="35.15" customHeight="1" x14ac:dyDescent="0.25">
      <c r="A919" s="4" t="s">
        <v>1848</v>
      </c>
      <c r="B919" s="4" t="s">
        <v>134</v>
      </c>
      <c r="C919" s="4" t="s">
        <v>430</v>
      </c>
      <c r="D919" s="12" t="s">
        <v>431</v>
      </c>
      <c r="E919" s="4" t="s">
        <v>2</v>
      </c>
      <c r="F919" s="62" t="s">
        <v>940</v>
      </c>
      <c r="G919" s="10">
        <v>15</v>
      </c>
    </row>
    <row r="920" spans="1:7" ht="35.15" customHeight="1" x14ac:dyDescent="0.25">
      <c r="A920" s="4" t="s">
        <v>1848</v>
      </c>
      <c r="B920" s="4" t="s">
        <v>134</v>
      </c>
      <c r="C920" s="4" t="s">
        <v>1950</v>
      </c>
      <c r="D920" s="12" t="s">
        <v>1951</v>
      </c>
      <c r="E920" s="4" t="s">
        <v>0</v>
      </c>
      <c r="F920" s="62" t="s">
        <v>1997</v>
      </c>
      <c r="G920" s="10">
        <v>10</v>
      </c>
    </row>
    <row r="921" spans="1:7" ht="35.15" customHeight="1" x14ac:dyDescent="0.25">
      <c r="A921" s="4" t="s">
        <v>1848</v>
      </c>
      <c r="B921" s="4" t="s">
        <v>134</v>
      </c>
      <c r="C921" s="4" t="s">
        <v>1950</v>
      </c>
      <c r="D921" s="12" t="s">
        <v>1951</v>
      </c>
      <c r="E921" s="4" t="s">
        <v>1</v>
      </c>
      <c r="F921" s="62" t="s">
        <v>1998</v>
      </c>
      <c r="G921" s="10">
        <v>12</v>
      </c>
    </row>
    <row r="922" spans="1:7" ht="35.15" customHeight="1" x14ac:dyDescent="0.25">
      <c r="A922" s="4" t="s">
        <v>1848</v>
      </c>
      <c r="B922" s="4" t="s">
        <v>134</v>
      </c>
      <c r="C922" s="4" t="s">
        <v>1950</v>
      </c>
      <c r="D922" s="12" t="s">
        <v>1951</v>
      </c>
      <c r="E922" s="4" t="s">
        <v>2</v>
      </c>
      <c r="F922" s="62" t="s">
        <v>1999</v>
      </c>
      <c r="G922" s="10">
        <v>14</v>
      </c>
    </row>
    <row r="923" spans="1:7" ht="35.15" customHeight="1" x14ac:dyDescent="0.25">
      <c r="A923" s="4" t="s">
        <v>1848</v>
      </c>
      <c r="B923" s="4" t="s">
        <v>134</v>
      </c>
      <c r="C923" s="4" t="s">
        <v>279</v>
      </c>
      <c r="D923" s="12" t="s">
        <v>280</v>
      </c>
      <c r="E923" s="4" t="s">
        <v>0</v>
      </c>
      <c r="F923" s="62" t="s">
        <v>825</v>
      </c>
      <c r="G923" s="10">
        <v>11</v>
      </c>
    </row>
    <row r="924" spans="1:7" ht="35.15" customHeight="1" x14ac:dyDescent="0.25">
      <c r="A924" s="4" t="s">
        <v>1848</v>
      </c>
      <c r="B924" s="4" t="s">
        <v>134</v>
      </c>
      <c r="C924" s="4" t="s">
        <v>279</v>
      </c>
      <c r="D924" s="12" t="s">
        <v>280</v>
      </c>
      <c r="E924" s="4" t="s">
        <v>1</v>
      </c>
      <c r="F924" s="62" t="s">
        <v>826</v>
      </c>
      <c r="G924" s="10">
        <v>13</v>
      </c>
    </row>
    <row r="925" spans="1:7" ht="35.15" customHeight="1" x14ac:dyDescent="0.25">
      <c r="A925" s="4" t="s">
        <v>1848</v>
      </c>
      <c r="B925" s="4" t="s">
        <v>134</v>
      </c>
      <c r="C925" s="4" t="s">
        <v>279</v>
      </c>
      <c r="D925" s="12" t="s">
        <v>280</v>
      </c>
      <c r="E925" s="4" t="s">
        <v>2</v>
      </c>
      <c r="F925" s="62" t="s">
        <v>827</v>
      </c>
      <c r="G925" s="10">
        <v>12</v>
      </c>
    </row>
    <row r="926" spans="1:7" ht="35.15" customHeight="1" x14ac:dyDescent="0.25">
      <c r="A926" s="4" t="s">
        <v>1848</v>
      </c>
      <c r="B926" s="4" t="s">
        <v>134</v>
      </c>
      <c r="C926" s="4" t="s">
        <v>156</v>
      </c>
      <c r="D926" s="12" t="s">
        <v>356</v>
      </c>
      <c r="E926" s="4" t="s">
        <v>0</v>
      </c>
      <c r="F926" s="62" t="s">
        <v>891</v>
      </c>
      <c r="G926" s="10">
        <v>3</v>
      </c>
    </row>
    <row r="927" spans="1:7" ht="35.15" customHeight="1" x14ac:dyDescent="0.25">
      <c r="A927" s="4" t="s">
        <v>1848</v>
      </c>
      <c r="B927" s="4" t="s">
        <v>134</v>
      </c>
      <c r="C927" s="4" t="s">
        <v>156</v>
      </c>
      <c r="D927" s="12" t="s">
        <v>356</v>
      </c>
      <c r="E927" s="4" t="s">
        <v>1</v>
      </c>
      <c r="F927" s="62" t="s">
        <v>892</v>
      </c>
      <c r="G927" s="10">
        <v>3</v>
      </c>
    </row>
    <row r="928" spans="1:7" ht="35.15" customHeight="1" x14ac:dyDescent="0.25">
      <c r="A928" s="4" t="s">
        <v>1848</v>
      </c>
      <c r="B928" s="4" t="s">
        <v>134</v>
      </c>
      <c r="C928" s="4" t="s">
        <v>156</v>
      </c>
      <c r="D928" s="12" t="s">
        <v>356</v>
      </c>
      <c r="E928" s="4" t="s">
        <v>2</v>
      </c>
      <c r="F928" s="62" t="s">
        <v>893</v>
      </c>
      <c r="G928" s="10">
        <v>3</v>
      </c>
    </row>
    <row r="929" spans="1:7" ht="35.15" customHeight="1" x14ac:dyDescent="0.25">
      <c r="A929" s="4" t="s">
        <v>1848</v>
      </c>
      <c r="B929" s="4" t="s">
        <v>134</v>
      </c>
      <c r="C929" s="4" t="s">
        <v>432</v>
      </c>
      <c r="D929" s="12" t="s">
        <v>433</v>
      </c>
      <c r="E929" s="4" t="s">
        <v>0</v>
      </c>
      <c r="F929" s="62" t="s">
        <v>1072</v>
      </c>
      <c r="G929" s="10">
        <v>12</v>
      </c>
    </row>
    <row r="930" spans="1:7" ht="35.15" customHeight="1" x14ac:dyDescent="0.25">
      <c r="A930" s="4" t="s">
        <v>1848</v>
      </c>
      <c r="B930" s="4" t="s">
        <v>134</v>
      </c>
      <c r="C930" s="4" t="s">
        <v>432</v>
      </c>
      <c r="D930" s="12" t="s">
        <v>433</v>
      </c>
      <c r="E930" s="4" t="s">
        <v>1</v>
      </c>
      <c r="F930" s="62" t="s">
        <v>2344</v>
      </c>
      <c r="G930" s="10">
        <v>15</v>
      </c>
    </row>
    <row r="931" spans="1:7" ht="35.15" customHeight="1" x14ac:dyDescent="0.25">
      <c r="A931" s="4" t="s">
        <v>1848</v>
      </c>
      <c r="B931" s="4" t="s">
        <v>134</v>
      </c>
      <c r="C931" s="4" t="s">
        <v>432</v>
      </c>
      <c r="D931" s="12" t="s">
        <v>433</v>
      </c>
      <c r="E931" s="4" t="s">
        <v>2</v>
      </c>
      <c r="F931" s="62" t="s">
        <v>1074</v>
      </c>
      <c r="G931" s="10">
        <v>9</v>
      </c>
    </row>
    <row r="932" spans="1:7" ht="35.15" customHeight="1" x14ac:dyDescent="0.25">
      <c r="A932" s="4" t="s">
        <v>1848</v>
      </c>
      <c r="B932" s="4" t="s">
        <v>134</v>
      </c>
      <c r="C932" s="4" t="s">
        <v>434</v>
      </c>
      <c r="D932" s="12" t="s">
        <v>435</v>
      </c>
      <c r="E932" s="4" t="s">
        <v>0</v>
      </c>
      <c r="F932" s="62" t="s">
        <v>1075</v>
      </c>
      <c r="G932" s="10">
        <v>12</v>
      </c>
    </row>
    <row r="933" spans="1:7" ht="35.15" customHeight="1" x14ac:dyDescent="0.25">
      <c r="A933" s="4" t="s">
        <v>1848</v>
      </c>
      <c r="B933" s="4" t="s">
        <v>134</v>
      </c>
      <c r="C933" s="4" t="s">
        <v>434</v>
      </c>
      <c r="D933" s="12" t="s">
        <v>435</v>
      </c>
      <c r="E933" s="4" t="s">
        <v>1</v>
      </c>
      <c r="F933" s="62" t="s">
        <v>1076</v>
      </c>
      <c r="G933" s="10">
        <v>18</v>
      </c>
    </row>
    <row r="934" spans="1:7" ht="35.15" customHeight="1" x14ac:dyDescent="0.25">
      <c r="A934" s="4" t="s">
        <v>1848</v>
      </c>
      <c r="B934" s="4" t="s">
        <v>134</v>
      </c>
      <c r="C934" s="4" t="s">
        <v>434</v>
      </c>
      <c r="D934" s="12" t="s">
        <v>435</v>
      </c>
      <c r="E934" s="4" t="s">
        <v>2</v>
      </c>
      <c r="F934" s="62" t="s">
        <v>1077</v>
      </c>
      <c r="G934" s="10">
        <v>6</v>
      </c>
    </row>
    <row r="935" spans="1:7" ht="35.15" customHeight="1" x14ac:dyDescent="0.25">
      <c r="A935" s="4" t="s">
        <v>1848</v>
      </c>
      <c r="B935" s="4" t="s">
        <v>134</v>
      </c>
      <c r="C935" s="4" t="s">
        <v>436</v>
      </c>
      <c r="D935" s="12" t="s">
        <v>1977</v>
      </c>
      <c r="E935" s="4" t="s">
        <v>0</v>
      </c>
      <c r="F935" s="62" t="s">
        <v>1078</v>
      </c>
      <c r="G935" s="10">
        <v>12</v>
      </c>
    </row>
    <row r="936" spans="1:7" ht="35.15" customHeight="1" x14ac:dyDescent="0.25">
      <c r="A936" s="4" t="s">
        <v>1848</v>
      </c>
      <c r="B936" s="4" t="s">
        <v>134</v>
      </c>
      <c r="C936" s="4" t="s">
        <v>436</v>
      </c>
      <c r="D936" s="12" t="s">
        <v>1977</v>
      </c>
      <c r="E936" s="4" t="s">
        <v>1</v>
      </c>
      <c r="F936" s="62" t="s">
        <v>1079</v>
      </c>
      <c r="G936" s="10">
        <v>18</v>
      </c>
    </row>
    <row r="937" spans="1:7" ht="35.15" customHeight="1" x14ac:dyDescent="0.25">
      <c r="A937" s="4" t="s">
        <v>1848</v>
      </c>
      <c r="B937" s="4" t="s">
        <v>134</v>
      </c>
      <c r="C937" s="4" t="s">
        <v>436</v>
      </c>
      <c r="D937" s="12" t="s">
        <v>1977</v>
      </c>
      <c r="E937" s="4" t="s">
        <v>2</v>
      </c>
      <c r="F937" s="62" t="s">
        <v>1080</v>
      </c>
      <c r="G937" s="10">
        <v>6</v>
      </c>
    </row>
    <row r="938" spans="1:7" ht="35.15" customHeight="1" x14ac:dyDescent="0.25">
      <c r="A938" s="4" t="s">
        <v>1848</v>
      </c>
      <c r="B938" s="4" t="s">
        <v>134</v>
      </c>
      <c r="C938" s="4" t="s">
        <v>438</v>
      </c>
      <c r="D938" s="12" t="s">
        <v>439</v>
      </c>
      <c r="E938" s="4" t="s">
        <v>0</v>
      </c>
      <c r="F938" s="62" t="s">
        <v>2345</v>
      </c>
      <c r="G938" s="10">
        <v>12</v>
      </c>
    </row>
    <row r="939" spans="1:7" ht="35.15" customHeight="1" x14ac:dyDescent="0.25">
      <c r="A939" s="4" t="s">
        <v>1848</v>
      </c>
      <c r="B939" s="4" t="s">
        <v>134</v>
      </c>
      <c r="C939" s="4" t="s">
        <v>438</v>
      </c>
      <c r="D939" s="12" t="s">
        <v>439</v>
      </c>
      <c r="E939" s="4" t="s">
        <v>1</v>
      </c>
      <c r="F939" s="62" t="s">
        <v>1082</v>
      </c>
      <c r="G939" s="10">
        <v>18</v>
      </c>
    </row>
    <row r="940" spans="1:7" ht="35.15" customHeight="1" x14ac:dyDescent="0.25">
      <c r="A940" s="4" t="s">
        <v>1848</v>
      </c>
      <c r="B940" s="4" t="s">
        <v>134</v>
      </c>
      <c r="C940" s="4" t="s">
        <v>438</v>
      </c>
      <c r="D940" s="12" t="s">
        <v>439</v>
      </c>
      <c r="E940" s="4" t="s">
        <v>2</v>
      </c>
      <c r="F940" s="62" t="s">
        <v>1083</v>
      </c>
      <c r="G940" s="10">
        <v>6</v>
      </c>
    </row>
    <row r="941" spans="1:7" ht="35.15" customHeight="1" x14ac:dyDescent="0.25">
      <c r="A941" s="4" t="s">
        <v>1848</v>
      </c>
      <c r="B941" s="4" t="s">
        <v>134</v>
      </c>
      <c r="C941" s="4" t="s">
        <v>440</v>
      </c>
      <c r="D941" s="12" t="s">
        <v>441</v>
      </c>
      <c r="E941" s="4" t="s">
        <v>0</v>
      </c>
      <c r="F941" s="62" t="s">
        <v>1084</v>
      </c>
      <c r="G941" s="10">
        <v>12</v>
      </c>
    </row>
    <row r="942" spans="1:7" ht="35.15" customHeight="1" x14ac:dyDescent="0.25">
      <c r="A942" s="4" t="s">
        <v>1848</v>
      </c>
      <c r="B942" s="4" t="s">
        <v>134</v>
      </c>
      <c r="C942" s="4" t="s">
        <v>440</v>
      </c>
      <c r="D942" s="12" t="s">
        <v>441</v>
      </c>
      <c r="E942" s="4" t="s">
        <v>1</v>
      </c>
      <c r="F942" s="62" t="s">
        <v>2346</v>
      </c>
      <c r="G942" s="10">
        <v>12</v>
      </c>
    </row>
    <row r="943" spans="1:7" ht="35.15" customHeight="1" x14ac:dyDescent="0.25">
      <c r="A943" s="4" t="s">
        <v>1848</v>
      </c>
      <c r="B943" s="4" t="s">
        <v>134</v>
      </c>
      <c r="C943" s="4" t="s">
        <v>440</v>
      </c>
      <c r="D943" s="12" t="s">
        <v>441</v>
      </c>
      <c r="E943" s="4" t="s">
        <v>2</v>
      </c>
      <c r="F943" s="62" t="s">
        <v>2347</v>
      </c>
      <c r="G943" s="10">
        <v>12</v>
      </c>
    </row>
    <row r="944" spans="1:7" ht="35.15" customHeight="1" x14ac:dyDescent="0.25">
      <c r="A944" s="4" t="s">
        <v>1848</v>
      </c>
      <c r="B944" s="4" t="s">
        <v>134</v>
      </c>
      <c r="C944" s="4" t="s">
        <v>1954</v>
      </c>
      <c r="D944" s="12" t="s">
        <v>1955</v>
      </c>
      <c r="E944" s="4" t="s">
        <v>0</v>
      </c>
      <c r="F944" s="62" t="s">
        <v>1992</v>
      </c>
      <c r="G944" s="10">
        <v>9</v>
      </c>
    </row>
    <row r="945" spans="1:7" ht="35.15" customHeight="1" x14ac:dyDescent="0.25">
      <c r="A945" s="4" t="s">
        <v>1848</v>
      </c>
      <c r="B945" s="4" t="s">
        <v>134</v>
      </c>
      <c r="C945" s="4" t="s">
        <v>1954</v>
      </c>
      <c r="D945" s="12" t="s">
        <v>1955</v>
      </c>
      <c r="E945" s="4" t="s">
        <v>1</v>
      </c>
      <c r="F945" s="62" t="s">
        <v>1993</v>
      </c>
      <c r="G945" s="10">
        <v>12</v>
      </c>
    </row>
    <row r="946" spans="1:7" ht="35.15" customHeight="1" x14ac:dyDescent="0.25">
      <c r="A946" s="4" t="s">
        <v>1848</v>
      </c>
      <c r="B946" s="4" t="s">
        <v>134</v>
      </c>
      <c r="C946" s="4" t="s">
        <v>1954</v>
      </c>
      <c r="D946" s="12" t="s">
        <v>1955</v>
      </c>
      <c r="E946" s="4" t="s">
        <v>2</v>
      </c>
      <c r="F946" s="62" t="s">
        <v>1994</v>
      </c>
      <c r="G946" s="10">
        <v>15</v>
      </c>
    </row>
    <row r="947" spans="1:7" ht="35.15" customHeight="1" x14ac:dyDescent="0.25">
      <c r="A947" s="4" t="s">
        <v>1848</v>
      </c>
      <c r="B947" s="4" t="s">
        <v>134</v>
      </c>
      <c r="C947" s="4" t="s">
        <v>169</v>
      </c>
      <c r="D947" s="12" t="s">
        <v>170</v>
      </c>
      <c r="E947" s="4" t="s">
        <v>0</v>
      </c>
      <c r="F947" s="62" t="s">
        <v>2287</v>
      </c>
      <c r="G947" s="10">
        <v>6</v>
      </c>
    </row>
    <row r="948" spans="1:7" ht="35.15" customHeight="1" x14ac:dyDescent="0.25">
      <c r="A948" s="4" t="s">
        <v>1848</v>
      </c>
      <c r="B948" s="4" t="s">
        <v>134</v>
      </c>
      <c r="C948" s="4" t="s">
        <v>169</v>
      </c>
      <c r="D948" s="12" t="s">
        <v>170</v>
      </c>
      <c r="E948" s="4" t="s">
        <v>1</v>
      </c>
      <c r="F948" s="62" t="s">
        <v>965</v>
      </c>
      <c r="G948" s="10">
        <v>6</v>
      </c>
    </row>
    <row r="949" spans="1:7" ht="35.15" customHeight="1" x14ac:dyDescent="0.25">
      <c r="A949" s="4" t="s">
        <v>1848</v>
      </c>
      <c r="B949" s="4" t="s">
        <v>134</v>
      </c>
      <c r="C949" s="4" t="s">
        <v>169</v>
      </c>
      <c r="D949" s="12" t="s">
        <v>170</v>
      </c>
      <c r="E949" s="4" t="s">
        <v>2</v>
      </c>
      <c r="F949" s="62" t="s">
        <v>966</v>
      </c>
      <c r="G949" s="10">
        <v>9</v>
      </c>
    </row>
    <row r="950" spans="1:7" ht="35.15" customHeight="1" x14ac:dyDescent="0.25">
      <c r="A950" s="4" t="s">
        <v>1848</v>
      </c>
      <c r="B950" s="4" t="s">
        <v>134</v>
      </c>
      <c r="C950" s="4" t="s">
        <v>448</v>
      </c>
      <c r="D950" s="12" t="s">
        <v>449</v>
      </c>
      <c r="E950" s="4" t="s">
        <v>0</v>
      </c>
      <c r="F950" s="62" t="s">
        <v>2348</v>
      </c>
      <c r="G950" s="10">
        <v>12</v>
      </c>
    </row>
    <row r="951" spans="1:7" ht="35.15" customHeight="1" x14ac:dyDescent="0.25">
      <c r="A951" s="4" t="s">
        <v>1848</v>
      </c>
      <c r="B951" s="4" t="s">
        <v>134</v>
      </c>
      <c r="C951" s="4" t="s">
        <v>448</v>
      </c>
      <c r="D951" s="12" t="s">
        <v>449</v>
      </c>
      <c r="E951" s="4" t="s">
        <v>1</v>
      </c>
      <c r="F951" s="62" t="s">
        <v>1097</v>
      </c>
      <c r="G951" s="10">
        <v>18</v>
      </c>
    </row>
    <row r="952" spans="1:7" ht="35.15" customHeight="1" x14ac:dyDescent="0.25">
      <c r="A952" s="4" t="s">
        <v>1848</v>
      </c>
      <c r="B952" s="4" t="s">
        <v>134</v>
      </c>
      <c r="C952" s="4" t="s">
        <v>448</v>
      </c>
      <c r="D952" s="12" t="s">
        <v>449</v>
      </c>
      <c r="E952" s="4" t="s">
        <v>2</v>
      </c>
      <c r="F952" s="62" t="s">
        <v>1098</v>
      </c>
      <c r="G952" s="10">
        <v>6</v>
      </c>
    </row>
    <row r="953" spans="1:7" ht="35.15" customHeight="1" x14ac:dyDescent="0.25">
      <c r="A953" s="4" t="s">
        <v>1848</v>
      </c>
      <c r="B953" s="4" t="s">
        <v>134</v>
      </c>
      <c r="C953" s="4" t="s">
        <v>1958</v>
      </c>
      <c r="D953" s="12" t="s">
        <v>1959</v>
      </c>
      <c r="E953" s="4" t="s">
        <v>0</v>
      </c>
      <c r="F953" s="62" t="s">
        <v>2007</v>
      </c>
      <c r="G953" s="10">
        <v>10</v>
      </c>
    </row>
    <row r="954" spans="1:7" ht="35.15" customHeight="1" x14ac:dyDescent="0.25">
      <c r="A954" s="4" t="s">
        <v>1848</v>
      </c>
      <c r="B954" s="4" t="s">
        <v>134</v>
      </c>
      <c r="C954" s="4" t="s">
        <v>1958</v>
      </c>
      <c r="D954" s="12" t="s">
        <v>1959</v>
      </c>
      <c r="E954" s="4" t="s">
        <v>1</v>
      </c>
      <c r="F954" s="62" t="s">
        <v>2008</v>
      </c>
      <c r="G954" s="10">
        <v>12</v>
      </c>
    </row>
    <row r="955" spans="1:7" ht="35.15" customHeight="1" x14ac:dyDescent="0.25">
      <c r="A955" s="4" t="s">
        <v>1848</v>
      </c>
      <c r="B955" s="4" t="s">
        <v>134</v>
      </c>
      <c r="C955" s="4" t="s">
        <v>1958</v>
      </c>
      <c r="D955" s="12" t="s">
        <v>1959</v>
      </c>
      <c r="E955" s="4" t="s">
        <v>2</v>
      </c>
      <c r="F955" s="62" t="s">
        <v>2009</v>
      </c>
      <c r="G955" s="10">
        <v>14</v>
      </c>
    </row>
    <row r="956" spans="1:7" ht="35.15" customHeight="1" x14ac:dyDescent="0.25">
      <c r="A956" s="4" t="s">
        <v>1848</v>
      </c>
      <c r="B956" s="4" t="s">
        <v>134</v>
      </c>
      <c r="C956" s="4" t="s">
        <v>303</v>
      </c>
      <c r="D956" s="12" t="s">
        <v>475</v>
      </c>
      <c r="E956" s="4" t="s">
        <v>0</v>
      </c>
      <c r="F956" s="62" t="s">
        <v>1019</v>
      </c>
      <c r="G956" s="10">
        <v>12</v>
      </c>
    </row>
    <row r="957" spans="1:7" ht="35.15" customHeight="1" x14ac:dyDescent="0.25">
      <c r="A957" s="4" t="s">
        <v>1848</v>
      </c>
      <c r="B957" s="4" t="s">
        <v>134</v>
      </c>
      <c r="C957" s="4" t="s">
        <v>303</v>
      </c>
      <c r="D957" s="12" t="s">
        <v>475</v>
      </c>
      <c r="E957" s="4" t="s">
        <v>1</v>
      </c>
      <c r="F957" s="62" t="s">
        <v>1020</v>
      </c>
      <c r="G957" s="10">
        <v>12</v>
      </c>
    </row>
    <row r="958" spans="1:7" ht="35.15" customHeight="1" x14ac:dyDescent="0.25">
      <c r="A958" s="4" t="s">
        <v>1848</v>
      </c>
      <c r="B958" s="4" t="s">
        <v>134</v>
      </c>
      <c r="C958" s="4" t="s">
        <v>303</v>
      </c>
      <c r="D958" s="12" t="s">
        <v>475</v>
      </c>
      <c r="E958" s="4" t="s">
        <v>2</v>
      </c>
      <c r="F958" s="62" t="s">
        <v>1021</v>
      </c>
      <c r="G958" s="10">
        <v>12</v>
      </c>
    </row>
    <row r="959" spans="1:7" ht="35.15" customHeight="1" x14ac:dyDescent="0.25">
      <c r="A959" s="4" t="s">
        <v>1848</v>
      </c>
      <c r="B959" s="4" t="s">
        <v>134</v>
      </c>
      <c r="C959" s="4" t="s">
        <v>178</v>
      </c>
      <c r="D959" s="12" t="s">
        <v>179</v>
      </c>
      <c r="E959" s="4" t="s">
        <v>0</v>
      </c>
      <c r="F959" s="62" t="s">
        <v>980</v>
      </c>
      <c r="G959" s="10">
        <v>12</v>
      </c>
    </row>
    <row r="960" spans="1:7" ht="35.15" customHeight="1" x14ac:dyDescent="0.25">
      <c r="A960" s="4" t="s">
        <v>1848</v>
      </c>
      <c r="B960" s="4" t="s">
        <v>134</v>
      </c>
      <c r="C960" s="4" t="s">
        <v>178</v>
      </c>
      <c r="D960" s="12" t="s">
        <v>179</v>
      </c>
      <c r="E960" s="4" t="s">
        <v>1</v>
      </c>
      <c r="F960" s="62" t="s">
        <v>981</v>
      </c>
      <c r="G960" s="10">
        <v>12</v>
      </c>
    </row>
    <row r="961" spans="1:7" ht="35.15" customHeight="1" x14ac:dyDescent="0.25">
      <c r="A961" s="4" t="s">
        <v>1848</v>
      </c>
      <c r="B961" s="4" t="s">
        <v>134</v>
      </c>
      <c r="C961" s="4" t="s">
        <v>178</v>
      </c>
      <c r="D961" s="12" t="s">
        <v>179</v>
      </c>
      <c r="E961" s="4" t="s">
        <v>2</v>
      </c>
      <c r="F961" s="62" t="s">
        <v>982</v>
      </c>
      <c r="G961" s="10">
        <v>12</v>
      </c>
    </row>
    <row r="962" spans="1:7" ht="35.15" customHeight="1" x14ac:dyDescent="0.25">
      <c r="A962" s="4" t="s">
        <v>1848</v>
      </c>
      <c r="B962" s="4" t="s">
        <v>134</v>
      </c>
      <c r="C962" s="4" t="s">
        <v>180</v>
      </c>
      <c r="D962" s="12" t="s">
        <v>1115</v>
      </c>
      <c r="E962" s="4" t="s">
        <v>0</v>
      </c>
      <c r="F962" s="62" t="s">
        <v>1988</v>
      </c>
      <c r="G962" s="10">
        <v>6</v>
      </c>
    </row>
    <row r="963" spans="1:7" ht="35.15" customHeight="1" x14ac:dyDescent="0.25">
      <c r="A963" s="4" t="s">
        <v>1848</v>
      </c>
      <c r="B963" s="4" t="s">
        <v>134</v>
      </c>
      <c r="C963" s="4" t="s">
        <v>180</v>
      </c>
      <c r="D963" s="12" t="s">
        <v>1115</v>
      </c>
      <c r="E963" s="4" t="s">
        <v>1</v>
      </c>
      <c r="F963" s="62" t="s">
        <v>1110</v>
      </c>
      <c r="G963" s="10">
        <v>30</v>
      </c>
    </row>
    <row r="964" spans="1:7" ht="35.15" customHeight="1" x14ac:dyDescent="0.25">
      <c r="A964" s="4" t="s">
        <v>1848</v>
      </c>
      <c r="B964" s="4" t="s">
        <v>134</v>
      </c>
      <c r="C964" s="4" t="s">
        <v>180</v>
      </c>
      <c r="D964" s="12" t="s">
        <v>1115</v>
      </c>
      <c r="E964" s="4" t="s">
        <v>2</v>
      </c>
      <c r="F964" s="62" t="s">
        <v>1111</v>
      </c>
      <c r="G964" s="10">
        <v>12</v>
      </c>
    </row>
    <row r="965" spans="1:7" ht="35.15" customHeight="1" x14ac:dyDescent="0.25">
      <c r="A965" s="4" t="s">
        <v>1848</v>
      </c>
      <c r="B965" s="4" t="s">
        <v>134</v>
      </c>
      <c r="C965" s="4" t="s">
        <v>182</v>
      </c>
      <c r="D965" s="12" t="s">
        <v>323</v>
      </c>
      <c r="E965" s="4" t="s">
        <v>0</v>
      </c>
      <c r="F965" s="62" t="s">
        <v>2010</v>
      </c>
      <c r="G965" s="10">
        <v>4</v>
      </c>
    </row>
    <row r="966" spans="1:7" ht="35.15" customHeight="1" x14ac:dyDescent="0.25">
      <c r="A966" s="4" t="s">
        <v>1848</v>
      </c>
      <c r="B966" s="4" t="s">
        <v>134</v>
      </c>
      <c r="C966" s="4" t="s">
        <v>182</v>
      </c>
      <c r="D966" s="12" t="s">
        <v>323</v>
      </c>
      <c r="E966" s="4" t="s">
        <v>1</v>
      </c>
      <c r="F966" s="62" t="s">
        <v>1117</v>
      </c>
      <c r="G966" s="10">
        <v>4</v>
      </c>
    </row>
    <row r="967" spans="1:7" ht="35.15" customHeight="1" x14ac:dyDescent="0.25">
      <c r="A967" s="4" t="s">
        <v>1848</v>
      </c>
      <c r="B967" s="4" t="s">
        <v>134</v>
      </c>
      <c r="C967" s="4" t="s">
        <v>182</v>
      </c>
      <c r="D967" s="12" t="s">
        <v>323</v>
      </c>
      <c r="E967" s="4" t="s">
        <v>2</v>
      </c>
      <c r="F967" s="62" t="s">
        <v>1118</v>
      </c>
      <c r="G967" s="10">
        <v>4</v>
      </c>
    </row>
    <row r="968" spans="1:7" ht="35.15" customHeight="1" x14ac:dyDescent="0.25">
      <c r="A968" s="4" t="s">
        <v>1848</v>
      </c>
      <c r="B968" s="4" t="s">
        <v>134</v>
      </c>
      <c r="C968" s="4" t="s">
        <v>178</v>
      </c>
      <c r="D968" s="12" t="s">
        <v>179</v>
      </c>
      <c r="E968" s="4" t="s">
        <v>0</v>
      </c>
      <c r="F968" s="62" t="s">
        <v>980</v>
      </c>
      <c r="G968" s="10">
        <v>12</v>
      </c>
    </row>
    <row r="969" spans="1:7" ht="35.15" customHeight="1" x14ac:dyDescent="0.25">
      <c r="A969" s="4" t="s">
        <v>1848</v>
      </c>
      <c r="B969" s="4" t="s">
        <v>134</v>
      </c>
      <c r="C969" s="4" t="s">
        <v>178</v>
      </c>
      <c r="D969" s="12" t="s">
        <v>179</v>
      </c>
      <c r="E969" s="4" t="s">
        <v>1</v>
      </c>
      <c r="F969" s="62" t="s">
        <v>981</v>
      </c>
      <c r="G969" s="10">
        <v>12</v>
      </c>
    </row>
    <row r="970" spans="1:7" ht="35.15" customHeight="1" x14ac:dyDescent="0.25">
      <c r="A970" s="4" t="s">
        <v>1848</v>
      </c>
      <c r="B970" s="4" t="s">
        <v>134</v>
      </c>
      <c r="C970" s="4" t="s">
        <v>178</v>
      </c>
      <c r="D970" s="12" t="s">
        <v>179</v>
      </c>
      <c r="E970" s="4" t="s">
        <v>2</v>
      </c>
      <c r="F970" s="62" t="s">
        <v>982</v>
      </c>
      <c r="G970" s="10">
        <v>12</v>
      </c>
    </row>
    <row r="971" spans="1:7" ht="35.15" customHeight="1" x14ac:dyDescent="0.25">
      <c r="A971" s="4" t="s">
        <v>1848</v>
      </c>
      <c r="B971" s="4" t="s">
        <v>134</v>
      </c>
      <c r="C971" s="4" t="s">
        <v>180</v>
      </c>
      <c r="D971" s="12" t="s">
        <v>1115</v>
      </c>
      <c r="E971" s="4" t="s">
        <v>0</v>
      </c>
      <c r="F971" s="62" t="s">
        <v>1109</v>
      </c>
      <c r="G971" s="10">
        <v>6</v>
      </c>
    </row>
    <row r="972" spans="1:7" ht="35.15" customHeight="1" x14ac:dyDescent="0.25">
      <c r="A972" s="4" t="s">
        <v>1848</v>
      </c>
      <c r="B972" s="4" t="s">
        <v>134</v>
      </c>
      <c r="C972" s="4" t="s">
        <v>180</v>
      </c>
      <c r="D972" s="12" t="s">
        <v>1115</v>
      </c>
      <c r="E972" s="4" t="s">
        <v>1</v>
      </c>
      <c r="F972" s="62" t="s">
        <v>1110</v>
      </c>
      <c r="G972" s="10">
        <v>30</v>
      </c>
    </row>
    <row r="973" spans="1:7" ht="35.15" customHeight="1" x14ac:dyDescent="0.25">
      <c r="A973" s="4" t="s">
        <v>1848</v>
      </c>
      <c r="B973" s="4" t="s">
        <v>134</v>
      </c>
      <c r="C973" s="4" t="s">
        <v>180</v>
      </c>
      <c r="D973" s="12" t="s">
        <v>1115</v>
      </c>
      <c r="E973" s="4" t="s">
        <v>2</v>
      </c>
      <c r="F973" s="62" t="s">
        <v>1111</v>
      </c>
      <c r="G973" s="10">
        <v>12</v>
      </c>
    </row>
    <row r="974" spans="1:7" ht="35.15" customHeight="1" x14ac:dyDescent="0.25">
      <c r="A974" s="4" t="s">
        <v>1848</v>
      </c>
      <c r="B974" s="4" t="s">
        <v>134</v>
      </c>
      <c r="C974" s="4" t="s">
        <v>182</v>
      </c>
      <c r="D974" s="12" t="s">
        <v>323</v>
      </c>
      <c r="E974" s="4" t="s">
        <v>0</v>
      </c>
      <c r="F974" s="62" t="s">
        <v>2010</v>
      </c>
      <c r="G974" s="10">
        <v>4</v>
      </c>
    </row>
    <row r="975" spans="1:7" ht="35.15" customHeight="1" x14ac:dyDescent="0.25">
      <c r="A975" s="4" t="s">
        <v>1848</v>
      </c>
      <c r="B975" s="4" t="s">
        <v>134</v>
      </c>
      <c r="C975" s="4" t="s">
        <v>182</v>
      </c>
      <c r="D975" s="12" t="s">
        <v>323</v>
      </c>
      <c r="E975" s="4" t="s">
        <v>1</v>
      </c>
      <c r="F975" s="62" t="s">
        <v>1117</v>
      </c>
      <c r="G975" s="10">
        <v>4</v>
      </c>
    </row>
    <row r="976" spans="1:7" ht="35.15" customHeight="1" x14ac:dyDescent="0.25">
      <c r="A976" s="4" t="s">
        <v>1848</v>
      </c>
      <c r="B976" s="4" t="s">
        <v>134</v>
      </c>
      <c r="C976" s="4" t="s">
        <v>182</v>
      </c>
      <c r="D976" s="12" t="s">
        <v>323</v>
      </c>
      <c r="E976" s="4" t="s">
        <v>2</v>
      </c>
      <c r="F976" s="62" t="s">
        <v>1118</v>
      </c>
      <c r="G976" s="10">
        <v>4</v>
      </c>
    </row>
    <row r="977" spans="1:7" ht="35.15" customHeight="1" x14ac:dyDescent="0.25">
      <c r="A977" s="70"/>
      <c r="B977" s="70"/>
      <c r="C977" s="70"/>
      <c r="D977" s="71"/>
      <c r="E977" s="70"/>
      <c r="F977" s="75"/>
      <c r="G977" s="76"/>
    </row>
    <row r="978" spans="1:7" ht="35.15" customHeight="1" x14ac:dyDescent="0.25">
      <c r="A978" s="70"/>
      <c r="B978" s="70"/>
      <c r="C978" s="70"/>
      <c r="D978" s="71"/>
      <c r="E978" s="70"/>
      <c r="F978" s="75"/>
      <c r="G978" s="76"/>
    </row>
    <row r="979" spans="1:7" ht="35.15" customHeight="1" x14ac:dyDescent="0.25">
      <c r="A979" s="70"/>
      <c r="B979" s="70"/>
      <c r="C979" s="70"/>
      <c r="D979" s="71"/>
      <c r="E979" s="70"/>
      <c r="F979" s="75"/>
      <c r="G979" s="76"/>
    </row>
    <row r="980" spans="1:7" ht="35.15" customHeight="1" x14ac:dyDescent="0.25">
      <c r="A980" s="70"/>
      <c r="B980" s="70"/>
      <c r="C980" s="70"/>
      <c r="D980" s="71"/>
      <c r="E980" s="70"/>
      <c r="F980" s="75"/>
      <c r="G980" s="76"/>
    </row>
    <row r="981" spans="1:7" ht="35.15" customHeight="1" x14ac:dyDescent="0.25">
      <c r="A981" s="70"/>
      <c r="B981" s="70"/>
      <c r="C981" s="70"/>
      <c r="D981" s="71"/>
      <c r="E981" s="70"/>
      <c r="F981" s="75"/>
      <c r="G981" s="76"/>
    </row>
    <row r="982" spans="1:7" ht="35.15" customHeight="1" x14ac:dyDescent="0.25">
      <c r="A982" s="70"/>
      <c r="B982" s="70"/>
      <c r="C982" s="70"/>
      <c r="D982" s="71"/>
      <c r="E982" s="70"/>
      <c r="F982" s="75"/>
      <c r="G982" s="76"/>
    </row>
    <row r="983" spans="1:7" ht="35.15" customHeight="1" x14ac:dyDescent="0.25">
      <c r="A983" s="70"/>
      <c r="B983" s="70"/>
      <c r="C983" s="70"/>
      <c r="D983" s="71"/>
      <c r="E983" s="70"/>
      <c r="F983" s="75"/>
      <c r="G983" s="76"/>
    </row>
    <row r="984" spans="1:7" ht="35.15" customHeight="1" x14ac:dyDescent="0.25">
      <c r="A984" s="70"/>
      <c r="B984" s="70"/>
      <c r="C984" s="70"/>
      <c r="D984" s="71"/>
      <c r="E984" s="70"/>
      <c r="F984" s="75"/>
      <c r="G984" s="76"/>
    </row>
    <row r="985" spans="1:7" ht="35.15" customHeight="1" x14ac:dyDescent="0.25">
      <c r="A985" s="70"/>
      <c r="B985" s="70"/>
      <c r="C985" s="70"/>
      <c r="D985" s="71"/>
      <c r="E985" s="70"/>
      <c r="F985" s="75"/>
      <c r="G985" s="76"/>
    </row>
    <row r="986" spans="1:7" ht="35.15" customHeight="1" x14ac:dyDescent="0.25">
      <c r="A986" s="70"/>
      <c r="B986" s="70"/>
      <c r="C986" s="70"/>
      <c r="D986" s="71"/>
      <c r="E986" s="70"/>
      <c r="F986" s="75"/>
      <c r="G986" s="76"/>
    </row>
    <row r="987" spans="1:7" ht="35.15" customHeight="1" x14ac:dyDescent="0.25">
      <c r="A987" s="70"/>
      <c r="B987" s="70"/>
      <c r="C987" s="70"/>
      <c r="D987" s="71"/>
      <c r="E987" s="70"/>
      <c r="F987" s="75"/>
      <c r="G987" s="76"/>
    </row>
    <row r="988" spans="1:7" ht="35.15" customHeight="1" x14ac:dyDescent="0.25">
      <c r="A988" s="70"/>
      <c r="B988" s="70"/>
      <c r="C988" s="70"/>
      <c r="D988" s="71"/>
      <c r="E988" s="70"/>
      <c r="F988" s="75"/>
      <c r="G988" s="76"/>
    </row>
    <row r="989" spans="1:7" ht="35.15" customHeight="1" x14ac:dyDescent="0.25">
      <c r="A989" s="70"/>
      <c r="B989" s="70"/>
      <c r="C989" s="70"/>
      <c r="D989" s="71"/>
      <c r="E989" s="70"/>
      <c r="F989" s="75"/>
      <c r="G989" s="76"/>
    </row>
    <row r="990" spans="1:7" ht="35.15" customHeight="1" x14ac:dyDescent="0.25">
      <c r="A990" s="70"/>
      <c r="B990" s="70"/>
      <c r="C990" s="70"/>
      <c r="D990" s="71"/>
      <c r="E990" s="70"/>
      <c r="F990" s="75"/>
      <c r="G990" s="76"/>
    </row>
    <row r="991" spans="1:7" ht="35.15" customHeight="1" x14ac:dyDescent="0.25">
      <c r="A991" s="70"/>
      <c r="B991" s="70"/>
      <c r="C991" s="70"/>
      <c r="D991" s="71"/>
      <c r="E991" s="70"/>
      <c r="F991" s="75"/>
      <c r="G991" s="76"/>
    </row>
    <row r="992" spans="1:7" ht="35.15" customHeight="1" x14ac:dyDescent="0.25">
      <c r="A992" s="70"/>
      <c r="B992" s="70"/>
      <c r="C992" s="70"/>
      <c r="D992" s="71"/>
      <c r="E992" s="70"/>
      <c r="F992" s="75"/>
      <c r="G992" s="76"/>
    </row>
    <row r="993" spans="1:7" ht="35.15" customHeight="1" x14ac:dyDescent="0.25">
      <c r="A993" s="70"/>
      <c r="B993" s="70"/>
      <c r="C993" s="70"/>
      <c r="D993" s="71"/>
      <c r="E993" s="70"/>
      <c r="F993" s="75"/>
      <c r="G993" s="76"/>
    </row>
    <row r="994" spans="1:7" ht="35.15" customHeight="1" x14ac:dyDescent="0.25">
      <c r="A994" s="70"/>
      <c r="B994" s="70"/>
      <c r="C994" s="70"/>
      <c r="D994" s="71"/>
      <c r="E994" s="70"/>
      <c r="F994" s="75"/>
      <c r="G994" s="76"/>
    </row>
    <row r="995" spans="1:7" ht="35.15" customHeight="1" x14ac:dyDescent="0.25">
      <c r="A995" s="70"/>
      <c r="B995" s="70"/>
      <c r="C995" s="70"/>
      <c r="D995" s="71"/>
      <c r="E995" s="70"/>
      <c r="F995" s="75"/>
      <c r="G995" s="76"/>
    </row>
    <row r="996" spans="1:7" ht="35.15" customHeight="1" x14ac:dyDescent="0.25">
      <c r="A996" s="70"/>
      <c r="B996" s="70"/>
      <c r="C996" s="70"/>
      <c r="D996" s="71"/>
      <c r="E996" s="70"/>
      <c r="F996" s="75"/>
      <c r="G996" s="76"/>
    </row>
    <row r="997" spans="1:7" ht="35.15" customHeight="1" x14ac:dyDescent="0.25">
      <c r="A997" s="70"/>
      <c r="B997" s="70"/>
      <c r="C997" s="70"/>
      <c r="D997" s="71"/>
      <c r="E997" s="70"/>
      <c r="F997" s="75"/>
      <c r="G997" s="76"/>
    </row>
    <row r="998" spans="1:7" ht="35.15" customHeight="1" x14ac:dyDescent="0.25">
      <c r="A998" s="70"/>
      <c r="B998" s="70"/>
      <c r="C998" s="70"/>
      <c r="D998" s="71"/>
      <c r="E998" s="70"/>
      <c r="F998" s="75"/>
      <c r="G998" s="76"/>
    </row>
    <row r="999" spans="1:7" ht="35.15" customHeight="1" x14ac:dyDescent="0.25">
      <c r="A999" s="70"/>
      <c r="B999" s="70"/>
      <c r="C999" s="70"/>
      <c r="D999" s="71"/>
      <c r="E999" s="70"/>
      <c r="F999" s="75"/>
      <c r="G999" s="76"/>
    </row>
    <row r="1000" spans="1:7" ht="35.15" customHeight="1" x14ac:dyDescent="0.25">
      <c r="A1000" s="70"/>
      <c r="B1000" s="70"/>
      <c r="C1000" s="70"/>
      <c r="D1000" s="71"/>
      <c r="E1000" s="70"/>
      <c r="F1000" s="75"/>
      <c r="G1000" s="76"/>
    </row>
    <row r="1001" spans="1:7" ht="35.15" customHeight="1" x14ac:dyDescent="0.25">
      <c r="A1001" s="70"/>
      <c r="B1001" s="70"/>
      <c r="C1001" s="72"/>
      <c r="D1001" s="71"/>
      <c r="E1001" s="70"/>
      <c r="F1001" s="75"/>
      <c r="G1001" s="76"/>
    </row>
    <row r="1002" spans="1:7" ht="35.15" customHeight="1" x14ac:dyDescent="0.25">
      <c r="A1002" s="70"/>
      <c r="B1002" s="70"/>
      <c r="C1002" s="72"/>
      <c r="D1002" s="71"/>
      <c r="E1002" s="70"/>
      <c r="F1002" s="75"/>
      <c r="G1002" s="76"/>
    </row>
    <row r="1003" spans="1:7" ht="35.15" customHeight="1" x14ac:dyDescent="0.25">
      <c r="A1003" s="70"/>
      <c r="B1003" s="70"/>
      <c r="C1003" s="72"/>
      <c r="D1003" s="71"/>
      <c r="E1003" s="70"/>
      <c r="F1003" s="75"/>
      <c r="G1003" s="76"/>
    </row>
    <row r="1004" spans="1:7" ht="35.15" customHeight="1" x14ac:dyDescent="0.25">
      <c r="A1004" s="70"/>
      <c r="B1004" s="70"/>
      <c r="C1004" s="70"/>
      <c r="D1004" s="71"/>
      <c r="E1004" s="70"/>
      <c r="F1004" s="75"/>
      <c r="G1004" s="76"/>
    </row>
    <row r="1005" spans="1:7" ht="35.15" customHeight="1" x14ac:dyDescent="0.25">
      <c r="A1005" s="70"/>
      <c r="B1005" s="70"/>
      <c r="C1005" s="70"/>
      <c r="D1005" s="71"/>
      <c r="E1005" s="70"/>
      <c r="F1005" s="75"/>
      <c r="G1005" s="76"/>
    </row>
    <row r="1006" spans="1:7" ht="35.15" customHeight="1" x14ac:dyDescent="0.25">
      <c r="A1006" s="70"/>
      <c r="B1006" s="70"/>
      <c r="C1006" s="70"/>
      <c r="D1006" s="71"/>
      <c r="E1006" s="70"/>
      <c r="F1006" s="75"/>
      <c r="G1006" s="76"/>
    </row>
    <row r="1007" spans="1:7" ht="35.15" customHeight="1" x14ac:dyDescent="0.25">
      <c r="A1007" s="70"/>
      <c r="B1007" s="70"/>
      <c r="C1007" s="70"/>
      <c r="D1007" s="71"/>
      <c r="E1007" s="70"/>
      <c r="F1007" s="75"/>
      <c r="G1007" s="76"/>
    </row>
    <row r="1008" spans="1:7" ht="35.15" customHeight="1" x14ac:dyDescent="0.25">
      <c r="A1008" s="70"/>
      <c r="B1008" s="70"/>
      <c r="C1008" s="70"/>
      <c r="D1008" s="71"/>
      <c r="E1008" s="70"/>
      <c r="F1008" s="75"/>
      <c r="G1008" s="76"/>
    </row>
    <row r="1009" spans="1:7" ht="35.15" customHeight="1" x14ac:dyDescent="0.25">
      <c r="A1009" s="70"/>
      <c r="B1009" s="70"/>
      <c r="C1009" s="70"/>
      <c r="D1009" s="71"/>
      <c r="E1009" s="70"/>
      <c r="F1009" s="75"/>
      <c r="G1009" s="76"/>
    </row>
    <row r="1010" spans="1:7" ht="35.15" customHeight="1" x14ac:dyDescent="0.25">
      <c r="A1010" s="70"/>
      <c r="B1010" s="70"/>
      <c r="C1010" s="70"/>
      <c r="D1010" s="71"/>
      <c r="E1010" s="70"/>
      <c r="F1010" s="75"/>
      <c r="G1010" s="76"/>
    </row>
    <row r="1011" spans="1:7" ht="35.15" customHeight="1" x14ac:dyDescent="0.25">
      <c r="A1011" s="70"/>
      <c r="B1011" s="70"/>
      <c r="C1011" s="70"/>
      <c r="D1011" s="71"/>
      <c r="E1011" s="70"/>
      <c r="F1011" s="75"/>
      <c r="G1011" s="76"/>
    </row>
    <row r="1012" spans="1:7" ht="35.15" customHeight="1" x14ac:dyDescent="0.25">
      <c r="A1012" s="70"/>
      <c r="B1012" s="70"/>
      <c r="C1012" s="70"/>
      <c r="D1012" s="71"/>
      <c r="E1012" s="70"/>
      <c r="F1012" s="75"/>
      <c r="G1012" s="76"/>
    </row>
    <row r="1013" spans="1:7" ht="35.15" customHeight="1" x14ac:dyDescent="0.25">
      <c r="A1013" s="70"/>
      <c r="B1013" s="70"/>
      <c r="C1013" s="70"/>
      <c r="D1013" s="71"/>
      <c r="E1013" s="70"/>
      <c r="F1013" s="75"/>
      <c r="G1013" s="76"/>
    </row>
    <row r="1014" spans="1:7" ht="35.15" customHeight="1" x14ac:dyDescent="0.25">
      <c r="A1014" s="70"/>
      <c r="B1014" s="70"/>
      <c r="C1014" s="70"/>
      <c r="D1014" s="71"/>
      <c r="E1014" s="70"/>
      <c r="F1014" s="75"/>
      <c r="G1014" s="76"/>
    </row>
    <row r="1015" spans="1:7" ht="35.15" customHeight="1" x14ac:dyDescent="0.25">
      <c r="A1015" s="70"/>
      <c r="B1015" s="70"/>
      <c r="C1015" s="70"/>
      <c r="D1015" s="71"/>
      <c r="E1015" s="70"/>
      <c r="F1015" s="75"/>
      <c r="G1015" s="76"/>
    </row>
    <row r="1016" spans="1:7" ht="35.15" customHeight="1" x14ac:dyDescent="0.25">
      <c r="A1016" s="70"/>
      <c r="B1016" s="70"/>
      <c r="C1016" s="70"/>
      <c r="D1016" s="71"/>
      <c r="E1016" s="70"/>
      <c r="F1016" s="75"/>
      <c r="G1016" s="76"/>
    </row>
    <row r="1017" spans="1:7" ht="35.15" customHeight="1" x14ac:dyDescent="0.25">
      <c r="A1017" s="70"/>
      <c r="B1017" s="70"/>
      <c r="C1017" s="70"/>
      <c r="D1017" s="71"/>
      <c r="E1017" s="70"/>
      <c r="F1017" s="75"/>
      <c r="G1017" s="76"/>
    </row>
    <row r="1018" spans="1:7" ht="35.15" customHeight="1" x14ac:dyDescent="0.25">
      <c r="A1018" s="70"/>
      <c r="B1018" s="70"/>
      <c r="C1018" s="70"/>
      <c r="D1018" s="71"/>
      <c r="E1018" s="70"/>
      <c r="F1018" s="75"/>
      <c r="G1018" s="76"/>
    </row>
    <row r="1019" spans="1:7" ht="35.15" customHeight="1" x14ac:dyDescent="0.25">
      <c r="A1019" s="70"/>
      <c r="B1019" s="70"/>
      <c r="C1019" s="70"/>
      <c r="D1019" s="71"/>
      <c r="E1019" s="70"/>
      <c r="F1019" s="75"/>
      <c r="G1019" s="76"/>
    </row>
    <row r="1020" spans="1:7" ht="35.15" customHeight="1" x14ac:dyDescent="0.25">
      <c r="A1020" s="70"/>
      <c r="B1020" s="70"/>
      <c r="C1020" s="70"/>
      <c r="D1020" s="71"/>
      <c r="E1020" s="70"/>
      <c r="F1020" s="75"/>
      <c r="G1020" s="76"/>
    </row>
    <row r="1021" spans="1:7" ht="35.15" customHeight="1" x14ac:dyDescent="0.25">
      <c r="A1021" s="70"/>
      <c r="B1021" s="70"/>
      <c r="C1021" s="70"/>
      <c r="D1021" s="71"/>
      <c r="E1021" s="70"/>
      <c r="F1021" s="75"/>
      <c r="G1021" s="76"/>
    </row>
    <row r="1022" spans="1:7" ht="35.15" customHeight="1" x14ac:dyDescent="0.25">
      <c r="A1022" s="70"/>
      <c r="B1022" s="70"/>
      <c r="C1022" s="70"/>
      <c r="D1022" s="71"/>
      <c r="E1022" s="70"/>
      <c r="F1022" s="75"/>
      <c r="G1022" s="76"/>
    </row>
    <row r="1023" spans="1:7" ht="35.15" customHeight="1" x14ac:dyDescent="0.25">
      <c r="A1023" s="70"/>
      <c r="B1023" s="70"/>
      <c r="C1023" s="70"/>
      <c r="D1023" s="71"/>
      <c r="E1023" s="70"/>
      <c r="F1023" s="75"/>
      <c r="G1023" s="76"/>
    </row>
    <row r="1024" spans="1:7" ht="35.15" customHeight="1" x14ac:dyDescent="0.25">
      <c r="A1024" s="70"/>
      <c r="B1024" s="70"/>
      <c r="C1024" s="70"/>
      <c r="D1024" s="71"/>
      <c r="E1024" s="70"/>
      <c r="F1024" s="75"/>
      <c r="G1024" s="76"/>
    </row>
    <row r="1025" spans="1:7" ht="35.15" customHeight="1" x14ac:dyDescent="0.25">
      <c r="A1025" s="70"/>
      <c r="B1025" s="70"/>
      <c r="C1025" s="70"/>
      <c r="D1025" s="71"/>
      <c r="E1025" s="70"/>
      <c r="F1025" s="75"/>
      <c r="G1025" s="76"/>
    </row>
    <row r="1026" spans="1:7" ht="35.15" customHeight="1" x14ac:dyDescent="0.25">
      <c r="A1026" s="70"/>
      <c r="B1026" s="70"/>
      <c r="C1026" s="70"/>
      <c r="D1026" s="71"/>
      <c r="E1026" s="70"/>
      <c r="F1026" s="75"/>
      <c r="G1026" s="76"/>
    </row>
    <row r="1027" spans="1:7" ht="35.15" customHeight="1" x14ac:dyDescent="0.25">
      <c r="A1027" s="70"/>
      <c r="B1027" s="70"/>
      <c r="C1027" s="70"/>
      <c r="D1027" s="71"/>
      <c r="E1027" s="70"/>
      <c r="F1027" s="75"/>
      <c r="G1027" s="76"/>
    </row>
    <row r="1028" spans="1:7" ht="35.15" customHeight="1" x14ac:dyDescent="0.25">
      <c r="A1028" s="70"/>
      <c r="B1028" s="70"/>
      <c r="C1028" s="70"/>
      <c r="D1028" s="71"/>
      <c r="E1028" s="70"/>
      <c r="F1028" s="75"/>
      <c r="G1028" s="76"/>
    </row>
    <row r="1029" spans="1:7" ht="35.15" customHeight="1" x14ac:dyDescent="0.25">
      <c r="A1029" s="70"/>
      <c r="B1029" s="70"/>
      <c r="C1029" s="70"/>
      <c r="D1029" s="71"/>
      <c r="E1029" s="70"/>
      <c r="F1029" s="75"/>
      <c r="G1029" s="76"/>
    </row>
    <row r="1030" spans="1:7" ht="35.15" customHeight="1" x14ac:dyDescent="0.25">
      <c r="A1030" s="70"/>
      <c r="B1030" s="70"/>
      <c r="C1030" s="70"/>
      <c r="D1030" s="71"/>
      <c r="E1030" s="70"/>
      <c r="F1030" s="75"/>
      <c r="G1030" s="76"/>
    </row>
    <row r="1031" spans="1:7" ht="35.15" customHeight="1" x14ac:dyDescent="0.25">
      <c r="A1031" s="70"/>
      <c r="B1031" s="70"/>
      <c r="C1031" s="70"/>
      <c r="D1031" s="71"/>
      <c r="E1031" s="70"/>
      <c r="F1031" s="75"/>
      <c r="G1031" s="76"/>
    </row>
    <row r="1032" spans="1:7" ht="35.15" customHeight="1" x14ac:dyDescent="0.25">
      <c r="A1032" s="70"/>
      <c r="B1032" s="70"/>
      <c r="C1032" s="72"/>
      <c r="D1032" s="71"/>
      <c r="E1032" s="70"/>
      <c r="F1032" s="75"/>
      <c r="G1032" s="76"/>
    </row>
    <row r="1033" spans="1:7" ht="35.15" customHeight="1" x14ac:dyDescent="0.25">
      <c r="A1033" s="70"/>
      <c r="B1033" s="70"/>
      <c r="C1033" s="72"/>
      <c r="D1033" s="71"/>
      <c r="E1033" s="70"/>
      <c r="F1033" s="75"/>
      <c r="G1033" s="76"/>
    </row>
    <row r="1034" spans="1:7" ht="35.15" customHeight="1" x14ac:dyDescent="0.25">
      <c r="A1034" s="70"/>
      <c r="B1034" s="70"/>
      <c r="C1034" s="72"/>
      <c r="D1034" s="71"/>
      <c r="E1034" s="70"/>
      <c r="F1034" s="75"/>
      <c r="G1034" s="76"/>
    </row>
    <row r="1035" spans="1:7" ht="35.15" customHeight="1" x14ac:dyDescent="0.25">
      <c r="A1035" s="70"/>
      <c r="B1035" s="70"/>
      <c r="C1035" s="70"/>
      <c r="D1035" s="71"/>
      <c r="E1035" s="70"/>
      <c r="F1035" s="75"/>
      <c r="G1035" s="76"/>
    </row>
    <row r="1036" spans="1:7" ht="35.15" customHeight="1" x14ac:dyDescent="0.25">
      <c r="A1036" s="70"/>
      <c r="B1036" s="70"/>
      <c r="C1036" s="70"/>
      <c r="D1036" s="71"/>
      <c r="E1036" s="70"/>
      <c r="F1036" s="75"/>
      <c r="G1036" s="76"/>
    </row>
    <row r="1037" spans="1:7" ht="35.15" customHeight="1" x14ac:dyDescent="0.25">
      <c r="A1037" s="70"/>
      <c r="B1037" s="70"/>
      <c r="C1037" s="70"/>
      <c r="D1037" s="71"/>
      <c r="E1037" s="70"/>
      <c r="F1037" s="75"/>
      <c r="G1037" s="76"/>
    </row>
    <row r="1038" spans="1:7" ht="35.15" customHeight="1" x14ac:dyDescent="0.25">
      <c r="A1038" s="70"/>
      <c r="B1038" s="70"/>
      <c r="C1038" s="70"/>
      <c r="D1038" s="71"/>
      <c r="E1038" s="70"/>
      <c r="F1038" s="75"/>
      <c r="G1038" s="76"/>
    </row>
    <row r="1039" spans="1:7" ht="35.15" customHeight="1" x14ac:dyDescent="0.25">
      <c r="A1039" s="70"/>
      <c r="B1039" s="70"/>
      <c r="C1039" s="70"/>
      <c r="D1039" s="71"/>
      <c r="E1039" s="70"/>
      <c r="F1039" s="75"/>
      <c r="G1039" s="76"/>
    </row>
    <row r="1040" spans="1:7" ht="35.15" customHeight="1" x14ac:dyDescent="0.25">
      <c r="A1040" s="70"/>
      <c r="B1040" s="70"/>
      <c r="C1040" s="70"/>
      <c r="D1040" s="71"/>
      <c r="E1040" s="70"/>
      <c r="F1040" s="75"/>
      <c r="G1040" s="76"/>
    </row>
    <row r="1041" spans="1:7" ht="35.15" customHeight="1" x14ac:dyDescent="0.25">
      <c r="A1041" s="70"/>
      <c r="B1041" s="70"/>
      <c r="C1041" s="70"/>
      <c r="D1041" s="71"/>
      <c r="E1041" s="70"/>
      <c r="F1041" s="75"/>
      <c r="G1041" s="76"/>
    </row>
    <row r="1042" spans="1:7" ht="35.15" customHeight="1" x14ac:dyDescent="0.25">
      <c r="A1042" s="70"/>
      <c r="B1042" s="70"/>
      <c r="C1042" s="70"/>
      <c r="D1042" s="71"/>
      <c r="E1042" s="70"/>
      <c r="F1042" s="75"/>
      <c r="G1042" s="76"/>
    </row>
    <row r="1043" spans="1:7" ht="35.15" customHeight="1" x14ac:dyDescent="0.25">
      <c r="A1043" s="70"/>
      <c r="B1043" s="70"/>
      <c r="C1043" s="70"/>
      <c r="D1043" s="71"/>
      <c r="E1043" s="70"/>
      <c r="F1043" s="75"/>
      <c r="G1043" s="76"/>
    </row>
    <row r="1044" spans="1:7" ht="35.15" customHeight="1" x14ac:dyDescent="0.25">
      <c r="A1044" s="70"/>
      <c r="B1044" s="70"/>
      <c r="C1044" s="70"/>
      <c r="D1044" s="71"/>
      <c r="E1044" s="70"/>
      <c r="F1044" s="75"/>
      <c r="G1044" s="76"/>
    </row>
    <row r="1045" spans="1:7" ht="35.15" customHeight="1" x14ac:dyDescent="0.25">
      <c r="A1045" s="70"/>
      <c r="B1045" s="70"/>
      <c r="C1045" s="70"/>
      <c r="D1045" s="71"/>
      <c r="E1045" s="70"/>
      <c r="F1045" s="75"/>
      <c r="G1045" s="76"/>
    </row>
    <row r="1046" spans="1:7" ht="35.15" customHeight="1" x14ac:dyDescent="0.25">
      <c r="A1046" s="70"/>
      <c r="B1046" s="70"/>
      <c r="C1046" s="70"/>
      <c r="D1046" s="71"/>
      <c r="E1046" s="70"/>
      <c r="F1046" s="75"/>
      <c r="G1046" s="76"/>
    </row>
    <row r="1047" spans="1:7" ht="35.15" customHeight="1" x14ac:dyDescent="0.25">
      <c r="A1047" s="70"/>
      <c r="B1047" s="70"/>
      <c r="C1047" s="70"/>
      <c r="D1047" s="71"/>
      <c r="E1047" s="70"/>
      <c r="F1047" s="75"/>
      <c r="G1047" s="76"/>
    </row>
    <row r="1048" spans="1:7" ht="35.15" customHeight="1" x14ac:dyDescent="0.25">
      <c r="A1048" s="70"/>
      <c r="B1048" s="70"/>
      <c r="C1048" s="70"/>
      <c r="D1048" s="71"/>
      <c r="E1048" s="70"/>
      <c r="F1048" s="75"/>
      <c r="G1048" s="76"/>
    </row>
    <row r="1049" spans="1:7" ht="35.15" customHeight="1" x14ac:dyDescent="0.25">
      <c r="A1049" s="70"/>
      <c r="B1049" s="70"/>
      <c r="C1049" s="70"/>
      <c r="D1049" s="71"/>
      <c r="E1049" s="70"/>
      <c r="F1049" s="75"/>
      <c r="G1049" s="76"/>
    </row>
    <row r="1050" spans="1:7" ht="35.15" customHeight="1" x14ac:dyDescent="0.25">
      <c r="A1050" s="70"/>
      <c r="B1050" s="70"/>
      <c r="C1050" s="70"/>
      <c r="D1050" s="71"/>
      <c r="E1050" s="70"/>
      <c r="F1050" s="75"/>
      <c r="G1050" s="76"/>
    </row>
    <row r="1051" spans="1:7" ht="35.15" customHeight="1" x14ac:dyDescent="0.25">
      <c r="A1051" s="70"/>
      <c r="B1051" s="70"/>
      <c r="C1051" s="70"/>
      <c r="D1051" s="71"/>
      <c r="E1051" s="70"/>
      <c r="F1051" s="75"/>
      <c r="G1051" s="76"/>
    </row>
    <row r="1052" spans="1:7" ht="35.15" customHeight="1" x14ac:dyDescent="0.25">
      <c r="A1052" s="70"/>
      <c r="B1052" s="70"/>
      <c r="C1052" s="70"/>
      <c r="D1052" s="71"/>
      <c r="E1052" s="70"/>
      <c r="F1052" s="75"/>
      <c r="G1052" s="76"/>
    </row>
    <row r="1053" spans="1:7" ht="35.15" customHeight="1" x14ac:dyDescent="0.25">
      <c r="A1053" s="70"/>
      <c r="B1053" s="70"/>
      <c r="C1053" s="70"/>
      <c r="D1053" s="71"/>
      <c r="E1053" s="70"/>
      <c r="F1053" s="75"/>
      <c r="G1053" s="76"/>
    </row>
    <row r="1054" spans="1:7" ht="35.15" customHeight="1" x14ac:dyDescent="0.25">
      <c r="A1054" s="70"/>
      <c r="B1054" s="70"/>
      <c r="C1054" s="70"/>
      <c r="D1054" s="71"/>
      <c r="E1054" s="70"/>
      <c r="F1054" s="75"/>
      <c r="G1054" s="76"/>
    </row>
    <row r="1055" spans="1:7" ht="35.15" customHeight="1" x14ac:dyDescent="0.25">
      <c r="A1055" s="70"/>
      <c r="B1055" s="70"/>
      <c r="C1055" s="70"/>
      <c r="D1055" s="71"/>
      <c r="E1055" s="70"/>
      <c r="F1055" s="75"/>
      <c r="G1055" s="76"/>
    </row>
    <row r="1056" spans="1:7" ht="35.15" customHeight="1" x14ac:dyDescent="0.25">
      <c r="A1056" s="70"/>
      <c r="B1056" s="70"/>
      <c r="C1056" s="70"/>
      <c r="D1056" s="71"/>
      <c r="E1056" s="70"/>
      <c r="F1056" s="75"/>
      <c r="G1056" s="76"/>
    </row>
    <row r="1057" spans="1:7" ht="35.15" customHeight="1" x14ac:dyDescent="0.25">
      <c r="A1057" s="70"/>
      <c r="B1057" s="70"/>
      <c r="C1057" s="70"/>
      <c r="D1057" s="71"/>
      <c r="E1057" s="70"/>
      <c r="F1057" s="75"/>
      <c r="G1057" s="76"/>
    </row>
    <row r="1058" spans="1:7" ht="35.15" customHeight="1" x14ac:dyDescent="0.25">
      <c r="A1058" s="70"/>
      <c r="B1058" s="70"/>
      <c r="C1058" s="70"/>
      <c r="D1058" s="71"/>
      <c r="E1058" s="70"/>
      <c r="F1058" s="75"/>
      <c r="G1058" s="76"/>
    </row>
    <row r="1059" spans="1:7" ht="35.15" customHeight="1" x14ac:dyDescent="0.25">
      <c r="A1059" s="70"/>
      <c r="B1059" s="70"/>
      <c r="C1059" s="70"/>
      <c r="D1059" s="71"/>
      <c r="E1059" s="70"/>
      <c r="F1059" s="75"/>
      <c r="G1059" s="76"/>
    </row>
    <row r="1060" spans="1:7" ht="35.15" customHeight="1" x14ac:dyDescent="0.25">
      <c r="A1060" s="70"/>
      <c r="B1060" s="70"/>
      <c r="C1060" s="70"/>
      <c r="D1060" s="71"/>
      <c r="E1060" s="70"/>
      <c r="F1060" s="75"/>
      <c r="G1060" s="76"/>
    </row>
    <row r="1061" spans="1:7" ht="35.15" customHeight="1" x14ac:dyDescent="0.25">
      <c r="A1061" s="70"/>
      <c r="B1061" s="70"/>
      <c r="C1061" s="70"/>
      <c r="D1061" s="71"/>
      <c r="E1061" s="70"/>
      <c r="F1061" s="75"/>
      <c r="G1061" s="76"/>
    </row>
    <row r="1062" spans="1:7" ht="35.15" customHeight="1" x14ac:dyDescent="0.25">
      <c r="A1062" s="70"/>
      <c r="B1062" s="70"/>
      <c r="C1062" s="70"/>
      <c r="D1062" s="71"/>
      <c r="E1062" s="70"/>
      <c r="F1062" s="75"/>
      <c r="G1062" s="76"/>
    </row>
    <row r="1063" spans="1:7" ht="35.15" customHeight="1" x14ac:dyDescent="0.25">
      <c r="A1063" s="70"/>
      <c r="B1063" s="70"/>
      <c r="C1063" s="70"/>
      <c r="D1063" s="71"/>
      <c r="E1063" s="70"/>
      <c r="F1063" s="75"/>
      <c r="G1063" s="76"/>
    </row>
    <row r="1064" spans="1:7" ht="35.15" customHeight="1" x14ac:dyDescent="0.25">
      <c r="A1064" s="70"/>
      <c r="B1064" s="70"/>
      <c r="C1064" s="70"/>
      <c r="D1064" s="71"/>
      <c r="E1064" s="70"/>
      <c r="F1064" s="75"/>
      <c r="G1064" s="76"/>
    </row>
    <row r="1065" spans="1:7" ht="35.15" customHeight="1" x14ac:dyDescent="0.25">
      <c r="A1065" s="70"/>
      <c r="B1065" s="70"/>
      <c r="C1065" s="70"/>
      <c r="D1065" s="71"/>
      <c r="E1065" s="70"/>
      <c r="F1065" s="75"/>
      <c r="G1065" s="76"/>
    </row>
    <row r="1066" spans="1:7" ht="35.15" customHeight="1" x14ac:dyDescent="0.25">
      <c r="A1066" s="70"/>
      <c r="B1066" s="70"/>
      <c r="C1066" s="70"/>
      <c r="D1066" s="71"/>
      <c r="E1066" s="70"/>
      <c r="F1066" s="75"/>
      <c r="G1066" s="76"/>
    </row>
    <row r="1067" spans="1:7" ht="35.15" customHeight="1" x14ac:dyDescent="0.25">
      <c r="A1067" s="70"/>
      <c r="B1067" s="70"/>
      <c r="C1067" s="70"/>
      <c r="D1067" s="71"/>
      <c r="E1067" s="70"/>
      <c r="F1067" s="75"/>
      <c r="G1067" s="76"/>
    </row>
    <row r="1068" spans="1:7" ht="35.15" customHeight="1" x14ac:dyDescent="0.25">
      <c r="A1068" s="70"/>
      <c r="B1068" s="70"/>
      <c r="C1068" s="70"/>
      <c r="D1068" s="71"/>
      <c r="E1068" s="70"/>
      <c r="F1068" s="75"/>
      <c r="G1068" s="76"/>
    </row>
    <row r="1069" spans="1:7" ht="35.15" customHeight="1" x14ac:dyDescent="0.25">
      <c r="A1069" s="70"/>
      <c r="B1069" s="70"/>
      <c r="C1069" s="70"/>
      <c r="D1069" s="71"/>
      <c r="E1069" s="70"/>
      <c r="F1069" s="75"/>
      <c r="G1069" s="76"/>
    </row>
    <row r="1070" spans="1:7" ht="35.15" customHeight="1" x14ac:dyDescent="0.25">
      <c r="A1070" s="70"/>
      <c r="B1070" s="70"/>
      <c r="C1070" s="70"/>
      <c r="D1070" s="71"/>
      <c r="E1070" s="70"/>
      <c r="F1070" s="75"/>
      <c r="G1070" s="76"/>
    </row>
    <row r="1071" spans="1:7" ht="35.15" customHeight="1" x14ac:dyDescent="0.25">
      <c r="A1071" s="70"/>
      <c r="B1071" s="70"/>
      <c r="C1071" s="70"/>
      <c r="D1071" s="71"/>
      <c r="E1071" s="70"/>
      <c r="F1071" s="75"/>
      <c r="G1071" s="76"/>
    </row>
    <row r="1072" spans="1:7" ht="35.15" customHeight="1" x14ac:dyDescent="0.25">
      <c r="A1072" s="70"/>
      <c r="B1072" s="70"/>
      <c r="C1072" s="70"/>
      <c r="D1072" s="71"/>
      <c r="E1072" s="70"/>
      <c r="F1072" s="75"/>
      <c r="G1072" s="76"/>
    </row>
    <row r="1073" spans="1:7" ht="35.15" customHeight="1" x14ac:dyDescent="0.25">
      <c r="A1073" s="70"/>
      <c r="B1073" s="70"/>
      <c r="C1073" s="70"/>
      <c r="D1073" s="71"/>
      <c r="E1073" s="70"/>
      <c r="F1073" s="75"/>
      <c r="G1073" s="76"/>
    </row>
    <row r="1074" spans="1:7" ht="35.15" customHeight="1" x14ac:dyDescent="0.25">
      <c r="A1074" s="70"/>
      <c r="B1074" s="70"/>
      <c r="C1074" s="70"/>
      <c r="D1074" s="71"/>
      <c r="E1074" s="70"/>
      <c r="F1074" s="75"/>
      <c r="G1074" s="76"/>
    </row>
    <row r="1075" spans="1:7" ht="35.15" customHeight="1" x14ac:dyDescent="0.25">
      <c r="A1075" s="70"/>
      <c r="B1075" s="70"/>
      <c r="C1075" s="70"/>
      <c r="D1075" s="71"/>
      <c r="E1075" s="70"/>
      <c r="F1075" s="75"/>
      <c r="G1075" s="76"/>
    </row>
    <row r="1076" spans="1:7" ht="35.15" customHeight="1" x14ac:dyDescent="0.25">
      <c r="A1076" s="70"/>
      <c r="B1076" s="70"/>
      <c r="C1076" s="70"/>
      <c r="D1076" s="71"/>
      <c r="E1076" s="70"/>
      <c r="F1076" s="75"/>
      <c r="G1076" s="76"/>
    </row>
    <row r="1077" spans="1:7" ht="35.15" customHeight="1" x14ac:dyDescent="0.25">
      <c r="A1077" s="70"/>
      <c r="B1077" s="70"/>
      <c r="C1077" s="70"/>
      <c r="D1077" s="71"/>
      <c r="E1077" s="70"/>
      <c r="F1077" s="75"/>
      <c r="G1077" s="76"/>
    </row>
    <row r="1078" spans="1:7" ht="35.15" customHeight="1" x14ac:dyDescent="0.25">
      <c r="A1078" s="70"/>
      <c r="B1078" s="70"/>
      <c r="C1078" s="70"/>
      <c r="D1078" s="71"/>
      <c r="E1078" s="70"/>
      <c r="F1078" s="75"/>
      <c r="G1078" s="76"/>
    </row>
    <row r="1079" spans="1:7" ht="35.15" customHeight="1" x14ac:dyDescent="0.25">
      <c r="A1079" s="70"/>
      <c r="B1079" s="70"/>
      <c r="C1079" s="70"/>
      <c r="D1079" s="71"/>
      <c r="E1079" s="70"/>
      <c r="F1079" s="75"/>
      <c r="G1079" s="76"/>
    </row>
    <row r="1080" spans="1:7" ht="35.15" customHeight="1" x14ac:dyDescent="0.25">
      <c r="A1080" s="70"/>
      <c r="B1080" s="70"/>
      <c r="C1080" s="70"/>
      <c r="D1080" s="71"/>
      <c r="E1080" s="70"/>
      <c r="F1080" s="75"/>
      <c r="G1080" s="76"/>
    </row>
    <row r="1081" spans="1:7" ht="35.15" customHeight="1" x14ac:dyDescent="0.25">
      <c r="A1081" s="70"/>
      <c r="B1081" s="70"/>
      <c r="C1081" s="70"/>
      <c r="D1081" s="71"/>
      <c r="E1081" s="70"/>
      <c r="F1081" s="75"/>
      <c r="G1081" s="76"/>
    </row>
    <row r="1082" spans="1:7" ht="35.15" customHeight="1" x14ac:dyDescent="0.25">
      <c r="A1082" s="70"/>
      <c r="B1082" s="70"/>
      <c r="C1082" s="70"/>
      <c r="D1082" s="71"/>
      <c r="E1082" s="70"/>
      <c r="F1082" s="75"/>
      <c r="G1082" s="76"/>
    </row>
    <row r="1083" spans="1:7" ht="35.15" customHeight="1" x14ac:dyDescent="0.25">
      <c r="A1083" s="70"/>
      <c r="B1083" s="70"/>
      <c r="C1083" s="70"/>
      <c r="D1083" s="71"/>
      <c r="E1083" s="70"/>
      <c r="F1083" s="75"/>
      <c r="G1083" s="76"/>
    </row>
    <row r="1084" spans="1:7" ht="35.15" customHeight="1" x14ac:dyDescent="0.25">
      <c r="A1084" s="70"/>
      <c r="B1084" s="70"/>
      <c r="C1084" s="70"/>
      <c r="D1084" s="71"/>
      <c r="E1084" s="70"/>
      <c r="F1084" s="75"/>
      <c r="G1084" s="76"/>
    </row>
    <row r="1085" spans="1:7" ht="35.15" customHeight="1" x14ac:dyDescent="0.25">
      <c r="A1085" s="70"/>
      <c r="B1085" s="70"/>
      <c r="C1085" s="70"/>
      <c r="D1085" s="71"/>
      <c r="E1085" s="70"/>
      <c r="F1085" s="75"/>
      <c r="G1085" s="76"/>
    </row>
    <row r="1086" spans="1:7" ht="35.15" customHeight="1" x14ac:dyDescent="0.25">
      <c r="A1086" s="70"/>
      <c r="B1086" s="70"/>
      <c r="C1086" s="70"/>
      <c r="D1086" s="71"/>
      <c r="E1086" s="70"/>
      <c r="F1086" s="75"/>
      <c r="G1086" s="76"/>
    </row>
    <row r="1087" spans="1:7" ht="35.15" customHeight="1" x14ac:dyDescent="0.25">
      <c r="A1087" s="70"/>
      <c r="B1087" s="70"/>
      <c r="C1087" s="70"/>
      <c r="D1087" s="71"/>
      <c r="E1087" s="70"/>
      <c r="F1087" s="75"/>
      <c r="G1087" s="76"/>
    </row>
    <row r="1088" spans="1:7" ht="35.15" customHeight="1" x14ac:dyDescent="0.25">
      <c r="A1088" s="70"/>
      <c r="B1088" s="70"/>
      <c r="C1088" s="70"/>
      <c r="D1088" s="71"/>
      <c r="E1088" s="70"/>
      <c r="F1088" s="75"/>
      <c r="G1088" s="76"/>
    </row>
    <row r="1089" spans="1:7" ht="35.15" customHeight="1" x14ac:dyDescent="0.25">
      <c r="A1089" s="70"/>
      <c r="B1089" s="70"/>
      <c r="C1089" s="70"/>
      <c r="D1089" s="71"/>
      <c r="E1089" s="70"/>
      <c r="F1089" s="75"/>
      <c r="G1089" s="76"/>
    </row>
    <row r="1090" spans="1:7" ht="35.15" customHeight="1" x14ac:dyDescent="0.25">
      <c r="A1090" s="70"/>
      <c r="B1090" s="70"/>
      <c r="C1090" s="70"/>
      <c r="D1090" s="71"/>
      <c r="E1090" s="70"/>
      <c r="F1090" s="75"/>
      <c r="G1090" s="76"/>
    </row>
    <row r="1091" spans="1:7" ht="35.15" customHeight="1" x14ac:dyDescent="0.25">
      <c r="A1091" s="70"/>
      <c r="B1091" s="70"/>
      <c r="C1091" s="70"/>
      <c r="D1091" s="71"/>
      <c r="E1091" s="70"/>
      <c r="F1091" s="75"/>
      <c r="G1091" s="76"/>
    </row>
    <row r="1092" spans="1:7" ht="35.15" customHeight="1" x14ac:dyDescent="0.25">
      <c r="A1092" s="70"/>
      <c r="B1092" s="70"/>
      <c r="C1092" s="70"/>
      <c r="D1092" s="71"/>
      <c r="E1092" s="70"/>
      <c r="F1092" s="75"/>
      <c r="G1092" s="76"/>
    </row>
    <row r="1093" spans="1:7" ht="35.15" customHeight="1" x14ac:dyDescent="0.25">
      <c r="A1093" s="70"/>
      <c r="B1093" s="70"/>
      <c r="C1093" s="70"/>
      <c r="D1093" s="71"/>
      <c r="E1093" s="70"/>
      <c r="F1093" s="75"/>
      <c r="G1093" s="76"/>
    </row>
    <row r="1094" spans="1:7" ht="35.15" customHeight="1" x14ac:dyDescent="0.25">
      <c r="A1094" s="70"/>
      <c r="B1094" s="70"/>
      <c r="C1094" s="70"/>
      <c r="D1094" s="71"/>
      <c r="E1094" s="70"/>
      <c r="F1094" s="75"/>
      <c r="G1094" s="76"/>
    </row>
    <row r="1095" spans="1:7" ht="35.15" customHeight="1" x14ac:dyDescent="0.25">
      <c r="A1095" s="70"/>
      <c r="B1095" s="70"/>
      <c r="C1095" s="70"/>
      <c r="D1095" s="71"/>
      <c r="E1095" s="70"/>
      <c r="F1095" s="75"/>
      <c r="G1095" s="76"/>
    </row>
    <row r="1096" spans="1:7" ht="35.15" customHeight="1" x14ac:dyDescent="0.25">
      <c r="A1096" s="70"/>
      <c r="B1096" s="70"/>
      <c r="C1096" s="70"/>
      <c r="D1096" s="71"/>
      <c r="E1096" s="70"/>
      <c r="F1096" s="75"/>
      <c r="G1096" s="76"/>
    </row>
    <row r="1097" spans="1:7" ht="35.15" customHeight="1" x14ac:dyDescent="0.25">
      <c r="A1097" s="70"/>
      <c r="B1097" s="70"/>
      <c r="C1097" s="70"/>
      <c r="D1097" s="71"/>
      <c r="E1097" s="70"/>
      <c r="F1097" s="75"/>
      <c r="G1097" s="76"/>
    </row>
    <row r="1098" spans="1:7" ht="35.15" customHeight="1" x14ac:dyDescent="0.25">
      <c r="A1098" s="70"/>
      <c r="B1098" s="70"/>
      <c r="C1098" s="70"/>
      <c r="D1098" s="71"/>
      <c r="E1098" s="70"/>
      <c r="F1098" s="75"/>
      <c r="G1098" s="76"/>
    </row>
    <row r="1099" spans="1:7" ht="35.15" customHeight="1" x14ac:dyDescent="0.25">
      <c r="A1099" s="70"/>
      <c r="B1099" s="70"/>
      <c r="C1099" s="70"/>
      <c r="D1099" s="71"/>
      <c r="E1099" s="70"/>
      <c r="F1099" s="75"/>
      <c r="G1099" s="76"/>
    </row>
    <row r="1100" spans="1:7" ht="35.15" customHeight="1" x14ac:dyDescent="0.25">
      <c r="A1100" s="70"/>
      <c r="B1100" s="70"/>
      <c r="C1100" s="70"/>
      <c r="D1100" s="71"/>
      <c r="E1100" s="70"/>
      <c r="F1100" s="75"/>
      <c r="G1100" s="76"/>
    </row>
    <row r="1101" spans="1:7" ht="35.15" customHeight="1" x14ac:dyDescent="0.25">
      <c r="A1101" s="70"/>
      <c r="B1101" s="70"/>
      <c r="C1101" s="70"/>
      <c r="D1101" s="71"/>
      <c r="E1101" s="70"/>
      <c r="F1101" s="75"/>
      <c r="G1101" s="76"/>
    </row>
    <row r="1102" spans="1:7" ht="35.15" customHeight="1" x14ac:dyDescent="0.25">
      <c r="A1102" s="70"/>
      <c r="B1102" s="70"/>
      <c r="C1102" s="70"/>
      <c r="D1102" s="71"/>
      <c r="E1102" s="70"/>
      <c r="F1102" s="75"/>
      <c r="G1102" s="76"/>
    </row>
    <row r="1103" spans="1:7" ht="35.15" customHeight="1" x14ac:dyDescent="0.25">
      <c r="A1103" s="70"/>
      <c r="B1103" s="70"/>
      <c r="C1103" s="70"/>
      <c r="D1103" s="71"/>
      <c r="E1103" s="70"/>
      <c r="F1103" s="75"/>
      <c r="G1103" s="76"/>
    </row>
    <row r="1104" spans="1:7" ht="35.15" customHeight="1" x14ac:dyDescent="0.25">
      <c r="A1104" s="70"/>
      <c r="B1104" s="70"/>
      <c r="C1104" s="70"/>
      <c r="D1104" s="71"/>
      <c r="E1104" s="70"/>
      <c r="F1104" s="75"/>
      <c r="G1104" s="76"/>
    </row>
    <row r="1105" spans="1:7" ht="35.15" customHeight="1" x14ac:dyDescent="0.25">
      <c r="A1105" s="70"/>
      <c r="B1105" s="70"/>
      <c r="C1105" s="70"/>
      <c r="D1105" s="71"/>
      <c r="E1105" s="70"/>
      <c r="F1105" s="75"/>
      <c r="G1105" s="76"/>
    </row>
    <row r="1106" spans="1:7" ht="35.15" customHeight="1" x14ac:dyDescent="0.25">
      <c r="A1106" s="70"/>
      <c r="B1106" s="70"/>
      <c r="C1106" s="70"/>
      <c r="D1106" s="71"/>
      <c r="E1106" s="70"/>
      <c r="F1106" s="75"/>
      <c r="G1106" s="76"/>
    </row>
    <row r="1107" spans="1:7" ht="35.15" customHeight="1" x14ac:dyDescent="0.25">
      <c r="A1107" s="70"/>
      <c r="B1107" s="70"/>
      <c r="C1107" s="70"/>
      <c r="D1107" s="71"/>
      <c r="E1107" s="70"/>
      <c r="F1107" s="75"/>
      <c r="G1107" s="76"/>
    </row>
    <row r="1108" spans="1:7" ht="35.15" customHeight="1" x14ac:dyDescent="0.25">
      <c r="A1108" s="70"/>
      <c r="B1108" s="70"/>
      <c r="C1108" s="70"/>
      <c r="D1108" s="71"/>
      <c r="E1108" s="70"/>
      <c r="F1108" s="75"/>
      <c r="G1108" s="76"/>
    </row>
    <row r="1109" spans="1:7" ht="35.15" customHeight="1" x14ac:dyDescent="0.25">
      <c r="A1109" s="70"/>
      <c r="B1109" s="70"/>
      <c r="C1109" s="70"/>
      <c r="D1109" s="71"/>
      <c r="E1109" s="70"/>
      <c r="F1109" s="75"/>
      <c r="G1109" s="76"/>
    </row>
    <row r="1110" spans="1:7" ht="35.15" customHeight="1" x14ac:dyDescent="0.25">
      <c r="A1110" s="70"/>
      <c r="B1110" s="70"/>
      <c r="C1110" s="70"/>
      <c r="D1110" s="71"/>
      <c r="E1110" s="70"/>
      <c r="F1110" s="75"/>
      <c r="G1110" s="76"/>
    </row>
    <row r="1111" spans="1:7" ht="35.15" customHeight="1" x14ac:dyDescent="0.25">
      <c r="A1111" s="70"/>
      <c r="B1111" s="70"/>
      <c r="C1111" s="70"/>
      <c r="D1111" s="71"/>
      <c r="E1111" s="70"/>
      <c r="F1111" s="75"/>
      <c r="G1111" s="76"/>
    </row>
    <row r="1112" spans="1:7" ht="35.15" customHeight="1" x14ac:dyDescent="0.25">
      <c r="A1112" s="70"/>
      <c r="B1112" s="70"/>
      <c r="C1112" s="70"/>
      <c r="D1112" s="71"/>
      <c r="E1112" s="70"/>
      <c r="F1112" s="75"/>
      <c r="G1112" s="76"/>
    </row>
    <row r="1113" spans="1:7" ht="35.15" customHeight="1" x14ac:dyDescent="0.25">
      <c r="A1113" s="70"/>
      <c r="B1113" s="70"/>
      <c r="C1113" s="70"/>
      <c r="D1113" s="71"/>
      <c r="E1113" s="70"/>
      <c r="F1113" s="75"/>
      <c r="G1113" s="76"/>
    </row>
    <row r="1114" spans="1:7" ht="35.15" customHeight="1" x14ac:dyDescent="0.25">
      <c r="A1114" s="70"/>
      <c r="B1114" s="70"/>
      <c r="C1114" s="70"/>
      <c r="D1114" s="71"/>
      <c r="E1114" s="70"/>
      <c r="F1114" s="75"/>
      <c r="G1114" s="76"/>
    </row>
    <row r="1115" spans="1:7" ht="35.15" customHeight="1" x14ac:dyDescent="0.25">
      <c r="A1115" s="70"/>
      <c r="B1115" s="70"/>
      <c r="C1115" s="70"/>
      <c r="D1115" s="71"/>
      <c r="E1115" s="70"/>
      <c r="F1115" s="75"/>
      <c r="G1115" s="76"/>
    </row>
    <row r="1116" spans="1:7" ht="35.15" customHeight="1" x14ac:dyDescent="0.25">
      <c r="A1116" s="70"/>
      <c r="B1116" s="70"/>
      <c r="C1116" s="70"/>
      <c r="D1116" s="71"/>
      <c r="E1116" s="70"/>
      <c r="F1116" s="75"/>
      <c r="G1116" s="76"/>
    </row>
    <row r="1117" spans="1:7" ht="35.15" customHeight="1" x14ac:dyDescent="0.25">
      <c r="A1117" s="70"/>
      <c r="B1117" s="70"/>
      <c r="C1117" s="70"/>
      <c r="D1117" s="71"/>
      <c r="E1117" s="70"/>
      <c r="F1117" s="75"/>
      <c r="G1117" s="76"/>
    </row>
    <row r="1118" spans="1:7" ht="35.15" customHeight="1" x14ac:dyDescent="0.25">
      <c r="A1118" s="70"/>
      <c r="B1118" s="70"/>
      <c r="C1118" s="70"/>
      <c r="D1118" s="71"/>
      <c r="E1118" s="70"/>
      <c r="F1118" s="75"/>
      <c r="G1118" s="76"/>
    </row>
    <row r="1119" spans="1:7" ht="35.15" customHeight="1" x14ac:dyDescent="0.25">
      <c r="A1119" s="70"/>
      <c r="B1119" s="70"/>
      <c r="C1119" s="70"/>
      <c r="D1119" s="71"/>
      <c r="E1119" s="70"/>
      <c r="F1119" s="75"/>
      <c r="G1119" s="76"/>
    </row>
    <row r="1120" spans="1:7" ht="35.15" customHeight="1" x14ac:dyDescent="0.25">
      <c r="A1120" s="70"/>
      <c r="B1120" s="70"/>
      <c r="C1120" s="70"/>
      <c r="D1120" s="71"/>
      <c r="E1120" s="70"/>
      <c r="F1120" s="75"/>
      <c r="G1120" s="76"/>
    </row>
    <row r="1121" spans="1:7" ht="35.15" customHeight="1" x14ac:dyDescent="0.25">
      <c r="A1121" s="70"/>
      <c r="B1121" s="70"/>
      <c r="C1121" s="70"/>
      <c r="D1121" s="71"/>
      <c r="E1121" s="70"/>
      <c r="F1121" s="75"/>
      <c r="G1121" s="76"/>
    </row>
    <row r="1122" spans="1:7" ht="35.15" customHeight="1" x14ac:dyDescent="0.25">
      <c r="A1122" s="70"/>
      <c r="B1122" s="70"/>
      <c r="C1122" s="70"/>
      <c r="D1122" s="71"/>
      <c r="E1122" s="70"/>
      <c r="F1122" s="75"/>
      <c r="G1122" s="76"/>
    </row>
    <row r="1123" spans="1:7" ht="35.15" customHeight="1" x14ac:dyDescent="0.25">
      <c r="A1123" s="70"/>
      <c r="B1123" s="70"/>
      <c r="C1123" s="70"/>
      <c r="D1123" s="71"/>
      <c r="E1123" s="70"/>
      <c r="F1123" s="75"/>
      <c r="G1123" s="76"/>
    </row>
    <row r="1124" spans="1:7" ht="35.15" customHeight="1" x14ac:dyDescent="0.25">
      <c r="A1124" s="70"/>
      <c r="B1124" s="70"/>
      <c r="C1124" s="70"/>
      <c r="D1124" s="71"/>
      <c r="E1124" s="70"/>
      <c r="F1124" s="75"/>
      <c r="G1124" s="76"/>
    </row>
    <row r="1125" spans="1:7" ht="35.15" customHeight="1" x14ac:dyDescent="0.25">
      <c r="A1125" s="70"/>
      <c r="B1125" s="70"/>
      <c r="C1125" s="70"/>
      <c r="D1125" s="71"/>
      <c r="E1125" s="70"/>
      <c r="F1125" s="75"/>
      <c r="G1125" s="76"/>
    </row>
    <row r="1126" spans="1:7" ht="35.15" customHeight="1" x14ac:dyDescent="0.25">
      <c r="A1126" s="70"/>
      <c r="B1126" s="70"/>
      <c r="C1126" s="70"/>
      <c r="D1126" s="71"/>
      <c r="E1126" s="70"/>
      <c r="F1126" s="75"/>
      <c r="G1126" s="76"/>
    </row>
    <row r="1127" spans="1:7" ht="35.15" customHeight="1" x14ac:dyDescent="0.25">
      <c r="A1127" s="70"/>
      <c r="B1127" s="70"/>
      <c r="C1127" s="70"/>
      <c r="D1127" s="71"/>
      <c r="E1127" s="70"/>
      <c r="F1127" s="75"/>
      <c r="G1127" s="76"/>
    </row>
    <row r="1128" spans="1:7" ht="35.15" customHeight="1" x14ac:dyDescent="0.25">
      <c r="A1128" s="70"/>
      <c r="B1128" s="70"/>
      <c r="C1128" s="70"/>
      <c r="D1128" s="71"/>
      <c r="E1128" s="70"/>
      <c r="F1128" s="75"/>
      <c r="G1128" s="76"/>
    </row>
    <row r="1129" spans="1:7" ht="35.15" customHeight="1" x14ac:dyDescent="0.25">
      <c r="A1129" s="70"/>
      <c r="B1129" s="70"/>
      <c r="C1129" s="70"/>
      <c r="D1129" s="71"/>
      <c r="E1129" s="70"/>
      <c r="F1129" s="75"/>
      <c r="G1129" s="76"/>
    </row>
    <row r="1130" spans="1:7" ht="35.15" customHeight="1" x14ac:dyDescent="0.25">
      <c r="A1130" s="70"/>
      <c r="B1130" s="70"/>
      <c r="C1130" s="70"/>
      <c r="D1130" s="71"/>
      <c r="E1130" s="70"/>
      <c r="F1130" s="75"/>
      <c r="G1130" s="76"/>
    </row>
    <row r="1131" spans="1:7" ht="35.15" customHeight="1" x14ac:dyDescent="0.25">
      <c r="A1131" s="70"/>
      <c r="B1131" s="70"/>
      <c r="C1131" s="70"/>
      <c r="D1131" s="71"/>
      <c r="E1131" s="70"/>
      <c r="F1131" s="75"/>
      <c r="G1131" s="76"/>
    </row>
    <row r="1132" spans="1:7" ht="35.15" customHeight="1" x14ac:dyDescent="0.25">
      <c r="A1132" s="70"/>
      <c r="B1132" s="70"/>
      <c r="C1132" s="70"/>
      <c r="D1132" s="71"/>
      <c r="E1132" s="70"/>
      <c r="F1132" s="75"/>
      <c r="G1132" s="76"/>
    </row>
    <row r="1133" spans="1:7" ht="35.15" customHeight="1" x14ac:dyDescent="0.25">
      <c r="A1133" s="70"/>
      <c r="B1133" s="70"/>
      <c r="C1133" s="70"/>
      <c r="D1133" s="71"/>
      <c r="E1133" s="70"/>
      <c r="F1133" s="75"/>
      <c r="G1133" s="76"/>
    </row>
    <row r="1134" spans="1:7" ht="35.15" customHeight="1" x14ac:dyDescent="0.25">
      <c r="A1134" s="70"/>
      <c r="B1134" s="70"/>
      <c r="C1134" s="70"/>
      <c r="D1134" s="71"/>
      <c r="E1134" s="70"/>
      <c r="F1134" s="75"/>
      <c r="G1134" s="76"/>
    </row>
    <row r="1135" spans="1:7" ht="35.15" customHeight="1" x14ac:dyDescent="0.25">
      <c r="A1135" s="70"/>
      <c r="B1135" s="70"/>
      <c r="C1135" s="70"/>
      <c r="D1135" s="71"/>
      <c r="E1135" s="70"/>
      <c r="F1135" s="75"/>
      <c r="G1135" s="76"/>
    </row>
    <row r="1136" spans="1:7" ht="35.15" customHeight="1" x14ac:dyDescent="0.25">
      <c r="A1136" s="70"/>
      <c r="B1136" s="70"/>
      <c r="C1136" s="70"/>
      <c r="D1136" s="71"/>
      <c r="E1136" s="70"/>
      <c r="F1136" s="75"/>
      <c r="G1136" s="76"/>
    </row>
    <row r="1137" spans="1:7" ht="35.15" customHeight="1" x14ac:dyDescent="0.25">
      <c r="A1137" s="70"/>
      <c r="B1137" s="70"/>
      <c r="C1137" s="70"/>
      <c r="D1137" s="71"/>
      <c r="E1137" s="70"/>
      <c r="F1137" s="75"/>
      <c r="G1137" s="76"/>
    </row>
    <row r="1138" spans="1:7" ht="35.15" customHeight="1" x14ac:dyDescent="0.25">
      <c r="A1138" s="70"/>
      <c r="B1138" s="70"/>
      <c r="C1138" s="70"/>
      <c r="D1138" s="71"/>
      <c r="E1138" s="70"/>
      <c r="F1138" s="75"/>
      <c r="G1138" s="76"/>
    </row>
    <row r="1139" spans="1:7" ht="35.15" customHeight="1" x14ac:dyDescent="0.25">
      <c r="A1139" s="70"/>
      <c r="B1139" s="70"/>
      <c r="C1139" s="70"/>
      <c r="D1139" s="71"/>
      <c r="E1139" s="70"/>
      <c r="F1139" s="75"/>
      <c r="G1139" s="76"/>
    </row>
    <row r="1140" spans="1:7" ht="35.15" customHeight="1" x14ac:dyDescent="0.25">
      <c r="A1140" s="70"/>
      <c r="B1140" s="70"/>
      <c r="C1140" s="70"/>
      <c r="D1140" s="71"/>
      <c r="E1140" s="70"/>
      <c r="F1140" s="75"/>
      <c r="G1140" s="76"/>
    </row>
    <row r="1141" spans="1:7" ht="35.15" customHeight="1" x14ac:dyDescent="0.25">
      <c r="A1141" s="70"/>
      <c r="B1141" s="70"/>
      <c r="C1141" s="70"/>
      <c r="D1141" s="71"/>
      <c r="E1141" s="70"/>
      <c r="F1141" s="75"/>
      <c r="G1141" s="76"/>
    </row>
    <row r="1142" spans="1:7" ht="35.15" customHeight="1" x14ac:dyDescent="0.25">
      <c r="A1142" s="70"/>
      <c r="B1142" s="70"/>
      <c r="C1142" s="70"/>
      <c r="D1142" s="71"/>
      <c r="E1142" s="70"/>
      <c r="F1142" s="75"/>
      <c r="G1142" s="76"/>
    </row>
    <row r="1143" spans="1:7" ht="35.15" customHeight="1" x14ac:dyDescent="0.25">
      <c r="A1143" s="70"/>
      <c r="B1143" s="70"/>
      <c r="C1143" s="70"/>
      <c r="D1143" s="71"/>
      <c r="E1143" s="70"/>
      <c r="F1143" s="75"/>
      <c r="G1143" s="76"/>
    </row>
    <row r="1144" spans="1:7" ht="35.15" customHeight="1" x14ac:dyDescent="0.25">
      <c r="A1144" s="70"/>
      <c r="B1144" s="70"/>
      <c r="C1144" s="70"/>
      <c r="D1144" s="71"/>
      <c r="E1144" s="70"/>
      <c r="F1144" s="75"/>
      <c r="G1144" s="76"/>
    </row>
    <row r="1145" spans="1:7" ht="35.15" customHeight="1" x14ac:dyDescent="0.25">
      <c r="A1145" s="70"/>
      <c r="B1145" s="70"/>
      <c r="C1145" s="70"/>
      <c r="D1145" s="71"/>
      <c r="E1145" s="70"/>
      <c r="F1145" s="75"/>
      <c r="G1145" s="76"/>
    </row>
    <row r="1146" spans="1:7" ht="35.15" customHeight="1" x14ac:dyDescent="0.25">
      <c r="A1146" s="70"/>
      <c r="B1146" s="70"/>
      <c r="C1146" s="70"/>
      <c r="D1146" s="71"/>
      <c r="E1146" s="70"/>
      <c r="F1146" s="75"/>
      <c r="G1146" s="76"/>
    </row>
    <row r="1147" spans="1:7" ht="35.15" customHeight="1" x14ac:dyDescent="0.25">
      <c r="A1147" s="70"/>
      <c r="B1147" s="70"/>
      <c r="C1147" s="70"/>
      <c r="D1147" s="71"/>
      <c r="E1147" s="70"/>
      <c r="F1147" s="75"/>
      <c r="G1147" s="76"/>
    </row>
    <row r="1148" spans="1:7" ht="35.15" customHeight="1" x14ac:dyDescent="0.25">
      <c r="A1148" s="70"/>
      <c r="B1148" s="70"/>
      <c r="C1148" s="70"/>
      <c r="D1148" s="71"/>
      <c r="E1148" s="70"/>
      <c r="F1148" s="75"/>
      <c r="G1148" s="76"/>
    </row>
    <row r="1149" spans="1:7" ht="35.15" customHeight="1" x14ac:dyDescent="0.25">
      <c r="A1149" s="70"/>
      <c r="B1149" s="70"/>
      <c r="C1149" s="70"/>
      <c r="D1149" s="71"/>
      <c r="E1149" s="70"/>
      <c r="F1149" s="75"/>
      <c r="G1149" s="76"/>
    </row>
    <row r="1150" spans="1:7" ht="35.15" customHeight="1" x14ac:dyDescent="0.25">
      <c r="A1150" s="70"/>
      <c r="B1150" s="70"/>
      <c r="C1150" s="70"/>
      <c r="D1150" s="71"/>
      <c r="E1150" s="70"/>
      <c r="F1150" s="75"/>
      <c r="G1150" s="76"/>
    </row>
    <row r="1151" spans="1:7" ht="35.15" customHeight="1" x14ac:dyDescent="0.25">
      <c r="A1151" s="70"/>
      <c r="B1151" s="70"/>
      <c r="C1151" s="70"/>
      <c r="D1151" s="71"/>
      <c r="E1151" s="70"/>
      <c r="F1151" s="75"/>
      <c r="G1151" s="76"/>
    </row>
    <row r="1152" spans="1:7" ht="35.15" customHeight="1" x14ac:dyDescent="0.25">
      <c r="A1152" s="70"/>
      <c r="B1152" s="70"/>
      <c r="C1152" s="70"/>
      <c r="D1152" s="71"/>
      <c r="E1152" s="70"/>
      <c r="F1152" s="75"/>
      <c r="G1152" s="76"/>
    </row>
    <row r="1153" spans="1:7" ht="35.15" customHeight="1" x14ac:dyDescent="0.25">
      <c r="A1153" s="70"/>
      <c r="B1153" s="70"/>
      <c r="C1153" s="70"/>
      <c r="D1153" s="71"/>
      <c r="E1153" s="70"/>
      <c r="F1153" s="75"/>
      <c r="G1153" s="76"/>
    </row>
    <row r="1154" spans="1:7" ht="35.15" customHeight="1" x14ac:dyDescent="0.25">
      <c r="A1154" s="70"/>
      <c r="B1154" s="70"/>
      <c r="C1154" s="70"/>
      <c r="D1154" s="71"/>
      <c r="E1154" s="70"/>
      <c r="F1154" s="75"/>
      <c r="G1154" s="76"/>
    </row>
    <row r="1155" spans="1:7" ht="35.15" customHeight="1" x14ac:dyDescent="0.25">
      <c r="A1155" s="70"/>
      <c r="B1155" s="70"/>
      <c r="C1155" s="70"/>
      <c r="D1155" s="71"/>
      <c r="E1155" s="70"/>
      <c r="F1155" s="75"/>
      <c r="G1155" s="76"/>
    </row>
    <row r="1156" spans="1:7" ht="35.15" customHeight="1" x14ac:dyDescent="0.25">
      <c r="A1156" s="70"/>
      <c r="B1156" s="70"/>
      <c r="C1156" s="70"/>
      <c r="D1156" s="71"/>
      <c r="E1156" s="70"/>
      <c r="F1156" s="75"/>
      <c r="G1156" s="76"/>
    </row>
    <row r="1157" spans="1:7" ht="35.15" customHeight="1" x14ac:dyDescent="0.25">
      <c r="A1157" s="70"/>
      <c r="B1157" s="70"/>
      <c r="C1157" s="70"/>
      <c r="D1157" s="71"/>
      <c r="E1157" s="70"/>
      <c r="F1157" s="75"/>
      <c r="G1157" s="76"/>
    </row>
    <row r="1158" spans="1:7" ht="35.15" customHeight="1" x14ac:dyDescent="0.25">
      <c r="A1158" s="70"/>
      <c r="B1158" s="70"/>
      <c r="C1158" s="70"/>
      <c r="D1158" s="71"/>
      <c r="E1158" s="70"/>
      <c r="F1158" s="75"/>
      <c r="G1158" s="76"/>
    </row>
    <row r="1159" spans="1:7" ht="35.15" customHeight="1" x14ac:dyDescent="0.25">
      <c r="A1159" s="70"/>
      <c r="B1159" s="70"/>
      <c r="C1159" s="70"/>
      <c r="D1159" s="71"/>
      <c r="E1159" s="70"/>
      <c r="F1159" s="75"/>
      <c r="G1159" s="76"/>
    </row>
    <row r="1160" spans="1:7" ht="35.15" customHeight="1" x14ac:dyDescent="0.25">
      <c r="A1160" s="70"/>
      <c r="B1160" s="70"/>
      <c r="C1160" s="70"/>
      <c r="D1160" s="71"/>
      <c r="E1160" s="70"/>
      <c r="F1160" s="75"/>
      <c r="G1160" s="76"/>
    </row>
    <row r="1161" spans="1:7" ht="35.15" customHeight="1" x14ac:dyDescent="0.25">
      <c r="A1161" s="70"/>
      <c r="B1161" s="70"/>
      <c r="C1161" s="70"/>
      <c r="D1161" s="71"/>
      <c r="E1161" s="70"/>
      <c r="F1161" s="75"/>
      <c r="G1161" s="76"/>
    </row>
    <row r="1162" spans="1:7" ht="35.15" customHeight="1" x14ac:dyDescent="0.25">
      <c r="A1162" s="70"/>
      <c r="B1162" s="70"/>
      <c r="C1162" s="70"/>
      <c r="D1162" s="71"/>
      <c r="E1162" s="70"/>
      <c r="F1162" s="75"/>
      <c r="G1162" s="76"/>
    </row>
    <row r="1163" spans="1:7" ht="35.15" customHeight="1" x14ac:dyDescent="0.25">
      <c r="A1163" s="70"/>
      <c r="B1163" s="70"/>
      <c r="C1163" s="70"/>
      <c r="D1163" s="71"/>
      <c r="E1163" s="70"/>
      <c r="F1163" s="75"/>
      <c r="G1163" s="76"/>
    </row>
    <row r="1164" spans="1:7" ht="35.15" customHeight="1" x14ac:dyDescent="0.25">
      <c r="A1164" s="70"/>
      <c r="B1164" s="70"/>
      <c r="C1164" s="70"/>
      <c r="D1164" s="71"/>
      <c r="E1164" s="70"/>
      <c r="F1164" s="75"/>
      <c r="G1164" s="76"/>
    </row>
    <row r="1165" spans="1:7" ht="35.15" customHeight="1" x14ac:dyDescent="0.25">
      <c r="A1165" s="70"/>
      <c r="B1165" s="70"/>
      <c r="C1165" s="70"/>
      <c r="D1165" s="71"/>
      <c r="E1165" s="70"/>
      <c r="F1165" s="75"/>
      <c r="G1165" s="76"/>
    </row>
    <row r="1166" spans="1:7" ht="35.15" customHeight="1" x14ac:dyDescent="0.25">
      <c r="A1166" s="70"/>
      <c r="B1166" s="70"/>
      <c r="C1166" s="70"/>
      <c r="D1166" s="71"/>
      <c r="E1166" s="70"/>
      <c r="F1166" s="75"/>
      <c r="G1166" s="76"/>
    </row>
    <row r="1167" spans="1:7" ht="35.15" customHeight="1" x14ac:dyDescent="0.25">
      <c r="A1167" s="70"/>
      <c r="B1167" s="70"/>
      <c r="C1167" s="70"/>
      <c r="D1167" s="71"/>
      <c r="E1167" s="70"/>
      <c r="F1167" s="75"/>
      <c r="G1167" s="76"/>
    </row>
    <row r="1168" spans="1:7" ht="35.15" customHeight="1" x14ac:dyDescent="0.25">
      <c r="A1168" s="70"/>
      <c r="B1168" s="70"/>
      <c r="C1168" s="70"/>
      <c r="D1168" s="71"/>
      <c r="E1168" s="70"/>
      <c r="F1168" s="75"/>
      <c r="G1168" s="76"/>
    </row>
    <row r="1169" spans="1:7" ht="35.15" customHeight="1" x14ac:dyDescent="0.25">
      <c r="A1169" s="70"/>
      <c r="B1169" s="70"/>
      <c r="C1169" s="70"/>
      <c r="D1169" s="71"/>
      <c r="E1169" s="70"/>
      <c r="F1169" s="75"/>
      <c r="G1169" s="76"/>
    </row>
    <row r="1170" spans="1:7" ht="35.15" customHeight="1" x14ac:dyDescent="0.25">
      <c r="A1170" s="70"/>
      <c r="B1170" s="70"/>
      <c r="C1170" s="70"/>
      <c r="D1170" s="71"/>
      <c r="E1170" s="70"/>
      <c r="F1170" s="75"/>
      <c r="G1170" s="76"/>
    </row>
    <row r="1171" spans="1:7" ht="35.15" customHeight="1" x14ac:dyDescent="0.25">
      <c r="A1171" s="70"/>
      <c r="B1171" s="70"/>
      <c r="C1171" s="70"/>
      <c r="D1171" s="71"/>
      <c r="E1171" s="70"/>
      <c r="F1171" s="75"/>
      <c r="G1171" s="76"/>
    </row>
    <row r="1172" spans="1:7" ht="35.15" customHeight="1" x14ac:dyDescent="0.25">
      <c r="A1172" s="70"/>
      <c r="B1172" s="70"/>
      <c r="C1172" s="70"/>
      <c r="D1172" s="71"/>
      <c r="E1172" s="70"/>
      <c r="F1172" s="75"/>
      <c r="G1172" s="76"/>
    </row>
    <row r="1173" spans="1:7" ht="35.15" customHeight="1" x14ac:dyDescent="0.25">
      <c r="A1173" s="70"/>
      <c r="B1173" s="70"/>
      <c r="C1173" s="70"/>
      <c r="D1173" s="71"/>
      <c r="E1173" s="70"/>
      <c r="F1173" s="75"/>
      <c r="G1173" s="76"/>
    </row>
    <row r="1174" spans="1:7" ht="35.15" customHeight="1" x14ac:dyDescent="0.25">
      <c r="A1174" s="70"/>
      <c r="B1174" s="70"/>
      <c r="C1174" s="70"/>
      <c r="D1174" s="71"/>
      <c r="E1174" s="70"/>
      <c r="F1174" s="75"/>
      <c r="G1174" s="76"/>
    </row>
    <row r="1175" spans="1:7" ht="35.15" customHeight="1" x14ac:dyDescent="0.25">
      <c r="A1175" s="70"/>
      <c r="B1175" s="70"/>
      <c r="C1175" s="70"/>
      <c r="D1175" s="71"/>
      <c r="E1175" s="70"/>
      <c r="F1175" s="75"/>
      <c r="G1175" s="76"/>
    </row>
    <row r="1176" spans="1:7" ht="35.15" customHeight="1" x14ac:dyDescent="0.25">
      <c r="A1176" s="70"/>
      <c r="B1176" s="70"/>
      <c r="C1176" s="70"/>
      <c r="D1176" s="71"/>
      <c r="E1176" s="70"/>
      <c r="F1176" s="75"/>
      <c r="G1176" s="76"/>
    </row>
    <row r="1177" spans="1:7" ht="35.15" customHeight="1" x14ac:dyDescent="0.25">
      <c r="A1177" s="70"/>
      <c r="B1177" s="70"/>
      <c r="C1177" s="70"/>
      <c r="D1177" s="71"/>
      <c r="E1177" s="70"/>
      <c r="F1177" s="75"/>
      <c r="G1177" s="76"/>
    </row>
    <row r="1178" spans="1:7" ht="35.15" customHeight="1" x14ac:dyDescent="0.25">
      <c r="A1178" s="70"/>
      <c r="B1178" s="70"/>
      <c r="C1178" s="70"/>
      <c r="D1178" s="71"/>
      <c r="E1178" s="70"/>
      <c r="F1178" s="75"/>
      <c r="G1178" s="76"/>
    </row>
    <row r="1179" spans="1:7" ht="35.15" customHeight="1" x14ac:dyDescent="0.25">
      <c r="A1179" s="70"/>
      <c r="B1179" s="70"/>
      <c r="C1179" s="70"/>
      <c r="D1179" s="71"/>
      <c r="E1179" s="70"/>
      <c r="F1179" s="75"/>
      <c r="G1179" s="76"/>
    </row>
    <row r="1180" spans="1:7" ht="35.15" customHeight="1" x14ac:dyDescent="0.25">
      <c r="A1180" s="70"/>
      <c r="B1180" s="70"/>
      <c r="C1180" s="70"/>
      <c r="D1180" s="71"/>
      <c r="E1180" s="70"/>
      <c r="F1180" s="75"/>
      <c r="G1180" s="76"/>
    </row>
    <row r="1181" spans="1:7" ht="35.15" customHeight="1" x14ac:dyDescent="0.25">
      <c r="A1181" s="70"/>
      <c r="B1181" s="70"/>
      <c r="C1181" s="70"/>
      <c r="D1181" s="71"/>
      <c r="E1181" s="70"/>
      <c r="F1181" s="75"/>
      <c r="G1181" s="76"/>
    </row>
    <row r="1182" spans="1:7" ht="35.15" customHeight="1" x14ac:dyDescent="0.25">
      <c r="A1182" s="70"/>
      <c r="B1182" s="70"/>
      <c r="C1182" s="70"/>
      <c r="D1182" s="71"/>
      <c r="E1182" s="70"/>
      <c r="F1182" s="75"/>
      <c r="G1182" s="76"/>
    </row>
    <row r="1183" spans="1:7" ht="35.15" customHeight="1" x14ac:dyDescent="0.25">
      <c r="A1183" s="70"/>
      <c r="B1183" s="70"/>
      <c r="C1183" s="70"/>
      <c r="D1183" s="71"/>
      <c r="E1183" s="70"/>
      <c r="F1183" s="75"/>
      <c r="G1183" s="76"/>
    </row>
    <row r="1184" spans="1:7" ht="35.15" customHeight="1" x14ac:dyDescent="0.25">
      <c r="A1184" s="70"/>
      <c r="B1184" s="70"/>
      <c r="C1184" s="70"/>
      <c r="D1184" s="71"/>
      <c r="E1184" s="70"/>
      <c r="F1184" s="75"/>
      <c r="G1184" s="76"/>
    </row>
    <row r="1185" spans="1:7" ht="35.15" customHeight="1" x14ac:dyDescent="0.25">
      <c r="A1185" s="70"/>
      <c r="B1185" s="70"/>
      <c r="C1185" s="70"/>
      <c r="D1185" s="71"/>
      <c r="E1185" s="70"/>
      <c r="F1185" s="75"/>
      <c r="G1185" s="76"/>
    </row>
    <row r="1186" spans="1:7" ht="35.15" customHeight="1" x14ac:dyDescent="0.25">
      <c r="A1186" s="70"/>
      <c r="B1186" s="70"/>
      <c r="C1186" s="70"/>
      <c r="D1186" s="71"/>
      <c r="E1186" s="70"/>
      <c r="F1186" s="75"/>
      <c r="G1186" s="76"/>
    </row>
    <row r="1187" spans="1:7" ht="35.15" customHeight="1" x14ac:dyDescent="0.25">
      <c r="A1187" s="70"/>
      <c r="B1187" s="70"/>
      <c r="C1187" s="70"/>
      <c r="D1187" s="71"/>
      <c r="E1187" s="70"/>
      <c r="F1187" s="75"/>
      <c r="G1187" s="76"/>
    </row>
    <row r="1188" spans="1:7" ht="35.15" customHeight="1" x14ac:dyDescent="0.25">
      <c r="A1188" s="70"/>
      <c r="B1188" s="70"/>
      <c r="C1188" s="70"/>
      <c r="D1188" s="71"/>
      <c r="E1188" s="70"/>
      <c r="F1188" s="75"/>
      <c r="G1188" s="76"/>
    </row>
    <row r="1189" spans="1:7" ht="35.15" customHeight="1" x14ac:dyDescent="0.25">
      <c r="A1189" s="70"/>
      <c r="B1189" s="70"/>
      <c r="C1189" s="70"/>
      <c r="D1189" s="71"/>
      <c r="E1189" s="70"/>
      <c r="F1189" s="75"/>
      <c r="G1189" s="76"/>
    </row>
    <row r="1190" spans="1:7" ht="35.15" customHeight="1" x14ac:dyDescent="0.25">
      <c r="A1190" s="70"/>
      <c r="B1190" s="70"/>
      <c r="C1190" s="70"/>
      <c r="D1190" s="71"/>
      <c r="E1190" s="70"/>
      <c r="F1190" s="75"/>
      <c r="G1190" s="76"/>
    </row>
    <row r="1191" spans="1:7" ht="35.15" customHeight="1" x14ac:dyDescent="0.25">
      <c r="A1191" s="70"/>
      <c r="B1191" s="70"/>
      <c r="C1191" s="70"/>
      <c r="D1191" s="71"/>
      <c r="E1191" s="70"/>
      <c r="F1191" s="75"/>
      <c r="G1191" s="76"/>
    </row>
    <row r="1192" spans="1:7" ht="35.15" customHeight="1" x14ac:dyDescent="0.25">
      <c r="A1192" s="70"/>
      <c r="B1192" s="70"/>
      <c r="C1192" s="70"/>
      <c r="D1192" s="71"/>
      <c r="E1192" s="70"/>
      <c r="F1192" s="75"/>
      <c r="G1192" s="76"/>
    </row>
    <row r="1193" spans="1:7" ht="35.15" customHeight="1" x14ac:dyDescent="0.25">
      <c r="A1193" s="70"/>
      <c r="B1193" s="70"/>
      <c r="C1193" s="70"/>
      <c r="D1193" s="71"/>
      <c r="E1193" s="70"/>
      <c r="F1193" s="75"/>
      <c r="G1193" s="76"/>
    </row>
    <row r="1194" spans="1:7" ht="35.15" customHeight="1" x14ac:dyDescent="0.25">
      <c r="A1194" s="70"/>
      <c r="B1194" s="70"/>
      <c r="C1194" s="70"/>
      <c r="D1194" s="71"/>
      <c r="E1194" s="70"/>
      <c r="F1194" s="75"/>
      <c r="G1194" s="76"/>
    </row>
    <row r="1195" spans="1:7" ht="35.15" customHeight="1" x14ac:dyDescent="0.25">
      <c r="A1195" s="70"/>
      <c r="B1195" s="70"/>
      <c r="C1195" s="70"/>
      <c r="D1195" s="71"/>
      <c r="E1195" s="70"/>
      <c r="F1195" s="75"/>
      <c r="G1195" s="76"/>
    </row>
    <row r="1196" spans="1:7" ht="35.15" customHeight="1" x14ac:dyDescent="0.25">
      <c r="A1196" s="70"/>
      <c r="B1196" s="70"/>
      <c r="C1196" s="70"/>
      <c r="D1196" s="71"/>
      <c r="E1196" s="70"/>
      <c r="F1196" s="75"/>
      <c r="G1196" s="76"/>
    </row>
    <row r="1197" spans="1:7" ht="35.15" customHeight="1" x14ac:dyDescent="0.25">
      <c r="A1197" s="70"/>
      <c r="B1197" s="70"/>
      <c r="C1197" s="70"/>
      <c r="D1197" s="71"/>
      <c r="E1197" s="70"/>
      <c r="F1197" s="75"/>
      <c r="G1197" s="76"/>
    </row>
    <row r="1198" spans="1:7" ht="35.15" customHeight="1" x14ac:dyDescent="0.25">
      <c r="A1198" s="70"/>
      <c r="B1198" s="70"/>
      <c r="C1198" s="70"/>
      <c r="D1198" s="71"/>
      <c r="E1198" s="70"/>
      <c r="F1198" s="75"/>
      <c r="G1198" s="76"/>
    </row>
    <row r="1199" spans="1:7" ht="35.15" customHeight="1" x14ac:dyDescent="0.25">
      <c r="A1199" s="70"/>
      <c r="B1199" s="70"/>
      <c r="C1199" s="70"/>
      <c r="D1199" s="71"/>
      <c r="E1199" s="70"/>
      <c r="F1199" s="75"/>
      <c r="G1199" s="76"/>
    </row>
    <row r="1200" spans="1:7" ht="35.15" customHeight="1" x14ac:dyDescent="0.25">
      <c r="A1200" s="70"/>
      <c r="B1200" s="70"/>
      <c r="C1200" s="70"/>
      <c r="D1200" s="71"/>
      <c r="E1200" s="70"/>
      <c r="F1200" s="75"/>
      <c r="G1200" s="76"/>
    </row>
    <row r="1201" spans="1:7" ht="35.15" customHeight="1" x14ac:dyDescent="0.25">
      <c r="A1201" s="70"/>
      <c r="B1201" s="70"/>
      <c r="C1201" s="70"/>
      <c r="D1201" s="71"/>
      <c r="E1201" s="70"/>
      <c r="F1201" s="75"/>
      <c r="G1201" s="76"/>
    </row>
    <row r="1202" spans="1:7" ht="35.15" customHeight="1" x14ac:dyDescent="0.25">
      <c r="A1202" s="70"/>
      <c r="B1202" s="70"/>
      <c r="C1202" s="70"/>
      <c r="D1202" s="71"/>
      <c r="E1202" s="70"/>
      <c r="F1202" s="75"/>
      <c r="G1202" s="76"/>
    </row>
    <row r="1203" spans="1:7" ht="35.15" customHeight="1" x14ac:dyDescent="0.25">
      <c r="A1203" s="70"/>
      <c r="B1203" s="70"/>
      <c r="C1203" s="70"/>
      <c r="D1203" s="71"/>
      <c r="E1203" s="70"/>
      <c r="F1203" s="75"/>
      <c r="G1203" s="76"/>
    </row>
    <row r="1204" spans="1:7" ht="35.15" customHeight="1" x14ac:dyDescent="0.25">
      <c r="A1204" s="70"/>
      <c r="B1204" s="70"/>
      <c r="C1204" s="70"/>
      <c r="D1204" s="71"/>
      <c r="E1204" s="70"/>
      <c r="F1204" s="75"/>
      <c r="G1204" s="76"/>
    </row>
    <row r="1205" spans="1:7" ht="35.15" customHeight="1" x14ac:dyDescent="0.25">
      <c r="A1205" s="70"/>
      <c r="B1205" s="70"/>
      <c r="C1205" s="70"/>
      <c r="D1205" s="71"/>
      <c r="E1205" s="70"/>
      <c r="F1205" s="75"/>
      <c r="G1205" s="76"/>
    </row>
    <row r="1206" spans="1:7" ht="35.15" customHeight="1" x14ac:dyDescent="0.25">
      <c r="A1206" s="70"/>
      <c r="B1206" s="70"/>
      <c r="C1206" s="70"/>
      <c r="D1206" s="71"/>
      <c r="E1206" s="70"/>
      <c r="F1206" s="75"/>
      <c r="G1206" s="76"/>
    </row>
    <row r="1207" spans="1:7" ht="35.15" customHeight="1" x14ac:dyDescent="0.25">
      <c r="A1207" s="70"/>
      <c r="B1207" s="70"/>
      <c r="C1207" s="70"/>
      <c r="D1207" s="71"/>
      <c r="E1207" s="70"/>
      <c r="F1207" s="75"/>
      <c r="G1207" s="76"/>
    </row>
    <row r="1208" spans="1:7" ht="35.15" customHeight="1" x14ac:dyDescent="0.25">
      <c r="A1208" s="70"/>
      <c r="B1208" s="70"/>
      <c r="C1208" s="70"/>
      <c r="D1208" s="71"/>
      <c r="E1208" s="70"/>
      <c r="F1208" s="75"/>
      <c r="G1208" s="76"/>
    </row>
    <row r="1209" spans="1:7" ht="35.15" customHeight="1" x14ac:dyDescent="0.25">
      <c r="A1209" s="70"/>
      <c r="B1209" s="70"/>
      <c r="C1209" s="70"/>
      <c r="D1209" s="71"/>
      <c r="E1209" s="70"/>
      <c r="F1209" s="75"/>
      <c r="G1209" s="76"/>
    </row>
    <row r="1210" spans="1:7" ht="35.15" customHeight="1" x14ac:dyDescent="0.25">
      <c r="A1210" s="70"/>
      <c r="B1210" s="70"/>
      <c r="C1210" s="70"/>
      <c r="D1210" s="71"/>
      <c r="E1210" s="70"/>
      <c r="F1210" s="75"/>
      <c r="G1210" s="76"/>
    </row>
    <row r="1211" spans="1:7" ht="35.15" customHeight="1" x14ac:dyDescent="0.25">
      <c r="A1211" s="70"/>
      <c r="B1211" s="70"/>
      <c r="C1211" s="70"/>
      <c r="D1211" s="71"/>
      <c r="E1211" s="70"/>
      <c r="F1211" s="75"/>
      <c r="G1211" s="76"/>
    </row>
    <row r="1212" spans="1:7" ht="35.15" customHeight="1" x14ac:dyDescent="0.25">
      <c r="A1212" s="70"/>
      <c r="B1212" s="70"/>
      <c r="C1212" s="70"/>
      <c r="D1212" s="71"/>
      <c r="E1212" s="70"/>
      <c r="F1212" s="75"/>
      <c r="G1212" s="76"/>
    </row>
    <row r="1213" spans="1:7" ht="35.15" customHeight="1" x14ac:dyDescent="0.25">
      <c r="A1213" s="70"/>
      <c r="B1213" s="70"/>
      <c r="C1213" s="70"/>
      <c r="D1213" s="71"/>
      <c r="E1213" s="70"/>
      <c r="F1213" s="75"/>
      <c r="G1213" s="76"/>
    </row>
    <row r="1214" spans="1:7" ht="35.15" customHeight="1" x14ac:dyDescent="0.25">
      <c r="A1214" s="70"/>
      <c r="B1214" s="70"/>
      <c r="C1214" s="70"/>
      <c r="D1214" s="71"/>
      <c r="E1214" s="70"/>
      <c r="F1214" s="75"/>
      <c r="G1214" s="76"/>
    </row>
    <row r="1215" spans="1:7" ht="35.15" customHeight="1" x14ac:dyDescent="0.25">
      <c r="A1215" s="70"/>
      <c r="B1215" s="70"/>
      <c r="C1215" s="70"/>
      <c r="D1215" s="71"/>
      <c r="E1215" s="70"/>
      <c r="F1215" s="75"/>
      <c r="G1215" s="76"/>
    </row>
    <row r="1216" spans="1:7" ht="35.15" customHeight="1" x14ac:dyDescent="0.25">
      <c r="A1216" s="70"/>
      <c r="B1216" s="70"/>
      <c r="C1216" s="70"/>
      <c r="D1216" s="71"/>
      <c r="E1216" s="70"/>
      <c r="F1216" s="75"/>
      <c r="G1216" s="76"/>
    </row>
    <row r="1217" spans="1:7" ht="35.15" customHeight="1" x14ac:dyDescent="0.25">
      <c r="A1217" s="70"/>
      <c r="B1217" s="70"/>
      <c r="C1217" s="70"/>
      <c r="D1217" s="71"/>
      <c r="E1217" s="70"/>
      <c r="F1217" s="75"/>
      <c r="G1217" s="76"/>
    </row>
    <row r="1218" spans="1:7" ht="35.15" customHeight="1" x14ac:dyDescent="0.25">
      <c r="A1218" s="70"/>
      <c r="B1218" s="70"/>
      <c r="C1218" s="70"/>
      <c r="D1218" s="71"/>
      <c r="E1218" s="70"/>
      <c r="F1218" s="75"/>
      <c r="G1218" s="76"/>
    </row>
    <row r="1219" spans="1:7" ht="35.15" customHeight="1" x14ac:dyDescent="0.25">
      <c r="A1219" s="70"/>
      <c r="B1219" s="70"/>
      <c r="C1219" s="70"/>
      <c r="D1219" s="71"/>
      <c r="E1219" s="70"/>
      <c r="F1219" s="75"/>
      <c r="G1219" s="76"/>
    </row>
    <row r="1220" spans="1:7" ht="35.15" customHeight="1" x14ac:dyDescent="0.25">
      <c r="A1220" s="70"/>
      <c r="B1220" s="70"/>
      <c r="C1220" s="70"/>
      <c r="D1220" s="71"/>
      <c r="E1220" s="70"/>
      <c r="F1220" s="75"/>
      <c r="G1220" s="76"/>
    </row>
    <row r="1221" spans="1:7" ht="35.15" customHeight="1" x14ac:dyDescent="0.25">
      <c r="A1221" s="70"/>
      <c r="B1221" s="70"/>
      <c r="C1221" s="70"/>
      <c r="D1221" s="71"/>
      <c r="E1221" s="70"/>
      <c r="F1221" s="75"/>
      <c r="G1221" s="76"/>
    </row>
    <row r="1222" spans="1:7" ht="35.15" customHeight="1" x14ac:dyDescent="0.25">
      <c r="A1222" s="70"/>
      <c r="B1222" s="70"/>
      <c r="C1222" s="70"/>
      <c r="D1222" s="71"/>
      <c r="E1222" s="70"/>
      <c r="F1222" s="75"/>
      <c r="G1222" s="76"/>
    </row>
    <row r="1223" spans="1:7" ht="35.15" customHeight="1" x14ac:dyDescent="0.25">
      <c r="A1223" s="70"/>
      <c r="B1223" s="70"/>
      <c r="C1223" s="70"/>
      <c r="D1223" s="71"/>
      <c r="E1223" s="70"/>
      <c r="F1223" s="75"/>
      <c r="G1223" s="76"/>
    </row>
    <row r="1224" spans="1:7" ht="35.15" customHeight="1" x14ac:dyDescent="0.25">
      <c r="A1224" s="70"/>
      <c r="B1224" s="70"/>
      <c r="C1224" s="70"/>
      <c r="D1224" s="71"/>
      <c r="E1224" s="70"/>
      <c r="F1224" s="75"/>
      <c r="G1224" s="76"/>
    </row>
    <row r="1225" spans="1:7" ht="35.15" customHeight="1" x14ac:dyDescent="0.25">
      <c r="A1225" s="70"/>
      <c r="B1225" s="70"/>
      <c r="C1225" s="70"/>
      <c r="D1225" s="71"/>
      <c r="E1225" s="70"/>
      <c r="F1225" s="75"/>
      <c r="G1225" s="76"/>
    </row>
    <row r="1226" spans="1:7" ht="35.15" customHeight="1" x14ac:dyDescent="0.25">
      <c r="A1226" s="70"/>
      <c r="B1226" s="70"/>
      <c r="C1226" s="70"/>
      <c r="D1226" s="71"/>
      <c r="E1226" s="70"/>
      <c r="F1226" s="75"/>
      <c r="G1226" s="76"/>
    </row>
    <row r="1227" spans="1:7" ht="35.15" customHeight="1" x14ac:dyDescent="0.25">
      <c r="A1227" s="70"/>
      <c r="B1227" s="70"/>
      <c r="C1227" s="70"/>
      <c r="D1227" s="71"/>
      <c r="E1227" s="70"/>
      <c r="F1227" s="75"/>
      <c r="G1227" s="76"/>
    </row>
    <row r="1228" spans="1:7" ht="35.15" customHeight="1" x14ac:dyDescent="0.25">
      <c r="A1228" s="70"/>
      <c r="B1228" s="70"/>
      <c r="C1228" s="70"/>
      <c r="D1228" s="71"/>
      <c r="E1228" s="70"/>
      <c r="F1228" s="75"/>
      <c r="G1228" s="76"/>
    </row>
    <row r="1229" spans="1:7" ht="35.15" customHeight="1" x14ac:dyDescent="0.25">
      <c r="A1229" s="70"/>
      <c r="B1229" s="70"/>
      <c r="C1229" s="70"/>
      <c r="D1229" s="71"/>
      <c r="E1229" s="70"/>
      <c r="F1229" s="75"/>
      <c r="G1229" s="76"/>
    </row>
    <row r="1230" spans="1:7" ht="35.15" customHeight="1" x14ac:dyDescent="0.25">
      <c r="A1230" s="70"/>
      <c r="B1230" s="70"/>
      <c r="C1230" s="70"/>
      <c r="D1230" s="71"/>
      <c r="E1230" s="70"/>
      <c r="F1230" s="75"/>
      <c r="G1230" s="76"/>
    </row>
    <row r="1231" spans="1:7" ht="35.15" customHeight="1" x14ac:dyDescent="0.25">
      <c r="A1231" s="70"/>
      <c r="B1231" s="70"/>
      <c r="C1231" s="70"/>
      <c r="D1231" s="71"/>
      <c r="E1231" s="70"/>
      <c r="F1231" s="75"/>
      <c r="G1231" s="76"/>
    </row>
    <row r="1232" spans="1:7" ht="35.15" customHeight="1" x14ac:dyDescent="0.25">
      <c r="A1232" s="70"/>
      <c r="B1232" s="70"/>
      <c r="C1232" s="70"/>
      <c r="D1232" s="71"/>
      <c r="E1232" s="70"/>
      <c r="F1232" s="75"/>
      <c r="G1232" s="76"/>
    </row>
    <row r="1233" spans="1:7" ht="35.15" customHeight="1" x14ac:dyDescent="0.25">
      <c r="A1233" s="70"/>
      <c r="B1233" s="70"/>
      <c r="C1233" s="70"/>
      <c r="D1233" s="71"/>
      <c r="E1233" s="70"/>
      <c r="F1233" s="75"/>
      <c r="G1233" s="76"/>
    </row>
    <row r="1234" spans="1:7" ht="35.15" customHeight="1" x14ac:dyDescent="0.25">
      <c r="A1234" s="70"/>
      <c r="B1234" s="70"/>
      <c r="C1234" s="70"/>
      <c r="D1234" s="71"/>
      <c r="E1234" s="70"/>
      <c r="F1234" s="75"/>
      <c r="G1234" s="76"/>
    </row>
    <row r="1235" spans="1:7" ht="35.15" customHeight="1" x14ac:dyDescent="0.25">
      <c r="A1235" s="70"/>
      <c r="B1235" s="70"/>
      <c r="C1235" s="70"/>
      <c r="D1235" s="71"/>
      <c r="E1235" s="70"/>
      <c r="F1235" s="75"/>
      <c r="G1235" s="76"/>
    </row>
    <row r="1236" spans="1:7" ht="35.15" customHeight="1" x14ac:dyDescent="0.25">
      <c r="A1236" s="70"/>
      <c r="B1236" s="70"/>
      <c r="C1236" s="70"/>
      <c r="D1236" s="71"/>
      <c r="E1236" s="70"/>
      <c r="F1236" s="75"/>
      <c r="G1236" s="76"/>
    </row>
    <row r="1237" spans="1:7" ht="35.15" customHeight="1" x14ac:dyDescent="0.25">
      <c r="A1237" s="70"/>
      <c r="B1237" s="70"/>
      <c r="C1237" s="70"/>
      <c r="D1237" s="71"/>
      <c r="E1237" s="70"/>
      <c r="F1237" s="75"/>
      <c r="G1237" s="76"/>
    </row>
    <row r="1238" spans="1:7" ht="35.15" customHeight="1" x14ac:dyDescent="0.25">
      <c r="A1238" s="70"/>
      <c r="B1238" s="70"/>
      <c r="C1238" s="70"/>
      <c r="D1238" s="71"/>
      <c r="E1238" s="70"/>
      <c r="F1238" s="75"/>
      <c r="G1238" s="76"/>
    </row>
    <row r="1239" spans="1:7" ht="35.15" customHeight="1" x14ac:dyDescent="0.25">
      <c r="A1239" s="70"/>
      <c r="B1239" s="70"/>
      <c r="C1239" s="70"/>
      <c r="D1239" s="71"/>
      <c r="E1239" s="70"/>
      <c r="F1239" s="75"/>
      <c r="G1239" s="76"/>
    </row>
    <row r="1240" spans="1:7" ht="35.15" customHeight="1" x14ac:dyDescent="0.25">
      <c r="A1240" s="70"/>
      <c r="B1240" s="70"/>
      <c r="C1240" s="70"/>
      <c r="D1240" s="71"/>
      <c r="E1240" s="70"/>
      <c r="F1240" s="75"/>
      <c r="G1240" s="76"/>
    </row>
    <row r="1241" spans="1:7" ht="35.15" customHeight="1" x14ac:dyDescent="0.25">
      <c r="A1241" s="70"/>
      <c r="B1241" s="70"/>
      <c r="C1241" s="70"/>
      <c r="D1241" s="71"/>
      <c r="E1241" s="70"/>
      <c r="F1241" s="75"/>
      <c r="G1241" s="76"/>
    </row>
    <row r="1242" spans="1:7" ht="35.15" customHeight="1" x14ac:dyDescent="0.25">
      <c r="A1242" s="70"/>
      <c r="B1242" s="70"/>
      <c r="C1242" s="70"/>
      <c r="D1242" s="71"/>
      <c r="E1242" s="70"/>
      <c r="F1242" s="75"/>
      <c r="G1242" s="76"/>
    </row>
    <row r="1243" spans="1:7" ht="35.15" customHeight="1" x14ac:dyDescent="0.25">
      <c r="A1243" s="70"/>
      <c r="B1243" s="70"/>
      <c r="C1243" s="70"/>
      <c r="D1243" s="71"/>
      <c r="E1243" s="70"/>
      <c r="F1243" s="75"/>
      <c r="G1243" s="76"/>
    </row>
    <row r="1244" spans="1:7" ht="35.15" customHeight="1" x14ac:dyDescent="0.25">
      <c r="A1244" s="70"/>
      <c r="B1244" s="70"/>
      <c r="C1244" s="70"/>
      <c r="D1244" s="71"/>
      <c r="E1244" s="70"/>
      <c r="F1244" s="75"/>
      <c r="G1244" s="76"/>
    </row>
    <row r="1245" spans="1:7" ht="35.15" customHeight="1" x14ac:dyDescent="0.25">
      <c r="A1245" s="70"/>
      <c r="B1245" s="70"/>
      <c r="C1245" s="70"/>
      <c r="D1245" s="71"/>
      <c r="E1245" s="70"/>
      <c r="F1245" s="75"/>
      <c r="G1245" s="76"/>
    </row>
    <row r="1246" spans="1:7" ht="35.15" customHeight="1" x14ac:dyDescent="0.25">
      <c r="A1246" s="70"/>
      <c r="B1246" s="70"/>
      <c r="C1246" s="70"/>
      <c r="D1246" s="71"/>
      <c r="E1246" s="70"/>
      <c r="F1246" s="75"/>
      <c r="G1246" s="76"/>
    </row>
    <row r="1247" spans="1:7" ht="35.15" customHeight="1" x14ac:dyDescent="0.25">
      <c r="A1247" s="70"/>
      <c r="B1247" s="70"/>
      <c r="C1247" s="70"/>
      <c r="D1247" s="71"/>
      <c r="E1247" s="70"/>
      <c r="F1247" s="75"/>
      <c r="G1247" s="76"/>
    </row>
    <row r="1248" spans="1:7" ht="35.15" customHeight="1" x14ac:dyDescent="0.25">
      <c r="A1248" s="70"/>
      <c r="B1248" s="70"/>
      <c r="C1248" s="70"/>
      <c r="D1248" s="71"/>
      <c r="E1248" s="70"/>
      <c r="F1248" s="75"/>
      <c r="G1248" s="76"/>
    </row>
    <row r="1249" spans="1:7" ht="35.15" customHeight="1" x14ac:dyDescent="0.25">
      <c r="A1249" s="70"/>
      <c r="B1249" s="70"/>
      <c r="C1249" s="70"/>
      <c r="D1249" s="71"/>
      <c r="E1249" s="70"/>
      <c r="F1249" s="75"/>
      <c r="G1249" s="76"/>
    </row>
    <row r="1250" spans="1:7" ht="35.15" customHeight="1" x14ac:dyDescent="0.25">
      <c r="A1250" s="70"/>
      <c r="B1250" s="70"/>
      <c r="C1250" s="70"/>
      <c r="D1250" s="71"/>
      <c r="E1250" s="70"/>
      <c r="F1250" s="75"/>
      <c r="G1250" s="76"/>
    </row>
    <row r="1251" spans="1:7" ht="35.15" customHeight="1" x14ac:dyDescent="0.25">
      <c r="A1251" s="70"/>
      <c r="B1251" s="70"/>
      <c r="C1251" s="70"/>
      <c r="D1251" s="71"/>
      <c r="E1251" s="70"/>
      <c r="F1251" s="75"/>
      <c r="G1251" s="76"/>
    </row>
    <row r="1252" spans="1:7" ht="35.15" customHeight="1" x14ac:dyDescent="0.25">
      <c r="A1252" s="70"/>
      <c r="B1252" s="70"/>
      <c r="C1252" s="70"/>
      <c r="D1252" s="71"/>
      <c r="E1252" s="70"/>
      <c r="F1252" s="75"/>
      <c r="G1252" s="76"/>
    </row>
    <row r="1253" spans="1:7" ht="35.15" customHeight="1" x14ac:dyDescent="0.25">
      <c r="A1253" s="70"/>
      <c r="B1253" s="70"/>
      <c r="C1253" s="70"/>
      <c r="D1253" s="71"/>
      <c r="E1253" s="70"/>
      <c r="F1253" s="75"/>
      <c r="G1253" s="76"/>
    </row>
    <row r="1254" spans="1:7" ht="35.15" customHeight="1" x14ac:dyDescent="0.25">
      <c r="A1254" s="70"/>
      <c r="B1254" s="70"/>
      <c r="C1254" s="70"/>
      <c r="D1254" s="71"/>
      <c r="E1254" s="70"/>
      <c r="F1254" s="75"/>
      <c r="G1254" s="76"/>
    </row>
    <row r="1255" spans="1:7" ht="35.15" customHeight="1" x14ac:dyDescent="0.25">
      <c r="A1255" s="70"/>
      <c r="B1255" s="70"/>
      <c r="C1255" s="70"/>
      <c r="D1255" s="71"/>
      <c r="E1255" s="70"/>
      <c r="F1255" s="75"/>
      <c r="G1255" s="76"/>
    </row>
    <row r="1256" spans="1:7" ht="35.15" customHeight="1" x14ac:dyDescent="0.25">
      <c r="A1256" s="70"/>
      <c r="B1256" s="70"/>
      <c r="C1256" s="70"/>
      <c r="D1256" s="71"/>
      <c r="E1256" s="70"/>
      <c r="F1256" s="75"/>
      <c r="G1256" s="76"/>
    </row>
    <row r="1257" spans="1:7" ht="35.15" customHeight="1" x14ac:dyDescent="0.25">
      <c r="A1257" s="70"/>
      <c r="B1257" s="70"/>
      <c r="C1257" s="70"/>
      <c r="D1257" s="71"/>
      <c r="E1257" s="70"/>
      <c r="F1257" s="75"/>
      <c r="G1257" s="76"/>
    </row>
    <row r="1258" spans="1:7" ht="35.15" customHeight="1" x14ac:dyDescent="0.25">
      <c r="A1258" s="70"/>
      <c r="B1258" s="70"/>
      <c r="C1258" s="70"/>
      <c r="D1258" s="71"/>
      <c r="E1258" s="70"/>
      <c r="F1258" s="75"/>
      <c r="G1258" s="76"/>
    </row>
    <row r="1259" spans="1:7" ht="35.15" customHeight="1" x14ac:dyDescent="0.25">
      <c r="A1259" s="70"/>
      <c r="B1259" s="70"/>
      <c r="C1259" s="70"/>
      <c r="D1259" s="71"/>
      <c r="E1259" s="70"/>
      <c r="F1259" s="75"/>
      <c r="G1259" s="76"/>
    </row>
    <row r="1260" spans="1:7" ht="35.15" customHeight="1" x14ac:dyDescent="0.25">
      <c r="A1260" s="70"/>
      <c r="B1260" s="70"/>
      <c r="C1260" s="70"/>
      <c r="D1260" s="71"/>
      <c r="E1260" s="70"/>
      <c r="F1260" s="75"/>
      <c r="G1260" s="76"/>
    </row>
    <row r="1261" spans="1:7" ht="35.15" customHeight="1" x14ac:dyDescent="0.25">
      <c r="A1261" s="70"/>
      <c r="B1261" s="70"/>
      <c r="C1261" s="70"/>
      <c r="D1261" s="71"/>
      <c r="E1261" s="70"/>
      <c r="F1261" s="75"/>
      <c r="G1261" s="76"/>
    </row>
    <row r="1262" spans="1:7" ht="35.15" customHeight="1" x14ac:dyDescent="0.25">
      <c r="A1262" s="70"/>
      <c r="B1262" s="70"/>
      <c r="C1262" s="70"/>
      <c r="D1262" s="71"/>
      <c r="E1262" s="70"/>
      <c r="F1262" s="75"/>
      <c r="G1262" s="76"/>
    </row>
    <row r="1263" spans="1:7" ht="35.15" customHeight="1" x14ac:dyDescent="0.25">
      <c r="A1263" s="70"/>
      <c r="B1263" s="70"/>
      <c r="C1263" s="70"/>
      <c r="D1263" s="71"/>
      <c r="E1263" s="70"/>
      <c r="F1263" s="75"/>
      <c r="G1263" s="76"/>
    </row>
    <row r="1264" spans="1:7" ht="35.15" customHeight="1" x14ac:dyDescent="0.25">
      <c r="A1264" s="70"/>
      <c r="B1264" s="70"/>
      <c r="C1264" s="70"/>
      <c r="D1264" s="71"/>
      <c r="E1264" s="70"/>
      <c r="F1264" s="75"/>
      <c r="G1264" s="76"/>
    </row>
    <row r="1265" spans="1:7" ht="35.15" customHeight="1" x14ac:dyDescent="0.25">
      <c r="A1265" s="70"/>
      <c r="B1265" s="70"/>
      <c r="C1265" s="70"/>
      <c r="D1265" s="71"/>
      <c r="E1265" s="70"/>
      <c r="F1265" s="75"/>
      <c r="G1265" s="76"/>
    </row>
    <row r="1266" spans="1:7" ht="35.15" customHeight="1" x14ac:dyDescent="0.25">
      <c r="A1266" s="70"/>
      <c r="B1266" s="70"/>
      <c r="C1266" s="70"/>
      <c r="D1266" s="71"/>
      <c r="E1266" s="70"/>
      <c r="F1266" s="75"/>
      <c r="G1266" s="76"/>
    </row>
    <row r="1267" spans="1:7" ht="35.15" customHeight="1" x14ac:dyDescent="0.25">
      <c r="A1267" s="70"/>
      <c r="B1267" s="70"/>
      <c r="C1267" s="70"/>
      <c r="D1267" s="71"/>
      <c r="E1267" s="70"/>
      <c r="F1267" s="75"/>
      <c r="G1267" s="76"/>
    </row>
    <row r="1268" spans="1:7" ht="35.15" customHeight="1" x14ac:dyDescent="0.25">
      <c r="A1268" s="70"/>
      <c r="B1268" s="70"/>
      <c r="C1268" s="70"/>
      <c r="D1268" s="71"/>
      <c r="E1268" s="70"/>
      <c r="F1268" s="75"/>
      <c r="G1268" s="76"/>
    </row>
    <row r="1269" spans="1:7" ht="35.15" customHeight="1" x14ac:dyDescent="0.25">
      <c r="A1269" s="70"/>
      <c r="B1269" s="70"/>
      <c r="C1269" s="70"/>
      <c r="D1269" s="71"/>
      <c r="E1269" s="70"/>
      <c r="F1269" s="75"/>
      <c r="G1269" s="76"/>
    </row>
    <row r="1270" spans="1:7" ht="35.15" customHeight="1" x14ac:dyDescent="0.25">
      <c r="A1270" s="70"/>
      <c r="B1270" s="70"/>
      <c r="C1270" s="70"/>
      <c r="D1270" s="71"/>
      <c r="E1270" s="70"/>
      <c r="F1270" s="75"/>
      <c r="G1270" s="76"/>
    </row>
    <row r="1271" spans="1:7" ht="35.15" customHeight="1" x14ac:dyDescent="0.25">
      <c r="A1271" s="70"/>
      <c r="B1271" s="70"/>
      <c r="C1271" s="70"/>
      <c r="D1271" s="71"/>
      <c r="E1271" s="70"/>
      <c r="F1271" s="75"/>
      <c r="G1271" s="76"/>
    </row>
    <row r="1272" spans="1:7" ht="35.15" customHeight="1" x14ac:dyDescent="0.25">
      <c r="A1272" s="70"/>
      <c r="B1272" s="70"/>
      <c r="C1272" s="70"/>
      <c r="D1272" s="71"/>
      <c r="E1272" s="70"/>
      <c r="F1272" s="75"/>
      <c r="G1272" s="76"/>
    </row>
    <row r="1273" spans="1:7" ht="35.15" customHeight="1" x14ac:dyDescent="0.25">
      <c r="A1273" s="70"/>
      <c r="B1273" s="70"/>
      <c r="C1273" s="70"/>
      <c r="D1273" s="71"/>
      <c r="E1273" s="70"/>
      <c r="F1273" s="75"/>
      <c r="G1273" s="76"/>
    </row>
    <row r="1274" spans="1:7" ht="35.15" customHeight="1" x14ac:dyDescent="0.25">
      <c r="A1274" s="70"/>
      <c r="B1274" s="70"/>
      <c r="C1274" s="70"/>
      <c r="D1274" s="71"/>
      <c r="E1274" s="70"/>
      <c r="F1274" s="75"/>
      <c r="G1274" s="76"/>
    </row>
    <row r="1275" spans="1:7" ht="35.15" customHeight="1" x14ac:dyDescent="0.25">
      <c r="A1275" s="70"/>
      <c r="B1275" s="70"/>
      <c r="C1275" s="70"/>
      <c r="D1275" s="71"/>
      <c r="E1275" s="70"/>
      <c r="F1275" s="75"/>
      <c r="G1275" s="76"/>
    </row>
    <row r="1276" spans="1:7" ht="35.15" customHeight="1" x14ac:dyDescent="0.25">
      <c r="A1276" s="70"/>
      <c r="B1276" s="70"/>
      <c r="C1276" s="70"/>
      <c r="D1276" s="71"/>
      <c r="E1276" s="70"/>
      <c r="F1276" s="75"/>
      <c r="G1276" s="76"/>
    </row>
    <row r="1277" spans="1:7" ht="35.15" customHeight="1" x14ac:dyDescent="0.25">
      <c r="A1277" s="70"/>
      <c r="B1277" s="70"/>
      <c r="C1277" s="70"/>
      <c r="D1277" s="71"/>
      <c r="E1277" s="70"/>
      <c r="F1277" s="75"/>
      <c r="G1277" s="76"/>
    </row>
    <row r="1278" spans="1:7" ht="35.15" customHeight="1" x14ac:dyDescent="0.25">
      <c r="A1278" s="70"/>
      <c r="B1278" s="70"/>
      <c r="C1278" s="70"/>
      <c r="D1278" s="71"/>
      <c r="E1278" s="70"/>
      <c r="F1278" s="75"/>
      <c r="G1278" s="76"/>
    </row>
    <row r="1279" spans="1:7" ht="35.15" customHeight="1" x14ac:dyDescent="0.25">
      <c r="A1279" s="70"/>
      <c r="B1279" s="70"/>
      <c r="C1279" s="72"/>
      <c r="D1279" s="71"/>
      <c r="E1279" s="70"/>
      <c r="F1279" s="75"/>
      <c r="G1279" s="76"/>
    </row>
    <row r="1280" spans="1:7" ht="35.15" customHeight="1" x14ac:dyDescent="0.25">
      <c r="A1280" s="70"/>
      <c r="B1280" s="70"/>
      <c r="C1280" s="72"/>
      <c r="D1280" s="71"/>
      <c r="E1280" s="70"/>
      <c r="F1280" s="75"/>
      <c r="G1280" s="76"/>
    </row>
    <row r="1281" spans="1:7" ht="35.15" customHeight="1" x14ac:dyDescent="0.25">
      <c r="A1281" s="70"/>
      <c r="B1281" s="70"/>
      <c r="C1281" s="72"/>
      <c r="D1281" s="71"/>
      <c r="E1281" s="70"/>
      <c r="F1281" s="75"/>
      <c r="G1281" s="76"/>
    </row>
    <row r="1282" spans="1:7" ht="35.15" customHeight="1" x14ac:dyDescent="0.25">
      <c r="A1282" s="70"/>
      <c r="B1282" s="70"/>
      <c r="C1282" s="70"/>
      <c r="D1282" s="71"/>
      <c r="E1282" s="70"/>
      <c r="F1282" s="75"/>
      <c r="G1282" s="76"/>
    </row>
    <row r="1283" spans="1:7" ht="35.15" customHeight="1" x14ac:dyDescent="0.25">
      <c r="A1283" s="70"/>
      <c r="B1283" s="70"/>
      <c r="C1283" s="70"/>
      <c r="D1283" s="71"/>
      <c r="E1283" s="70"/>
      <c r="F1283" s="75"/>
      <c r="G1283" s="76"/>
    </row>
    <row r="1284" spans="1:7" ht="35.15" customHeight="1" x14ac:dyDescent="0.25">
      <c r="A1284" s="70"/>
      <c r="B1284" s="70"/>
      <c r="C1284" s="70"/>
      <c r="D1284" s="71"/>
      <c r="E1284" s="70"/>
      <c r="F1284" s="75"/>
      <c r="G1284" s="76"/>
    </row>
    <row r="1285" spans="1:7" ht="35.15" customHeight="1" x14ac:dyDescent="0.25">
      <c r="A1285" s="70"/>
      <c r="B1285" s="70"/>
      <c r="C1285" s="70"/>
      <c r="D1285" s="71"/>
      <c r="E1285" s="70"/>
      <c r="F1285" s="75"/>
      <c r="G1285" s="76"/>
    </row>
    <row r="1286" spans="1:7" ht="35.15" customHeight="1" x14ac:dyDescent="0.25">
      <c r="A1286" s="70"/>
      <c r="B1286" s="70"/>
      <c r="C1286" s="70"/>
      <c r="D1286" s="71"/>
      <c r="E1286" s="70"/>
      <c r="F1286" s="75"/>
      <c r="G1286" s="76"/>
    </row>
    <row r="1287" spans="1:7" ht="35.15" customHeight="1" x14ac:dyDescent="0.25">
      <c r="A1287" s="70"/>
      <c r="B1287" s="70"/>
      <c r="C1287" s="70"/>
      <c r="D1287" s="71"/>
      <c r="E1287" s="70"/>
      <c r="F1287" s="75"/>
      <c r="G1287" s="76"/>
    </row>
    <row r="1288" spans="1:7" ht="35.15" customHeight="1" x14ac:dyDescent="0.25">
      <c r="A1288" s="70"/>
      <c r="B1288" s="70"/>
      <c r="C1288" s="70"/>
      <c r="D1288" s="71"/>
      <c r="E1288" s="70"/>
      <c r="F1288" s="75"/>
      <c r="G1288" s="76"/>
    </row>
    <row r="1289" spans="1:7" ht="35.15" customHeight="1" x14ac:dyDescent="0.25">
      <c r="A1289" s="70"/>
      <c r="B1289" s="70"/>
      <c r="C1289" s="70"/>
      <c r="D1289" s="71"/>
      <c r="E1289" s="70"/>
      <c r="F1289" s="75"/>
      <c r="G1289" s="76"/>
    </row>
    <row r="1290" spans="1:7" ht="35.15" customHeight="1" x14ac:dyDescent="0.25">
      <c r="A1290" s="70"/>
      <c r="B1290" s="70"/>
      <c r="C1290" s="70"/>
      <c r="D1290" s="71"/>
      <c r="E1290" s="70"/>
      <c r="F1290" s="75"/>
      <c r="G1290" s="76"/>
    </row>
    <row r="1291" spans="1:7" ht="35.15" customHeight="1" x14ac:dyDescent="0.25">
      <c r="A1291" s="70"/>
      <c r="B1291" s="70"/>
      <c r="C1291" s="70"/>
      <c r="D1291" s="71"/>
      <c r="E1291" s="70"/>
      <c r="F1291" s="75"/>
      <c r="G1291" s="76"/>
    </row>
    <row r="1292" spans="1:7" ht="35.15" customHeight="1" x14ac:dyDescent="0.25">
      <c r="A1292" s="70"/>
      <c r="B1292" s="70"/>
      <c r="C1292" s="70"/>
      <c r="D1292" s="71"/>
      <c r="E1292" s="70"/>
      <c r="F1292" s="75"/>
      <c r="G1292" s="76"/>
    </row>
    <row r="1293" spans="1:7" ht="35.15" customHeight="1" x14ac:dyDescent="0.25">
      <c r="A1293" s="70"/>
      <c r="B1293" s="70"/>
      <c r="C1293" s="70"/>
      <c r="D1293" s="71"/>
      <c r="E1293" s="70"/>
      <c r="F1293" s="75"/>
      <c r="G1293" s="76"/>
    </row>
    <row r="1294" spans="1:7" ht="35.15" customHeight="1" x14ac:dyDescent="0.25">
      <c r="A1294" s="70"/>
      <c r="B1294" s="70"/>
      <c r="C1294" s="70"/>
      <c r="D1294" s="71"/>
      <c r="E1294" s="70"/>
      <c r="F1294" s="75"/>
      <c r="G1294" s="76"/>
    </row>
    <row r="1295" spans="1:7" ht="35.15" customHeight="1" x14ac:dyDescent="0.25">
      <c r="A1295" s="70"/>
      <c r="B1295" s="70"/>
      <c r="C1295" s="70"/>
      <c r="D1295" s="71"/>
      <c r="E1295" s="70"/>
      <c r="F1295" s="75"/>
      <c r="G1295" s="76"/>
    </row>
    <row r="1296" spans="1:7" ht="35.15" customHeight="1" x14ac:dyDescent="0.25">
      <c r="A1296" s="70"/>
      <c r="B1296" s="70"/>
      <c r="C1296" s="70"/>
      <c r="D1296" s="71"/>
      <c r="E1296" s="70"/>
      <c r="F1296" s="75"/>
      <c r="G1296" s="76"/>
    </row>
    <row r="1297" spans="1:7" ht="35.15" customHeight="1" x14ac:dyDescent="0.25">
      <c r="A1297" s="70"/>
      <c r="B1297" s="70"/>
      <c r="C1297" s="70"/>
      <c r="D1297" s="71"/>
      <c r="E1297" s="70"/>
      <c r="F1297" s="75"/>
      <c r="G1297" s="76"/>
    </row>
    <row r="1298" spans="1:7" ht="35.15" customHeight="1" x14ac:dyDescent="0.25">
      <c r="A1298" s="70"/>
      <c r="B1298" s="70"/>
      <c r="C1298" s="70"/>
      <c r="D1298" s="71"/>
      <c r="E1298" s="70"/>
      <c r="F1298" s="75"/>
      <c r="G1298" s="76"/>
    </row>
    <row r="1299" spans="1:7" ht="35.15" customHeight="1" x14ac:dyDescent="0.25">
      <c r="A1299" s="70"/>
      <c r="B1299" s="70"/>
      <c r="C1299" s="70"/>
      <c r="D1299" s="71"/>
      <c r="E1299" s="70"/>
      <c r="F1299" s="75"/>
      <c r="G1299" s="76"/>
    </row>
    <row r="1300" spans="1:7" ht="35.15" customHeight="1" x14ac:dyDescent="0.25">
      <c r="A1300" s="70"/>
      <c r="B1300" s="70"/>
      <c r="C1300" s="70"/>
      <c r="D1300" s="71"/>
      <c r="E1300" s="70"/>
      <c r="F1300" s="75"/>
      <c r="G1300" s="76"/>
    </row>
    <row r="1301" spans="1:7" ht="35.15" customHeight="1" x14ac:dyDescent="0.25">
      <c r="A1301" s="70"/>
      <c r="B1301" s="70"/>
      <c r="C1301" s="70"/>
      <c r="D1301" s="71"/>
      <c r="E1301" s="70"/>
      <c r="F1301" s="75"/>
      <c r="G1301" s="76"/>
    </row>
    <row r="1302" spans="1:7" ht="35.15" customHeight="1" x14ac:dyDescent="0.25">
      <c r="A1302" s="70"/>
      <c r="B1302" s="70"/>
      <c r="C1302" s="70"/>
      <c r="D1302" s="71"/>
      <c r="E1302" s="70"/>
      <c r="F1302" s="75"/>
      <c r="G1302" s="76"/>
    </row>
    <row r="1303" spans="1:7" ht="35.15" customHeight="1" x14ac:dyDescent="0.25">
      <c r="A1303" s="70"/>
      <c r="B1303" s="70"/>
      <c r="C1303" s="70"/>
      <c r="D1303" s="71"/>
      <c r="E1303" s="70"/>
      <c r="F1303" s="75"/>
      <c r="G1303" s="76"/>
    </row>
    <row r="1304" spans="1:7" ht="35.15" customHeight="1" x14ac:dyDescent="0.25">
      <c r="A1304" s="70"/>
      <c r="B1304" s="70"/>
      <c r="C1304" s="70"/>
      <c r="D1304" s="71"/>
      <c r="E1304" s="70"/>
      <c r="F1304" s="75"/>
      <c r="G1304" s="76"/>
    </row>
    <row r="1305" spans="1:7" ht="35.15" customHeight="1" x14ac:dyDescent="0.25">
      <c r="A1305" s="70"/>
      <c r="B1305" s="70"/>
      <c r="C1305" s="70"/>
      <c r="D1305" s="71"/>
      <c r="E1305" s="70"/>
      <c r="F1305" s="75"/>
      <c r="G1305" s="76"/>
    </row>
    <row r="1306" spans="1:7" ht="35.15" customHeight="1" x14ac:dyDescent="0.25">
      <c r="A1306" s="70"/>
      <c r="B1306" s="70"/>
      <c r="C1306" s="72"/>
      <c r="D1306" s="71"/>
      <c r="E1306" s="70"/>
      <c r="F1306" s="75"/>
      <c r="G1306" s="76"/>
    </row>
    <row r="1307" spans="1:7" ht="35.15" customHeight="1" x14ac:dyDescent="0.25">
      <c r="A1307" s="70"/>
      <c r="B1307" s="70"/>
      <c r="C1307" s="72"/>
      <c r="D1307" s="71"/>
      <c r="E1307" s="70"/>
      <c r="F1307" s="75"/>
      <c r="G1307" s="76"/>
    </row>
    <row r="1308" spans="1:7" ht="35.15" customHeight="1" x14ac:dyDescent="0.25">
      <c r="A1308" s="70"/>
      <c r="B1308" s="70"/>
      <c r="C1308" s="72"/>
      <c r="D1308" s="71"/>
      <c r="E1308" s="70"/>
      <c r="F1308" s="75"/>
      <c r="G1308" s="76"/>
    </row>
    <row r="1309" spans="1:7" ht="35.15" customHeight="1" x14ac:dyDescent="0.25">
      <c r="A1309" s="70"/>
      <c r="B1309" s="70"/>
      <c r="C1309" s="70"/>
      <c r="D1309" s="71"/>
      <c r="E1309" s="70"/>
      <c r="F1309" s="75"/>
      <c r="G1309" s="76"/>
    </row>
    <row r="1310" spans="1:7" ht="35.15" customHeight="1" x14ac:dyDescent="0.25">
      <c r="A1310" s="70"/>
      <c r="B1310" s="70"/>
      <c r="C1310" s="70"/>
      <c r="D1310" s="71"/>
      <c r="E1310" s="70"/>
      <c r="F1310" s="75"/>
      <c r="G1310" s="76"/>
    </row>
    <row r="1311" spans="1:7" ht="35.15" customHeight="1" x14ac:dyDescent="0.25">
      <c r="A1311" s="70"/>
      <c r="B1311" s="70"/>
      <c r="C1311" s="70"/>
      <c r="D1311" s="71"/>
      <c r="E1311" s="70"/>
      <c r="F1311" s="75"/>
      <c r="G1311" s="76"/>
    </row>
    <row r="1312" spans="1:7" ht="35.15" customHeight="1" x14ac:dyDescent="0.25">
      <c r="A1312" s="70"/>
      <c r="B1312" s="70"/>
      <c r="C1312" s="70"/>
      <c r="D1312" s="71"/>
      <c r="E1312" s="70"/>
      <c r="F1312" s="75"/>
      <c r="G1312" s="76"/>
    </row>
    <row r="1313" spans="1:7" ht="35.15" customHeight="1" x14ac:dyDescent="0.25">
      <c r="A1313" s="70"/>
      <c r="B1313" s="70"/>
      <c r="C1313" s="70"/>
      <c r="D1313" s="71"/>
      <c r="E1313" s="70"/>
      <c r="F1313" s="75"/>
      <c r="G1313" s="76"/>
    </row>
    <row r="1314" spans="1:7" ht="35.15" customHeight="1" x14ac:dyDescent="0.25">
      <c r="A1314" s="70"/>
      <c r="B1314" s="70"/>
      <c r="C1314" s="70"/>
      <c r="D1314" s="71"/>
      <c r="E1314" s="70"/>
      <c r="F1314" s="75"/>
      <c r="G1314" s="76"/>
    </row>
    <row r="1315" spans="1:7" ht="35.15" customHeight="1" x14ac:dyDescent="0.25">
      <c r="A1315" s="70"/>
      <c r="B1315" s="70"/>
      <c r="C1315" s="70"/>
      <c r="D1315" s="71"/>
      <c r="E1315" s="70"/>
      <c r="F1315" s="75"/>
      <c r="G1315" s="76"/>
    </row>
    <row r="1316" spans="1:7" ht="35.15" customHeight="1" x14ac:dyDescent="0.25">
      <c r="A1316" s="70"/>
      <c r="B1316" s="70"/>
      <c r="C1316" s="70"/>
      <c r="D1316" s="71"/>
      <c r="E1316" s="70"/>
      <c r="F1316" s="75"/>
      <c r="G1316" s="76"/>
    </row>
    <row r="1317" spans="1:7" ht="35.15" customHeight="1" x14ac:dyDescent="0.25">
      <c r="A1317" s="70"/>
      <c r="B1317" s="70"/>
      <c r="C1317" s="70"/>
      <c r="D1317" s="71"/>
      <c r="E1317" s="70"/>
      <c r="F1317" s="75"/>
      <c r="G1317" s="76"/>
    </row>
    <row r="1318" spans="1:7" ht="35.15" customHeight="1" x14ac:dyDescent="0.25">
      <c r="A1318" s="70"/>
      <c r="B1318" s="70"/>
      <c r="C1318" s="70"/>
      <c r="D1318" s="71"/>
      <c r="E1318" s="70"/>
      <c r="F1318" s="75"/>
      <c r="G1318" s="76"/>
    </row>
    <row r="1319" spans="1:7" ht="35.15" customHeight="1" x14ac:dyDescent="0.25">
      <c r="A1319" s="70"/>
      <c r="B1319" s="70"/>
      <c r="C1319" s="70"/>
      <c r="D1319" s="71"/>
      <c r="E1319" s="70"/>
      <c r="F1319" s="75"/>
      <c r="G1319" s="76"/>
    </row>
    <row r="1320" spans="1:7" ht="35.15" customHeight="1" x14ac:dyDescent="0.25">
      <c r="A1320" s="70"/>
      <c r="B1320" s="70"/>
      <c r="C1320" s="70"/>
      <c r="D1320" s="71"/>
      <c r="E1320" s="70"/>
      <c r="F1320" s="75"/>
      <c r="G1320" s="76"/>
    </row>
    <row r="1321" spans="1:7" ht="35.15" customHeight="1" x14ac:dyDescent="0.25">
      <c r="A1321" s="70"/>
      <c r="B1321" s="70"/>
      <c r="C1321" s="70"/>
      <c r="D1321" s="71"/>
      <c r="E1321" s="70"/>
      <c r="F1321" s="75"/>
      <c r="G1321" s="76"/>
    </row>
    <row r="1322" spans="1:7" ht="35.15" customHeight="1" x14ac:dyDescent="0.25">
      <c r="A1322" s="70"/>
      <c r="B1322" s="70"/>
      <c r="C1322" s="70"/>
      <c r="D1322" s="71"/>
      <c r="E1322" s="70"/>
      <c r="F1322" s="75"/>
      <c r="G1322" s="76"/>
    </row>
    <row r="1323" spans="1:7" ht="35.15" customHeight="1" x14ac:dyDescent="0.25">
      <c r="A1323" s="70"/>
      <c r="B1323" s="70"/>
      <c r="C1323" s="70"/>
      <c r="D1323" s="71"/>
      <c r="E1323" s="70"/>
      <c r="F1323" s="75"/>
      <c r="G1323" s="76"/>
    </row>
    <row r="1324" spans="1:7" ht="35.15" customHeight="1" x14ac:dyDescent="0.25">
      <c r="A1324" s="70"/>
      <c r="B1324" s="70"/>
      <c r="C1324" s="70"/>
      <c r="D1324" s="71"/>
      <c r="E1324" s="70"/>
      <c r="F1324" s="75"/>
      <c r="G1324" s="76"/>
    </row>
    <row r="1325" spans="1:7" ht="35.15" customHeight="1" x14ac:dyDescent="0.25">
      <c r="A1325" s="70"/>
      <c r="B1325" s="70"/>
      <c r="C1325" s="70"/>
      <c r="D1325" s="71"/>
      <c r="E1325" s="70"/>
      <c r="F1325" s="75"/>
      <c r="G1325" s="76"/>
    </row>
    <row r="1326" spans="1:7" ht="35.15" customHeight="1" x14ac:dyDescent="0.25">
      <c r="A1326" s="70"/>
      <c r="B1326" s="70"/>
      <c r="C1326" s="70"/>
      <c r="D1326" s="71"/>
      <c r="E1326" s="70"/>
      <c r="F1326" s="75"/>
      <c r="G1326" s="76"/>
    </row>
    <row r="1327" spans="1:7" ht="35.15" customHeight="1" x14ac:dyDescent="0.25">
      <c r="A1327" s="70"/>
      <c r="B1327" s="70"/>
      <c r="C1327" s="70"/>
      <c r="D1327" s="71"/>
      <c r="E1327" s="70"/>
      <c r="F1327" s="75"/>
      <c r="G1327" s="76"/>
    </row>
    <row r="1328" spans="1:7" ht="35.15" customHeight="1" x14ac:dyDescent="0.25">
      <c r="A1328" s="70"/>
      <c r="B1328" s="70"/>
      <c r="C1328" s="70"/>
      <c r="D1328" s="71"/>
      <c r="E1328" s="70"/>
      <c r="F1328" s="75"/>
      <c r="G1328" s="76"/>
    </row>
    <row r="1329" spans="1:7" ht="35.15" customHeight="1" x14ac:dyDescent="0.25">
      <c r="A1329" s="70"/>
      <c r="B1329" s="70"/>
      <c r="C1329" s="70"/>
      <c r="D1329" s="71"/>
      <c r="E1329" s="70"/>
      <c r="F1329" s="75"/>
      <c r="G1329" s="76"/>
    </row>
    <row r="1330" spans="1:7" ht="35.15" customHeight="1" x14ac:dyDescent="0.25">
      <c r="A1330" s="70"/>
      <c r="B1330" s="70"/>
      <c r="C1330" s="70"/>
      <c r="D1330" s="71"/>
      <c r="E1330" s="70"/>
      <c r="F1330" s="75"/>
      <c r="G1330" s="76"/>
    </row>
    <row r="1331" spans="1:7" ht="35.15" customHeight="1" x14ac:dyDescent="0.25">
      <c r="A1331" s="70"/>
      <c r="B1331" s="70"/>
      <c r="C1331" s="70"/>
      <c r="D1331" s="71"/>
      <c r="E1331" s="70"/>
      <c r="F1331" s="75"/>
      <c r="G1331" s="76"/>
    </row>
    <row r="1332" spans="1:7" ht="35.15" customHeight="1" x14ac:dyDescent="0.25">
      <c r="A1332" s="70"/>
      <c r="B1332" s="70"/>
      <c r="C1332" s="70"/>
      <c r="D1332" s="71"/>
      <c r="E1332" s="70"/>
      <c r="F1332" s="75"/>
      <c r="G1332" s="76"/>
    </row>
    <row r="1333" spans="1:7" ht="35.15" customHeight="1" x14ac:dyDescent="0.25">
      <c r="A1333" s="70"/>
      <c r="B1333" s="70"/>
      <c r="C1333" s="70"/>
      <c r="D1333" s="71"/>
      <c r="E1333" s="70"/>
      <c r="F1333" s="75"/>
      <c r="G1333" s="76"/>
    </row>
    <row r="1334" spans="1:7" ht="35.15" customHeight="1" x14ac:dyDescent="0.25">
      <c r="A1334" s="70"/>
      <c r="B1334" s="70"/>
      <c r="C1334" s="72"/>
      <c r="D1334" s="71"/>
      <c r="E1334" s="70"/>
      <c r="F1334" s="75"/>
      <c r="G1334" s="76"/>
    </row>
    <row r="1335" spans="1:7" ht="35.15" customHeight="1" x14ac:dyDescent="0.25">
      <c r="A1335" s="70"/>
      <c r="B1335" s="70"/>
      <c r="C1335" s="72"/>
      <c r="D1335" s="71"/>
      <c r="E1335" s="70"/>
      <c r="F1335" s="75"/>
      <c r="G1335" s="76"/>
    </row>
    <row r="1336" spans="1:7" ht="35.15" customHeight="1" x14ac:dyDescent="0.25">
      <c r="A1336" s="70"/>
      <c r="B1336" s="70"/>
      <c r="C1336" s="72"/>
      <c r="D1336" s="71"/>
      <c r="E1336" s="70"/>
      <c r="F1336" s="75"/>
      <c r="G1336" s="76"/>
    </row>
    <row r="1337" spans="1:7" ht="35.15" customHeight="1" x14ac:dyDescent="0.25">
      <c r="A1337" s="70"/>
      <c r="B1337" s="70"/>
      <c r="C1337" s="70"/>
      <c r="D1337" s="71"/>
      <c r="E1337" s="70"/>
      <c r="F1337" s="75"/>
      <c r="G1337" s="76"/>
    </row>
    <row r="1338" spans="1:7" ht="35.15" customHeight="1" x14ac:dyDescent="0.25">
      <c r="A1338" s="70"/>
      <c r="B1338" s="70"/>
      <c r="C1338" s="70"/>
      <c r="D1338" s="71"/>
      <c r="E1338" s="70"/>
      <c r="F1338" s="75"/>
      <c r="G1338" s="76"/>
    </row>
    <row r="1339" spans="1:7" ht="35.15" customHeight="1" x14ac:dyDescent="0.25">
      <c r="A1339" s="70"/>
      <c r="B1339" s="70"/>
      <c r="C1339" s="70"/>
      <c r="D1339" s="71"/>
      <c r="E1339" s="70"/>
      <c r="F1339" s="75"/>
      <c r="G1339" s="76"/>
    </row>
    <row r="1340" spans="1:7" ht="35.15" customHeight="1" x14ac:dyDescent="0.25">
      <c r="A1340" s="70"/>
      <c r="B1340" s="70"/>
      <c r="C1340" s="70"/>
      <c r="D1340" s="71"/>
      <c r="E1340" s="70"/>
      <c r="F1340" s="75"/>
      <c r="G1340" s="76"/>
    </row>
    <row r="1341" spans="1:7" ht="35.15" customHeight="1" x14ac:dyDescent="0.25">
      <c r="A1341" s="70"/>
      <c r="B1341" s="70"/>
      <c r="C1341" s="70"/>
      <c r="D1341" s="71"/>
      <c r="E1341" s="70"/>
      <c r="F1341" s="75"/>
      <c r="G1341" s="76"/>
    </row>
    <row r="1342" spans="1:7" ht="35.15" customHeight="1" x14ac:dyDescent="0.25">
      <c r="A1342" s="70"/>
      <c r="B1342" s="70"/>
      <c r="C1342" s="70"/>
      <c r="D1342" s="71"/>
      <c r="E1342" s="70"/>
      <c r="F1342" s="75"/>
      <c r="G1342" s="76"/>
    </row>
    <row r="1343" spans="1:7" ht="35.15" customHeight="1" x14ac:dyDescent="0.25">
      <c r="A1343" s="70"/>
      <c r="B1343" s="70"/>
      <c r="C1343" s="70"/>
      <c r="D1343" s="71"/>
      <c r="E1343" s="70"/>
      <c r="F1343" s="75"/>
      <c r="G1343" s="76"/>
    </row>
    <row r="1344" spans="1:7" ht="35.15" customHeight="1" x14ac:dyDescent="0.25">
      <c r="A1344" s="70"/>
      <c r="B1344" s="70"/>
      <c r="C1344" s="70"/>
      <c r="D1344" s="71"/>
      <c r="E1344" s="70"/>
      <c r="F1344" s="75"/>
      <c r="G1344" s="76"/>
    </row>
    <row r="1345" spans="1:7" ht="35.15" customHeight="1" x14ac:dyDescent="0.25">
      <c r="A1345" s="70"/>
      <c r="B1345" s="70"/>
      <c r="C1345" s="70"/>
      <c r="D1345" s="71"/>
      <c r="E1345" s="70"/>
      <c r="F1345" s="75"/>
      <c r="G1345" s="76"/>
    </row>
    <row r="1346" spans="1:7" ht="35.15" customHeight="1" x14ac:dyDescent="0.25">
      <c r="A1346" s="70"/>
      <c r="B1346" s="70"/>
      <c r="C1346" s="70"/>
      <c r="D1346" s="71"/>
      <c r="E1346" s="70"/>
      <c r="F1346" s="75"/>
      <c r="G1346" s="76"/>
    </row>
    <row r="1347" spans="1:7" ht="35.15" customHeight="1" x14ac:dyDescent="0.25">
      <c r="A1347" s="70"/>
      <c r="B1347" s="70"/>
      <c r="C1347" s="70"/>
      <c r="D1347" s="71"/>
      <c r="E1347" s="70"/>
      <c r="F1347" s="75"/>
      <c r="G1347" s="76"/>
    </row>
    <row r="1348" spans="1:7" ht="35.15" customHeight="1" x14ac:dyDescent="0.25">
      <c r="A1348" s="70"/>
      <c r="B1348" s="70"/>
      <c r="C1348" s="70"/>
      <c r="D1348" s="71"/>
      <c r="E1348" s="70"/>
      <c r="F1348" s="75"/>
      <c r="G1348" s="76"/>
    </row>
    <row r="1349" spans="1:7" ht="35.15" customHeight="1" x14ac:dyDescent="0.25">
      <c r="A1349" s="70"/>
      <c r="B1349" s="70"/>
      <c r="C1349" s="70"/>
      <c r="D1349" s="71"/>
      <c r="E1349" s="70"/>
      <c r="F1349" s="75"/>
      <c r="G1349" s="76"/>
    </row>
    <row r="1350" spans="1:7" ht="35.15" customHeight="1" x14ac:dyDescent="0.25">
      <c r="A1350" s="70"/>
      <c r="B1350" s="70"/>
      <c r="C1350" s="70"/>
      <c r="D1350" s="71"/>
      <c r="E1350" s="70"/>
      <c r="F1350" s="75"/>
      <c r="G1350" s="76"/>
    </row>
    <row r="1351" spans="1:7" ht="35.15" customHeight="1" x14ac:dyDescent="0.25">
      <c r="A1351" s="70"/>
      <c r="B1351" s="70"/>
      <c r="C1351" s="70"/>
      <c r="D1351" s="71"/>
      <c r="E1351" s="70"/>
      <c r="F1351" s="75"/>
      <c r="G1351" s="76"/>
    </row>
    <row r="1352" spans="1:7" ht="35.15" customHeight="1" x14ac:dyDescent="0.25">
      <c r="A1352" s="70"/>
      <c r="B1352" s="70"/>
      <c r="C1352" s="70"/>
      <c r="D1352" s="71"/>
      <c r="E1352" s="70"/>
      <c r="F1352" s="75"/>
      <c r="G1352" s="76"/>
    </row>
    <row r="1353" spans="1:7" ht="35.15" customHeight="1" x14ac:dyDescent="0.25">
      <c r="A1353" s="70"/>
      <c r="B1353" s="70"/>
      <c r="C1353" s="70"/>
      <c r="D1353" s="71"/>
      <c r="E1353" s="70"/>
      <c r="F1353" s="75"/>
      <c r="G1353" s="76"/>
    </row>
    <row r="1354" spans="1:7" ht="35.15" customHeight="1" x14ac:dyDescent="0.25">
      <c r="A1354" s="70"/>
      <c r="B1354" s="70"/>
      <c r="C1354" s="70"/>
      <c r="D1354" s="71"/>
      <c r="E1354" s="70"/>
      <c r="F1354" s="75"/>
      <c r="G1354" s="76"/>
    </row>
    <row r="1355" spans="1:7" ht="35.15" customHeight="1" x14ac:dyDescent="0.25">
      <c r="A1355" s="70"/>
      <c r="B1355" s="70"/>
      <c r="C1355" s="70"/>
      <c r="D1355" s="71"/>
      <c r="E1355" s="70"/>
      <c r="F1355" s="75"/>
      <c r="G1355" s="76"/>
    </row>
    <row r="1356" spans="1:7" ht="35.15" customHeight="1" x14ac:dyDescent="0.25">
      <c r="A1356" s="70"/>
      <c r="B1356" s="70"/>
      <c r="C1356" s="70"/>
      <c r="D1356" s="71"/>
      <c r="E1356" s="70"/>
      <c r="F1356" s="75"/>
      <c r="G1356" s="76"/>
    </row>
    <row r="1357" spans="1:7" ht="35.15" customHeight="1" x14ac:dyDescent="0.25">
      <c r="A1357" s="70"/>
      <c r="B1357" s="70"/>
      <c r="C1357" s="70"/>
      <c r="D1357" s="71"/>
      <c r="E1357" s="70"/>
      <c r="F1357" s="75"/>
      <c r="G1357" s="76"/>
    </row>
    <row r="1358" spans="1:7" ht="35.15" customHeight="1" x14ac:dyDescent="0.25">
      <c r="A1358" s="70"/>
      <c r="B1358" s="70"/>
      <c r="C1358" s="70"/>
      <c r="D1358" s="71"/>
      <c r="E1358" s="70"/>
      <c r="F1358" s="75"/>
      <c r="G1358" s="76"/>
    </row>
    <row r="1359" spans="1:7" ht="35.15" customHeight="1" x14ac:dyDescent="0.25">
      <c r="A1359" s="70"/>
      <c r="B1359" s="70"/>
      <c r="C1359" s="70"/>
      <c r="D1359" s="71"/>
      <c r="E1359" s="70"/>
      <c r="F1359" s="75"/>
      <c r="G1359" s="76"/>
    </row>
    <row r="1360" spans="1:7" ht="35.15" customHeight="1" x14ac:dyDescent="0.25">
      <c r="A1360" s="70"/>
      <c r="B1360" s="70"/>
      <c r="C1360" s="70"/>
      <c r="D1360" s="71"/>
      <c r="E1360" s="70"/>
      <c r="F1360" s="75"/>
      <c r="G1360" s="76"/>
    </row>
    <row r="1361" spans="1:7" ht="35.15" customHeight="1" x14ac:dyDescent="0.25">
      <c r="A1361" s="70"/>
      <c r="B1361" s="70"/>
      <c r="C1361" s="70"/>
      <c r="D1361" s="71"/>
      <c r="E1361" s="70"/>
      <c r="F1361" s="75"/>
      <c r="G1361" s="76"/>
    </row>
    <row r="1362" spans="1:7" ht="35.15" customHeight="1" x14ac:dyDescent="0.25">
      <c r="A1362" s="70"/>
      <c r="B1362" s="70"/>
      <c r="C1362" s="70"/>
      <c r="D1362" s="71"/>
      <c r="E1362" s="70"/>
      <c r="F1362" s="75"/>
      <c r="G1362" s="76"/>
    </row>
    <row r="1363" spans="1:7" ht="35.15" customHeight="1" x14ac:dyDescent="0.25">
      <c r="A1363" s="70"/>
      <c r="B1363" s="70"/>
      <c r="C1363" s="70"/>
      <c r="D1363" s="71"/>
      <c r="E1363" s="70"/>
      <c r="F1363" s="75"/>
      <c r="G1363" s="76"/>
    </row>
    <row r="1364" spans="1:7" ht="35.15" customHeight="1" x14ac:dyDescent="0.25">
      <c r="A1364" s="70"/>
      <c r="B1364" s="70"/>
      <c r="C1364" s="70"/>
      <c r="D1364" s="71"/>
      <c r="E1364" s="70"/>
      <c r="F1364" s="75"/>
      <c r="G1364" s="76"/>
    </row>
    <row r="1365" spans="1:7" ht="35.15" customHeight="1" x14ac:dyDescent="0.25">
      <c r="A1365" s="70"/>
      <c r="B1365" s="70"/>
      <c r="C1365" s="70"/>
      <c r="D1365" s="71"/>
      <c r="E1365" s="70"/>
      <c r="F1365" s="75"/>
      <c r="G1365" s="76"/>
    </row>
    <row r="1366" spans="1:7" ht="35.15" customHeight="1" x14ac:dyDescent="0.25">
      <c r="A1366" s="70"/>
      <c r="B1366" s="70"/>
      <c r="C1366" s="70"/>
      <c r="D1366" s="71"/>
      <c r="E1366" s="70"/>
      <c r="F1366" s="75"/>
      <c r="G1366" s="76"/>
    </row>
    <row r="1367" spans="1:7" ht="35.15" customHeight="1" x14ac:dyDescent="0.25">
      <c r="A1367" s="70"/>
      <c r="B1367" s="70"/>
      <c r="C1367" s="70"/>
      <c r="D1367" s="71"/>
      <c r="E1367" s="70"/>
      <c r="F1367" s="75"/>
      <c r="G1367" s="76"/>
    </row>
    <row r="1368" spans="1:7" ht="35.15" customHeight="1" x14ac:dyDescent="0.25">
      <c r="A1368" s="70"/>
      <c r="B1368" s="70"/>
      <c r="C1368" s="70"/>
      <c r="D1368" s="71"/>
      <c r="E1368" s="70"/>
      <c r="F1368" s="75"/>
      <c r="G1368" s="76"/>
    </row>
    <row r="1369" spans="1:7" ht="35.15" customHeight="1" x14ac:dyDescent="0.25">
      <c r="A1369" s="70"/>
      <c r="B1369" s="70"/>
      <c r="C1369" s="70"/>
      <c r="D1369" s="71"/>
      <c r="E1369" s="70"/>
      <c r="F1369" s="75"/>
      <c r="G1369" s="76"/>
    </row>
    <row r="1370" spans="1:7" ht="35.15" customHeight="1" x14ac:dyDescent="0.25">
      <c r="A1370" s="70"/>
      <c r="B1370" s="70"/>
      <c r="C1370" s="70"/>
      <c r="D1370" s="71"/>
      <c r="E1370" s="70"/>
      <c r="F1370" s="75"/>
      <c r="G1370" s="76"/>
    </row>
    <row r="1371" spans="1:7" ht="35.15" customHeight="1" x14ac:dyDescent="0.25">
      <c r="A1371" s="70"/>
      <c r="B1371" s="70"/>
      <c r="C1371" s="70"/>
      <c r="D1371" s="71"/>
      <c r="E1371" s="70"/>
      <c r="F1371" s="75"/>
      <c r="G1371" s="76"/>
    </row>
    <row r="1372" spans="1:7" ht="35.15" customHeight="1" x14ac:dyDescent="0.25">
      <c r="A1372" s="70"/>
      <c r="B1372" s="70"/>
      <c r="C1372" s="70"/>
      <c r="D1372" s="71"/>
      <c r="E1372" s="70"/>
      <c r="F1372" s="75"/>
      <c r="G1372" s="76"/>
    </row>
    <row r="1373" spans="1:7" ht="35.15" customHeight="1" x14ac:dyDescent="0.25">
      <c r="A1373" s="70"/>
      <c r="B1373" s="70"/>
      <c r="C1373" s="70"/>
      <c r="D1373" s="71"/>
      <c r="E1373" s="70"/>
      <c r="F1373" s="75"/>
      <c r="G1373" s="76"/>
    </row>
    <row r="1374" spans="1:7" ht="35.15" customHeight="1" x14ac:dyDescent="0.25">
      <c r="A1374" s="70"/>
      <c r="B1374" s="70"/>
      <c r="C1374" s="70"/>
      <c r="D1374" s="71"/>
      <c r="E1374" s="70"/>
      <c r="F1374" s="75"/>
      <c r="G1374" s="76"/>
    </row>
    <row r="1375" spans="1:7" ht="35.15" customHeight="1" x14ac:dyDescent="0.25">
      <c r="A1375" s="70"/>
      <c r="B1375" s="70"/>
      <c r="C1375" s="70"/>
      <c r="D1375" s="71"/>
      <c r="E1375" s="70"/>
      <c r="F1375" s="75"/>
      <c r="G1375" s="76"/>
    </row>
    <row r="1376" spans="1:7" ht="35.15" customHeight="1" x14ac:dyDescent="0.25">
      <c r="A1376" s="70"/>
      <c r="B1376" s="70"/>
      <c r="C1376" s="70"/>
      <c r="D1376" s="71"/>
      <c r="E1376" s="70"/>
      <c r="F1376" s="75"/>
      <c r="G1376" s="76"/>
    </row>
    <row r="1377" spans="1:7" ht="35.15" customHeight="1" x14ac:dyDescent="0.25">
      <c r="A1377" s="70"/>
      <c r="B1377" s="70"/>
      <c r="C1377" s="70"/>
      <c r="D1377" s="71"/>
      <c r="E1377" s="70"/>
      <c r="F1377" s="75"/>
      <c r="G1377" s="76"/>
    </row>
    <row r="1378" spans="1:7" ht="35.15" customHeight="1" x14ac:dyDescent="0.25">
      <c r="A1378" s="70"/>
      <c r="B1378" s="70"/>
      <c r="C1378" s="70"/>
      <c r="D1378" s="71"/>
      <c r="E1378" s="70"/>
      <c r="F1378" s="75"/>
      <c r="G1378" s="76"/>
    </row>
    <row r="1379" spans="1:7" ht="35.15" customHeight="1" x14ac:dyDescent="0.25">
      <c r="A1379" s="70"/>
      <c r="B1379" s="70"/>
      <c r="C1379" s="70"/>
      <c r="D1379" s="71"/>
      <c r="E1379" s="70"/>
      <c r="F1379" s="75"/>
      <c r="G1379" s="76"/>
    </row>
    <row r="1380" spans="1:7" ht="35.15" customHeight="1" x14ac:dyDescent="0.25">
      <c r="A1380" s="70"/>
      <c r="B1380" s="70"/>
      <c r="C1380" s="70"/>
      <c r="D1380" s="71"/>
      <c r="E1380" s="70"/>
      <c r="F1380" s="75"/>
      <c r="G1380" s="76"/>
    </row>
    <row r="1381" spans="1:7" ht="35.15" customHeight="1" x14ac:dyDescent="0.25">
      <c r="A1381" s="70"/>
      <c r="B1381" s="70"/>
      <c r="C1381" s="70"/>
      <c r="D1381" s="71"/>
      <c r="E1381" s="70"/>
      <c r="F1381" s="75"/>
      <c r="G1381" s="76"/>
    </row>
    <row r="1382" spans="1:7" ht="35.15" customHeight="1" x14ac:dyDescent="0.25">
      <c r="A1382" s="70"/>
      <c r="B1382" s="70"/>
      <c r="C1382" s="70"/>
      <c r="D1382" s="71"/>
      <c r="E1382" s="70"/>
      <c r="F1382" s="75"/>
      <c r="G1382" s="76"/>
    </row>
    <row r="1383" spans="1:7" ht="35.15" customHeight="1" x14ac:dyDescent="0.25">
      <c r="A1383" s="70"/>
      <c r="B1383" s="70"/>
      <c r="C1383" s="70"/>
      <c r="D1383" s="71"/>
      <c r="E1383" s="70"/>
      <c r="F1383" s="75"/>
      <c r="G1383" s="76"/>
    </row>
    <row r="1384" spans="1:7" ht="35.15" customHeight="1" x14ac:dyDescent="0.25">
      <c r="A1384" s="70"/>
      <c r="B1384" s="70"/>
      <c r="C1384" s="70"/>
      <c r="D1384" s="71"/>
      <c r="E1384" s="70"/>
      <c r="F1384" s="75"/>
      <c r="G1384" s="76"/>
    </row>
    <row r="1385" spans="1:7" ht="35.15" customHeight="1" x14ac:dyDescent="0.25">
      <c r="A1385" s="70"/>
      <c r="B1385" s="70"/>
      <c r="C1385" s="70"/>
      <c r="D1385" s="71"/>
      <c r="E1385" s="70"/>
      <c r="F1385" s="75"/>
      <c r="G1385" s="76"/>
    </row>
    <row r="1386" spans="1:7" ht="35.15" customHeight="1" x14ac:dyDescent="0.25">
      <c r="A1386" s="70"/>
      <c r="B1386" s="70"/>
      <c r="C1386" s="70"/>
      <c r="D1386" s="71"/>
      <c r="E1386" s="70"/>
      <c r="F1386" s="75"/>
      <c r="G1386" s="76"/>
    </row>
    <row r="1387" spans="1:7" ht="35.15" customHeight="1" x14ac:dyDescent="0.25">
      <c r="A1387" s="70"/>
      <c r="B1387" s="70"/>
      <c r="C1387" s="70"/>
      <c r="D1387" s="71"/>
      <c r="E1387" s="70"/>
      <c r="F1387" s="75"/>
      <c r="G1387" s="76"/>
    </row>
    <row r="1388" spans="1:7" ht="35.15" customHeight="1" x14ac:dyDescent="0.25">
      <c r="A1388" s="70"/>
      <c r="B1388" s="70"/>
      <c r="C1388" s="70"/>
      <c r="D1388" s="71"/>
      <c r="E1388" s="70"/>
      <c r="F1388" s="75"/>
      <c r="G1388" s="76"/>
    </row>
    <row r="1389" spans="1:7" ht="35.15" customHeight="1" x14ac:dyDescent="0.25">
      <c r="A1389" s="70"/>
      <c r="B1389" s="70"/>
      <c r="C1389" s="70"/>
      <c r="D1389" s="71"/>
      <c r="E1389" s="70"/>
      <c r="F1389" s="75"/>
      <c r="G1389" s="76"/>
    </row>
    <row r="1390" spans="1:7" ht="35.15" customHeight="1" x14ac:dyDescent="0.25">
      <c r="A1390" s="70"/>
      <c r="B1390" s="70"/>
      <c r="C1390" s="70"/>
      <c r="D1390" s="71"/>
      <c r="E1390" s="70"/>
      <c r="F1390" s="75"/>
      <c r="G1390" s="76"/>
    </row>
    <row r="1391" spans="1:7" ht="35.15" customHeight="1" x14ac:dyDescent="0.25">
      <c r="A1391" s="70"/>
      <c r="B1391" s="70"/>
      <c r="C1391" s="70"/>
      <c r="D1391" s="71"/>
      <c r="E1391" s="70"/>
      <c r="F1391" s="75"/>
      <c r="G1391" s="76"/>
    </row>
    <row r="1392" spans="1:7" ht="35.15" customHeight="1" x14ac:dyDescent="0.25">
      <c r="A1392" s="70"/>
      <c r="B1392" s="70"/>
      <c r="C1392" s="70"/>
      <c r="D1392" s="71"/>
      <c r="E1392" s="70"/>
      <c r="F1392" s="75"/>
      <c r="G1392" s="76"/>
    </row>
    <row r="1393" spans="1:7" ht="35.15" customHeight="1" x14ac:dyDescent="0.25">
      <c r="A1393" s="70"/>
      <c r="B1393" s="70"/>
      <c r="C1393" s="70"/>
      <c r="D1393" s="71"/>
      <c r="E1393" s="70"/>
      <c r="F1393" s="75"/>
      <c r="G1393" s="76"/>
    </row>
    <row r="1394" spans="1:7" ht="35.15" customHeight="1" x14ac:dyDescent="0.25">
      <c r="A1394" s="70"/>
      <c r="B1394" s="70"/>
      <c r="C1394" s="70"/>
      <c r="D1394" s="71"/>
      <c r="E1394" s="70"/>
      <c r="F1394" s="75"/>
      <c r="G1394" s="76"/>
    </row>
    <row r="1395" spans="1:7" ht="35.15" customHeight="1" x14ac:dyDescent="0.25">
      <c r="A1395" s="70"/>
      <c r="B1395" s="70"/>
      <c r="C1395" s="70"/>
      <c r="D1395" s="71"/>
      <c r="E1395" s="70"/>
      <c r="F1395" s="75"/>
      <c r="G1395" s="76"/>
    </row>
    <row r="1396" spans="1:7" ht="35.15" customHeight="1" x14ac:dyDescent="0.25">
      <c r="A1396" s="70"/>
      <c r="B1396" s="70"/>
      <c r="C1396" s="70"/>
      <c r="D1396" s="71"/>
      <c r="E1396" s="70"/>
      <c r="F1396" s="75"/>
      <c r="G1396" s="76"/>
    </row>
    <row r="1397" spans="1:7" ht="35.15" customHeight="1" x14ac:dyDescent="0.25">
      <c r="A1397" s="70"/>
      <c r="B1397" s="70"/>
      <c r="C1397" s="70"/>
      <c r="D1397" s="71"/>
      <c r="E1397" s="70"/>
      <c r="F1397" s="75"/>
      <c r="G1397" s="76"/>
    </row>
    <row r="1398" spans="1:7" ht="35.15" customHeight="1" x14ac:dyDescent="0.25">
      <c r="A1398" s="70"/>
      <c r="B1398" s="70"/>
      <c r="C1398" s="70"/>
      <c r="D1398" s="71"/>
      <c r="E1398" s="70"/>
      <c r="F1398" s="75"/>
      <c r="G1398" s="76"/>
    </row>
    <row r="1399" spans="1:7" ht="35.15" customHeight="1" x14ac:dyDescent="0.25">
      <c r="A1399" s="70"/>
      <c r="B1399" s="70"/>
      <c r="C1399" s="70"/>
      <c r="D1399" s="71"/>
      <c r="E1399" s="70"/>
      <c r="F1399" s="75"/>
      <c r="G1399" s="76"/>
    </row>
    <row r="1400" spans="1:7" ht="35.15" customHeight="1" x14ac:dyDescent="0.25">
      <c r="A1400" s="70"/>
      <c r="B1400" s="70"/>
      <c r="C1400" s="70"/>
      <c r="D1400" s="71"/>
      <c r="E1400" s="70"/>
      <c r="F1400" s="75"/>
      <c r="G1400" s="76"/>
    </row>
    <row r="1401" spans="1:7" ht="35.15" customHeight="1" x14ac:dyDescent="0.25">
      <c r="A1401" s="70"/>
      <c r="B1401" s="70"/>
      <c r="C1401" s="70"/>
      <c r="D1401" s="71"/>
      <c r="E1401" s="70"/>
      <c r="F1401" s="75"/>
      <c r="G1401" s="76"/>
    </row>
    <row r="1402" spans="1:7" ht="35.15" customHeight="1" x14ac:dyDescent="0.25">
      <c r="A1402" s="70"/>
      <c r="B1402" s="70"/>
      <c r="C1402" s="70"/>
      <c r="D1402" s="71"/>
      <c r="E1402" s="70"/>
      <c r="F1402" s="75"/>
      <c r="G1402" s="76"/>
    </row>
    <row r="1403" spans="1:7" ht="35.15" customHeight="1" x14ac:dyDescent="0.25">
      <c r="A1403" s="70"/>
      <c r="B1403" s="70"/>
      <c r="C1403" s="70"/>
      <c r="D1403" s="71"/>
      <c r="E1403" s="70"/>
      <c r="F1403" s="75"/>
      <c r="G1403" s="76"/>
    </row>
    <row r="1404" spans="1:7" ht="35.15" customHeight="1" x14ac:dyDescent="0.25">
      <c r="A1404" s="70"/>
      <c r="B1404" s="70"/>
      <c r="C1404" s="70"/>
      <c r="D1404" s="71"/>
      <c r="E1404" s="70"/>
      <c r="F1404" s="75"/>
      <c r="G1404" s="76"/>
    </row>
    <row r="1405" spans="1:7" ht="35.15" customHeight="1" x14ac:dyDescent="0.25">
      <c r="A1405" s="70"/>
      <c r="B1405" s="70"/>
      <c r="C1405" s="70"/>
      <c r="D1405" s="71"/>
      <c r="E1405" s="70"/>
      <c r="F1405" s="75"/>
      <c r="G1405" s="76"/>
    </row>
    <row r="1406" spans="1:7" ht="35.15" customHeight="1" x14ac:dyDescent="0.25">
      <c r="A1406" s="70"/>
      <c r="B1406" s="70"/>
      <c r="C1406" s="70"/>
      <c r="D1406" s="71"/>
      <c r="E1406" s="70"/>
      <c r="F1406" s="75"/>
      <c r="G1406" s="76"/>
    </row>
    <row r="1407" spans="1:7" ht="35.15" customHeight="1" x14ac:dyDescent="0.25">
      <c r="A1407" s="70"/>
      <c r="B1407" s="70"/>
      <c r="C1407" s="70"/>
      <c r="D1407" s="71"/>
      <c r="E1407" s="70"/>
      <c r="F1407" s="75"/>
      <c r="G1407" s="76"/>
    </row>
    <row r="1408" spans="1:7" ht="35.15" customHeight="1" x14ac:dyDescent="0.25">
      <c r="A1408" s="70"/>
      <c r="B1408" s="70"/>
      <c r="C1408" s="70"/>
      <c r="D1408" s="71"/>
      <c r="E1408" s="70"/>
      <c r="F1408" s="75"/>
      <c r="G1408" s="76"/>
    </row>
    <row r="1409" spans="1:7" ht="35.15" customHeight="1" x14ac:dyDescent="0.25">
      <c r="A1409" s="70"/>
      <c r="B1409" s="70"/>
      <c r="C1409" s="70"/>
      <c r="D1409" s="71"/>
      <c r="E1409" s="70"/>
      <c r="F1409" s="75"/>
      <c r="G1409" s="76"/>
    </row>
    <row r="1410" spans="1:7" ht="35.15" customHeight="1" x14ac:dyDescent="0.25">
      <c r="A1410" s="70"/>
      <c r="B1410" s="70"/>
      <c r="C1410" s="70"/>
      <c r="D1410" s="71"/>
      <c r="E1410" s="70"/>
      <c r="F1410" s="75"/>
      <c r="G1410" s="76"/>
    </row>
    <row r="1411" spans="1:7" ht="35.15" customHeight="1" x14ac:dyDescent="0.25">
      <c r="A1411" s="70"/>
      <c r="B1411" s="70"/>
      <c r="C1411" s="70"/>
      <c r="D1411" s="71"/>
      <c r="E1411" s="70"/>
      <c r="F1411" s="75"/>
      <c r="G1411" s="76"/>
    </row>
    <row r="1412" spans="1:7" ht="35.15" customHeight="1" x14ac:dyDescent="0.25">
      <c r="A1412" s="70"/>
      <c r="B1412" s="70"/>
      <c r="C1412" s="70"/>
      <c r="D1412" s="71"/>
      <c r="E1412" s="70"/>
      <c r="F1412" s="75"/>
      <c r="G1412" s="76"/>
    </row>
    <row r="1413" spans="1:7" ht="35.15" customHeight="1" x14ac:dyDescent="0.25">
      <c r="A1413" s="70"/>
      <c r="B1413" s="70"/>
      <c r="C1413" s="70"/>
      <c r="D1413" s="71"/>
      <c r="E1413" s="70"/>
      <c r="F1413" s="75"/>
      <c r="G1413" s="76"/>
    </row>
    <row r="1414" spans="1:7" ht="35.15" customHeight="1" x14ac:dyDescent="0.25">
      <c r="A1414" s="70"/>
      <c r="B1414" s="70"/>
      <c r="C1414" s="70"/>
      <c r="D1414" s="71"/>
      <c r="E1414" s="70"/>
      <c r="F1414" s="75"/>
      <c r="G1414" s="76"/>
    </row>
    <row r="1415" spans="1:7" ht="35.15" customHeight="1" x14ac:dyDescent="0.25">
      <c r="A1415" s="70"/>
      <c r="B1415" s="70"/>
      <c r="C1415" s="70"/>
      <c r="D1415" s="71"/>
      <c r="E1415" s="70"/>
      <c r="F1415" s="75"/>
      <c r="G1415" s="76"/>
    </row>
    <row r="1416" spans="1:7" ht="35.15" customHeight="1" x14ac:dyDescent="0.25">
      <c r="A1416" s="70"/>
      <c r="B1416" s="70"/>
      <c r="C1416" s="70"/>
      <c r="D1416" s="71"/>
      <c r="E1416" s="70"/>
      <c r="F1416" s="75"/>
      <c r="G1416" s="76"/>
    </row>
    <row r="1417" spans="1:7" ht="35.15" customHeight="1" x14ac:dyDescent="0.25">
      <c r="A1417" s="70"/>
      <c r="B1417" s="70"/>
      <c r="C1417" s="70"/>
      <c r="D1417" s="71"/>
      <c r="E1417" s="70"/>
      <c r="F1417" s="75"/>
      <c r="G1417" s="76"/>
    </row>
    <row r="1418" spans="1:7" ht="35.15" customHeight="1" x14ac:dyDescent="0.25">
      <c r="A1418" s="70"/>
      <c r="B1418" s="70"/>
      <c r="C1418" s="70"/>
      <c r="D1418" s="71"/>
      <c r="E1418" s="70"/>
      <c r="F1418" s="75"/>
      <c r="G1418" s="76"/>
    </row>
    <row r="1419" spans="1:7" ht="35.15" customHeight="1" x14ac:dyDescent="0.25">
      <c r="A1419" s="70"/>
      <c r="B1419" s="70"/>
      <c r="C1419" s="70"/>
      <c r="D1419" s="71"/>
      <c r="E1419" s="70"/>
      <c r="F1419" s="75"/>
      <c r="G1419" s="76"/>
    </row>
    <row r="1420" spans="1:7" ht="35.15" customHeight="1" x14ac:dyDescent="0.25">
      <c r="A1420" s="70"/>
      <c r="B1420" s="70"/>
      <c r="C1420" s="70"/>
      <c r="D1420" s="71"/>
      <c r="E1420" s="70"/>
      <c r="F1420" s="75"/>
      <c r="G1420" s="76"/>
    </row>
    <row r="1421" spans="1:7" ht="35.15" customHeight="1" x14ac:dyDescent="0.25">
      <c r="A1421" s="70"/>
      <c r="B1421" s="70"/>
      <c r="C1421" s="70"/>
      <c r="D1421" s="71"/>
      <c r="E1421" s="70"/>
      <c r="F1421" s="75"/>
      <c r="G1421" s="76"/>
    </row>
    <row r="1422" spans="1:7" ht="35.15" customHeight="1" x14ac:dyDescent="0.25">
      <c r="A1422" s="70"/>
      <c r="B1422" s="70"/>
      <c r="C1422" s="70"/>
      <c r="D1422" s="71"/>
      <c r="E1422" s="70"/>
      <c r="F1422" s="75"/>
      <c r="G1422" s="76"/>
    </row>
    <row r="1423" spans="1:7" ht="35.15" customHeight="1" x14ac:dyDescent="0.25">
      <c r="A1423" s="70"/>
      <c r="B1423" s="70"/>
      <c r="C1423" s="70"/>
      <c r="D1423" s="71"/>
      <c r="E1423" s="70"/>
      <c r="F1423" s="75"/>
      <c r="G1423" s="76"/>
    </row>
    <row r="1424" spans="1:7" ht="35.15" customHeight="1" x14ac:dyDescent="0.25">
      <c r="A1424" s="70"/>
      <c r="B1424" s="70"/>
      <c r="C1424" s="70"/>
      <c r="D1424" s="71"/>
      <c r="E1424" s="70"/>
      <c r="F1424" s="75"/>
      <c r="G1424" s="76"/>
    </row>
    <row r="1425" spans="1:7" ht="35.15" customHeight="1" x14ac:dyDescent="0.25">
      <c r="A1425" s="70"/>
      <c r="B1425" s="70"/>
      <c r="C1425" s="70"/>
      <c r="D1425" s="73"/>
      <c r="E1425" s="70"/>
      <c r="F1425" s="77"/>
      <c r="G1425" s="76"/>
    </row>
    <row r="1426" spans="1:7" ht="35.15" customHeight="1" x14ac:dyDescent="0.25">
      <c r="A1426" s="70"/>
      <c r="B1426" s="70"/>
      <c r="C1426" s="70"/>
      <c r="D1426" s="73"/>
      <c r="E1426" s="70"/>
      <c r="F1426" s="77"/>
      <c r="G1426" s="76"/>
    </row>
    <row r="1427" spans="1:7" ht="35.15" customHeight="1" x14ac:dyDescent="0.25">
      <c r="A1427" s="70"/>
      <c r="B1427" s="70"/>
      <c r="C1427" s="70"/>
      <c r="D1427" s="73"/>
      <c r="E1427" s="70"/>
      <c r="F1427" s="75"/>
      <c r="G1427" s="76"/>
    </row>
    <row r="1428" spans="1:7" ht="35.15" customHeight="1" x14ac:dyDescent="0.25">
      <c r="A1428" s="72"/>
      <c r="B1428" s="72"/>
      <c r="C1428" s="72"/>
      <c r="D1428" s="78"/>
      <c r="E1428" s="72"/>
      <c r="F1428" s="73"/>
      <c r="G1428" s="72"/>
    </row>
    <row r="1429" spans="1:7" ht="35.15" customHeight="1" x14ac:dyDescent="0.25">
      <c r="A1429" s="72"/>
      <c r="B1429" s="72"/>
      <c r="C1429" s="72"/>
      <c r="D1429" s="78"/>
      <c r="E1429" s="72"/>
      <c r="F1429" s="73"/>
      <c r="G1429" s="72"/>
    </row>
    <row r="1430" spans="1:7" ht="35.15" customHeight="1" x14ac:dyDescent="0.25">
      <c r="A1430" s="72"/>
      <c r="B1430" s="72"/>
      <c r="C1430" s="72"/>
      <c r="D1430" s="78"/>
      <c r="E1430" s="72"/>
      <c r="F1430" s="73"/>
      <c r="G1430" s="72"/>
    </row>
    <row r="1431" spans="1:7" ht="35.15" customHeight="1" x14ac:dyDescent="0.25">
      <c r="A1431" s="72"/>
      <c r="B1431" s="72"/>
      <c r="C1431" s="72"/>
      <c r="D1431" s="78"/>
      <c r="E1431" s="72"/>
      <c r="F1431" s="73"/>
      <c r="G1431" s="72"/>
    </row>
    <row r="1432" spans="1:7" ht="35.15" customHeight="1" x14ac:dyDescent="0.25">
      <c r="A1432" s="72"/>
      <c r="B1432" s="72"/>
      <c r="C1432" s="72"/>
      <c r="D1432" s="78"/>
      <c r="E1432" s="72"/>
      <c r="F1432" s="73"/>
      <c r="G1432" s="72"/>
    </row>
    <row r="1433" spans="1:7" ht="35.15" customHeight="1" x14ac:dyDescent="0.25">
      <c r="A1433" s="72"/>
      <c r="B1433" s="72"/>
      <c r="C1433" s="72"/>
      <c r="D1433" s="78"/>
      <c r="E1433" s="72"/>
      <c r="F1433" s="73"/>
      <c r="G1433" s="72"/>
    </row>
    <row r="1434" spans="1:7" ht="35.15" customHeight="1" x14ac:dyDescent="0.25">
      <c r="A1434" s="72"/>
      <c r="B1434" s="72"/>
      <c r="C1434" s="72"/>
      <c r="D1434" s="78"/>
      <c r="E1434" s="72"/>
      <c r="F1434" s="73"/>
      <c r="G1434" s="72"/>
    </row>
    <row r="1435" spans="1:7" ht="35.15" customHeight="1" x14ac:dyDescent="0.25">
      <c r="A1435" s="72"/>
      <c r="B1435" s="72"/>
      <c r="C1435" s="72"/>
      <c r="D1435" s="78"/>
      <c r="E1435" s="72"/>
      <c r="F1435" s="73"/>
      <c r="G1435" s="72"/>
    </row>
    <row r="1436" spans="1:7" ht="35.15" customHeight="1" x14ac:dyDescent="0.25">
      <c r="A1436" s="72"/>
      <c r="B1436" s="72"/>
      <c r="C1436" s="72"/>
      <c r="D1436" s="78"/>
      <c r="E1436" s="72"/>
      <c r="F1436" s="73"/>
      <c r="G1436" s="72"/>
    </row>
  </sheetData>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116B-2486-46B6-9A9E-1B7E6B678CCF}">
  <dimension ref="A1:E325"/>
  <sheetViews>
    <sheetView topLeftCell="A320" workbookViewId="0">
      <selection activeCell="A2" sqref="A2:E325"/>
    </sheetView>
  </sheetViews>
  <sheetFormatPr defaultRowHeight="12.5" x14ac:dyDescent="0.25"/>
  <cols>
    <col min="1" max="1" width="8.453125" style="74" bestFit="1" customWidth="1"/>
    <col min="2" max="2" width="9.453125" style="74" bestFit="1" customWidth="1"/>
    <col min="3" max="3" width="12.54296875" style="74" bestFit="1" customWidth="1"/>
    <col min="4" max="4" width="22" style="74" bestFit="1" customWidth="1"/>
    <col min="5" max="5" width="98.7265625" style="74" customWidth="1"/>
  </cols>
  <sheetData>
    <row r="1" spans="1:5" ht="33" customHeight="1" x14ac:dyDescent="0.25">
      <c r="A1" s="5" t="s">
        <v>478</v>
      </c>
      <c r="B1" s="5" t="s">
        <v>16</v>
      </c>
      <c r="C1" s="5" t="s">
        <v>547</v>
      </c>
      <c r="D1" s="6" t="s">
        <v>548</v>
      </c>
      <c r="E1" s="6" t="s">
        <v>728</v>
      </c>
    </row>
    <row r="2" spans="1:5" ht="156" x14ac:dyDescent="0.25">
      <c r="A2" s="4" t="s">
        <v>40</v>
      </c>
      <c r="B2" s="4" t="s">
        <v>110</v>
      </c>
      <c r="C2" s="4" t="s">
        <v>1937</v>
      </c>
      <c r="D2" s="12" t="s">
        <v>1231</v>
      </c>
      <c r="E2" s="11" t="s">
        <v>2096</v>
      </c>
    </row>
    <row r="3" spans="1:5" ht="117" x14ac:dyDescent="0.25">
      <c r="A3" s="4" t="s">
        <v>40</v>
      </c>
      <c r="B3" s="4" t="s">
        <v>110</v>
      </c>
      <c r="C3" s="4" t="s">
        <v>324</v>
      </c>
      <c r="D3" s="12" t="s">
        <v>325</v>
      </c>
      <c r="E3" s="11" t="s">
        <v>2097</v>
      </c>
    </row>
    <row r="4" spans="1:5" ht="130" x14ac:dyDescent="0.25">
      <c r="A4" s="4" t="s">
        <v>40</v>
      </c>
      <c r="B4" s="4" t="s">
        <v>110</v>
      </c>
      <c r="C4" s="4" t="s">
        <v>259</v>
      </c>
      <c r="D4" s="12" t="s">
        <v>1938</v>
      </c>
      <c r="E4" s="11" t="s">
        <v>2098</v>
      </c>
    </row>
    <row r="5" spans="1:5" ht="78" x14ac:dyDescent="0.25">
      <c r="A5" s="4" t="s">
        <v>40</v>
      </c>
      <c r="B5" s="4" t="s">
        <v>110</v>
      </c>
      <c r="C5" s="4" t="s">
        <v>188</v>
      </c>
      <c r="D5" s="12" t="s">
        <v>405</v>
      </c>
      <c r="E5" s="11" t="s">
        <v>2099</v>
      </c>
    </row>
    <row r="6" spans="1:5" ht="78" x14ac:dyDescent="0.25">
      <c r="A6" s="4" t="s">
        <v>40</v>
      </c>
      <c r="B6" s="4" t="s">
        <v>110</v>
      </c>
      <c r="C6" s="4" t="s">
        <v>204</v>
      </c>
      <c r="D6" s="12" t="s">
        <v>1905</v>
      </c>
      <c r="E6" s="11" t="s">
        <v>2100</v>
      </c>
    </row>
    <row r="7" spans="1:5" ht="156" x14ac:dyDescent="0.25">
      <c r="A7" s="4" t="s">
        <v>40</v>
      </c>
      <c r="B7" s="4" t="s">
        <v>110</v>
      </c>
      <c r="C7" s="4" t="s">
        <v>1939</v>
      </c>
      <c r="D7" s="12" t="s">
        <v>1238</v>
      </c>
      <c r="E7" s="11" t="s">
        <v>2096</v>
      </c>
    </row>
    <row r="8" spans="1:5" ht="143" x14ac:dyDescent="0.25">
      <c r="A8" s="4" t="s">
        <v>40</v>
      </c>
      <c r="B8" s="4" t="s">
        <v>110</v>
      </c>
      <c r="C8" s="4" t="s">
        <v>330</v>
      </c>
      <c r="D8" s="12" t="s">
        <v>331</v>
      </c>
      <c r="E8" s="11" t="s">
        <v>2101</v>
      </c>
    </row>
    <row r="9" spans="1:5" ht="78" x14ac:dyDescent="0.25">
      <c r="A9" s="4" t="s">
        <v>40</v>
      </c>
      <c r="B9" s="4" t="s">
        <v>110</v>
      </c>
      <c r="C9" s="4" t="s">
        <v>267</v>
      </c>
      <c r="D9" s="12" t="s">
        <v>1940</v>
      </c>
      <c r="E9" s="11" t="s">
        <v>2102</v>
      </c>
    </row>
    <row r="10" spans="1:5" ht="26" x14ac:dyDescent="0.25">
      <c r="A10" s="4" t="s">
        <v>40</v>
      </c>
      <c r="B10" s="4" t="s">
        <v>110</v>
      </c>
      <c r="C10" s="4" t="s">
        <v>196</v>
      </c>
      <c r="D10" s="12" t="s">
        <v>414</v>
      </c>
      <c r="E10" s="11" t="s">
        <v>2103</v>
      </c>
    </row>
    <row r="11" spans="1:5" ht="65" x14ac:dyDescent="0.25">
      <c r="A11" s="4" t="s">
        <v>40</v>
      </c>
      <c r="B11" s="4" t="s">
        <v>110</v>
      </c>
      <c r="C11" s="4" t="s">
        <v>210</v>
      </c>
      <c r="D11" s="12" t="s">
        <v>1941</v>
      </c>
      <c r="E11" s="11" t="s">
        <v>2104</v>
      </c>
    </row>
    <row r="12" spans="1:5" ht="78" x14ac:dyDescent="0.25">
      <c r="A12" s="4" t="s">
        <v>40</v>
      </c>
      <c r="B12" s="4" t="s">
        <v>110</v>
      </c>
      <c r="C12" s="4" t="s">
        <v>130</v>
      </c>
      <c r="D12" s="12" t="s">
        <v>1108</v>
      </c>
      <c r="E12" s="11" t="s">
        <v>2105</v>
      </c>
    </row>
    <row r="13" spans="1:5" ht="25" x14ac:dyDescent="0.25">
      <c r="A13" s="4" t="s">
        <v>40</v>
      </c>
      <c r="B13" s="4" t="s">
        <v>110</v>
      </c>
      <c r="C13" s="4" t="s">
        <v>132</v>
      </c>
      <c r="D13" s="12" t="s">
        <v>133</v>
      </c>
      <c r="E13" s="11" t="s">
        <v>2106</v>
      </c>
    </row>
    <row r="14" spans="1:5" ht="143" x14ac:dyDescent="0.25">
      <c r="A14" s="4" t="s">
        <v>40</v>
      </c>
      <c r="B14" s="4" t="s">
        <v>134</v>
      </c>
      <c r="C14" s="4" t="s">
        <v>341</v>
      </c>
      <c r="D14" s="12" t="s">
        <v>342</v>
      </c>
      <c r="E14" s="11" t="s">
        <v>2107</v>
      </c>
    </row>
    <row r="15" spans="1:5" ht="91" x14ac:dyDescent="0.25">
      <c r="A15" s="4" t="s">
        <v>40</v>
      </c>
      <c r="B15" s="4" t="s">
        <v>134</v>
      </c>
      <c r="C15" s="4" t="s">
        <v>383</v>
      </c>
      <c r="D15" s="12" t="s">
        <v>896</v>
      </c>
      <c r="E15" s="11" t="s">
        <v>2108</v>
      </c>
    </row>
    <row r="16" spans="1:5" ht="143" x14ac:dyDescent="0.25">
      <c r="A16" s="4" t="s">
        <v>40</v>
      </c>
      <c r="B16" s="4" t="s">
        <v>134</v>
      </c>
      <c r="C16" s="4" t="s">
        <v>215</v>
      </c>
      <c r="D16" s="12" t="s">
        <v>1891</v>
      </c>
      <c r="E16" s="11" t="s">
        <v>2132</v>
      </c>
    </row>
    <row r="17" spans="1:5" ht="143" x14ac:dyDescent="0.25">
      <c r="A17" s="4" t="s">
        <v>40</v>
      </c>
      <c r="B17" s="4" t="s">
        <v>134</v>
      </c>
      <c r="C17" s="4" t="s">
        <v>1942</v>
      </c>
      <c r="D17" s="12" t="s">
        <v>1943</v>
      </c>
      <c r="E17" s="11" t="s">
        <v>2109</v>
      </c>
    </row>
    <row r="18" spans="1:5" ht="117" x14ac:dyDescent="0.25">
      <c r="A18" s="4" t="s">
        <v>40</v>
      </c>
      <c r="B18" s="4" t="s">
        <v>134</v>
      </c>
      <c r="C18" s="4" t="s">
        <v>1945</v>
      </c>
      <c r="D18" s="12" t="s">
        <v>1946</v>
      </c>
      <c r="E18" s="11" t="s">
        <v>2110</v>
      </c>
    </row>
    <row r="19" spans="1:5" ht="221" x14ac:dyDescent="0.25">
      <c r="A19" s="4" t="s">
        <v>40</v>
      </c>
      <c r="B19" s="4" t="s">
        <v>134</v>
      </c>
      <c r="C19" s="4" t="s">
        <v>257</v>
      </c>
      <c r="D19" s="12" t="s">
        <v>908</v>
      </c>
      <c r="E19" s="11" t="s">
        <v>2111</v>
      </c>
    </row>
    <row r="20" spans="1:5" ht="52" x14ac:dyDescent="0.25">
      <c r="A20" s="4" t="s">
        <v>40</v>
      </c>
      <c r="B20" s="4" t="s">
        <v>134</v>
      </c>
      <c r="C20" s="4" t="s">
        <v>279</v>
      </c>
      <c r="D20" s="12" t="s">
        <v>280</v>
      </c>
      <c r="E20" s="11" t="s">
        <v>2266</v>
      </c>
    </row>
    <row r="21" spans="1:5" ht="91" x14ac:dyDescent="0.25">
      <c r="A21" s="4" t="s">
        <v>40</v>
      </c>
      <c r="B21" s="4" t="s">
        <v>134</v>
      </c>
      <c r="C21" s="4" t="s">
        <v>417</v>
      </c>
      <c r="D21" s="12" t="s">
        <v>418</v>
      </c>
      <c r="E21" s="11" t="s">
        <v>2349</v>
      </c>
    </row>
    <row r="22" spans="1:5" ht="39" x14ac:dyDescent="0.25">
      <c r="A22" s="4" t="s">
        <v>40</v>
      </c>
      <c r="B22" s="4" t="s">
        <v>134</v>
      </c>
      <c r="C22" s="4" t="s">
        <v>146</v>
      </c>
      <c r="D22" s="12" t="s">
        <v>350</v>
      </c>
      <c r="E22" s="11" t="s">
        <v>2350</v>
      </c>
    </row>
    <row r="23" spans="1:5" ht="130" x14ac:dyDescent="0.25">
      <c r="A23" s="4" t="s">
        <v>40</v>
      </c>
      <c r="B23" s="4" t="s">
        <v>134</v>
      </c>
      <c r="C23" s="4" t="s">
        <v>1947</v>
      </c>
      <c r="D23" s="12" t="s">
        <v>1948</v>
      </c>
      <c r="E23" s="11" t="s">
        <v>2112</v>
      </c>
    </row>
    <row r="24" spans="1:5" ht="143" x14ac:dyDescent="0.25">
      <c r="A24" s="4" t="s">
        <v>40</v>
      </c>
      <c r="B24" s="4" t="s">
        <v>134</v>
      </c>
      <c r="C24" s="4" t="s">
        <v>1950</v>
      </c>
      <c r="D24" s="12" t="s">
        <v>1951</v>
      </c>
      <c r="E24" s="11" t="s">
        <v>2113</v>
      </c>
    </row>
    <row r="25" spans="1:5" ht="13" x14ac:dyDescent="0.25">
      <c r="A25" s="4" t="s">
        <v>40</v>
      </c>
      <c r="B25" s="4" t="s">
        <v>134</v>
      </c>
      <c r="C25" s="4" t="s">
        <v>289</v>
      </c>
      <c r="D25" s="12" t="s">
        <v>474</v>
      </c>
      <c r="E25" s="11" t="s">
        <v>2232</v>
      </c>
    </row>
    <row r="26" spans="1:5" ht="78" x14ac:dyDescent="0.25">
      <c r="A26" s="4" t="s">
        <v>40</v>
      </c>
      <c r="B26" s="4" t="s">
        <v>134</v>
      </c>
      <c r="C26" s="4" t="s">
        <v>419</v>
      </c>
      <c r="D26" s="12" t="s">
        <v>420</v>
      </c>
      <c r="E26" s="11" t="s">
        <v>2114</v>
      </c>
    </row>
    <row r="27" spans="1:5" ht="26" x14ac:dyDescent="0.25">
      <c r="A27" s="4" t="s">
        <v>40</v>
      </c>
      <c r="B27" s="4" t="s">
        <v>134</v>
      </c>
      <c r="C27" s="4" t="s">
        <v>156</v>
      </c>
      <c r="D27" s="12" t="s">
        <v>356</v>
      </c>
      <c r="E27" s="11" t="s">
        <v>2115</v>
      </c>
    </row>
    <row r="28" spans="1:5" ht="143" x14ac:dyDescent="0.25">
      <c r="A28" s="4" t="s">
        <v>40</v>
      </c>
      <c r="B28" s="4" t="s">
        <v>134</v>
      </c>
      <c r="C28" s="4" t="s">
        <v>359</v>
      </c>
      <c r="D28" s="12" t="s">
        <v>360</v>
      </c>
      <c r="E28" s="11" t="s">
        <v>2116</v>
      </c>
    </row>
    <row r="29" spans="1:5" ht="78" x14ac:dyDescent="0.25">
      <c r="A29" s="4" t="s">
        <v>40</v>
      </c>
      <c r="B29" s="4" t="s">
        <v>134</v>
      </c>
      <c r="C29" s="4" t="s">
        <v>390</v>
      </c>
      <c r="D29" s="12" t="s">
        <v>1058</v>
      </c>
      <c r="E29" s="11" t="s">
        <v>2117</v>
      </c>
    </row>
    <row r="30" spans="1:5" ht="130" x14ac:dyDescent="0.25">
      <c r="A30" s="4" t="s">
        <v>40</v>
      </c>
      <c r="B30" s="4" t="s">
        <v>134</v>
      </c>
      <c r="C30" s="4" t="s">
        <v>235</v>
      </c>
      <c r="D30" s="12" t="s">
        <v>983</v>
      </c>
      <c r="E30" s="11" t="s">
        <v>2142</v>
      </c>
    </row>
    <row r="31" spans="1:5" ht="143" x14ac:dyDescent="0.25">
      <c r="A31" s="4" t="s">
        <v>40</v>
      </c>
      <c r="B31" s="4" t="s">
        <v>134</v>
      </c>
      <c r="C31" s="4" t="s">
        <v>1952</v>
      </c>
      <c r="D31" s="12" t="s">
        <v>1953</v>
      </c>
      <c r="E31" s="11" t="s">
        <v>2109</v>
      </c>
    </row>
    <row r="32" spans="1:5" ht="117" x14ac:dyDescent="0.25">
      <c r="A32" s="4" t="s">
        <v>40</v>
      </c>
      <c r="B32" s="4" t="s">
        <v>134</v>
      </c>
      <c r="C32" s="4" t="s">
        <v>1954</v>
      </c>
      <c r="D32" s="12" t="s">
        <v>1955</v>
      </c>
      <c r="E32" s="11" t="s">
        <v>2110</v>
      </c>
    </row>
    <row r="33" spans="1:5" ht="195" x14ac:dyDescent="0.25">
      <c r="A33" s="4" t="s">
        <v>40</v>
      </c>
      <c r="B33" s="4" t="s">
        <v>134</v>
      </c>
      <c r="C33" s="4" t="s">
        <v>265</v>
      </c>
      <c r="D33" s="12" t="s">
        <v>1071</v>
      </c>
      <c r="E33" s="11" t="s">
        <v>2351</v>
      </c>
    </row>
    <row r="34" spans="1:5" ht="52" x14ac:dyDescent="0.25">
      <c r="A34" s="4" t="s">
        <v>40</v>
      </c>
      <c r="B34" s="4" t="s">
        <v>134</v>
      </c>
      <c r="C34" s="4" t="s">
        <v>303</v>
      </c>
      <c r="D34" s="12" t="s">
        <v>475</v>
      </c>
      <c r="E34" s="11" t="s">
        <v>2260</v>
      </c>
    </row>
    <row r="35" spans="1:5" ht="91" x14ac:dyDescent="0.25">
      <c r="A35" s="4" t="s">
        <v>40</v>
      </c>
      <c r="B35" s="4" t="s">
        <v>134</v>
      </c>
      <c r="C35" s="4" t="s">
        <v>434</v>
      </c>
      <c r="D35" s="12" t="s">
        <v>435</v>
      </c>
      <c r="E35" s="11" t="s">
        <v>2352</v>
      </c>
    </row>
    <row r="36" spans="1:5" ht="26" x14ac:dyDescent="0.25">
      <c r="A36" s="4" t="s">
        <v>40</v>
      </c>
      <c r="B36" s="4" t="s">
        <v>134</v>
      </c>
      <c r="C36" s="4" t="s">
        <v>169</v>
      </c>
      <c r="D36" s="12" t="s">
        <v>170</v>
      </c>
      <c r="E36" s="11" t="s">
        <v>2144</v>
      </c>
    </row>
    <row r="37" spans="1:5" ht="143" x14ac:dyDescent="0.25">
      <c r="A37" s="4" t="s">
        <v>40</v>
      </c>
      <c r="B37" s="4" t="s">
        <v>134</v>
      </c>
      <c r="C37" s="4" t="s">
        <v>1956</v>
      </c>
      <c r="D37" s="12" t="s">
        <v>1957</v>
      </c>
      <c r="E37" s="11" t="s">
        <v>2118</v>
      </c>
    </row>
    <row r="38" spans="1:5" ht="78" x14ac:dyDescent="0.25">
      <c r="A38" s="4" t="s">
        <v>40</v>
      </c>
      <c r="B38" s="4" t="s">
        <v>134</v>
      </c>
      <c r="C38" s="4" t="s">
        <v>1958</v>
      </c>
      <c r="D38" s="12" t="s">
        <v>1959</v>
      </c>
      <c r="E38" s="11" t="s">
        <v>2119</v>
      </c>
    </row>
    <row r="39" spans="1:5" ht="13" x14ac:dyDescent="0.25">
      <c r="A39" s="4" t="s">
        <v>40</v>
      </c>
      <c r="B39" s="4" t="s">
        <v>134</v>
      </c>
      <c r="C39" s="4" t="s">
        <v>313</v>
      </c>
      <c r="D39" s="12" t="s">
        <v>477</v>
      </c>
      <c r="E39" s="11" t="s">
        <v>2232</v>
      </c>
    </row>
    <row r="40" spans="1:5" ht="65" x14ac:dyDescent="0.25">
      <c r="A40" s="4" t="s">
        <v>40</v>
      </c>
      <c r="B40" s="4" t="s">
        <v>134</v>
      </c>
      <c r="C40" s="4" t="s">
        <v>436</v>
      </c>
      <c r="D40" s="12" t="s">
        <v>437</v>
      </c>
      <c r="E40" s="11" t="s">
        <v>2353</v>
      </c>
    </row>
    <row r="41" spans="1:5" ht="26" x14ac:dyDescent="0.25">
      <c r="A41" s="4" t="s">
        <v>40</v>
      </c>
      <c r="B41" s="4" t="s">
        <v>134</v>
      </c>
      <c r="C41" s="4" t="s">
        <v>178</v>
      </c>
      <c r="D41" s="12" t="s">
        <v>179</v>
      </c>
      <c r="E41" s="11" t="s">
        <v>2115</v>
      </c>
    </row>
    <row r="42" spans="1:5" ht="78" x14ac:dyDescent="0.25">
      <c r="A42" s="4" t="s">
        <v>40</v>
      </c>
      <c r="B42" s="4" t="s">
        <v>134</v>
      </c>
      <c r="C42" s="4" t="s">
        <v>180</v>
      </c>
      <c r="D42" s="12" t="s">
        <v>1115</v>
      </c>
      <c r="E42" s="11" t="s">
        <v>2105</v>
      </c>
    </row>
    <row r="43" spans="1:5" ht="52" x14ac:dyDescent="0.25">
      <c r="A43" s="4" t="s">
        <v>40</v>
      </c>
      <c r="B43" s="4" t="s">
        <v>134</v>
      </c>
      <c r="C43" s="4" t="s">
        <v>182</v>
      </c>
      <c r="D43" s="12" t="s">
        <v>323</v>
      </c>
      <c r="E43" s="11" t="s">
        <v>2121</v>
      </c>
    </row>
    <row r="44" spans="1:5" ht="221" x14ac:dyDescent="0.25">
      <c r="A44" s="4" t="s">
        <v>1841</v>
      </c>
      <c r="B44" s="4" t="s">
        <v>110</v>
      </c>
      <c r="C44" s="4" t="s">
        <v>186</v>
      </c>
      <c r="D44" s="12" t="s">
        <v>1906</v>
      </c>
      <c r="E44" s="11" t="s">
        <v>2122</v>
      </c>
    </row>
    <row r="45" spans="1:5" ht="65" x14ac:dyDescent="0.25">
      <c r="A45" s="4" t="s">
        <v>1841</v>
      </c>
      <c r="B45" s="4" t="s">
        <v>110</v>
      </c>
      <c r="C45" s="4" t="s">
        <v>188</v>
      </c>
      <c r="D45" s="12" t="s">
        <v>405</v>
      </c>
      <c r="E45" s="11" t="s">
        <v>2123</v>
      </c>
    </row>
    <row r="46" spans="1:5" ht="156" x14ac:dyDescent="0.25">
      <c r="A46" s="4" t="s">
        <v>1841</v>
      </c>
      <c r="B46" s="4" t="s">
        <v>110</v>
      </c>
      <c r="C46" s="4" t="s">
        <v>202</v>
      </c>
      <c r="D46" s="12" t="s">
        <v>1908</v>
      </c>
      <c r="E46" s="11" t="s">
        <v>2124</v>
      </c>
    </row>
    <row r="47" spans="1:5" ht="78" x14ac:dyDescent="0.25">
      <c r="A47" s="4" t="s">
        <v>1841</v>
      </c>
      <c r="B47" s="4" t="s">
        <v>110</v>
      </c>
      <c r="C47" s="4" t="s">
        <v>204</v>
      </c>
      <c r="D47" s="12" t="s">
        <v>1905</v>
      </c>
      <c r="E47" s="11" t="s">
        <v>2125</v>
      </c>
    </row>
    <row r="48" spans="1:5" ht="91" x14ac:dyDescent="0.25">
      <c r="A48" s="4" t="s">
        <v>1841</v>
      </c>
      <c r="B48" s="4" t="s">
        <v>110</v>
      </c>
      <c r="C48" s="4" t="s">
        <v>206</v>
      </c>
      <c r="D48" s="12" t="s">
        <v>1909</v>
      </c>
      <c r="E48" s="11" t="s">
        <v>2126</v>
      </c>
    </row>
    <row r="49" spans="1:5" ht="208" x14ac:dyDescent="0.25">
      <c r="A49" s="4" t="s">
        <v>1841</v>
      </c>
      <c r="B49" s="4" t="s">
        <v>110</v>
      </c>
      <c r="C49" s="4" t="s">
        <v>194</v>
      </c>
      <c r="D49" s="12" t="s">
        <v>1960</v>
      </c>
      <c r="E49" s="11" t="s">
        <v>2127</v>
      </c>
    </row>
    <row r="50" spans="1:5" ht="26" x14ac:dyDescent="0.25">
      <c r="A50" s="4" t="s">
        <v>1841</v>
      </c>
      <c r="B50" s="4" t="s">
        <v>110</v>
      </c>
      <c r="C50" s="4" t="s">
        <v>196</v>
      </c>
      <c r="D50" s="12" t="s">
        <v>414</v>
      </c>
      <c r="E50" s="11" t="s">
        <v>2103</v>
      </c>
    </row>
    <row r="51" spans="1:5" ht="143" x14ac:dyDescent="0.25">
      <c r="A51" s="4" t="s">
        <v>1841</v>
      </c>
      <c r="B51" s="4" t="s">
        <v>110</v>
      </c>
      <c r="C51" s="4" t="s">
        <v>208</v>
      </c>
      <c r="D51" s="12" t="s">
        <v>1961</v>
      </c>
      <c r="E51" s="11" t="s">
        <v>2128</v>
      </c>
    </row>
    <row r="52" spans="1:5" ht="65" x14ac:dyDescent="0.25">
      <c r="A52" s="4" t="s">
        <v>1841</v>
      </c>
      <c r="B52" s="4" t="s">
        <v>110</v>
      </c>
      <c r="C52" s="4" t="s">
        <v>210</v>
      </c>
      <c r="D52" s="12" t="s">
        <v>1941</v>
      </c>
      <c r="E52" s="11" t="s">
        <v>2129</v>
      </c>
    </row>
    <row r="53" spans="1:5" ht="78" x14ac:dyDescent="0.25">
      <c r="A53" s="4" t="s">
        <v>1841</v>
      </c>
      <c r="B53" s="4" t="s">
        <v>110</v>
      </c>
      <c r="C53" s="4" t="s">
        <v>212</v>
      </c>
      <c r="D53" s="12" t="s">
        <v>1911</v>
      </c>
      <c r="E53" s="11" t="s">
        <v>2130</v>
      </c>
    </row>
    <row r="54" spans="1:5" ht="78" x14ac:dyDescent="0.25">
      <c r="A54" s="4" t="s">
        <v>1841</v>
      </c>
      <c r="B54" s="4" t="s">
        <v>110</v>
      </c>
      <c r="C54" s="4" t="s">
        <v>130</v>
      </c>
      <c r="D54" s="12" t="s">
        <v>1108</v>
      </c>
      <c r="E54" s="11" t="s">
        <v>2131</v>
      </c>
    </row>
    <row r="55" spans="1:5" ht="25" x14ac:dyDescent="0.25">
      <c r="A55" s="4" t="s">
        <v>1841</v>
      </c>
      <c r="B55" s="4" t="s">
        <v>110</v>
      </c>
      <c r="C55" s="4" t="s">
        <v>132</v>
      </c>
      <c r="D55" s="12" t="s">
        <v>133</v>
      </c>
      <c r="E55" s="11" t="s">
        <v>2106</v>
      </c>
    </row>
    <row r="56" spans="1:5" ht="143" x14ac:dyDescent="0.25">
      <c r="A56" s="4" t="s">
        <v>1841</v>
      </c>
      <c r="B56" s="4" t="s">
        <v>134</v>
      </c>
      <c r="C56" s="4" t="s">
        <v>215</v>
      </c>
      <c r="D56" s="12" t="s">
        <v>1891</v>
      </c>
      <c r="E56" s="11" t="s">
        <v>2132</v>
      </c>
    </row>
    <row r="57" spans="1:5" ht="104" x14ac:dyDescent="0.25">
      <c r="A57" s="4" t="s">
        <v>1841</v>
      </c>
      <c r="B57" s="4" t="s">
        <v>134</v>
      </c>
      <c r="C57" s="4" t="s">
        <v>217</v>
      </c>
      <c r="D57" s="12" t="s">
        <v>1892</v>
      </c>
      <c r="E57" s="11" t="s">
        <v>2133</v>
      </c>
    </row>
    <row r="58" spans="1:5" ht="78" x14ac:dyDescent="0.25">
      <c r="A58" s="4" t="s">
        <v>1841</v>
      </c>
      <c r="B58" s="4" t="s">
        <v>134</v>
      </c>
      <c r="C58" s="4" t="s">
        <v>219</v>
      </c>
      <c r="D58" s="12" t="s">
        <v>790</v>
      </c>
      <c r="E58" s="11" t="s">
        <v>2354</v>
      </c>
    </row>
    <row r="59" spans="1:5" ht="104" x14ac:dyDescent="0.25">
      <c r="A59" s="4" t="s">
        <v>1841</v>
      </c>
      <c r="B59" s="4" t="s">
        <v>134</v>
      </c>
      <c r="C59" s="4" t="s">
        <v>221</v>
      </c>
      <c r="D59" s="12" t="s">
        <v>1885</v>
      </c>
      <c r="E59" s="11" t="s">
        <v>2134</v>
      </c>
    </row>
    <row r="60" spans="1:5" ht="234" x14ac:dyDescent="0.25">
      <c r="A60" s="4" t="s">
        <v>1841</v>
      </c>
      <c r="B60" s="4" t="s">
        <v>134</v>
      </c>
      <c r="C60" s="4" t="s">
        <v>223</v>
      </c>
      <c r="D60" s="12" t="s">
        <v>1893</v>
      </c>
      <c r="E60" s="11" t="s">
        <v>2355</v>
      </c>
    </row>
    <row r="61" spans="1:5" ht="208" x14ac:dyDescent="0.25">
      <c r="A61" s="4" t="s">
        <v>1841</v>
      </c>
      <c r="B61" s="4" t="s">
        <v>134</v>
      </c>
      <c r="C61" s="4" t="s">
        <v>1962</v>
      </c>
      <c r="D61" s="12" t="s">
        <v>1963</v>
      </c>
      <c r="E61" s="11" t="s">
        <v>2356</v>
      </c>
    </row>
    <row r="62" spans="1:5" ht="26" x14ac:dyDescent="0.25">
      <c r="A62" s="4" t="s">
        <v>1841</v>
      </c>
      <c r="B62" s="4" t="s">
        <v>134</v>
      </c>
      <c r="C62" s="4" t="s">
        <v>146</v>
      </c>
      <c r="D62" s="12" t="s">
        <v>350</v>
      </c>
      <c r="E62" s="11" t="s">
        <v>2136</v>
      </c>
    </row>
    <row r="63" spans="1:5" ht="78" x14ac:dyDescent="0.25">
      <c r="A63" s="4" t="s">
        <v>1841</v>
      </c>
      <c r="B63" s="4" t="s">
        <v>134</v>
      </c>
      <c r="C63" s="4" t="s">
        <v>143</v>
      </c>
      <c r="D63" s="12" t="s">
        <v>1896</v>
      </c>
      <c r="E63" s="11" t="s">
        <v>2137</v>
      </c>
    </row>
    <row r="64" spans="1:5" ht="65" x14ac:dyDescent="0.25">
      <c r="A64" s="4" t="s">
        <v>1841</v>
      </c>
      <c r="B64" s="4" t="s">
        <v>134</v>
      </c>
      <c r="C64" s="4" t="s">
        <v>226</v>
      </c>
      <c r="D64" s="12" t="s">
        <v>227</v>
      </c>
      <c r="E64" s="11" t="s">
        <v>2357</v>
      </c>
    </row>
    <row r="65" spans="1:5" ht="117" x14ac:dyDescent="0.25">
      <c r="A65" s="4" t="s">
        <v>1841</v>
      </c>
      <c r="B65" s="4" t="s">
        <v>134</v>
      </c>
      <c r="C65" s="4" t="s">
        <v>228</v>
      </c>
      <c r="D65" s="12" t="s">
        <v>1894</v>
      </c>
      <c r="E65" s="11" t="s">
        <v>2138</v>
      </c>
    </row>
    <row r="66" spans="1:5" ht="234" x14ac:dyDescent="0.25">
      <c r="A66" s="4" t="s">
        <v>1841</v>
      </c>
      <c r="B66" s="4" t="s">
        <v>134</v>
      </c>
      <c r="C66" s="4" t="s">
        <v>230</v>
      </c>
      <c r="D66" s="12" t="s">
        <v>1895</v>
      </c>
      <c r="E66" s="11" t="s">
        <v>2358</v>
      </c>
    </row>
    <row r="67" spans="1:5" ht="65" x14ac:dyDescent="0.25">
      <c r="A67" s="4" t="s">
        <v>1841</v>
      </c>
      <c r="B67" s="4" t="s">
        <v>134</v>
      </c>
      <c r="C67" s="4" t="s">
        <v>232</v>
      </c>
      <c r="D67" s="12" t="s">
        <v>813</v>
      </c>
      <c r="E67" s="11" t="s">
        <v>2139</v>
      </c>
    </row>
    <row r="68" spans="1:5" ht="26" x14ac:dyDescent="0.25">
      <c r="A68" s="4" t="s">
        <v>1841</v>
      </c>
      <c r="B68" s="4" t="s">
        <v>134</v>
      </c>
      <c r="C68" s="4" t="s">
        <v>156</v>
      </c>
      <c r="D68" s="12" t="s">
        <v>356</v>
      </c>
      <c r="E68" s="11" t="s">
        <v>2140</v>
      </c>
    </row>
    <row r="69" spans="1:5" ht="91" x14ac:dyDescent="0.25">
      <c r="A69" s="4" t="s">
        <v>1841</v>
      </c>
      <c r="B69" s="4" t="s">
        <v>134</v>
      </c>
      <c r="C69" s="4" t="s">
        <v>1862</v>
      </c>
      <c r="D69" s="12" t="s">
        <v>1912</v>
      </c>
      <c r="E69" s="11" t="s">
        <v>2141</v>
      </c>
    </row>
    <row r="70" spans="1:5" ht="130" x14ac:dyDescent="0.25">
      <c r="A70" s="4" t="s">
        <v>1841</v>
      </c>
      <c r="B70" s="4" t="s">
        <v>134</v>
      </c>
      <c r="C70" s="4" t="s">
        <v>235</v>
      </c>
      <c r="D70" s="12" t="s">
        <v>983</v>
      </c>
      <c r="E70" s="11" t="s">
        <v>2142</v>
      </c>
    </row>
    <row r="71" spans="1:5" ht="65" x14ac:dyDescent="0.25">
      <c r="A71" s="4" t="s">
        <v>1841</v>
      </c>
      <c r="B71" s="4" t="s">
        <v>134</v>
      </c>
      <c r="C71" s="4" t="s">
        <v>237</v>
      </c>
      <c r="D71" s="12" t="s">
        <v>987</v>
      </c>
      <c r="E71" s="11" t="s">
        <v>2143</v>
      </c>
    </row>
    <row r="72" spans="1:5" ht="65" x14ac:dyDescent="0.25">
      <c r="A72" s="4" t="s">
        <v>1841</v>
      </c>
      <c r="B72" s="4" t="s">
        <v>134</v>
      </c>
      <c r="C72" s="4" t="s">
        <v>239</v>
      </c>
      <c r="D72" s="12" t="s">
        <v>989</v>
      </c>
      <c r="E72" s="11" t="s">
        <v>2359</v>
      </c>
    </row>
    <row r="73" spans="1:5" ht="104" x14ac:dyDescent="0.25">
      <c r="A73" s="4" t="s">
        <v>1841</v>
      </c>
      <c r="B73" s="4" t="s">
        <v>134</v>
      </c>
      <c r="C73" s="4" t="s">
        <v>241</v>
      </c>
      <c r="D73" s="12" t="s">
        <v>395</v>
      </c>
      <c r="E73" s="11" t="s">
        <v>2134</v>
      </c>
    </row>
    <row r="74" spans="1:5" ht="104" x14ac:dyDescent="0.25">
      <c r="A74" s="4" t="s">
        <v>1841</v>
      </c>
      <c r="B74" s="4" t="s">
        <v>134</v>
      </c>
      <c r="C74" s="4" t="s">
        <v>243</v>
      </c>
      <c r="D74" s="12" t="s">
        <v>997</v>
      </c>
      <c r="E74" s="11" t="s">
        <v>2360</v>
      </c>
    </row>
    <row r="75" spans="1:5" ht="78" x14ac:dyDescent="0.25">
      <c r="A75" s="4" t="s">
        <v>1841</v>
      </c>
      <c r="B75" s="4" t="s">
        <v>134</v>
      </c>
      <c r="C75" s="4" t="s">
        <v>1964</v>
      </c>
      <c r="D75" s="12" t="s">
        <v>1965</v>
      </c>
      <c r="E75" s="11" t="s">
        <v>2135</v>
      </c>
    </row>
    <row r="76" spans="1:5" ht="26" x14ac:dyDescent="0.25">
      <c r="A76" s="4" t="s">
        <v>1841</v>
      </c>
      <c r="B76" s="4" t="s">
        <v>134</v>
      </c>
      <c r="C76" s="4" t="s">
        <v>169</v>
      </c>
      <c r="D76" s="12" t="s">
        <v>170</v>
      </c>
      <c r="E76" s="11" t="s">
        <v>2144</v>
      </c>
    </row>
    <row r="77" spans="1:5" ht="65" x14ac:dyDescent="0.25">
      <c r="A77" s="4" t="s">
        <v>1841</v>
      </c>
      <c r="B77" s="4" t="s">
        <v>134</v>
      </c>
      <c r="C77" s="4" t="s">
        <v>166</v>
      </c>
      <c r="D77" s="12" t="s">
        <v>256</v>
      </c>
      <c r="E77" s="11" t="s">
        <v>2145</v>
      </c>
    </row>
    <row r="78" spans="1:5" ht="65" x14ac:dyDescent="0.25">
      <c r="A78" s="4" t="s">
        <v>1841</v>
      </c>
      <c r="B78" s="4" t="s">
        <v>134</v>
      </c>
      <c r="C78" s="4" t="s">
        <v>246</v>
      </c>
      <c r="D78" s="12" t="s">
        <v>334</v>
      </c>
      <c r="E78" s="11" t="s">
        <v>2361</v>
      </c>
    </row>
    <row r="79" spans="1:5" ht="91" x14ac:dyDescent="0.25">
      <c r="A79" s="4" t="s">
        <v>1841</v>
      </c>
      <c r="B79" s="4" t="s">
        <v>134</v>
      </c>
      <c r="C79" s="4" t="s">
        <v>249</v>
      </c>
      <c r="D79" s="12" t="s">
        <v>1001</v>
      </c>
      <c r="E79" s="11" t="s">
        <v>2146</v>
      </c>
    </row>
    <row r="80" spans="1:5" ht="130" x14ac:dyDescent="0.25">
      <c r="A80" s="4" t="s">
        <v>1841</v>
      </c>
      <c r="B80" s="4" t="s">
        <v>134</v>
      </c>
      <c r="C80" s="4" t="s">
        <v>251</v>
      </c>
      <c r="D80" s="12" t="s">
        <v>1002</v>
      </c>
      <c r="E80" s="11" t="s">
        <v>2147</v>
      </c>
    </row>
    <row r="81" spans="1:5" ht="52" x14ac:dyDescent="0.25">
      <c r="A81" s="4" t="s">
        <v>1841</v>
      </c>
      <c r="B81" s="4" t="s">
        <v>134</v>
      </c>
      <c r="C81" s="4" t="s">
        <v>253</v>
      </c>
      <c r="D81" s="12" t="s">
        <v>1006</v>
      </c>
      <c r="E81" s="11" t="s">
        <v>2148</v>
      </c>
    </row>
    <row r="82" spans="1:5" ht="26" x14ac:dyDescent="0.25">
      <c r="A82" s="4" t="s">
        <v>1841</v>
      </c>
      <c r="B82" s="4" t="s">
        <v>134</v>
      </c>
      <c r="C82" s="4" t="s">
        <v>178</v>
      </c>
      <c r="D82" s="12" t="s">
        <v>179</v>
      </c>
      <c r="E82" s="11" t="s">
        <v>2115</v>
      </c>
    </row>
    <row r="83" spans="1:5" ht="91" x14ac:dyDescent="0.25">
      <c r="A83" s="4" t="s">
        <v>1841</v>
      </c>
      <c r="B83" s="4" t="s">
        <v>134</v>
      </c>
      <c r="C83" s="4" t="s">
        <v>1863</v>
      </c>
      <c r="D83" s="12" t="s">
        <v>245</v>
      </c>
      <c r="E83" s="11" t="s">
        <v>2141</v>
      </c>
    </row>
    <row r="84" spans="1:5" ht="65" x14ac:dyDescent="0.25">
      <c r="A84" s="4" t="s">
        <v>1841</v>
      </c>
      <c r="B84" s="4" t="s">
        <v>134</v>
      </c>
      <c r="C84" s="4" t="s">
        <v>180</v>
      </c>
      <c r="D84" s="12" t="s">
        <v>1115</v>
      </c>
      <c r="E84" s="11" t="s">
        <v>2120</v>
      </c>
    </row>
    <row r="85" spans="1:5" ht="52" x14ac:dyDescent="0.25">
      <c r="A85" s="4" t="s">
        <v>1841</v>
      </c>
      <c r="B85" s="4" t="s">
        <v>134</v>
      </c>
      <c r="C85" s="4" t="s">
        <v>182</v>
      </c>
      <c r="D85" s="12" t="s">
        <v>323</v>
      </c>
      <c r="E85" s="11" t="s">
        <v>2121</v>
      </c>
    </row>
    <row r="86" spans="1:5" ht="52" x14ac:dyDescent="0.25">
      <c r="A86" s="4" t="s">
        <v>1842</v>
      </c>
      <c r="B86" s="4" t="s">
        <v>110</v>
      </c>
      <c r="C86" s="4" t="s">
        <v>1865</v>
      </c>
      <c r="D86" s="12" t="s">
        <v>145</v>
      </c>
      <c r="E86" s="11" t="s">
        <v>2149</v>
      </c>
    </row>
    <row r="87" spans="1:5" ht="65" x14ac:dyDescent="0.25">
      <c r="A87" s="4" t="s">
        <v>1842</v>
      </c>
      <c r="B87" s="4" t="s">
        <v>110</v>
      </c>
      <c r="C87" s="4" t="s">
        <v>450</v>
      </c>
      <c r="D87" s="12" t="s">
        <v>451</v>
      </c>
      <c r="E87" s="11" t="s">
        <v>2150</v>
      </c>
    </row>
    <row r="88" spans="1:5" ht="104" x14ac:dyDescent="0.25">
      <c r="A88" s="4" t="s">
        <v>1842</v>
      </c>
      <c r="B88" s="4" t="s">
        <v>110</v>
      </c>
      <c r="C88" s="4" t="s">
        <v>114</v>
      </c>
      <c r="D88" s="12" t="s">
        <v>1870</v>
      </c>
      <c r="E88" s="11" t="s">
        <v>2151</v>
      </c>
    </row>
    <row r="89" spans="1:5" ht="91" x14ac:dyDescent="0.25">
      <c r="A89" s="4" t="s">
        <v>1842</v>
      </c>
      <c r="B89" s="4" t="s">
        <v>110</v>
      </c>
      <c r="C89" s="4" t="s">
        <v>116</v>
      </c>
      <c r="D89" s="12" t="s">
        <v>1871</v>
      </c>
      <c r="E89" s="11" t="s">
        <v>2152</v>
      </c>
    </row>
    <row r="90" spans="1:5" ht="65" x14ac:dyDescent="0.25">
      <c r="A90" s="4" t="s">
        <v>1842</v>
      </c>
      <c r="B90" s="4" t="s">
        <v>110</v>
      </c>
      <c r="C90" s="4" t="s">
        <v>118</v>
      </c>
      <c r="D90" s="12" t="s">
        <v>1872</v>
      </c>
      <c r="E90" s="11" t="s">
        <v>2153</v>
      </c>
    </row>
    <row r="91" spans="1:5" ht="39" x14ac:dyDescent="0.25">
      <c r="A91" s="4" t="s">
        <v>1842</v>
      </c>
      <c r="B91" s="4" t="s">
        <v>110</v>
      </c>
      <c r="C91" s="4" t="s">
        <v>1866</v>
      </c>
      <c r="D91" s="12" t="s">
        <v>168</v>
      </c>
      <c r="E91" s="11" t="s">
        <v>2154</v>
      </c>
    </row>
    <row r="92" spans="1:5" ht="39" x14ac:dyDescent="0.25">
      <c r="A92" s="4" t="s">
        <v>1842</v>
      </c>
      <c r="B92" s="4" t="s">
        <v>110</v>
      </c>
      <c r="C92" s="4" t="s">
        <v>454</v>
      </c>
      <c r="D92" s="12" t="s">
        <v>455</v>
      </c>
      <c r="E92" s="11" t="s">
        <v>2155</v>
      </c>
    </row>
    <row r="93" spans="1:5" ht="65" x14ac:dyDescent="0.25">
      <c r="A93" s="4" t="s">
        <v>1842</v>
      </c>
      <c r="B93" s="4" t="s">
        <v>110</v>
      </c>
      <c r="C93" s="4" t="s">
        <v>123</v>
      </c>
      <c r="D93" s="12" t="s">
        <v>1874</v>
      </c>
      <c r="E93" s="11" t="s">
        <v>2156</v>
      </c>
    </row>
    <row r="94" spans="1:5" ht="39" x14ac:dyDescent="0.25">
      <c r="A94" s="4" t="s">
        <v>1842</v>
      </c>
      <c r="B94" s="4" t="s">
        <v>110</v>
      </c>
      <c r="C94" s="4" t="s">
        <v>125</v>
      </c>
      <c r="D94" s="12" t="s">
        <v>1875</v>
      </c>
      <c r="E94" s="11" t="s">
        <v>2157</v>
      </c>
    </row>
    <row r="95" spans="1:5" ht="39" x14ac:dyDescent="0.25">
      <c r="A95" s="4" t="s">
        <v>1842</v>
      </c>
      <c r="B95" s="4" t="s">
        <v>110</v>
      </c>
      <c r="C95" s="4" t="s">
        <v>127</v>
      </c>
      <c r="D95" s="12" t="s">
        <v>1876</v>
      </c>
      <c r="E95" s="11" t="s">
        <v>2158</v>
      </c>
    </row>
    <row r="96" spans="1:5" ht="78" x14ac:dyDescent="0.25">
      <c r="A96" s="4" t="s">
        <v>1842</v>
      </c>
      <c r="B96" s="4" t="s">
        <v>110</v>
      </c>
      <c r="C96" s="4" t="s">
        <v>130</v>
      </c>
      <c r="D96" s="12" t="s">
        <v>1108</v>
      </c>
      <c r="E96" s="11" t="s">
        <v>2159</v>
      </c>
    </row>
    <row r="97" spans="1:5" ht="25" x14ac:dyDescent="0.25">
      <c r="A97" s="4" t="s">
        <v>1842</v>
      </c>
      <c r="B97" s="4" t="s">
        <v>110</v>
      </c>
      <c r="C97" s="4" t="s">
        <v>132</v>
      </c>
      <c r="D97" s="12" t="s">
        <v>133</v>
      </c>
      <c r="E97" s="11" t="s">
        <v>2106</v>
      </c>
    </row>
    <row r="98" spans="1:5" ht="78" x14ac:dyDescent="0.25">
      <c r="A98" s="4" t="s">
        <v>1842</v>
      </c>
      <c r="B98" s="4" t="s">
        <v>134</v>
      </c>
      <c r="C98" s="4" t="s">
        <v>152</v>
      </c>
      <c r="D98" s="12" t="s">
        <v>153</v>
      </c>
      <c r="E98" s="11" t="s">
        <v>2160</v>
      </c>
    </row>
    <row r="99" spans="1:5" ht="104" x14ac:dyDescent="0.25">
      <c r="A99" s="4" t="s">
        <v>1842</v>
      </c>
      <c r="B99" s="4" t="s">
        <v>134</v>
      </c>
      <c r="C99" s="4" t="s">
        <v>135</v>
      </c>
      <c r="D99" s="12" t="s">
        <v>741</v>
      </c>
      <c r="E99" s="11" t="s">
        <v>2362</v>
      </c>
    </row>
    <row r="100" spans="1:5" ht="117" x14ac:dyDescent="0.25">
      <c r="A100" s="4" t="s">
        <v>1842</v>
      </c>
      <c r="B100" s="4" t="s">
        <v>134</v>
      </c>
      <c r="C100" s="4" t="s">
        <v>137</v>
      </c>
      <c r="D100" s="12" t="s">
        <v>745</v>
      </c>
      <c r="E100" s="11" t="s">
        <v>2165</v>
      </c>
    </row>
    <row r="101" spans="1:5" ht="52" x14ac:dyDescent="0.25">
      <c r="A101" s="4" t="s">
        <v>1842</v>
      </c>
      <c r="B101" s="4" t="s">
        <v>134</v>
      </c>
      <c r="C101" s="4" t="s">
        <v>458</v>
      </c>
      <c r="D101" s="12" t="s">
        <v>459</v>
      </c>
      <c r="E101" s="11" t="s">
        <v>2161</v>
      </c>
    </row>
    <row r="102" spans="1:5" ht="104" x14ac:dyDescent="0.25">
      <c r="A102" s="4" t="s">
        <v>1842</v>
      </c>
      <c r="B102" s="4" t="s">
        <v>134</v>
      </c>
      <c r="C102" s="4" t="s">
        <v>154</v>
      </c>
      <c r="D102" s="12" t="s">
        <v>155</v>
      </c>
      <c r="E102" s="11" t="s">
        <v>2162</v>
      </c>
    </row>
    <row r="103" spans="1:5" ht="91" x14ac:dyDescent="0.25">
      <c r="A103" s="4" t="s">
        <v>1842</v>
      </c>
      <c r="B103" s="4" t="s">
        <v>134</v>
      </c>
      <c r="C103" s="4" t="s">
        <v>141</v>
      </c>
      <c r="D103" s="12" t="s">
        <v>753</v>
      </c>
      <c r="E103" s="11" t="s">
        <v>2163</v>
      </c>
    </row>
    <row r="104" spans="1:5" ht="78" x14ac:dyDescent="0.25">
      <c r="A104" s="4" t="s">
        <v>1842</v>
      </c>
      <c r="B104" s="4" t="s">
        <v>134</v>
      </c>
      <c r="C104" s="4" t="s">
        <v>143</v>
      </c>
      <c r="D104" s="12" t="s">
        <v>1896</v>
      </c>
      <c r="E104" s="11" t="s">
        <v>2164</v>
      </c>
    </row>
    <row r="105" spans="1:5" ht="26" x14ac:dyDescent="0.25">
      <c r="A105" s="4" t="s">
        <v>1842</v>
      </c>
      <c r="B105" s="4" t="s">
        <v>134</v>
      </c>
      <c r="C105" s="4" t="s">
        <v>146</v>
      </c>
      <c r="D105" s="12" t="s">
        <v>350</v>
      </c>
      <c r="E105" s="11" t="s">
        <v>2363</v>
      </c>
    </row>
    <row r="106" spans="1:5" ht="117" x14ac:dyDescent="0.25">
      <c r="A106" s="4" t="s">
        <v>1842</v>
      </c>
      <c r="B106" s="4" t="s">
        <v>134</v>
      </c>
      <c r="C106" s="4" t="s">
        <v>1867</v>
      </c>
      <c r="D106" s="12" t="s">
        <v>462</v>
      </c>
      <c r="E106" s="11" t="s">
        <v>2165</v>
      </c>
    </row>
    <row r="107" spans="1:5" ht="78" x14ac:dyDescent="0.25">
      <c r="A107" s="4" t="s">
        <v>1842</v>
      </c>
      <c r="B107" s="4" t="s">
        <v>134</v>
      </c>
      <c r="C107" s="4" t="s">
        <v>139</v>
      </c>
      <c r="D107" s="12" t="s">
        <v>463</v>
      </c>
      <c r="E107" s="11" t="s">
        <v>2166</v>
      </c>
    </row>
    <row r="108" spans="1:5" ht="156" x14ac:dyDescent="0.25">
      <c r="A108" s="4" t="s">
        <v>1842</v>
      </c>
      <c r="B108" s="4" t="s">
        <v>134</v>
      </c>
      <c r="C108" s="4" t="s">
        <v>148</v>
      </c>
      <c r="D108" s="12" t="s">
        <v>767</v>
      </c>
      <c r="E108" s="11" t="s">
        <v>2167</v>
      </c>
    </row>
    <row r="109" spans="1:5" ht="117" x14ac:dyDescent="0.25">
      <c r="A109" s="4" t="s">
        <v>1842</v>
      </c>
      <c r="B109" s="4" t="s">
        <v>134</v>
      </c>
      <c r="C109" s="4" t="s">
        <v>150</v>
      </c>
      <c r="D109" s="12" t="s">
        <v>771</v>
      </c>
      <c r="E109" s="11" t="s">
        <v>2168</v>
      </c>
    </row>
    <row r="110" spans="1:5" ht="26" x14ac:dyDescent="0.25">
      <c r="A110" s="4" t="s">
        <v>1842</v>
      </c>
      <c r="B110" s="4" t="s">
        <v>134</v>
      </c>
      <c r="C110" s="4" t="s">
        <v>156</v>
      </c>
      <c r="D110" s="12" t="s">
        <v>356</v>
      </c>
      <c r="E110" s="11" t="s">
        <v>2169</v>
      </c>
    </row>
    <row r="111" spans="1:5" ht="65" x14ac:dyDescent="0.25">
      <c r="A111" s="4" t="s">
        <v>1842</v>
      </c>
      <c r="B111" s="4" t="s">
        <v>134</v>
      </c>
      <c r="C111" s="4" t="s">
        <v>175</v>
      </c>
      <c r="D111" s="12" t="s">
        <v>176</v>
      </c>
      <c r="E111" s="11" t="s">
        <v>2170</v>
      </c>
    </row>
    <row r="112" spans="1:5" ht="104" x14ac:dyDescent="0.25">
      <c r="A112" s="4" t="s">
        <v>1842</v>
      </c>
      <c r="B112" s="4" t="s">
        <v>134</v>
      </c>
      <c r="C112" s="4" t="s">
        <v>158</v>
      </c>
      <c r="D112" s="12" t="s">
        <v>159</v>
      </c>
      <c r="E112" s="11" t="s">
        <v>2171</v>
      </c>
    </row>
    <row r="113" spans="1:5" ht="13" x14ac:dyDescent="0.25">
      <c r="A113" s="4" t="s">
        <v>1842</v>
      </c>
      <c r="B113" s="4" t="s">
        <v>134</v>
      </c>
      <c r="C113" s="4" t="s">
        <v>160</v>
      </c>
      <c r="D113" s="12" t="s">
        <v>161</v>
      </c>
      <c r="E113" s="11" t="s">
        <v>2190</v>
      </c>
    </row>
    <row r="114" spans="1:5" ht="39" x14ac:dyDescent="0.25">
      <c r="A114" s="4" t="s">
        <v>1842</v>
      </c>
      <c r="B114" s="4" t="s">
        <v>134</v>
      </c>
      <c r="C114" s="4" t="s">
        <v>465</v>
      </c>
      <c r="D114" s="12" t="s">
        <v>466</v>
      </c>
      <c r="E114" s="11" t="s">
        <v>2172</v>
      </c>
    </row>
    <row r="115" spans="1:5" ht="78" x14ac:dyDescent="0.25">
      <c r="A115" s="4" t="s">
        <v>1842</v>
      </c>
      <c r="B115" s="4" t="s">
        <v>134</v>
      </c>
      <c r="C115" s="4" t="s">
        <v>177</v>
      </c>
      <c r="D115" s="12" t="s">
        <v>467</v>
      </c>
      <c r="E115" s="11" t="s">
        <v>2173</v>
      </c>
    </row>
    <row r="116" spans="1:5" ht="52" x14ac:dyDescent="0.25">
      <c r="A116" s="4" t="s">
        <v>1842</v>
      </c>
      <c r="B116" s="4" t="s">
        <v>134</v>
      </c>
      <c r="C116" s="4" t="s">
        <v>164</v>
      </c>
      <c r="D116" s="12" t="s">
        <v>957</v>
      </c>
      <c r="E116" s="11" t="s">
        <v>2174</v>
      </c>
    </row>
    <row r="117" spans="1:5" ht="65" x14ac:dyDescent="0.25">
      <c r="A117" s="4" t="s">
        <v>1842</v>
      </c>
      <c r="B117" s="4" t="s">
        <v>134</v>
      </c>
      <c r="C117" s="4" t="s">
        <v>166</v>
      </c>
      <c r="D117" s="12" t="s">
        <v>256</v>
      </c>
      <c r="E117" s="11" t="s">
        <v>2145</v>
      </c>
    </row>
    <row r="118" spans="1:5" ht="26" x14ac:dyDescent="0.25">
      <c r="A118" s="4" t="s">
        <v>1842</v>
      </c>
      <c r="B118" s="4" t="s">
        <v>134</v>
      </c>
      <c r="C118" s="4" t="s">
        <v>169</v>
      </c>
      <c r="D118" s="12" t="s">
        <v>170</v>
      </c>
      <c r="E118" s="11" t="s">
        <v>2364</v>
      </c>
    </row>
    <row r="119" spans="1:5" ht="65" x14ac:dyDescent="0.25">
      <c r="A119" s="4" t="s">
        <v>1842</v>
      </c>
      <c r="B119" s="4" t="s">
        <v>134</v>
      </c>
      <c r="C119" s="4" t="s">
        <v>1869</v>
      </c>
      <c r="D119" s="12" t="s">
        <v>470</v>
      </c>
      <c r="E119" s="11" t="s">
        <v>2175</v>
      </c>
    </row>
    <row r="120" spans="1:5" ht="26" x14ac:dyDescent="0.25">
      <c r="A120" s="4" t="s">
        <v>1842</v>
      </c>
      <c r="B120" s="4" t="s">
        <v>134</v>
      </c>
      <c r="C120" s="4" t="s">
        <v>162</v>
      </c>
      <c r="D120" s="12" t="s">
        <v>163</v>
      </c>
      <c r="E120" s="11" t="s">
        <v>2176</v>
      </c>
    </row>
    <row r="121" spans="1:5" ht="78" x14ac:dyDescent="0.25">
      <c r="A121" s="4" t="s">
        <v>1842</v>
      </c>
      <c r="B121" s="4" t="s">
        <v>134</v>
      </c>
      <c r="C121" s="4" t="s">
        <v>171</v>
      </c>
      <c r="D121" s="12" t="s">
        <v>967</v>
      </c>
      <c r="E121" s="11" t="s">
        <v>2177</v>
      </c>
    </row>
    <row r="122" spans="1:5" ht="117" x14ac:dyDescent="0.25">
      <c r="A122" s="4" t="s">
        <v>1842</v>
      </c>
      <c r="B122" s="4" t="s">
        <v>134</v>
      </c>
      <c r="C122" s="4" t="s">
        <v>173</v>
      </c>
      <c r="D122" s="12" t="s">
        <v>174</v>
      </c>
      <c r="E122" s="11" t="s">
        <v>2178</v>
      </c>
    </row>
    <row r="123" spans="1:5" ht="26" x14ac:dyDescent="0.25">
      <c r="A123" s="4" t="s">
        <v>1842</v>
      </c>
      <c r="B123" s="4" t="s">
        <v>134</v>
      </c>
      <c r="C123" s="4" t="s">
        <v>178</v>
      </c>
      <c r="D123" s="12" t="s">
        <v>179</v>
      </c>
      <c r="E123" s="11" t="s">
        <v>2115</v>
      </c>
    </row>
    <row r="124" spans="1:5" ht="78" x14ac:dyDescent="0.25">
      <c r="A124" s="4" t="s">
        <v>1842</v>
      </c>
      <c r="B124" s="4" t="s">
        <v>134</v>
      </c>
      <c r="C124" s="4" t="s">
        <v>180</v>
      </c>
      <c r="D124" s="12" t="s">
        <v>1115</v>
      </c>
      <c r="E124" s="11" t="s">
        <v>2179</v>
      </c>
    </row>
    <row r="125" spans="1:5" ht="52" x14ac:dyDescent="0.25">
      <c r="A125" s="4" t="s">
        <v>1842</v>
      </c>
      <c r="B125" s="4" t="s">
        <v>134</v>
      </c>
      <c r="C125" s="4" t="s">
        <v>182</v>
      </c>
      <c r="D125" s="12" t="s">
        <v>323</v>
      </c>
      <c r="E125" s="11" t="s">
        <v>2121</v>
      </c>
    </row>
    <row r="126" spans="1:5" ht="117" x14ac:dyDescent="0.25">
      <c r="A126" s="4" t="s">
        <v>1843</v>
      </c>
      <c r="B126" s="4" t="s">
        <v>110</v>
      </c>
      <c r="C126" s="4" t="s">
        <v>1867</v>
      </c>
      <c r="D126" s="12" t="s">
        <v>462</v>
      </c>
      <c r="E126" s="11" t="s">
        <v>2165</v>
      </c>
    </row>
    <row r="127" spans="1:5" ht="52" x14ac:dyDescent="0.25">
      <c r="A127" s="4" t="s">
        <v>1843</v>
      </c>
      <c r="B127" s="4" t="s">
        <v>110</v>
      </c>
      <c r="C127" s="4" t="s">
        <v>111</v>
      </c>
      <c r="D127" s="12" t="s">
        <v>112</v>
      </c>
      <c r="E127" s="11" t="s">
        <v>2180</v>
      </c>
    </row>
    <row r="128" spans="1:5" ht="104" x14ac:dyDescent="0.25">
      <c r="A128" s="4" t="s">
        <v>1843</v>
      </c>
      <c r="B128" s="4" t="s">
        <v>110</v>
      </c>
      <c r="C128" s="4" t="s">
        <v>114</v>
      </c>
      <c r="D128" s="12" t="s">
        <v>1870</v>
      </c>
      <c r="E128" s="11" t="s">
        <v>2151</v>
      </c>
    </row>
    <row r="129" spans="1:5" ht="117" x14ac:dyDescent="0.25">
      <c r="A129" s="4" t="s">
        <v>1843</v>
      </c>
      <c r="B129" s="4" t="s">
        <v>110</v>
      </c>
      <c r="C129" s="4" t="s">
        <v>116</v>
      </c>
      <c r="D129" s="12" t="s">
        <v>1871</v>
      </c>
      <c r="E129" s="11" t="s">
        <v>2181</v>
      </c>
    </row>
    <row r="130" spans="1:5" ht="65" x14ac:dyDescent="0.25">
      <c r="A130" s="4" t="s">
        <v>1843</v>
      </c>
      <c r="B130" s="4" t="s">
        <v>110</v>
      </c>
      <c r="C130" s="4" t="s">
        <v>118</v>
      </c>
      <c r="D130" s="12" t="s">
        <v>1872</v>
      </c>
      <c r="E130" s="11" t="s">
        <v>2153</v>
      </c>
    </row>
    <row r="131" spans="1:5" ht="65" x14ac:dyDescent="0.25">
      <c r="A131" s="4" t="s">
        <v>1843</v>
      </c>
      <c r="B131" s="4" t="s">
        <v>110</v>
      </c>
      <c r="C131" s="4" t="s">
        <v>1869</v>
      </c>
      <c r="D131" s="12" t="s">
        <v>470</v>
      </c>
      <c r="E131" s="11" t="s">
        <v>2182</v>
      </c>
    </row>
    <row r="132" spans="1:5" ht="26" x14ac:dyDescent="0.25">
      <c r="A132" s="4" t="s">
        <v>1843</v>
      </c>
      <c r="B132" s="4" t="s">
        <v>110</v>
      </c>
      <c r="C132" s="4" t="s">
        <v>121</v>
      </c>
      <c r="D132" s="12" t="s">
        <v>1873</v>
      </c>
      <c r="E132" s="11" t="s">
        <v>2183</v>
      </c>
    </row>
    <row r="133" spans="1:5" ht="65" x14ac:dyDescent="0.25">
      <c r="A133" s="4" t="s">
        <v>1843</v>
      </c>
      <c r="B133" s="4" t="s">
        <v>110</v>
      </c>
      <c r="C133" s="4" t="s">
        <v>123</v>
      </c>
      <c r="D133" s="12" t="s">
        <v>1874</v>
      </c>
      <c r="E133" s="11" t="s">
        <v>2156</v>
      </c>
    </row>
    <row r="134" spans="1:5" ht="39" x14ac:dyDescent="0.25">
      <c r="A134" s="4" t="s">
        <v>1843</v>
      </c>
      <c r="B134" s="4" t="s">
        <v>110</v>
      </c>
      <c r="C134" s="4" t="s">
        <v>125</v>
      </c>
      <c r="D134" s="12" t="s">
        <v>1875</v>
      </c>
      <c r="E134" s="11" t="s">
        <v>2184</v>
      </c>
    </row>
    <row r="135" spans="1:5" ht="39" x14ac:dyDescent="0.25">
      <c r="A135" s="4" t="s">
        <v>1843</v>
      </c>
      <c r="B135" s="4" t="s">
        <v>110</v>
      </c>
      <c r="C135" s="4" t="s">
        <v>127</v>
      </c>
      <c r="D135" s="12" t="s">
        <v>1876</v>
      </c>
      <c r="E135" s="11" t="s">
        <v>2158</v>
      </c>
    </row>
    <row r="136" spans="1:5" ht="78" x14ac:dyDescent="0.25">
      <c r="A136" s="4" t="s">
        <v>1843</v>
      </c>
      <c r="B136" s="4" t="s">
        <v>110</v>
      </c>
      <c r="C136" s="4" t="s">
        <v>130</v>
      </c>
      <c r="D136" s="12" t="s">
        <v>1108</v>
      </c>
      <c r="E136" s="11" t="s">
        <v>2159</v>
      </c>
    </row>
    <row r="137" spans="1:5" ht="25" x14ac:dyDescent="0.25">
      <c r="A137" s="4" t="s">
        <v>1843</v>
      </c>
      <c r="B137" s="4" t="s">
        <v>110</v>
      </c>
      <c r="C137" s="4" t="s">
        <v>132</v>
      </c>
      <c r="D137" s="12" t="s">
        <v>133</v>
      </c>
      <c r="E137" s="11" t="s">
        <v>2106</v>
      </c>
    </row>
    <row r="138" spans="1:5" ht="104" x14ac:dyDescent="0.25">
      <c r="A138" s="4" t="s">
        <v>1843</v>
      </c>
      <c r="B138" s="4" t="s">
        <v>134</v>
      </c>
      <c r="C138" s="4" t="s">
        <v>135</v>
      </c>
      <c r="D138" s="12" t="s">
        <v>741</v>
      </c>
      <c r="E138" s="11" t="s">
        <v>2365</v>
      </c>
    </row>
    <row r="139" spans="1:5" ht="117" x14ac:dyDescent="0.25">
      <c r="A139" s="4" t="s">
        <v>1843</v>
      </c>
      <c r="B139" s="4" t="s">
        <v>134</v>
      </c>
      <c r="C139" s="4" t="s">
        <v>137</v>
      </c>
      <c r="D139" s="12" t="s">
        <v>745</v>
      </c>
      <c r="E139" s="11" t="s">
        <v>2165</v>
      </c>
    </row>
    <row r="140" spans="1:5" ht="78" x14ac:dyDescent="0.25">
      <c r="A140" s="4" t="s">
        <v>1843</v>
      </c>
      <c r="B140" s="4" t="s">
        <v>134</v>
      </c>
      <c r="C140" s="4" t="s">
        <v>139</v>
      </c>
      <c r="D140" s="12" t="s">
        <v>463</v>
      </c>
      <c r="E140" s="11" t="s">
        <v>2166</v>
      </c>
    </row>
    <row r="141" spans="1:5" ht="91" x14ac:dyDescent="0.25">
      <c r="A141" s="4" t="s">
        <v>1843</v>
      </c>
      <c r="B141" s="4" t="s">
        <v>134</v>
      </c>
      <c r="C141" s="4" t="s">
        <v>141</v>
      </c>
      <c r="D141" s="12" t="s">
        <v>753</v>
      </c>
      <c r="E141" s="11" t="s">
        <v>2185</v>
      </c>
    </row>
    <row r="142" spans="1:5" ht="78" x14ac:dyDescent="0.25">
      <c r="A142" s="4" t="s">
        <v>1843</v>
      </c>
      <c r="B142" s="4" t="s">
        <v>134</v>
      </c>
      <c r="C142" s="4" t="s">
        <v>143</v>
      </c>
      <c r="D142" s="12" t="s">
        <v>1896</v>
      </c>
      <c r="E142" s="11" t="s">
        <v>2164</v>
      </c>
    </row>
    <row r="143" spans="1:5" ht="91" x14ac:dyDescent="0.25">
      <c r="A143" s="4" t="s">
        <v>1843</v>
      </c>
      <c r="B143" s="4" t="s">
        <v>134</v>
      </c>
      <c r="C143" s="4" t="s">
        <v>450</v>
      </c>
      <c r="D143" s="12" t="s">
        <v>451</v>
      </c>
      <c r="E143" s="11" t="s">
        <v>2186</v>
      </c>
    </row>
    <row r="144" spans="1:5" ht="104" x14ac:dyDescent="0.25">
      <c r="A144" s="4" t="s">
        <v>1843</v>
      </c>
      <c r="B144" s="4" t="s">
        <v>134</v>
      </c>
      <c r="C144" s="4" t="s">
        <v>154</v>
      </c>
      <c r="D144" s="12" t="s">
        <v>155</v>
      </c>
      <c r="E144" s="11" t="s">
        <v>2187</v>
      </c>
    </row>
    <row r="145" spans="1:5" ht="26" x14ac:dyDescent="0.25">
      <c r="A145" s="4" t="s">
        <v>1843</v>
      </c>
      <c r="B145" s="4" t="s">
        <v>134</v>
      </c>
      <c r="C145" s="4" t="s">
        <v>146</v>
      </c>
      <c r="D145" s="12" t="s">
        <v>350</v>
      </c>
      <c r="E145" s="11" t="s">
        <v>2363</v>
      </c>
    </row>
    <row r="146" spans="1:5" ht="156" x14ac:dyDescent="0.25">
      <c r="A146" s="4" t="s">
        <v>1843</v>
      </c>
      <c r="B146" s="4" t="s">
        <v>134</v>
      </c>
      <c r="C146" s="4" t="s">
        <v>148</v>
      </c>
      <c r="D146" s="12" t="s">
        <v>767</v>
      </c>
      <c r="E146" s="11" t="s">
        <v>2188</v>
      </c>
    </row>
    <row r="147" spans="1:5" ht="117" x14ac:dyDescent="0.25">
      <c r="A147" s="4" t="s">
        <v>1843</v>
      </c>
      <c r="B147" s="4" t="s">
        <v>134</v>
      </c>
      <c r="C147" s="4" t="s">
        <v>150</v>
      </c>
      <c r="D147" s="12" t="s">
        <v>771</v>
      </c>
      <c r="E147" s="11" t="s">
        <v>2168</v>
      </c>
    </row>
    <row r="148" spans="1:5" ht="52" x14ac:dyDescent="0.25">
      <c r="A148" s="4" t="s">
        <v>1843</v>
      </c>
      <c r="B148" s="4" t="s">
        <v>134</v>
      </c>
      <c r="C148" s="4" t="s">
        <v>1865</v>
      </c>
      <c r="D148" s="12" t="s">
        <v>145</v>
      </c>
      <c r="E148" s="11" t="s">
        <v>2149</v>
      </c>
    </row>
    <row r="149" spans="1:5" ht="78" x14ac:dyDescent="0.25">
      <c r="A149" s="4" t="s">
        <v>1843</v>
      </c>
      <c r="B149" s="4" t="s">
        <v>134</v>
      </c>
      <c r="C149" s="4" t="s">
        <v>152</v>
      </c>
      <c r="D149" s="12" t="s">
        <v>153</v>
      </c>
      <c r="E149" s="11" t="s">
        <v>2160</v>
      </c>
    </row>
    <row r="150" spans="1:5" ht="26" x14ac:dyDescent="0.25">
      <c r="A150" s="4" t="s">
        <v>1843</v>
      </c>
      <c r="B150" s="4" t="s">
        <v>134</v>
      </c>
      <c r="C150" s="4" t="s">
        <v>156</v>
      </c>
      <c r="D150" s="12" t="s">
        <v>356</v>
      </c>
      <c r="E150" s="11" t="s">
        <v>2189</v>
      </c>
    </row>
    <row r="151" spans="1:5" ht="104" x14ac:dyDescent="0.25">
      <c r="A151" s="4" t="s">
        <v>1843</v>
      </c>
      <c r="B151" s="4" t="s">
        <v>134</v>
      </c>
      <c r="C151" s="4" t="s">
        <v>158</v>
      </c>
      <c r="D151" s="12" t="s">
        <v>159</v>
      </c>
      <c r="E151" s="11" t="s">
        <v>2171</v>
      </c>
    </row>
    <row r="152" spans="1:5" ht="13" x14ac:dyDescent="0.25">
      <c r="A152" s="4" t="s">
        <v>1843</v>
      </c>
      <c r="B152" s="4" t="s">
        <v>134</v>
      </c>
      <c r="C152" s="4" t="s">
        <v>160</v>
      </c>
      <c r="D152" s="12" t="s">
        <v>161</v>
      </c>
      <c r="E152" s="11" t="s">
        <v>2190</v>
      </c>
    </row>
    <row r="153" spans="1:5" ht="26" x14ac:dyDescent="0.25">
      <c r="A153" s="4" t="s">
        <v>1843</v>
      </c>
      <c r="B153" s="4" t="s">
        <v>134</v>
      </c>
      <c r="C153" s="4" t="s">
        <v>162</v>
      </c>
      <c r="D153" s="12" t="s">
        <v>163</v>
      </c>
      <c r="E153" s="11" t="s">
        <v>2176</v>
      </c>
    </row>
    <row r="154" spans="1:5" ht="52" x14ac:dyDescent="0.25">
      <c r="A154" s="4" t="s">
        <v>1843</v>
      </c>
      <c r="B154" s="4" t="s">
        <v>134</v>
      </c>
      <c r="C154" s="4" t="s">
        <v>164</v>
      </c>
      <c r="D154" s="12" t="s">
        <v>957</v>
      </c>
      <c r="E154" s="11" t="s">
        <v>2174</v>
      </c>
    </row>
    <row r="155" spans="1:5" ht="65" x14ac:dyDescent="0.25">
      <c r="A155" s="4" t="s">
        <v>1843</v>
      </c>
      <c r="B155" s="4" t="s">
        <v>134</v>
      </c>
      <c r="C155" s="4" t="s">
        <v>166</v>
      </c>
      <c r="D155" s="12" t="s">
        <v>256</v>
      </c>
      <c r="E155" s="11" t="s">
        <v>2145</v>
      </c>
    </row>
    <row r="156" spans="1:5" ht="91" x14ac:dyDescent="0.25">
      <c r="A156" s="4" t="s">
        <v>1843</v>
      </c>
      <c r="B156" s="4" t="s">
        <v>134</v>
      </c>
      <c r="C156" s="4" t="s">
        <v>454</v>
      </c>
      <c r="D156" s="12" t="s">
        <v>455</v>
      </c>
      <c r="E156" s="11" t="s">
        <v>2191</v>
      </c>
    </row>
    <row r="157" spans="1:5" ht="78" x14ac:dyDescent="0.25">
      <c r="A157" s="4" t="s">
        <v>1843</v>
      </c>
      <c r="B157" s="4" t="s">
        <v>134</v>
      </c>
      <c r="C157" s="4" t="s">
        <v>177</v>
      </c>
      <c r="D157" s="12" t="s">
        <v>467</v>
      </c>
      <c r="E157" s="11" t="s">
        <v>2173</v>
      </c>
    </row>
    <row r="158" spans="1:5" ht="26" x14ac:dyDescent="0.25">
      <c r="A158" s="4" t="s">
        <v>1843</v>
      </c>
      <c r="B158" s="4" t="s">
        <v>134</v>
      </c>
      <c r="C158" s="4" t="s">
        <v>169</v>
      </c>
      <c r="D158" s="12" t="s">
        <v>170</v>
      </c>
      <c r="E158" s="11" t="s">
        <v>2364</v>
      </c>
    </row>
    <row r="159" spans="1:5" ht="78" x14ac:dyDescent="0.25">
      <c r="A159" s="4" t="s">
        <v>1843</v>
      </c>
      <c r="B159" s="4" t="s">
        <v>134</v>
      </c>
      <c r="C159" s="4" t="s">
        <v>171</v>
      </c>
      <c r="D159" s="12" t="s">
        <v>967</v>
      </c>
      <c r="E159" s="11" t="s">
        <v>2177</v>
      </c>
    </row>
    <row r="160" spans="1:5" ht="117" x14ac:dyDescent="0.25">
      <c r="A160" s="4" t="s">
        <v>1843</v>
      </c>
      <c r="B160" s="4" t="s">
        <v>134</v>
      </c>
      <c r="C160" s="4" t="s">
        <v>173</v>
      </c>
      <c r="D160" s="12" t="s">
        <v>174</v>
      </c>
      <c r="E160" s="11" t="s">
        <v>2178</v>
      </c>
    </row>
    <row r="161" spans="1:5" ht="39" x14ac:dyDescent="0.25">
      <c r="A161" s="4" t="s">
        <v>1843</v>
      </c>
      <c r="B161" s="4" t="s">
        <v>134</v>
      </c>
      <c r="C161" s="4" t="s">
        <v>1866</v>
      </c>
      <c r="D161" s="12" t="s">
        <v>168</v>
      </c>
      <c r="E161" s="11" t="s">
        <v>2154</v>
      </c>
    </row>
    <row r="162" spans="1:5" ht="65" x14ac:dyDescent="0.25">
      <c r="A162" s="4" t="s">
        <v>1843</v>
      </c>
      <c r="B162" s="4" t="s">
        <v>134</v>
      </c>
      <c r="C162" s="4" t="s">
        <v>175</v>
      </c>
      <c r="D162" s="12" t="s">
        <v>176</v>
      </c>
      <c r="E162" s="11" t="s">
        <v>2192</v>
      </c>
    </row>
    <row r="163" spans="1:5" ht="26" x14ac:dyDescent="0.25">
      <c r="A163" s="4" t="s">
        <v>1843</v>
      </c>
      <c r="B163" s="4" t="s">
        <v>134</v>
      </c>
      <c r="C163" s="4" t="s">
        <v>178</v>
      </c>
      <c r="D163" s="12" t="s">
        <v>179</v>
      </c>
      <c r="E163" s="11" t="s">
        <v>2193</v>
      </c>
    </row>
    <row r="164" spans="1:5" ht="65" x14ac:dyDescent="0.25">
      <c r="A164" s="4" t="s">
        <v>1843</v>
      </c>
      <c r="B164" s="4" t="s">
        <v>134</v>
      </c>
      <c r="C164" s="4" t="s">
        <v>180</v>
      </c>
      <c r="D164" s="12" t="s">
        <v>1115</v>
      </c>
      <c r="E164" s="11" t="s">
        <v>2194</v>
      </c>
    </row>
    <row r="165" spans="1:5" ht="52" x14ac:dyDescent="0.25">
      <c r="A165" s="4" t="s">
        <v>1843</v>
      </c>
      <c r="B165" s="4" t="s">
        <v>134</v>
      </c>
      <c r="C165" s="4" t="s">
        <v>182</v>
      </c>
      <c r="D165" s="12" t="s">
        <v>323</v>
      </c>
      <c r="E165" s="11" t="s">
        <v>2121</v>
      </c>
    </row>
    <row r="166" spans="1:5" ht="78" x14ac:dyDescent="0.25">
      <c r="A166" s="4" t="s">
        <v>1844</v>
      </c>
      <c r="B166" s="4" t="s">
        <v>110</v>
      </c>
      <c r="C166" s="4" t="s">
        <v>190</v>
      </c>
      <c r="D166" s="12" t="s">
        <v>191</v>
      </c>
      <c r="E166" s="11" t="s">
        <v>2195</v>
      </c>
    </row>
    <row r="167" spans="1:5" ht="65" x14ac:dyDescent="0.25">
      <c r="A167" s="4" t="s">
        <v>1844</v>
      </c>
      <c r="B167" s="4" t="s">
        <v>110</v>
      </c>
      <c r="C167" s="4" t="s">
        <v>192</v>
      </c>
      <c r="D167" s="12" t="s">
        <v>193</v>
      </c>
      <c r="E167" s="11" t="s">
        <v>2366</v>
      </c>
    </row>
    <row r="168" spans="1:5" ht="156" x14ac:dyDescent="0.25">
      <c r="A168" s="4" t="s">
        <v>1844</v>
      </c>
      <c r="B168" s="4" t="s">
        <v>110</v>
      </c>
      <c r="C168" s="4" t="s">
        <v>202</v>
      </c>
      <c r="D168" s="12" t="s">
        <v>1908</v>
      </c>
      <c r="E168" s="11" t="s">
        <v>2124</v>
      </c>
    </row>
    <row r="169" spans="1:5" ht="78" x14ac:dyDescent="0.25">
      <c r="A169" s="4" t="s">
        <v>1844</v>
      </c>
      <c r="B169" s="4" t="s">
        <v>110</v>
      </c>
      <c r="C169" s="4" t="s">
        <v>204</v>
      </c>
      <c r="D169" s="12" t="s">
        <v>1905</v>
      </c>
      <c r="E169" s="11" t="s">
        <v>2125</v>
      </c>
    </row>
    <row r="170" spans="1:5" ht="91" x14ac:dyDescent="0.25">
      <c r="A170" s="4" t="s">
        <v>1844</v>
      </c>
      <c r="B170" s="4" t="s">
        <v>110</v>
      </c>
      <c r="C170" s="4" t="s">
        <v>206</v>
      </c>
      <c r="D170" s="12" t="s">
        <v>1909</v>
      </c>
      <c r="E170" s="11" t="s">
        <v>2126</v>
      </c>
    </row>
    <row r="171" spans="1:5" ht="78" x14ac:dyDescent="0.25">
      <c r="A171" s="4" t="s">
        <v>1844</v>
      </c>
      <c r="B171" s="4" t="s">
        <v>110</v>
      </c>
      <c r="C171" s="4" t="s">
        <v>198</v>
      </c>
      <c r="D171" s="12" t="s">
        <v>199</v>
      </c>
      <c r="E171" s="11" t="s">
        <v>2195</v>
      </c>
    </row>
    <row r="172" spans="1:5" ht="117" x14ac:dyDescent="0.25">
      <c r="A172" s="4" t="s">
        <v>1844</v>
      </c>
      <c r="B172" s="4" t="s">
        <v>110</v>
      </c>
      <c r="C172" s="4" t="s">
        <v>200</v>
      </c>
      <c r="D172" s="12" t="s">
        <v>201</v>
      </c>
      <c r="E172" s="11" t="s">
        <v>2196</v>
      </c>
    </row>
    <row r="173" spans="1:5" ht="143" x14ac:dyDescent="0.25">
      <c r="A173" s="4" t="s">
        <v>1844</v>
      </c>
      <c r="B173" s="4" t="s">
        <v>110</v>
      </c>
      <c r="C173" s="4" t="s">
        <v>208</v>
      </c>
      <c r="D173" s="12" t="s">
        <v>1961</v>
      </c>
      <c r="E173" s="11" t="s">
        <v>2128</v>
      </c>
    </row>
    <row r="174" spans="1:5" ht="65" x14ac:dyDescent="0.25">
      <c r="A174" s="4" t="s">
        <v>1844</v>
      </c>
      <c r="B174" s="4" t="s">
        <v>110</v>
      </c>
      <c r="C174" s="4" t="s">
        <v>210</v>
      </c>
      <c r="D174" s="12" t="s">
        <v>1941</v>
      </c>
      <c r="E174" s="11" t="s">
        <v>2129</v>
      </c>
    </row>
    <row r="175" spans="1:5" ht="78" x14ac:dyDescent="0.25">
      <c r="A175" s="4" t="s">
        <v>1844</v>
      </c>
      <c r="B175" s="4" t="s">
        <v>110</v>
      </c>
      <c r="C175" s="4" t="s">
        <v>212</v>
      </c>
      <c r="D175" s="12" t="s">
        <v>1911</v>
      </c>
      <c r="E175" s="11" t="s">
        <v>2130</v>
      </c>
    </row>
    <row r="176" spans="1:5" ht="78" x14ac:dyDescent="0.25">
      <c r="A176" s="4" t="s">
        <v>1844</v>
      </c>
      <c r="B176" s="4" t="s">
        <v>110</v>
      </c>
      <c r="C176" s="4" t="s">
        <v>130</v>
      </c>
      <c r="D176" s="12" t="s">
        <v>1108</v>
      </c>
      <c r="E176" s="11" t="s">
        <v>2131</v>
      </c>
    </row>
    <row r="177" spans="1:5" ht="25" x14ac:dyDescent="0.25">
      <c r="A177" s="4" t="s">
        <v>1844</v>
      </c>
      <c r="B177" s="4" t="s">
        <v>110</v>
      </c>
      <c r="C177" s="4" t="s">
        <v>132</v>
      </c>
      <c r="D177" s="12" t="s">
        <v>133</v>
      </c>
      <c r="E177" s="11" t="s">
        <v>2106</v>
      </c>
    </row>
    <row r="178" spans="1:5" ht="156" x14ac:dyDescent="0.25">
      <c r="A178" s="4" t="s">
        <v>1845</v>
      </c>
      <c r="B178" s="4" t="s">
        <v>110</v>
      </c>
      <c r="C178" s="4" t="s">
        <v>1937</v>
      </c>
      <c r="D178" s="12" t="s">
        <v>1231</v>
      </c>
      <c r="E178" s="11" t="s">
        <v>2096</v>
      </c>
    </row>
    <row r="179" spans="1:5" ht="130" x14ac:dyDescent="0.25">
      <c r="A179" s="4" t="s">
        <v>1845</v>
      </c>
      <c r="B179" s="4" t="s">
        <v>110</v>
      </c>
      <c r="C179" s="4" t="s">
        <v>1947</v>
      </c>
      <c r="D179" s="12" t="s">
        <v>1948</v>
      </c>
      <c r="E179" s="11" t="s">
        <v>2112</v>
      </c>
    </row>
    <row r="180" spans="1:5" ht="117" x14ac:dyDescent="0.25">
      <c r="A180" s="4" t="s">
        <v>1845</v>
      </c>
      <c r="B180" s="4" t="s">
        <v>110</v>
      </c>
      <c r="C180" s="4" t="s">
        <v>324</v>
      </c>
      <c r="D180" s="12" t="s">
        <v>325</v>
      </c>
      <c r="E180" s="11" t="s">
        <v>2097</v>
      </c>
    </row>
    <row r="181" spans="1:5" ht="117" x14ac:dyDescent="0.25">
      <c r="A181" s="4" t="s">
        <v>1845</v>
      </c>
      <c r="B181" s="4" t="s">
        <v>110</v>
      </c>
      <c r="C181" s="4" t="s">
        <v>326</v>
      </c>
      <c r="D181" s="12" t="s">
        <v>327</v>
      </c>
      <c r="E181" s="11" t="s">
        <v>2197</v>
      </c>
    </row>
    <row r="182" spans="1:5" ht="91" x14ac:dyDescent="0.25">
      <c r="A182" s="4" t="s">
        <v>1845</v>
      </c>
      <c r="B182" s="4" t="s">
        <v>110</v>
      </c>
      <c r="C182" s="4" t="s">
        <v>328</v>
      </c>
      <c r="D182" s="12" t="s">
        <v>329</v>
      </c>
      <c r="E182" s="11" t="s">
        <v>2198</v>
      </c>
    </row>
    <row r="183" spans="1:5" ht="156" x14ac:dyDescent="0.25">
      <c r="A183" s="4" t="s">
        <v>1845</v>
      </c>
      <c r="B183" s="4" t="s">
        <v>110</v>
      </c>
      <c r="C183" s="4" t="s">
        <v>1939</v>
      </c>
      <c r="D183" s="12" t="s">
        <v>1238</v>
      </c>
      <c r="E183" s="11" t="s">
        <v>2096</v>
      </c>
    </row>
    <row r="184" spans="1:5" ht="143" x14ac:dyDescent="0.25">
      <c r="A184" s="4" t="s">
        <v>1845</v>
      </c>
      <c r="B184" s="4" t="s">
        <v>110</v>
      </c>
      <c r="C184" s="4" t="s">
        <v>1956</v>
      </c>
      <c r="D184" s="12" t="s">
        <v>1957</v>
      </c>
      <c r="E184" s="11" t="s">
        <v>2118</v>
      </c>
    </row>
    <row r="185" spans="1:5" ht="143" x14ac:dyDescent="0.25">
      <c r="A185" s="4" t="s">
        <v>1845</v>
      </c>
      <c r="B185" s="4" t="s">
        <v>110</v>
      </c>
      <c r="C185" s="4" t="s">
        <v>330</v>
      </c>
      <c r="D185" s="12" t="s">
        <v>331</v>
      </c>
      <c r="E185" s="11" t="s">
        <v>2101</v>
      </c>
    </row>
    <row r="186" spans="1:5" ht="117" x14ac:dyDescent="0.25">
      <c r="A186" s="4" t="s">
        <v>1845</v>
      </c>
      <c r="B186" s="4" t="s">
        <v>110</v>
      </c>
      <c r="C186" s="4" t="s">
        <v>332</v>
      </c>
      <c r="D186" s="12" t="s">
        <v>333</v>
      </c>
      <c r="E186" s="11" t="s">
        <v>2197</v>
      </c>
    </row>
    <row r="187" spans="1:5" ht="78" x14ac:dyDescent="0.25">
      <c r="A187" s="4" t="s">
        <v>1845</v>
      </c>
      <c r="B187" s="4" t="s">
        <v>110</v>
      </c>
      <c r="C187" s="4" t="s">
        <v>335</v>
      </c>
      <c r="D187" s="12" t="s">
        <v>336</v>
      </c>
      <c r="E187" s="11" t="s">
        <v>2199</v>
      </c>
    </row>
    <row r="188" spans="1:5" ht="78" x14ac:dyDescent="0.25">
      <c r="A188" s="4" t="s">
        <v>1845</v>
      </c>
      <c r="B188" s="4" t="s">
        <v>110</v>
      </c>
      <c r="C188" s="4" t="s">
        <v>130</v>
      </c>
      <c r="D188" s="12" t="s">
        <v>1108</v>
      </c>
      <c r="E188" s="11" t="s">
        <v>2200</v>
      </c>
    </row>
    <row r="189" spans="1:5" ht="25" x14ac:dyDescent="0.25">
      <c r="A189" s="4" t="s">
        <v>1845</v>
      </c>
      <c r="B189" s="4" t="s">
        <v>110</v>
      </c>
      <c r="C189" s="4" t="s">
        <v>132</v>
      </c>
      <c r="D189" s="12" t="s">
        <v>133</v>
      </c>
      <c r="E189" s="11" t="s">
        <v>2106</v>
      </c>
    </row>
    <row r="190" spans="1:5" ht="143" x14ac:dyDescent="0.25">
      <c r="A190" s="4" t="s">
        <v>1845</v>
      </c>
      <c r="B190" s="4" t="s">
        <v>134</v>
      </c>
      <c r="C190" s="4" t="s">
        <v>341</v>
      </c>
      <c r="D190" s="12" t="s">
        <v>342</v>
      </c>
      <c r="E190" s="11" t="s">
        <v>2201</v>
      </c>
    </row>
    <row r="191" spans="1:5" ht="156" x14ac:dyDescent="0.25">
      <c r="A191" s="4" t="s">
        <v>1845</v>
      </c>
      <c r="B191" s="4" t="s">
        <v>134</v>
      </c>
      <c r="C191" s="4" t="s">
        <v>1942</v>
      </c>
      <c r="D191" s="12" t="s">
        <v>1943</v>
      </c>
      <c r="E191" s="11" t="s">
        <v>2367</v>
      </c>
    </row>
    <row r="192" spans="1:5" ht="143" x14ac:dyDescent="0.25">
      <c r="A192" s="4" t="s">
        <v>1845</v>
      </c>
      <c r="B192" s="4" t="s">
        <v>134</v>
      </c>
      <c r="C192" s="4" t="s">
        <v>1950</v>
      </c>
      <c r="D192" s="12" t="s">
        <v>1951</v>
      </c>
      <c r="E192" s="11" t="s">
        <v>2113</v>
      </c>
    </row>
    <row r="193" spans="1:5" ht="78" x14ac:dyDescent="0.25">
      <c r="A193" s="4" t="s">
        <v>1845</v>
      </c>
      <c r="B193" s="4" t="s">
        <v>134</v>
      </c>
      <c r="C193" s="4" t="s">
        <v>347</v>
      </c>
      <c r="D193" s="12" t="s">
        <v>348</v>
      </c>
      <c r="E193" s="11" t="s">
        <v>2202</v>
      </c>
    </row>
    <row r="194" spans="1:5" ht="104" x14ac:dyDescent="0.25">
      <c r="A194" s="4" t="s">
        <v>1845</v>
      </c>
      <c r="B194" s="4" t="s">
        <v>134</v>
      </c>
      <c r="C194" s="4" t="s">
        <v>354</v>
      </c>
      <c r="D194" s="12" t="s">
        <v>890</v>
      </c>
      <c r="E194" s="11" t="s">
        <v>2203</v>
      </c>
    </row>
    <row r="195" spans="1:5" ht="208" x14ac:dyDescent="0.25">
      <c r="A195" s="4" t="s">
        <v>1845</v>
      </c>
      <c r="B195" s="4" t="s">
        <v>134</v>
      </c>
      <c r="C195" s="4" t="s">
        <v>257</v>
      </c>
      <c r="D195" s="12" t="s">
        <v>908</v>
      </c>
      <c r="E195" s="11" t="s">
        <v>2204</v>
      </c>
    </row>
    <row r="196" spans="1:5" ht="26" x14ac:dyDescent="0.25">
      <c r="A196" s="4" t="s">
        <v>1845</v>
      </c>
      <c r="B196" s="4" t="s">
        <v>134</v>
      </c>
      <c r="C196" s="4" t="s">
        <v>146</v>
      </c>
      <c r="D196" s="12" t="s">
        <v>350</v>
      </c>
      <c r="E196" s="11" t="s">
        <v>2136</v>
      </c>
    </row>
    <row r="197" spans="1:5" ht="91" x14ac:dyDescent="0.25">
      <c r="A197" s="4" t="s">
        <v>1845</v>
      </c>
      <c r="B197" s="4" t="s">
        <v>134</v>
      </c>
      <c r="C197" s="4" t="s">
        <v>351</v>
      </c>
      <c r="D197" s="12" t="s">
        <v>352</v>
      </c>
      <c r="E197" s="11" t="s">
        <v>2205</v>
      </c>
    </row>
    <row r="198" spans="1:5" ht="104" x14ac:dyDescent="0.25">
      <c r="A198" s="4" t="s">
        <v>1845</v>
      </c>
      <c r="B198" s="4" t="s">
        <v>134</v>
      </c>
      <c r="C198" s="4" t="s">
        <v>1882</v>
      </c>
      <c r="D198" s="12" t="s">
        <v>340</v>
      </c>
      <c r="E198" s="11" t="s">
        <v>2206</v>
      </c>
    </row>
    <row r="199" spans="1:5" ht="91" x14ac:dyDescent="0.25">
      <c r="A199" s="4" t="s">
        <v>1845</v>
      </c>
      <c r="B199" s="4" t="s">
        <v>134</v>
      </c>
      <c r="C199" s="4" t="s">
        <v>1968</v>
      </c>
      <c r="D199" s="12" t="s">
        <v>1969</v>
      </c>
      <c r="E199" s="11" t="s">
        <v>2207</v>
      </c>
    </row>
    <row r="200" spans="1:5" ht="26" x14ac:dyDescent="0.25">
      <c r="A200" s="4" t="s">
        <v>1845</v>
      </c>
      <c r="B200" s="4" t="s">
        <v>134</v>
      </c>
      <c r="C200" s="4" t="s">
        <v>156</v>
      </c>
      <c r="D200" s="12" t="s">
        <v>356</v>
      </c>
      <c r="E200" s="11" t="s">
        <v>2115</v>
      </c>
    </row>
    <row r="201" spans="1:5" ht="143" x14ac:dyDescent="0.25">
      <c r="A201" s="4" t="s">
        <v>1845</v>
      </c>
      <c r="B201" s="4" t="s">
        <v>134</v>
      </c>
      <c r="C201" s="4" t="s">
        <v>359</v>
      </c>
      <c r="D201" s="12" t="s">
        <v>360</v>
      </c>
      <c r="E201" s="11" t="s">
        <v>2201</v>
      </c>
    </row>
    <row r="202" spans="1:5" ht="156" x14ac:dyDescent="0.25">
      <c r="A202" s="4" t="s">
        <v>1845</v>
      </c>
      <c r="B202" s="4" t="s">
        <v>134</v>
      </c>
      <c r="C202" s="4" t="s">
        <v>1952</v>
      </c>
      <c r="D202" s="12" t="s">
        <v>1953</v>
      </c>
      <c r="E202" s="11" t="s">
        <v>2367</v>
      </c>
    </row>
    <row r="203" spans="1:5" ht="78" x14ac:dyDescent="0.25">
      <c r="A203" s="4" t="s">
        <v>1845</v>
      </c>
      <c r="B203" s="4" t="s">
        <v>134</v>
      </c>
      <c r="C203" s="4" t="s">
        <v>1958</v>
      </c>
      <c r="D203" s="12" t="s">
        <v>1959</v>
      </c>
      <c r="E203" s="11" t="s">
        <v>2119</v>
      </c>
    </row>
    <row r="204" spans="1:5" ht="78" x14ac:dyDescent="0.25">
      <c r="A204" s="4" t="s">
        <v>1845</v>
      </c>
      <c r="B204" s="4" t="s">
        <v>134</v>
      </c>
      <c r="C204" s="4" t="s">
        <v>365</v>
      </c>
      <c r="D204" s="12" t="s">
        <v>366</v>
      </c>
      <c r="E204" s="11" t="s">
        <v>2208</v>
      </c>
    </row>
    <row r="205" spans="1:5" ht="65" x14ac:dyDescent="0.25">
      <c r="A205" s="4" t="s">
        <v>1845</v>
      </c>
      <c r="B205" s="4" t="s">
        <v>134</v>
      </c>
      <c r="C205" s="4" t="s">
        <v>371</v>
      </c>
      <c r="D205" s="12" t="s">
        <v>372</v>
      </c>
      <c r="E205" s="11" t="s">
        <v>2209</v>
      </c>
    </row>
    <row r="206" spans="1:5" ht="195" x14ac:dyDescent="0.25">
      <c r="A206" s="4" t="s">
        <v>1845</v>
      </c>
      <c r="B206" s="4" t="s">
        <v>134</v>
      </c>
      <c r="C206" s="4" t="s">
        <v>265</v>
      </c>
      <c r="D206" s="12" t="s">
        <v>1071</v>
      </c>
      <c r="E206" s="11" t="s">
        <v>2210</v>
      </c>
    </row>
    <row r="207" spans="1:5" ht="26" x14ac:dyDescent="0.25">
      <c r="A207" s="4" t="s">
        <v>1845</v>
      </c>
      <c r="B207" s="4" t="s">
        <v>134</v>
      </c>
      <c r="C207" s="4" t="s">
        <v>169</v>
      </c>
      <c r="D207" s="12" t="s">
        <v>170</v>
      </c>
      <c r="E207" s="11" t="s">
        <v>2364</v>
      </c>
    </row>
    <row r="208" spans="1:5" ht="91" x14ac:dyDescent="0.25">
      <c r="A208" s="4" t="s">
        <v>1845</v>
      </c>
      <c r="B208" s="4" t="s">
        <v>134</v>
      </c>
      <c r="C208" s="4" t="s">
        <v>368</v>
      </c>
      <c r="D208" s="12" t="s">
        <v>369</v>
      </c>
      <c r="E208" s="11" t="s">
        <v>2205</v>
      </c>
    </row>
    <row r="209" spans="1:5" ht="104" x14ac:dyDescent="0.25">
      <c r="A209" s="4" t="s">
        <v>1845</v>
      </c>
      <c r="B209" s="4" t="s">
        <v>134</v>
      </c>
      <c r="C209" s="4" t="s">
        <v>1883</v>
      </c>
      <c r="D209" s="12" t="s">
        <v>358</v>
      </c>
      <c r="E209" s="11" t="s">
        <v>2211</v>
      </c>
    </row>
    <row r="210" spans="1:5" ht="78" x14ac:dyDescent="0.25">
      <c r="A210" s="4" t="s">
        <v>1845</v>
      </c>
      <c r="B210" s="4" t="s">
        <v>134</v>
      </c>
      <c r="C210" s="4" t="s">
        <v>1970</v>
      </c>
      <c r="D210" s="12" t="s">
        <v>1971</v>
      </c>
      <c r="E210" s="11" t="s">
        <v>2368</v>
      </c>
    </row>
    <row r="211" spans="1:5" ht="26" x14ac:dyDescent="0.25">
      <c r="A211" s="4" t="s">
        <v>1845</v>
      </c>
      <c r="B211" s="4" t="s">
        <v>134</v>
      </c>
      <c r="C211" s="4" t="s">
        <v>178</v>
      </c>
      <c r="D211" s="12" t="s">
        <v>179</v>
      </c>
      <c r="E211" s="11" t="s">
        <v>2115</v>
      </c>
    </row>
    <row r="212" spans="1:5" ht="65" x14ac:dyDescent="0.25">
      <c r="A212" s="4" t="s">
        <v>1845</v>
      </c>
      <c r="B212" s="4" t="s">
        <v>134</v>
      </c>
      <c r="C212" s="4" t="s">
        <v>180</v>
      </c>
      <c r="D212" s="12" t="s">
        <v>1115</v>
      </c>
      <c r="E212" s="11" t="s">
        <v>2212</v>
      </c>
    </row>
    <row r="213" spans="1:5" ht="52" x14ac:dyDescent="0.25">
      <c r="A213" s="4" t="s">
        <v>1845</v>
      </c>
      <c r="B213" s="4" t="s">
        <v>134</v>
      </c>
      <c r="C213" s="4" t="s">
        <v>182</v>
      </c>
      <c r="D213" s="12" t="s">
        <v>323</v>
      </c>
      <c r="E213" s="11" t="s">
        <v>2121</v>
      </c>
    </row>
    <row r="214" spans="1:5" ht="91" x14ac:dyDescent="0.25">
      <c r="A214" s="4" t="s">
        <v>1846</v>
      </c>
      <c r="B214" s="4" t="s">
        <v>110</v>
      </c>
      <c r="C214" s="4" t="s">
        <v>354</v>
      </c>
      <c r="D214" s="12" t="s">
        <v>890</v>
      </c>
      <c r="E214" s="11" t="s">
        <v>2213</v>
      </c>
    </row>
    <row r="215" spans="1:5" ht="91" x14ac:dyDescent="0.25">
      <c r="A215" s="4" t="s">
        <v>1846</v>
      </c>
      <c r="B215" s="4" t="s">
        <v>110</v>
      </c>
      <c r="C215" s="4" t="s">
        <v>328</v>
      </c>
      <c r="D215" s="12" t="s">
        <v>329</v>
      </c>
      <c r="E215" s="11" t="s">
        <v>2198</v>
      </c>
    </row>
    <row r="216" spans="1:5" ht="156" x14ac:dyDescent="0.25">
      <c r="A216" s="4" t="s">
        <v>1846</v>
      </c>
      <c r="B216" s="4" t="s">
        <v>110</v>
      </c>
      <c r="C216" s="4" t="s">
        <v>1937</v>
      </c>
      <c r="D216" s="12" t="s">
        <v>1231</v>
      </c>
      <c r="E216" s="11" t="s">
        <v>2096</v>
      </c>
    </row>
    <row r="217" spans="1:5" ht="130" x14ac:dyDescent="0.25">
      <c r="A217" s="4" t="s">
        <v>1846</v>
      </c>
      <c r="B217" s="4" t="s">
        <v>110</v>
      </c>
      <c r="C217" s="4" t="s">
        <v>1947</v>
      </c>
      <c r="D217" s="12" t="s">
        <v>1948</v>
      </c>
      <c r="E217" s="11" t="s">
        <v>2112</v>
      </c>
    </row>
    <row r="218" spans="1:5" ht="117" x14ac:dyDescent="0.25">
      <c r="A218" s="4" t="s">
        <v>1846</v>
      </c>
      <c r="B218" s="4" t="s">
        <v>110</v>
      </c>
      <c r="C218" s="4" t="s">
        <v>326</v>
      </c>
      <c r="D218" s="12" t="s">
        <v>327</v>
      </c>
      <c r="E218" s="11" t="s">
        <v>2197</v>
      </c>
    </row>
    <row r="219" spans="1:5" ht="65" x14ac:dyDescent="0.25">
      <c r="A219" s="4" t="s">
        <v>1846</v>
      </c>
      <c r="B219" s="4" t="s">
        <v>110</v>
      </c>
      <c r="C219" s="4" t="s">
        <v>371</v>
      </c>
      <c r="D219" s="12" t="s">
        <v>372</v>
      </c>
      <c r="E219" s="11" t="s">
        <v>2209</v>
      </c>
    </row>
    <row r="220" spans="1:5" ht="78" x14ac:dyDescent="0.25">
      <c r="A220" s="4" t="s">
        <v>1846</v>
      </c>
      <c r="B220" s="4" t="s">
        <v>110</v>
      </c>
      <c r="C220" s="4" t="s">
        <v>335</v>
      </c>
      <c r="D220" s="12" t="s">
        <v>336</v>
      </c>
      <c r="E220" s="11" t="s">
        <v>2199</v>
      </c>
    </row>
    <row r="221" spans="1:5" ht="156" x14ac:dyDescent="0.25">
      <c r="A221" s="4" t="s">
        <v>1846</v>
      </c>
      <c r="B221" s="4" t="s">
        <v>110</v>
      </c>
      <c r="C221" s="4" t="s">
        <v>1939</v>
      </c>
      <c r="D221" s="12" t="s">
        <v>1238</v>
      </c>
      <c r="E221" s="11" t="s">
        <v>2096</v>
      </c>
    </row>
    <row r="222" spans="1:5" ht="143" x14ac:dyDescent="0.25">
      <c r="A222" s="4" t="s">
        <v>1846</v>
      </c>
      <c r="B222" s="4" t="s">
        <v>110</v>
      </c>
      <c r="C222" s="4" t="s">
        <v>1956</v>
      </c>
      <c r="D222" s="12" t="s">
        <v>1957</v>
      </c>
      <c r="E222" s="11" t="s">
        <v>2118</v>
      </c>
    </row>
    <row r="223" spans="1:5" ht="117" x14ac:dyDescent="0.25">
      <c r="A223" s="4" t="s">
        <v>1846</v>
      </c>
      <c r="B223" s="4" t="s">
        <v>110</v>
      </c>
      <c r="C223" s="4" t="s">
        <v>332</v>
      </c>
      <c r="D223" s="12" t="s">
        <v>333</v>
      </c>
      <c r="E223" s="11" t="s">
        <v>2197</v>
      </c>
    </row>
    <row r="224" spans="1:5" ht="78" x14ac:dyDescent="0.25">
      <c r="A224" s="4" t="s">
        <v>1846</v>
      </c>
      <c r="B224" s="4" t="s">
        <v>110</v>
      </c>
      <c r="C224" s="4" t="s">
        <v>130</v>
      </c>
      <c r="D224" s="12" t="s">
        <v>1108</v>
      </c>
      <c r="E224" s="11" t="s">
        <v>2214</v>
      </c>
    </row>
    <row r="225" spans="1:5" ht="25" x14ac:dyDescent="0.25">
      <c r="A225" s="4" t="s">
        <v>1846</v>
      </c>
      <c r="B225" s="4" t="s">
        <v>110</v>
      </c>
      <c r="C225" s="4" t="s">
        <v>132</v>
      </c>
      <c r="D225" s="12" t="s">
        <v>133</v>
      </c>
      <c r="E225" s="11" t="s">
        <v>2106</v>
      </c>
    </row>
    <row r="226" spans="1:5" ht="273" x14ac:dyDescent="0.25">
      <c r="A226" s="4" t="s">
        <v>1846</v>
      </c>
      <c r="B226" s="4" t="s">
        <v>134</v>
      </c>
      <c r="C226" s="4" t="s">
        <v>297</v>
      </c>
      <c r="D226" s="12" t="s">
        <v>858</v>
      </c>
      <c r="E226" s="11" t="s">
        <v>2215</v>
      </c>
    </row>
    <row r="227" spans="1:5" ht="91" x14ac:dyDescent="0.25">
      <c r="A227" s="4" t="s">
        <v>1846</v>
      </c>
      <c r="B227" s="4" t="s">
        <v>134</v>
      </c>
      <c r="C227" s="4" t="s">
        <v>383</v>
      </c>
      <c r="D227" s="12" t="s">
        <v>896</v>
      </c>
      <c r="E227" s="11" t="s">
        <v>2216</v>
      </c>
    </row>
    <row r="228" spans="1:5" ht="117" x14ac:dyDescent="0.25">
      <c r="A228" s="4" t="s">
        <v>1846</v>
      </c>
      <c r="B228" s="4" t="s">
        <v>134</v>
      </c>
      <c r="C228" s="4" t="s">
        <v>1945</v>
      </c>
      <c r="D228" s="12" t="s">
        <v>1946</v>
      </c>
      <c r="E228" s="11" t="s">
        <v>2110</v>
      </c>
    </row>
    <row r="229" spans="1:5" ht="117" x14ac:dyDescent="0.25">
      <c r="A229" s="4" t="s">
        <v>1846</v>
      </c>
      <c r="B229" s="4" t="s">
        <v>134</v>
      </c>
      <c r="C229" s="4" t="s">
        <v>386</v>
      </c>
      <c r="D229" s="12" t="s">
        <v>900</v>
      </c>
      <c r="E229" s="11" t="s">
        <v>2217</v>
      </c>
    </row>
    <row r="230" spans="1:5" ht="208" x14ac:dyDescent="0.25">
      <c r="A230" s="4" t="s">
        <v>1846</v>
      </c>
      <c r="B230" s="4" t="s">
        <v>134</v>
      </c>
      <c r="C230" s="4" t="s">
        <v>257</v>
      </c>
      <c r="D230" s="12" t="s">
        <v>908</v>
      </c>
      <c r="E230" s="11" t="s">
        <v>2204</v>
      </c>
    </row>
    <row r="231" spans="1:5" ht="39" x14ac:dyDescent="0.25">
      <c r="A231" s="4" t="s">
        <v>1846</v>
      </c>
      <c r="B231" s="4" t="s">
        <v>134</v>
      </c>
      <c r="C231" s="4" t="s">
        <v>146</v>
      </c>
      <c r="D231" s="12" t="s">
        <v>350</v>
      </c>
      <c r="E231" s="11" t="s">
        <v>2369</v>
      </c>
    </row>
    <row r="232" spans="1:5" ht="143" x14ac:dyDescent="0.25">
      <c r="A232" s="4" t="s">
        <v>1846</v>
      </c>
      <c r="B232" s="4" t="s">
        <v>134</v>
      </c>
      <c r="C232" s="4" t="s">
        <v>1950</v>
      </c>
      <c r="D232" s="12" t="s">
        <v>1951</v>
      </c>
      <c r="E232" s="11" t="s">
        <v>2113</v>
      </c>
    </row>
    <row r="233" spans="1:5" ht="104" x14ac:dyDescent="0.25">
      <c r="A233" s="4" t="s">
        <v>1846</v>
      </c>
      <c r="B233" s="4" t="s">
        <v>134</v>
      </c>
      <c r="C233" s="4" t="s">
        <v>1882</v>
      </c>
      <c r="D233" s="12" t="s">
        <v>340</v>
      </c>
      <c r="E233" s="11" t="s">
        <v>2218</v>
      </c>
    </row>
    <row r="234" spans="1:5" ht="91" x14ac:dyDescent="0.25">
      <c r="A234" s="4" t="s">
        <v>1846</v>
      </c>
      <c r="B234" s="4" t="s">
        <v>134</v>
      </c>
      <c r="C234" s="4" t="s">
        <v>1968</v>
      </c>
      <c r="D234" s="12" t="s">
        <v>1969</v>
      </c>
      <c r="E234" s="11" t="s">
        <v>2207</v>
      </c>
    </row>
    <row r="235" spans="1:5" ht="26" x14ac:dyDescent="0.25">
      <c r="A235" s="4" t="s">
        <v>1846</v>
      </c>
      <c r="B235" s="4" t="s">
        <v>134</v>
      </c>
      <c r="C235" s="4" t="s">
        <v>156</v>
      </c>
      <c r="D235" s="12" t="s">
        <v>356</v>
      </c>
      <c r="E235" s="11" t="s">
        <v>2115</v>
      </c>
    </row>
    <row r="236" spans="1:5" ht="260" x14ac:dyDescent="0.25">
      <c r="A236" s="4" t="s">
        <v>1846</v>
      </c>
      <c r="B236" s="4" t="s">
        <v>134</v>
      </c>
      <c r="C236" s="4" t="s">
        <v>321</v>
      </c>
      <c r="D236" s="12" t="s">
        <v>1036</v>
      </c>
      <c r="E236" s="11" t="s">
        <v>2219</v>
      </c>
    </row>
    <row r="237" spans="1:5" ht="78" x14ac:dyDescent="0.25">
      <c r="A237" s="4" t="s">
        <v>1846</v>
      </c>
      <c r="B237" s="4" t="s">
        <v>134</v>
      </c>
      <c r="C237" s="4" t="s">
        <v>390</v>
      </c>
      <c r="D237" s="12" t="s">
        <v>1058</v>
      </c>
      <c r="E237" s="11" t="s">
        <v>2220</v>
      </c>
    </row>
    <row r="238" spans="1:5" ht="117" x14ac:dyDescent="0.25">
      <c r="A238" s="4" t="s">
        <v>1846</v>
      </c>
      <c r="B238" s="4" t="s">
        <v>134</v>
      </c>
      <c r="C238" s="4" t="s">
        <v>1954</v>
      </c>
      <c r="D238" s="12" t="s">
        <v>1955</v>
      </c>
      <c r="E238" s="11" t="s">
        <v>2110</v>
      </c>
    </row>
    <row r="239" spans="1:5" ht="78" x14ac:dyDescent="0.25">
      <c r="A239" s="4" t="s">
        <v>1846</v>
      </c>
      <c r="B239" s="4" t="s">
        <v>134</v>
      </c>
      <c r="C239" s="4" t="s">
        <v>393</v>
      </c>
      <c r="D239" s="12" t="s">
        <v>1062</v>
      </c>
      <c r="E239" s="11" t="s">
        <v>2221</v>
      </c>
    </row>
    <row r="240" spans="1:5" ht="195" x14ac:dyDescent="0.25">
      <c r="A240" s="4" t="s">
        <v>1846</v>
      </c>
      <c r="B240" s="4" t="s">
        <v>134</v>
      </c>
      <c r="C240" s="4" t="s">
        <v>265</v>
      </c>
      <c r="D240" s="12" t="s">
        <v>1071</v>
      </c>
      <c r="E240" s="11" t="s">
        <v>2210</v>
      </c>
    </row>
    <row r="241" spans="1:5" ht="26" x14ac:dyDescent="0.25">
      <c r="A241" s="4" t="s">
        <v>1846</v>
      </c>
      <c r="B241" s="4" t="s">
        <v>134</v>
      </c>
      <c r="C241" s="4" t="s">
        <v>169</v>
      </c>
      <c r="D241" s="12" t="s">
        <v>170</v>
      </c>
      <c r="E241" s="11" t="s">
        <v>2144</v>
      </c>
    </row>
    <row r="242" spans="1:5" ht="78" x14ac:dyDescent="0.25">
      <c r="A242" s="4" t="s">
        <v>1846</v>
      </c>
      <c r="B242" s="4" t="s">
        <v>134</v>
      </c>
      <c r="C242" s="4" t="s">
        <v>1958</v>
      </c>
      <c r="D242" s="12" t="s">
        <v>1959</v>
      </c>
      <c r="E242" s="11" t="s">
        <v>2119</v>
      </c>
    </row>
    <row r="243" spans="1:5" ht="104" x14ac:dyDescent="0.25">
      <c r="A243" s="4" t="s">
        <v>1846</v>
      </c>
      <c r="B243" s="4" t="s">
        <v>134</v>
      </c>
      <c r="C243" s="4" t="s">
        <v>1883</v>
      </c>
      <c r="D243" s="12" t="s">
        <v>358</v>
      </c>
      <c r="E243" s="11" t="s">
        <v>2222</v>
      </c>
    </row>
    <row r="244" spans="1:5" ht="78" x14ac:dyDescent="0.25">
      <c r="A244" s="4" t="s">
        <v>1846</v>
      </c>
      <c r="B244" s="4" t="s">
        <v>134</v>
      </c>
      <c r="C244" s="4" t="s">
        <v>1970</v>
      </c>
      <c r="D244" s="12" t="s">
        <v>1971</v>
      </c>
      <c r="E244" s="11" t="s">
        <v>2368</v>
      </c>
    </row>
    <row r="245" spans="1:5" ht="26" x14ac:dyDescent="0.25">
      <c r="A245" s="4" t="s">
        <v>1846</v>
      </c>
      <c r="B245" s="4" t="s">
        <v>134</v>
      </c>
      <c r="C245" s="4" t="s">
        <v>178</v>
      </c>
      <c r="D245" s="12" t="s">
        <v>179</v>
      </c>
      <c r="E245" s="11" t="s">
        <v>2115</v>
      </c>
    </row>
    <row r="246" spans="1:5" ht="78" x14ac:dyDescent="0.25">
      <c r="A246" s="4" t="s">
        <v>1846</v>
      </c>
      <c r="B246" s="4" t="s">
        <v>134</v>
      </c>
      <c r="C246" s="4" t="s">
        <v>180</v>
      </c>
      <c r="D246" s="12" t="s">
        <v>1115</v>
      </c>
      <c r="E246" s="11" t="s">
        <v>2105</v>
      </c>
    </row>
    <row r="247" spans="1:5" ht="52" x14ac:dyDescent="0.25">
      <c r="A247" s="4" t="s">
        <v>1846</v>
      </c>
      <c r="B247" s="4" t="s">
        <v>134</v>
      </c>
      <c r="C247" s="4" t="s">
        <v>182</v>
      </c>
      <c r="D247" s="12" t="s">
        <v>323</v>
      </c>
      <c r="E247" s="11" t="s">
        <v>2121</v>
      </c>
    </row>
    <row r="248" spans="1:5" ht="221" x14ac:dyDescent="0.25">
      <c r="A248" s="4" t="s">
        <v>1847</v>
      </c>
      <c r="B248" s="4" t="s">
        <v>110</v>
      </c>
      <c r="C248" s="4" t="s">
        <v>257</v>
      </c>
      <c r="D248" s="12" t="s">
        <v>908</v>
      </c>
      <c r="E248" s="11" t="s">
        <v>2223</v>
      </c>
    </row>
    <row r="249" spans="1:5" ht="130" x14ac:dyDescent="0.25">
      <c r="A249" s="4" t="s">
        <v>1847</v>
      </c>
      <c r="B249" s="4" t="s">
        <v>110</v>
      </c>
      <c r="C249" s="4" t="s">
        <v>259</v>
      </c>
      <c r="D249" s="12" t="s">
        <v>1972</v>
      </c>
      <c r="E249" s="11" t="s">
        <v>2224</v>
      </c>
    </row>
    <row r="250" spans="1:5" ht="65" x14ac:dyDescent="0.25">
      <c r="A250" s="4" t="s">
        <v>1847</v>
      </c>
      <c r="B250" s="4" t="s">
        <v>110</v>
      </c>
      <c r="C250" s="4" t="s">
        <v>260</v>
      </c>
      <c r="D250" s="12" t="s">
        <v>1914</v>
      </c>
      <c r="E250" s="11" t="s">
        <v>2225</v>
      </c>
    </row>
    <row r="251" spans="1:5" ht="78" x14ac:dyDescent="0.25">
      <c r="A251" s="4" t="s">
        <v>1847</v>
      </c>
      <c r="B251" s="4" t="s">
        <v>110</v>
      </c>
      <c r="C251" s="4" t="s">
        <v>262</v>
      </c>
      <c r="D251" s="12" t="s">
        <v>1915</v>
      </c>
      <c r="E251" s="11" t="s">
        <v>2226</v>
      </c>
    </row>
    <row r="252" spans="1:5" ht="26" x14ac:dyDescent="0.25">
      <c r="A252" s="4" t="s">
        <v>1847</v>
      </c>
      <c r="B252" s="4" t="s">
        <v>110</v>
      </c>
      <c r="C252" s="4" t="s">
        <v>1887</v>
      </c>
      <c r="D252" s="12" t="s">
        <v>1916</v>
      </c>
      <c r="E252" s="11" t="s">
        <v>2227</v>
      </c>
    </row>
    <row r="253" spans="1:5" ht="195" x14ac:dyDescent="0.25">
      <c r="A253" s="4" t="s">
        <v>1847</v>
      </c>
      <c r="B253" s="4" t="s">
        <v>110</v>
      </c>
      <c r="C253" s="4" t="s">
        <v>265</v>
      </c>
      <c r="D253" s="12" t="s">
        <v>1071</v>
      </c>
      <c r="E253" s="11" t="s">
        <v>2228</v>
      </c>
    </row>
    <row r="254" spans="1:5" ht="78" x14ac:dyDescent="0.25">
      <c r="A254" s="4" t="s">
        <v>1847</v>
      </c>
      <c r="B254" s="4" t="s">
        <v>110</v>
      </c>
      <c r="C254" s="4" t="s">
        <v>267</v>
      </c>
      <c r="D254" s="12" t="s">
        <v>1973</v>
      </c>
      <c r="E254" s="11" t="s">
        <v>2229</v>
      </c>
    </row>
    <row r="255" spans="1:5" ht="65" x14ac:dyDescent="0.25">
      <c r="A255" s="4" t="s">
        <v>1847</v>
      </c>
      <c r="B255" s="4" t="s">
        <v>110</v>
      </c>
      <c r="C255" s="4" t="s">
        <v>269</v>
      </c>
      <c r="D255" s="12" t="s">
        <v>1917</v>
      </c>
      <c r="E255" s="11" t="s">
        <v>2230</v>
      </c>
    </row>
    <row r="256" spans="1:5" ht="65" x14ac:dyDescent="0.25">
      <c r="A256" s="4" t="s">
        <v>1847</v>
      </c>
      <c r="B256" s="4" t="s">
        <v>110</v>
      </c>
      <c r="C256" s="4" t="s">
        <v>271</v>
      </c>
      <c r="D256" s="12" t="s">
        <v>1918</v>
      </c>
      <c r="E256" s="11" t="s">
        <v>2231</v>
      </c>
    </row>
    <row r="257" spans="1:5" ht="25" x14ac:dyDescent="0.25">
      <c r="A257" s="4" t="s">
        <v>1847</v>
      </c>
      <c r="B257" s="4" t="s">
        <v>110</v>
      </c>
      <c r="C257" s="4" t="s">
        <v>273</v>
      </c>
      <c r="D257" s="12" t="s">
        <v>1919</v>
      </c>
      <c r="E257" s="11" t="s">
        <v>2232</v>
      </c>
    </row>
    <row r="258" spans="1:5" ht="78" x14ac:dyDescent="0.25">
      <c r="A258" s="4" t="s">
        <v>1847</v>
      </c>
      <c r="B258" s="4" t="s">
        <v>110</v>
      </c>
      <c r="C258" s="4" t="s">
        <v>130</v>
      </c>
      <c r="D258" s="12" t="s">
        <v>1108</v>
      </c>
      <c r="E258" s="11" t="s">
        <v>2131</v>
      </c>
    </row>
    <row r="259" spans="1:5" ht="25" x14ac:dyDescent="0.25">
      <c r="A259" s="4" t="s">
        <v>1847</v>
      </c>
      <c r="B259" s="4" t="s">
        <v>110</v>
      </c>
      <c r="C259" s="4" t="s">
        <v>132</v>
      </c>
      <c r="D259" s="12" t="s">
        <v>133</v>
      </c>
      <c r="E259" s="11" t="s">
        <v>2106</v>
      </c>
    </row>
    <row r="260" spans="1:5" ht="91" x14ac:dyDescent="0.25">
      <c r="A260" s="4" t="s">
        <v>1847</v>
      </c>
      <c r="B260" s="4" t="s">
        <v>134</v>
      </c>
      <c r="C260" s="4" t="s">
        <v>275</v>
      </c>
      <c r="D260" s="12" t="s">
        <v>818</v>
      </c>
      <c r="E260" s="11" t="s">
        <v>2233</v>
      </c>
    </row>
    <row r="261" spans="1:5" ht="169" x14ac:dyDescent="0.25">
      <c r="A261" s="4" t="s">
        <v>1847</v>
      </c>
      <c r="B261" s="4" t="s">
        <v>134</v>
      </c>
      <c r="C261" s="4" t="s">
        <v>277</v>
      </c>
      <c r="D261" s="12" t="s">
        <v>1898</v>
      </c>
      <c r="E261" s="11" t="s">
        <v>2234</v>
      </c>
    </row>
    <row r="262" spans="1:5" ht="52" x14ac:dyDescent="0.25">
      <c r="A262" s="4" t="s">
        <v>1847</v>
      </c>
      <c r="B262" s="4" t="s">
        <v>134</v>
      </c>
      <c r="C262" s="4" t="s">
        <v>279</v>
      </c>
      <c r="D262" s="12" t="s">
        <v>280</v>
      </c>
      <c r="E262" s="11" t="s">
        <v>2260</v>
      </c>
    </row>
    <row r="263" spans="1:5" ht="78" x14ac:dyDescent="0.25">
      <c r="A263" s="4" t="s">
        <v>1847</v>
      </c>
      <c r="B263" s="4" t="s">
        <v>134</v>
      </c>
      <c r="C263" s="4" t="s">
        <v>283</v>
      </c>
      <c r="D263" s="12" t="s">
        <v>834</v>
      </c>
      <c r="E263" s="11" t="s">
        <v>2235</v>
      </c>
    </row>
    <row r="264" spans="1:5" ht="26" x14ac:dyDescent="0.25">
      <c r="A264" s="4" t="s">
        <v>1847</v>
      </c>
      <c r="B264" s="4" t="s">
        <v>134</v>
      </c>
      <c r="C264" s="4" t="s">
        <v>285</v>
      </c>
      <c r="D264" s="12" t="s">
        <v>286</v>
      </c>
      <c r="E264" s="11" t="s">
        <v>2236</v>
      </c>
    </row>
    <row r="265" spans="1:5" ht="156" x14ac:dyDescent="0.25">
      <c r="A265" s="4" t="s">
        <v>1847</v>
      </c>
      <c r="B265" s="4" t="s">
        <v>134</v>
      </c>
      <c r="C265" s="4" t="s">
        <v>1937</v>
      </c>
      <c r="D265" s="12" t="s">
        <v>1231</v>
      </c>
      <c r="E265" s="11" t="s">
        <v>2096</v>
      </c>
    </row>
    <row r="266" spans="1:5" ht="143" x14ac:dyDescent="0.25">
      <c r="A266" s="4" t="s">
        <v>1847</v>
      </c>
      <c r="B266" s="4" t="s">
        <v>134</v>
      </c>
      <c r="C266" s="4" t="s">
        <v>1950</v>
      </c>
      <c r="D266" s="12" t="s">
        <v>1951</v>
      </c>
      <c r="E266" s="11" t="s">
        <v>2113</v>
      </c>
    </row>
    <row r="267" spans="1:5" ht="39" x14ac:dyDescent="0.25">
      <c r="A267" s="4" t="s">
        <v>1847</v>
      </c>
      <c r="B267" s="4" t="s">
        <v>134</v>
      </c>
      <c r="C267" s="4" t="s">
        <v>146</v>
      </c>
      <c r="D267" s="12" t="s">
        <v>350</v>
      </c>
      <c r="E267" s="11" t="s">
        <v>2350</v>
      </c>
    </row>
    <row r="268" spans="1:5" ht="13" x14ac:dyDescent="0.25">
      <c r="A268" s="4" t="s">
        <v>1847</v>
      </c>
      <c r="B268" s="4" t="s">
        <v>134</v>
      </c>
      <c r="C268" s="4" t="s">
        <v>289</v>
      </c>
      <c r="D268" s="12" t="s">
        <v>474</v>
      </c>
      <c r="E268" s="11" t="s">
        <v>2232</v>
      </c>
    </row>
    <row r="269" spans="1:5" ht="104" x14ac:dyDescent="0.25">
      <c r="A269" s="4" t="s">
        <v>1847</v>
      </c>
      <c r="B269" s="4" t="s">
        <v>134</v>
      </c>
      <c r="C269" s="4" t="s">
        <v>291</v>
      </c>
      <c r="D269" s="12" t="s">
        <v>845</v>
      </c>
      <c r="E269" s="11" t="s">
        <v>2237</v>
      </c>
    </row>
    <row r="270" spans="1:5" ht="78" x14ac:dyDescent="0.25">
      <c r="A270" s="4" t="s">
        <v>1847</v>
      </c>
      <c r="B270" s="4" t="s">
        <v>134</v>
      </c>
      <c r="C270" s="4" t="s">
        <v>295</v>
      </c>
      <c r="D270" s="12" t="s">
        <v>854</v>
      </c>
      <c r="E270" s="11" t="s">
        <v>2238</v>
      </c>
    </row>
    <row r="271" spans="1:5" ht="273" x14ac:dyDescent="0.25">
      <c r="A271" s="4" t="s">
        <v>1847</v>
      </c>
      <c r="B271" s="4" t="s">
        <v>134</v>
      </c>
      <c r="C271" s="4" t="s">
        <v>297</v>
      </c>
      <c r="D271" s="12" t="s">
        <v>858</v>
      </c>
      <c r="E271" s="11" t="s">
        <v>2215</v>
      </c>
    </row>
    <row r="272" spans="1:5" ht="117" x14ac:dyDescent="0.25">
      <c r="A272" s="4" t="s">
        <v>1847</v>
      </c>
      <c r="B272" s="4" t="s">
        <v>134</v>
      </c>
      <c r="C272" s="4" t="s">
        <v>1945</v>
      </c>
      <c r="D272" s="12" t="s">
        <v>1946</v>
      </c>
      <c r="E272" s="11" t="s">
        <v>2110</v>
      </c>
    </row>
    <row r="273" spans="1:5" ht="13" x14ac:dyDescent="0.25">
      <c r="A273" s="4" t="s">
        <v>1847</v>
      </c>
      <c r="B273" s="4" t="s">
        <v>134</v>
      </c>
      <c r="C273" s="4" t="s">
        <v>156</v>
      </c>
      <c r="D273" s="12" t="s">
        <v>356</v>
      </c>
      <c r="E273" s="11" t="s">
        <v>2239</v>
      </c>
    </row>
    <row r="274" spans="1:5" ht="91" x14ac:dyDescent="0.25">
      <c r="A274" s="4" t="s">
        <v>1847</v>
      </c>
      <c r="B274" s="4" t="s">
        <v>134</v>
      </c>
      <c r="C274" s="4" t="s">
        <v>299</v>
      </c>
      <c r="D274" s="12" t="s">
        <v>1011</v>
      </c>
      <c r="E274" s="11" t="s">
        <v>2240</v>
      </c>
    </row>
    <row r="275" spans="1:5" ht="156" x14ac:dyDescent="0.25">
      <c r="A275" s="4" t="s">
        <v>1847</v>
      </c>
      <c r="B275" s="4" t="s">
        <v>134</v>
      </c>
      <c r="C275" s="4" t="s">
        <v>301</v>
      </c>
      <c r="D275" s="12" t="s">
        <v>1015</v>
      </c>
      <c r="E275" s="11" t="s">
        <v>2241</v>
      </c>
    </row>
    <row r="276" spans="1:5" ht="52" x14ac:dyDescent="0.25">
      <c r="A276" s="4" t="s">
        <v>1847</v>
      </c>
      <c r="B276" s="4" t="s">
        <v>134</v>
      </c>
      <c r="C276" s="4" t="s">
        <v>303</v>
      </c>
      <c r="D276" s="12" t="s">
        <v>475</v>
      </c>
      <c r="E276" s="11" t="s">
        <v>2266</v>
      </c>
    </row>
    <row r="277" spans="1:5" ht="117" x14ac:dyDescent="0.25">
      <c r="A277" s="4" t="s">
        <v>1847</v>
      </c>
      <c r="B277" s="4" t="s">
        <v>134</v>
      </c>
      <c r="C277" s="4" t="s">
        <v>307</v>
      </c>
      <c r="D277" s="12" t="s">
        <v>1024</v>
      </c>
      <c r="E277" s="11" t="s">
        <v>2242</v>
      </c>
    </row>
    <row r="278" spans="1:5" ht="26" x14ac:dyDescent="0.25">
      <c r="A278" s="4" t="s">
        <v>1847</v>
      </c>
      <c r="B278" s="4" t="s">
        <v>134</v>
      </c>
      <c r="C278" s="4" t="s">
        <v>309</v>
      </c>
      <c r="D278" s="12" t="s">
        <v>310</v>
      </c>
      <c r="E278" s="11" t="s">
        <v>2236</v>
      </c>
    </row>
    <row r="279" spans="1:5" ht="156" x14ac:dyDescent="0.25">
      <c r="A279" s="4" t="s">
        <v>1847</v>
      </c>
      <c r="B279" s="4" t="s">
        <v>134</v>
      </c>
      <c r="C279" s="4" t="s">
        <v>1939</v>
      </c>
      <c r="D279" s="12" t="s">
        <v>1238</v>
      </c>
      <c r="E279" s="11" t="s">
        <v>2096</v>
      </c>
    </row>
    <row r="280" spans="1:5" ht="78" x14ac:dyDescent="0.25">
      <c r="A280" s="4" t="s">
        <v>1847</v>
      </c>
      <c r="B280" s="4" t="s">
        <v>134</v>
      </c>
      <c r="C280" s="4" t="s">
        <v>1958</v>
      </c>
      <c r="D280" s="12" t="s">
        <v>1959</v>
      </c>
      <c r="E280" s="11" t="s">
        <v>2119</v>
      </c>
    </row>
    <row r="281" spans="1:5" ht="26" x14ac:dyDescent="0.25">
      <c r="A281" s="4" t="s">
        <v>1847</v>
      </c>
      <c r="B281" s="4" t="s">
        <v>134</v>
      </c>
      <c r="C281" s="4" t="s">
        <v>169</v>
      </c>
      <c r="D281" s="12" t="s">
        <v>170</v>
      </c>
      <c r="E281" s="11" t="s">
        <v>2144</v>
      </c>
    </row>
    <row r="282" spans="1:5" ht="13" x14ac:dyDescent="0.25">
      <c r="A282" s="4" t="s">
        <v>1847</v>
      </c>
      <c r="B282" s="4" t="s">
        <v>134</v>
      </c>
      <c r="C282" s="4" t="s">
        <v>313</v>
      </c>
      <c r="D282" s="12" t="s">
        <v>477</v>
      </c>
      <c r="E282" s="11" t="s">
        <v>2232</v>
      </c>
    </row>
    <row r="283" spans="1:5" ht="104" x14ac:dyDescent="0.25">
      <c r="A283" s="4" t="s">
        <v>1847</v>
      </c>
      <c r="B283" s="4" t="s">
        <v>134</v>
      </c>
      <c r="C283" s="4" t="s">
        <v>315</v>
      </c>
      <c r="D283" s="12" t="s">
        <v>1032</v>
      </c>
      <c r="E283" s="11" t="s">
        <v>2237</v>
      </c>
    </row>
    <row r="284" spans="1:5" ht="78" x14ac:dyDescent="0.25">
      <c r="A284" s="4" t="s">
        <v>1847</v>
      </c>
      <c r="B284" s="4" t="s">
        <v>134</v>
      </c>
      <c r="C284" s="4" t="s">
        <v>319</v>
      </c>
      <c r="D284" s="12" t="s">
        <v>1035</v>
      </c>
      <c r="E284" s="11" t="s">
        <v>2238</v>
      </c>
    </row>
    <row r="285" spans="1:5" ht="260" x14ac:dyDescent="0.25">
      <c r="A285" s="4" t="s">
        <v>1847</v>
      </c>
      <c r="B285" s="4" t="s">
        <v>134</v>
      </c>
      <c r="C285" s="4" t="s">
        <v>321</v>
      </c>
      <c r="D285" s="12" t="s">
        <v>1036</v>
      </c>
      <c r="E285" s="11" t="s">
        <v>2219</v>
      </c>
    </row>
    <row r="286" spans="1:5" ht="117" x14ac:dyDescent="0.25">
      <c r="A286" s="4" t="s">
        <v>1847</v>
      </c>
      <c r="B286" s="4" t="s">
        <v>134</v>
      </c>
      <c r="C286" s="4" t="s">
        <v>1954</v>
      </c>
      <c r="D286" s="12" t="s">
        <v>1955</v>
      </c>
      <c r="E286" s="11" t="s">
        <v>2110</v>
      </c>
    </row>
    <row r="287" spans="1:5" ht="26" x14ac:dyDescent="0.25">
      <c r="A287" s="4" t="s">
        <v>1847</v>
      </c>
      <c r="B287" s="4" t="s">
        <v>134</v>
      </c>
      <c r="C287" s="4" t="s">
        <v>178</v>
      </c>
      <c r="D287" s="12" t="s">
        <v>179</v>
      </c>
      <c r="E287" s="11" t="s">
        <v>2115</v>
      </c>
    </row>
    <row r="288" spans="1:5" ht="78" x14ac:dyDescent="0.25">
      <c r="A288" s="4" t="s">
        <v>1847</v>
      </c>
      <c r="B288" s="4" t="s">
        <v>134</v>
      </c>
      <c r="C288" s="4" t="s">
        <v>180</v>
      </c>
      <c r="D288" s="12" t="s">
        <v>1115</v>
      </c>
      <c r="E288" s="11" t="s">
        <v>2243</v>
      </c>
    </row>
    <row r="289" spans="1:5" ht="52" x14ac:dyDescent="0.25">
      <c r="A289" s="4" t="s">
        <v>1847</v>
      </c>
      <c r="B289" s="4" t="s">
        <v>134</v>
      </c>
      <c r="C289" s="4" t="s">
        <v>182</v>
      </c>
      <c r="D289" s="12" t="s">
        <v>323</v>
      </c>
      <c r="E289" s="11" t="s">
        <v>2121</v>
      </c>
    </row>
    <row r="290" spans="1:5" ht="104" x14ac:dyDescent="0.25">
      <c r="A290" s="4" t="s">
        <v>1848</v>
      </c>
      <c r="B290" s="4" t="s">
        <v>110</v>
      </c>
      <c r="C290" s="4" t="s">
        <v>396</v>
      </c>
      <c r="D290" s="12" t="s">
        <v>397</v>
      </c>
      <c r="E290" s="11" t="s">
        <v>2244</v>
      </c>
    </row>
    <row r="291" spans="1:5" ht="78" x14ac:dyDescent="0.25">
      <c r="A291" s="4" t="s">
        <v>1848</v>
      </c>
      <c r="B291" s="4" t="s">
        <v>110</v>
      </c>
      <c r="C291" s="4" t="s">
        <v>399</v>
      </c>
      <c r="D291" s="12" t="s">
        <v>400</v>
      </c>
      <c r="E291" s="11" t="s">
        <v>2245</v>
      </c>
    </row>
    <row r="292" spans="1:5" ht="169" x14ac:dyDescent="0.25">
      <c r="A292" s="4" t="s">
        <v>1848</v>
      </c>
      <c r="B292" s="4" t="s">
        <v>110</v>
      </c>
      <c r="C292" s="4" t="s">
        <v>401</v>
      </c>
      <c r="D292" s="12" t="s">
        <v>402</v>
      </c>
      <c r="E292" s="11" t="s">
        <v>2246</v>
      </c>
    </row>
    <row r="293" spans="1:5" ht="104" x14ac:dyDescent="0.25">
      <c r="A293" s="4" t="s">
        <v>1848</v>
      </c>
      <c r="B293" s="4" t="s">
        <v>110</v>
      </c>
      <c r="C293" s="4" t="s">
        <v>403</v>
      </c>
      <c r="D293" s="12" t="s">
        <v>404</v>
      </c>
      <c r="E293" s="11" t="s">
        <v>2247</v>
      </c>
    </row>
    <row r="294" spans="1:5" ht="65" x14ac:dyDescent="0.25">
      <c r="A294" s="4" t="s">
        <v>1848</v>
      </c>
      <c r="B294" s="4" t="s">
        <v>110</v>
      </c>
      <c r="C294" s="4" t="s">
        <v>188</v>
      </c>
      <c r="D294" s="12" t="s">
        <v>405</v>
      </c>
      <c r="E294" s="11" t="s">
        <v>2248</v>
      </c>
    </row>
    <row r="295" spans="1:5" ht="26" x14ac:dyDescent="0.25">
      <c r="A295" s="4" t="s">
        <v>1848</v>
      </c>
      <c r="B295" s="4" t="s">
        <v>110</v>
      </c>
      <c r="C295" s="4" t="s">
        <v>406</v>
      </c>
      <c r="D295" s="12" t="s">
        <v>407</v>
      </c>
      <c r="E295" s="11" t="s">
        <v>2249</v>
      </c>
    </row>
    <row r="296" spans="1:5" ht="78" x14ac:dyDescent="0.25">
      <c r="A296" s="4" t="s">
        <v>1848</v>
      </c>
      <c r="B296" s="4" t="s">
        <v>110</v>
      </c>
      <c r="C296" s="4" t="s">
        <v>408</v>
      </c>
      <c r="D296" s="12" t="s">
        <v>1974</v>
      </c>
      <c r="E296" s="11" t="s">
        <v>2250</v>
      </c>
    </row>
    <row r="297" spans="1:5" ht="26" x14ac:dyDescent="0.25">
      <c r="A297" s="4" t="s">
        <v>1848</v>
      </c>
      <c r="B297" s="4" t="s">
        <v>110</v>
      </c>
      <c r="C297" s="4" t="s">
        <v>410</v>
      </c>
      <c r="D297" s="12" t="s">
        <v>411</v>
      </c>
      <c r="E297" s="11" t="s">
        <v>2251</v>
      </c>
    </row>
    <row r="298" spans="1:5" ht="39" x14ac:dyDescent="0.25">
      <c r="A298" s="4" t="s">
        <v>1848</v>
      </c>
      <c r="B298" s="4" t="s">
        <v>110</v>
      </c>
      <c r="C298" s="4" t="s">
        <v>412</v>
      </c>
      <c r="D298" s="12" t="s">
        <v>413</v>
      </c>
      <c r="E298" s="11" t="s">
        <v>2252</v>
      </c>
    </row>
    <row r="299" spans="1:5" ht="26" x14ac:dyDescent="0.25">
      <c r="A299" s="4" t="s">
        <v>1848</v>
      </c>
      <c r="B299" s="4" t="s">
        <v>110</v>
      </c>
      <c r="C299" s="4" t="s">
        <v>196</v>
      </c>
      <c r="D299" s="12" t="s">
        <v>414</v>
      </c>
      <c r="E299" s="11" t="s">
        <v>2253</v>
      </c>
    </row>
    <row r="300" spans="1:5" ht="78" x14ac:dyDescent="0.25">
      <c r="A300" s="4" t="s">
        <v>1848</v>
      </c>
      <c r="B300" s="4" t="s">
        <v>110</v>
      </c>
      <c r="C300" s="4" t="s">
        <v>130</v>
      </c>
      <c r="D300" s="12" t="s">
        <v>1108</v>
      </c>
      <c r="E300" s="11" t="s">
        <v>2254</v>
      </c>
    </row>
    <row r="301" spans="1:5" ht="25" x14ac:dyDescent="0.25">
      <c r="A301" s="4" t="s">
        <v>1848</v>
      </c>
      <c r="B301" s="4" t="s">
        <v>110</v>
      </c>
      <c r="C301" s="4" t="s">
        <v>132</v>
      </c>
      <c r="D301" s="12" t="s">
        <v>133</v>
      </c>
      <c r="E301" s="11" t="s">
        <v>2106</v>
      </c>
    </row>
    <row r="302" spans="1:5" ht="65" x14ac:dyDescent="0.25">
      <c r="A302" s="4" t="s">
        <v>1848</v>
      </c>
      <c r="B302" s="4" t="s">
        <v>134</v>
      </c>
      <c r="C302" s="4" t="s">
        <v>415</v>
      </c>
      <c r="D302" s="12" t="s">
        <v>416</v>
      </c>
      <c r="E302" s="11" t="s">
        <v>2255</v>
      </c>
    </row>
    <row r="303" spans="1:5" ht="91" x14ac:dyDescent="0.25">
      <c r="A303" s="4" t="s">
        <v>1848</v>
      </c>
      <c r="B303" s="4" t="s">
        <v>134</v>
      </c>
      <c r="C303" s="4" t="s">
        <v>417</v>
      </c>
      <c r="D303" s="12" t="s">
        <v>418</v>
      </c>
      <c r="E303" s="11" t="s">
        <v>2256</v>
      </c>
    </row>
    <row r="304" spans="1:5" ht="78" x14ac:dyDescent="0.25">
      <c r="A304" s="4" t="s">
        <v>1848</v>
      </c>
      <c r="B304" s="4" t="s">
        <v>134</v>
      </c>
      <c r="C304" s="4" t="s">
        <v>419</v>
      </c>
      <c r="D304" s="12" t="s">
        <v>1975</v>
      </c>
      <c r="E304" s="11" t="s">
        <v>2114</v>
      </c>
    </row>
    <row r="305" spans="1:5" ht="91" x14ac:dyDescent="0.25">
      <c r="A305" s="4" t="s">
        <v>1848</v>
      </c>
      <c r="B305" s="4" t="s">
        <v>134</v>
      </c>
      <c r="C305" s="4" t="s">
        <v>421</v>
      </c>
      <c r="D305" s="12" t="s">
        <v>422</v>
      </c>
      <c r="E305" s="11" t="s">
        <v>2257</v>
      </c>
    </row>
    <row r="306" spans="1:5" ht="91" x14ac:dyDescent="0.25">
      <c r="A306" s="4" t="s">
        <v>1848</v>
      </c>
      <c r="B306" s="4" t="s">
        <v>134</v>
      </c>
      <c r="C306" s="4" t="s">
        <v>423</v>
      </c>
      <c r="D306" s="12" t="s">
        <v>1976</v>
      </c>
      <c r="E306" s="11" t="s">
        <v>2258</v>
      </c>
    </row>
    <row r="307" spans="1:5" ht="117" x14ac:dyDescent="0.25">
      <c r="A307" s="4" t="s">
        <v>1848</v>
      </c>
      <c r="B307" s="4" t="s">
        <v>134</v>
      </c>
      <c r="C307" s="4" t="s">
        <v>1945</v>
      </c>
      <c r="D307" s="12" t="s">
        <v>1946</v>
      </c>
      <c r="E307" s="11" t="s">
        <v>2110</v>
      </c>
    </row>
    <row r="308" spans="1:5" ht="26" x14ac:dyDescent="0.25">
      <c r="A308" s="4" t="s">
        <v>1848</v>
      </c>
      <c r="B308" s="4" t="s">
        <v>134</v>
      </c>
      <c r="C308" s="4" t="s">
        <v>146</v>
      </c>
      <c r="D308" s="12" t="s">
        <v>350</v>
      </c>
      <c r="E308" s="11" t="s">
        <v>2370</v>
      </c>
    </row>
    <row r="309" spans="1:5" ht="52" x14ac:dyDescent="0.25">
      <c r="A309" s="4" t="s">
        <v>1848</v>
      </c>
      <c r="B309" s="4" t="s">
        <v>134</v>
      </c>
      <c r="C309" s="4" t="s">
        <v>430</v>
      </c>
      <c r="D309" s="12" t="s">
        <v>431</v>
      </c>
      <c r="E309" s="11" t="s">
        <v>2259</v>
      </c>
    </row>
    <row r="310" spans="1:5" ht="143" x14ac:dyDescent="0.25">
      <c r="A310" s="4" t="s">
        <v>1848</v>
      </c>
      <c r="B310" s="4" t="s">
        <v>134</v>
      </c>
      <c r="C310" s="4" t="s">
        <v>1950</v>
      </c>
      <c r="D310" s="12" t="s">
        <v>1951</v>
      </c>
      <c r="E310" s="11" t="s">
        <v>2113</v>
      </c>
    </row>
    <row r="311" spans="1:5" ht="52" x14ac:dyDescent="0.25">
      <c r="A311" s="4" t="s">
        <v>1848</v>
      </c>
      <c r="B311" s="4" t="s">
        <v>134</v>
      </c>
      <c r="C311" s="4" t="s">
        <v>279</v>
      </c>
      <c r="D311" s="12" t="s">
        <v>280</v>
      </c>
      <c r="E311" s="11" t="s">
        <v>2260</v>
      </c>
    </row>
    <row r="312" spans="1:5" ht="26" x14ac:dyDescent="0.25">
      <c r="A312" s="4" t="s">
        <v>1848</v>
      </c>
      <c r="B312" s="4" t="s">
        <v>134</v>
      </c>
      <c r="C312" s="4" t="s">
        <v>156</v>
      </c>
      <c r="D312" s="12" t="s">
        <v>356</v>
      </c>
      <c r="E312" s="11" t="s">
        <v>2115</v>
      </c>
    </row>
    <row r="313" spans="1:5" ht="26" x14ac:dyDescent="0.25">
      <c r="A313" s="4" t="s">
        <v>1848</v>
      </c>
      <c r="B313" s="4" t="s">
        <v>134</v>
      </c>
      <c r="C313" s="4" t="s">
        <v>432</v>
      </c>
      <c r="D313" s="12" t="s">
        <v>433</v>
      </c>
      <c r="E313" s="11" t="s">
        <v>2261</v>
      </c>
    </row>
    <row r="314" spans="1:5" ht="91" x14ac:dyDescent="0.25">
      <c r="A314" s="4" t="s">
        <v>1848</v>
      </c>
      <c r="B314" s="4" t="s">
        <v>134</v>
      </c>
      <c r="C314" s="4" t="s">
        <v>434</v>
      </c>
      <c r="D314" s="12" t="s">
        <v>435</v>
      </c>
      <c r="E314" s="11" t="s">
        <v>2262</v>
      </c>
    </row>
    <row r="315" spans="1:5" ht="65" x14ac:dyDescent="0.25">
      <c r="A315" s="4" t="s">
        <v>1848</v>
      </c>
      <c r="B315" s="4" t="s">
        <v>134</v>
      </c>
      <c r="C315" s="4" t="s">
        <v>436</v>
      </c>
      <c r="D315" s="12" t="s">
        <v>1977</v>
      </c>
      <c r="E315" s="11" t="s">
        <v>2353</v>
      </c>
    </row>
    <row r="316" spans="1:5" ht="65" x14ac:dyDescent="0.25">
      <c r="A316" s="4" t="s">
        <v>1848</v>
      </c>
      <c r="B316" s="4" t="s">
        <v>134</v>
      </c>
      <c r="C316" s="4" t="s">
        <v>438</v>
      </c>
      <c r="D316" s="12" t="s">
        <v>439</v>
      </c>
      <c r="E316" s="11" t="s">
        <v>2263</v>
      </c>
    </row>
    <row r="317" spans="1:5" ht="91" x14ac:dyDescent="0.25">
      <c r="A317" s="4" t="s">
        <v>1848</v>
      </c>
      <c r="B317" s="4" t="s">
        <v>134</v>
      </c>
      <c r="C317" s="4" t="s">
        <v>440</v>
      </c>
      <c r="D317" s="12" t="s">
        <v>441</v>
      </c>
      <c r="E317" s="11" t="s">
        <v>2264</v>
      </c>
    </row>
    <row r="318" spans="1:5" ht="117" x14ac:dyDescent="0.25">
      <c r="A318" s="4" t="s">
        <v>1848</v>
      </c>
      <c r="B318" s="4" t="s">
        <v>134</v>
      </c>
      <c r="C318" s="4" t="s">
        <v>1954</v>
      </c>
      <c r="D318" s="12" t="s">
        <v>1955</v>
      </c>
      <c r="E318" s="11" t="s">
        <v>2110</v>
      </c>
    </row>
    <row r="319" spans="1:5" ht="26" x14ac:dyDescent="0.25">
      <c r="A319" s="4" t="s">
        <v>1848</v>
      </c>
      <c r="B319" s="4" t="s">
        <v>134</v>
      </c>
      <c r="C319" s="4" t="s">
        <v>169</v>
      </c>
      <c r="D319" s="12" t="s">
        <v>170</v>
      </c>
      <c r="E319" s="11" t="s">
        <v>2364</v>
      </c>
    </row>
    <row r="320" spans="1:5" ht="52" x14ac:dyDescent="0.25">
      <c r="A320" s="4" t="s">
        <v>1848</v>
      </c>
      <c r="B320" s="4" t="s">
        <v>134</v>
      </c>
      <c r="C320" s="4" t="s">
        <v>448</v>
      </c>
      <c r="D320" s="12" t="s">
        <v>449</v>
      </c>
      <c r="E320" s="11" t="s">
        <v>2265</v>
      </c>
    </row>
    <row r="321" spans="1:5" ht="78" x14ac:dyDescent="0.25">
      <c r="A321" s="4" t="s">
        <v>1848</v>
      </c>
      <c r="B321" s="4" t="s">
        <v>134</v>
      </c>
      <c r="C321" s="4" t="s">
        <v>1958</v>
      </c>
      <c r="D321" s="12" t="s">
        <v>1959</v>
      </c>
      <c r="E321" s="11" t="s">
        <v>2119</v>
      </c>
    </row>
    <row r="322" spans="1:5" ht="52" x14ac:dyDescent="0.25">
      <c r="A322" s="4" t="s">
        <v>1848</v>
      </c>
      <c r="B322" s="4" t="s">
        <v>134</v>
      </c>
      <c r="C322" s="4" t="s">
        <v>303</v>
      </c>
      <c r="D322" s="12" t="s">
        <v>475</v>
      </c>
      <c r="E322" s="11" t="s">
        <v>2266</v>
      </c>
    </row>
    <row r="323" spans="1:5" ht="26" x14ac:dyDescent="0.25">
      <c r="A323" s="4" t="s">
        <v>1848</v>
      </c>
      <c r="B323" s="4" t="s">
        <v>134</v>
      </c>
      <c r="C323" s="4" t="s">
        <v>178</v>
      </c>
      <c r="D323" s="12" t="s">
        <v>179</v>
      </c>
      <c r="E323" s="11" t="s">
        <v>2115</v>
      </c>
    </row>
    <row r="324" spans="1:5" ht="65" x14ac:dyDescent="0.25">
      <c r="A324" s="4" t="s">
        <v>1848</v>
      </c>
      <c r="B324" s="4" t="s">
        <v>134</v>
      </c>
      <c r="C324" s="4" t="s">
        <v>180</v>
      </c>
      <c r="D324" s="12" t="s">
        <v>1115</v>
      </c>
      <c r="E324" s="11" t="s">
        <v>2267</v>
      </c>
    </row>
    <row r="325" spans="1:5" ht="52" x14ac:dyDescent="0.25">
      <c r="A325" s="4" t="s">
        <v>1848</v>
      </c>
      <c r="B325" s="4" t="s">
        <v>134</v>
      </c>
      <c r="C325" s="4" t="s">
        <v>182</v>
      </c>
      <c r="D325" s="12" t="s">
        <v>323</v>
      </c>
      <c r="E325" s="11" t="s">
        <v>2121</v>
      </c>
    </row>
  </sheetData>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2A972-491A-4F93-8F40-87442D9FDA5A}">
  <dimension ref="A1:R594"/>
  <sheetViews>
    <sheetView zoomScaleNormal="100" workbookViewId="0">
      <selection activeCell="C10" sqref="C10"/>
    </sheetView>
  </sheetViews>
  <sheetFormatPr defaultColWidth="9.1796875" defaultRowHeight="25" customHeight="1" x14ac:dyDescent="0.35"/>
  <cols>
    <col min="1" max="1" width="11.1796875" style="14" bestFit="1" customWidth="1"/>
    <col min="2" max="2" width="20.1796875" style="14" customWidth="1"/>
    <col min="3" max="3" width="19.453125" style="14" bestFit="1" customWidth="1"/>
    <col min="4" max="4" width="14.54296875" style="14" customWidth="1"/>
    <col min="5" max="5" width="18.1796875" style="14" customWidth="1"/>
    <col min="6" max="6" width="55.54296875" style="14" bestFit="1" customWidth="1"/>
    <col min="7" max="11" width="9.7265625" style="53" bestFit="1" customWidth="1"/>
    <col min="12" max="12" width="13" style="53" bestFit="1" customWidth="1"/>
    <col min="13" max="13" width="16.26953125" style="53" bestFit="1" customWidth="1"/>
    <col min="14" max="14" width="18.54296875" style="53" bestFit="1" customWidth="1"/>
    <col min="15" max="15" width="11.54296875" style="53" bestFit="1" customWidth="1"/>
    <col min="16" max="16" width="17.453125" style="15" customWidth="1"/>
    <col min="17" max="17" width="13.7265625" style="15" bestFit="1" customWidth="1"/>
    <col min="18" max="18" width="41.26953125" style="46" bestFit="1" customWidth="1"/>
    <col min="19" max="16384" width="9.1796875" style="14"/>
  </cols>
  <sheetData>
    <row r="1" spans="1:18" ht="25" customHeight="1" x14ac:dyDescent="0.35">
      <c r="A1" s="19" t="s">
        <v>1850</v>
      </c>
      <c r="B1" s="19" t="s">
        <v>15</v>
      </c>
      <c r="C1" s="19" t="s">
        <v>107</v>
      </c>
      <c r="D1" s="19" t="s">
        <v>16</v>
      </c>
      <c r="E1" s="19" t="s">
        <v>108</v>
      </c>
      <c r="F1" s="19" t="s">
        <v>109</v>
      </c>
      <c r="G1" s="19" t="s">
        <v>6</v>
      </c>
      <c r="H1" s="19" t="s">
        <v>7</v>
      </c>
      <c r="I1" s="19" t="s">
        <v>8</v>
      </c>
      <c r="J1" s="19" t="s">
        <v>9</v>
      </c>
      <c r="K1" s="19" t="s">
        <v>10</v>
      </c>
      <c r="L1" s="19" t="s">
        <v>1686</v>
      </c>
      <c r="M1" s="25" t="s">
        <v>12</v>
      </c>
      <c r="N1" s="25" t="s">
        <v>739</v>
      </c>
      <c r="O1" s="25" t="s">
        <v>1684</v>
      </c>
      <c r="Q1" s="17" t="s">
        <v>547</v>
      </c>
      <c r="R1" s="17" t="s">
        <v>548</v>
      </c>
    </row>
    <row r="2" spans="1:18" ht="25" customHeight="1" x14ac:dyDescent="0.35">
      <c r="A2" s="18">
        <v>2024</v>
      </c>
      <c r="B2" s="18" t="s">
        <v>22</v>
      </c>
      <c r="C2" s="18" t="s">
        <v>18</v>
      </c>
      <c r="D2" s="18" t="s">
        <v>110</v>
      </c>
      <c r="E2" s="18" t="s">
        <v>1119</v>
      </c>
      <c r="F2" s="20" t="s">
        <v>117</v>
      </c>
      <c r="G2" s="18"/>
      <c r="H2" s="18"/>
      <c r="I2" s="18" t="s">
        <v>113</v>
      </c>
      <c r="J2" s="18" t="s">
        <v>113</v>
      </c>
      <c r="K2" s="18"/>
      <c r="L2" s="18">
        <v>1</v>
      </c>
      <c r="M2" s="18" t="s">
        <v>1691</v>
      </c>
      <c r="N2" s="18" t="s">
        <v>551</v>
      </c>
      <c r="O2" s="18" t="s">
        <v>1840</v>
      </c>
      <c r="Q2" s="18" t="e" cm="1">
        <f t="array" ref="Q2">_xlfn._xlws.FILTER($E$2:$F$600,(N2:N600="Theory")*(O2:O600="Active")*('Course 24 &amp; 25'!$C$2:$C$600=Setup!$B$7)*('Course 24 &amp; 25'!$D$2:$D$600=Setup!#REF!),"")</f>
        <v>#REF!</v>
      </c>
      <c r="R2" s="20"/>
    </row>
    <row r="3" spans="1:18" ht="25" customHeight="1" x14ac:dyDescent="0.35">
      <c r="A3" s="18">
        <v>2024</v>
      </c>
      <c r="B3" s="18" t="s">
        <v>22</v>
      </c>
      <c r="C3" s="18" t="s">
        <v>18</v>
      </c>
      <c r="D3" s="18" t="s">
        <v>110</v>
      </c>
      <c r="E3" s="18" t="s">
        <v>1120</v>
      </c>
      <c r="F3" s="20" t="s">
        <v>112</v>
      </c>
      <c r="G3" s="18" t="s">
        <v>113</v>
      </c>
      <c r="H3" s="18"/>
      <c r="I3" s="18" t="s">
        <v>113</v>
      </c>
      <c r="J3" s="18" t="s">
        <v>113</v>
      </c>
      <c r="K3" s="18"/>
      <c r="L3" s="18">
        <v>2</v>
      </c>
      <c r="M3" s="18" t="s">
        <v>1689</v>
      </c>
      <c r="N3" s="18" t="s">
        <v>551</v>
      </c>
      <c r="O3" s="18" t="s">
        <v>1840</v>
      </c>
      <c r="Q3" s="18"/>
      <c r="R3" s="20"/>
    </row>
    <row r="4" spans="1:18" ht="25" customHeight="1" x14ac:dyDescent="0.35">
      <c r="A4" s="18">
        <v>2024</v>
      </c>
      <c r="B4" s="18" t="s">
        <v>22</v>
      </c>
      <c r="C4" s="18" t="s">
        <v>18</v>
      </c>
      <c r="D4" s="18" t="s">
        <v>110</v>
      </c>
      <c r="E4" s="18" t="s">
        <v>1121</v>
      </c>
      <c r="F4" s="20" t="s">
        <v>115</v>
      </c>
      <c r="G4" s="18"/>
      <c r="H4" s="18"/>
      <c r="I4" s="18" t="s">
        <v>113</v>
      </c>
      <c r="J4" s="18" t="s">
        <v>113</v>
      </c>
      <c r="K4" s="18" t="s">
        <v>113</v>
      </c>
      <c r="L4" s="18">
        <v>3</v>
      </c>
      <c r="M4" s="18" t="s">
        <v>1687</v>
      </c>
      <c r="N4" s="18" t="s">
        <v>551</v>
      </c>
      <c r="O4" s="18" t="s">
        <v>1840</v>
      </c>
      <c r="Q4" s="18"/>
      <c r="R4" s="20"/>
    </row>
    <row r="5" spans="1:18" ht="25" customHeight="1" x14ac:dyDescent="0.35">
      <c r="A5" s="18">
        <v>2024</v>
      </c>
      <c r="B5" s="18" t="s">
        <v>22</v>
      </c>
      <c r="C5" s="18" t="s">
        <v>18</v>
      </c>
      <c r="D5" s="18" t="s">
        <v>110</v>
      </c>
      <c r="E5" s="18" t="s">
        <v>1122</v>
      </c>
      <c r="F5" s="20" t="s">
        <v>120</v>
      </c>
      <c r="G5" s="18"/>
      <c r="H5" s="18"/>
      <c r="I5" s="18" t="s">
        <v>113</v>
      </c>
      <c r="J5" s="18" t="s">
        <v>113</v>
      </c>
      <c r="K5" s="18"/>
      <c r="L5" s="18">
        <v>4</v>
      </c>
      <c r="M5" s="18" t="s">
        <v>1696</v>
      </c>
      <c r="N5" s="18" t="s">
        <v>551</v>
      </c>
      <c r="O5" s="18" t="s">
        <v>1840</v>
      </c>
      <c r="Q5" s="18"/>
      <c r="R5" s="20"/>
    </row>
    <row r="6" spans="1:18" ht="25" customHeight="1" x14ac:dyDescent="0.35">
      <c r="A6" s="18">
        <v>2024</v>
      </c>
      <c r="B6" s="18" t="s">
        <v>22</v>
      </c>
      <c r="C6" s="18" t="s">
        <v>18</v>
      </c>
      <c r="D6" s="18" t="s">
        <v>110</v>
      </c>
      <c r="E6" s="18" t="s">
        <v>1123</v>
      </c>
      <c r="F6" s="20" t="s">
        <v>142</v>
      </c>
      <c r="G6" s="18" t="s">
        <v>113</v>
      </c>
      <c r="H6" s="18"/>
      <c r="I6" s="18" t="s">
        <v>113</v>
      </c>
      <c r="J6" s="18"/>
      <c r="K6" s="18" t="s">
        <v>113</v>
      </c>
      <c r="L6" s="18">
        <v>5</v>
      </c>
      <c r="M6" s="18" t="s">
        <v>1701</v>
      </c>
      <c r="N6" s="18" t="s">
        <v>551</v>
      </c>
      <c r="O6" s="18" t="s">
        <v>1840</v>
      </c>
      <c r="Q6" s="18"/>
      <c r="R6" s="20"/>
    </row>
    <row r="7" spans="1:18" ht="25" customHeight="1" x14ac:dyDescent="0.35">
      <c r="A7" s="18">
        <v>2024</v>
      </c>
      <c r="B7" s="18" t="s">
        <v>22</v>
      </c>
      <c r="C7" s="18" t="s">
        <v>18</v>
      </c>
      <c r="D7" s="18" t="s">
        <v>110</v>
      </c>
      <c r="E7" s="18" t="s">
        <v>1124</v>
      </c>
      <c r="F7" s="20" t="s">
        <v>144</v>
      </c>
      <c r="G7" s="18"/>
      <c r="H7" s="18"/>
      <c r="I7" s="18" t="s">
        <v>113</v>
      </c>
      <c r="J7" s="18" t="s">
        <v>113</v>
      </c>
      <c r="K7" s="18"/>
      <c r="L7" s="18">
        <v>6</v>
      </c>
      <c r="M7" s="18" t="s">
        <v>1702</v>
      </c>
      <c r="N7" s="18" t="s">
        <v>551</v>
      </c>
      <c r="O7" s="18" t="s">
        <v>1840</v>
      </c>
      <c r="Q7" s="18"/>
      <c r="R7" s="20"/>
    </row>
    <row r="8" spans="1:18" ht="25" customHeight="1" x14ac:dyDescent="0.35">
      <c r="A8" s="18">
        <v>2024</v>
      </c>
      <c r="B8" s="18" t="s">
        <v>22</v>
      </c>
      <c r="C8" s="18" t="s">
        <v>18</v>
      </c>
      <c r="D8" s="18" t="s">
        <v>110</v>
      </c>
      <c r="E8" s="18" t="s">
        <v>1125</v>
      </c>
      <c r="F8" s="20" t="s">
        <v>1126</v>
      </c>
      <c r="G8" s="18" t="s">
        <v>113</v>
      </c>
      <c r="H8" s="18"/>
      <c r="I8" s="18" t="s">
        <v>113</v>
      </c>
      <c r="J8" s="18" t="s">
        <v>113</v>
      </c>
      <c r="K8" s="18"/>
      <c r="L8" s="18">
        <v>7</v>
      </c>
      <c r="M8" s="18"/>
      <c r="N8" s="18" t="s">
        <v>551</v>
      </c>
      <c r="O8" s="18" t="s">
        <v>1839</v>
      </c>
      <c r="Q8" s="18"/>
      <c r="R8" s="20"/>
    </row>
    <row r="9" spans="1:18" ht="25" customHeight="1" x14ac:dyDescent="0.35">
      <c r="A9" s="18">
        <v>2024</v>
      </c>
      <c r="B9" s="18" t="s">
        <v>22</v>
      </c>
      <c r="C9" s="18" t="s">
        <v>18</v>
      </c>
      <c r="D9" s="18" t="s">
        <v>110</v>
      </c>
      <c r="E9" s="18" t="s">
        <v>1127</v>
      </c>
      <c r="F9" s="20" t="s">
        <v>451</v>
      </c>
      <c r="G9" s="18"/>
      <c r="H9" s="18"/>
      <c r="I9" s="18" t="s">
        <v>113</v>
      </c>
      <c r="J9" s="18" t="s">
        <v>113</v>
      </c>
      <c r="K9" s="18"/>
      <c r="L9" s="18">
        <v>8</v>
      </c>
      <c r="M9" s="18"/>
      <c r="N9" s="18" t="s">
        <v>551</v>
      </c>
      <c r="O9" s="18" t="s">
        <v>1839</v>
      </c>
      <c r="Q9" s="18"/>
      <c r="R9" s="20"/>
    </row>
    <row r="10" spans="1:18" ht="25" customHeight="1" x14ac:dyDescent="0.35">
      <c r="A10" s="18">
        <v>2024</v>
      </c>
      <c r="B10" s="18" t="s">
        <v>22</v>
      </c>
      <c r="C10" s="18" t="s">
        <v>18</v>
      </c>
      <c r="D10" s="18" t="s">
        <v>110</v>
      </c>
      <c r="E10" s="18" t="s">
        <v>1128</v>
      </c>
      <c r="F10" s="20" t="s">
        <v>126</v>
      </c>
      <c r="G10" s="18"/>
      <c r="H10" s="18"/>
      <c r="I10" s="18" t="s">
        <v>113</v>
      </c>
      <c r="J10" s="18" t="s">
        <v>113</v>
      </c>
      <c r="K10" s="18" t="s">
        <v>113</v>
      </c>
      <c r="L10" s="18">
        <v>9</v>
      </c>
      <c r="M10" s="18" t="s">
        <v>1690</v>
      </c>
      <c r="N10" s="18" t="s">
        <v>645</v>
      </c>
      <c r="O10" s="18" t="s">
        <v>1840</v>
      </c>
      <c r="Q10" s="18"/>
      <c r="R10" s="20"/>
    </row>
    <row r="11" spans="1:18" ht="25" customHeight="1" x14ac:dyDescent="0.35">
      <c r="A11" s="18">
        <v>2024</v>
      </c>
      <c r="B11" s="18" t="s">
        <v>22</v>
      </c>
      <c r="C11" s="18" t="s">
        <v>18</v>
      </c>
      <c r="D11" s="18" t="s">
        <v>110</v>
      </c>
      <c r="E11" s="18" t="s">
        <v>1129</v>
      </c>
      <c r="F11" s="20" t="s">
        <v>122</v>
      </c>
      <c r="G11" s="18" t="s">
        <v>113</v>
      </c>
      <c r="H11" s="18"/>
      <c r="I11" s="18" t="s">
        <v>113</v>
      </c>
      <c r="J11" s="18" t="s">
        <v>113</v>
      </c>
      <c r="K11" s="18"/>
      <c r="L11" s="18">
        <v>10</v>
      </c>
      <c r="M11" s="18" t="s">
        <v>1697</v>
      </c>
      <c r="N11" s="18" t="s">
        <v>645</v>
      </c>
      <c r="O11" s="18" t="s">
        <v>1840</v>
      </c>
      <c r="Q11" s="18"/>
      <c r="R11" s="20"/>
    </row>
    <row r="12" spans="1:18" ht="25" customHeight="1" x14ac:dyDescent="0.35">
      <c r="A12" s="18">
        <v>2024</v>
      </c>
      <c r="B12" s="18" t="s">
        <v>22</v>
      </c>
      <c r="C12" s="18" t="s">
        <v>18</v>
      </c>
      <c r="D12" s="18" t="s">
        <v>110</v>
      </c>
      <c r="E12" s="18" t="s">
        <v>1130</v>
      </c>
      <c r="F12" s="20" t="s">
        <v>124</v>
      </c>
      <c r="G12" s="18"/>
      <c r="H12" s="18"/>
      <c r="I12" s="18" t="s">
        <v>113</v>
      </c>
      <c r="J12" s="18" t="s">
        <v>113</v>
      </c>
      <c r="K12" s="18" t="s">
        <v>113</v>
      </c>
      <c r="L12" s="18">
        <v>11</v>
      </c>
      <c r="M12" s="18" t="s">
        <v>1695</v>
      </c>
      <c r="N12" s="18" t="s">
        <v>645</v>
      </c>
      <c r="O12" s="18" t="s">
        <v>1840</v>
      </c>
      <c r="Q12" s="18"/>
      <c r="R12" s="20"/>
    </row>
    <row r="13" spans="1:18" ht="25" customHeight="1" x14ac:dyDescent="0.35">
      <c r="A13" s="18">
        <v>2024</v>
      </c>
      <c r="B13" s="18" t="s">
        <v>22</v>
      </c>
      <c r="C13" s="18" t="s">
        <v>18</v>
      </c>
      <c r="D13" s="18" t="s">
        <v>110</v>
      </c>
      <c r="E13" s="18" t="s">
        <v>1131</v>
      </c>
      <c r="F13" s="20" t="s">
        <v>129</v>
      </c>
      <c r="G13" s="18"/>
      <c r="H13" s="18"/>
      <c r="I13" s="18" t="s">
        <v>113</v>
      </c>
      <c r="J13" s="18" t="s">
        <v>113</v>
      </c>
      <c r="K13" s="18"/>
      <c r="L13" s="18">
        <v>12</v>
      </c>
      <c r="M13" s="18" t="s">
        <v>1694</v>
      </c>
      <c r="N13" s="18" t="s">
        <v>645</v>
      </c>
      <c r="O13" s="18" t="s">
        <v>1840</v>
      </c>
    </row>
    <row r="14" spans="1:18" ht="25" customHeight="1" x14ac:dyDescent="0.35">
      <c r="A14" s="18">
        <v>2024</v>
      </c>
      <c r="B14" s="18" t="s">
        <v>22</v>
      </c>
      <c r="C14" s="18" t="s">
        <v>18</v>
      </c>
      <c r="D14" s="18" t="s">
        <v>110</v>
      </c>
      <c r="E14" s="18" t="s">
        <v>1132</v>
      </c>
      <c r="F14" s="20" t="s">
        <v>165</v>
      </c>
      <c r="G14" s="18" t="s">
        <v>113</v>
      </c>
      <c r="H14" s="18"/>
      <c r="I14" s="18" t="s">
        <v>113</v>
      </c>
      <c r="J14" s="18"/>
      <c r="K14" s="18" t="s">
        <v>113</v>
      </c>
      <c r="L14" s="18">
        <v>13</v>
      </c>
      <c r="M14" s="18" t="s">
        <v>1704</v>
      </c>
      <c r="N14" s="18" t="s">
        <v>645</v>
      </c>
      <c r="O14" s="18" t="s">
        <v>1840</v>
      </c>
    </row>
    <row r="15" spans="1:18" ht="25" customHeight="1" x14ac:dyDescent="0.35">
      <c r="A15" s="18">
        <v>2024</v>
      </c>
      <c r="B15" s="18" t="s">
        <v>22</v>
      </c>
      <c r="C15" s="18" t="s">
        <v>18</v>
      </c>
      <c r="D15" s="18" t="s">
        <v>110</v>
      </c>
      <c r="E15" s="18" t="s">
        <v>1133</v>
      </c>
      <c r="F15" s="20" t="s">
        <v>167</v>
      </c>
      <c r="G15" s="18"/>
      <c r="H15" s="18"/>
      <c r="I15" s="18"/>
      <c r="J15" s="18" t="s">
        <v>113</v>
      </c>
      <c r="K15" s="18" t="s">
        <v>113</v>
      </c>
      <c r="L15" s="18">
        <v>14</v>
      </c>
      <c r="M15" s="18" t="s">
        <v>1705</v>
      </c>
      <c r="N15" s="18" t="s">
        <v>645</v>
      </c>
      <c r="O15" s="18" t="s">
        <v>1840</v>
      </c>
    </row>
    <row r="16" spans="1:18" ht="25" customHeight="1" x14ac:dyDescent="0.35">
      <c r="A16" s="18">
        <v>2024</v>
      </c>
      <c r="B16" s="18" t="s">
        <v>22</v>
      </c>
      <c r="C16" s="18" t="s">
        <v>18</v>
      </c>
      <c r="D16" s="18" t="s">
        <v>110</v>
      </c>
      <c r="E16" s="18" t="s">
        <v>1134</v>
      </c>
      <c r="F16" s="20" t="s">
        <v>1135</v>
      </c>
      <c r="G16" s="18" t="s">
        <v>113</v>
      </c>
      <c r="H16" s="18"/>
      <c r="I16" s="18" t="s">
        <v>113</v>
      </c>
      <c r="J16" s="18" t="s">
        <v>113</v>
      </c>
      <c r="K16" s="18"/>
      <c r="L16" s="18">
        <v>15</v>
      </c>
      <c r="M16" s="18"/>
      <c r="N16" s="18" t="s">
        <v>645</v>
      </c>
      <c r="O16" s="18" t="s">
        <v>1839</v>
      </c>
    </row>
    <row r="17" spans="1:15" ht="25" customHeight="1" x14ac:dyDescent="0.35">
      <c r="A17" s="18">
        <v>2024</v>
      </c>
      <c r="B17" s="18" t="s">
        <v>22</v>
      </c>
      <c r="C17" s="18" t="s">
        <v>18</v>
      </c>
      <c r="D17" s="18" t="s">
        <v>110</v>
      </c>
      <c r="E17" s="18" t="s">
        <v>1136</v>
      </c>
      <c r="F17" s="20" t="s">
        <v>455</v>
      </c>
      <c r="G17" s="18"/>
      <c r="H17" s="18"/>
      <c r="I17" s="18" t="s">
        <v>113</v>
      </c>
      <c r="J17" s="18" t="s">
        <v>113</v>
      </c>
      <c r="K17" s="18"/>
      <c r="L17" s="18">
        <v>16</v>
      </c>
      <c r="M17" s="18"/>
      <c r="N17" s="18" t="s">
        <v>645</v>
      </c>
      <c r="O17" s="18" t="s">
        <v>1839</v>
      </c>
    </row>
    <row r="18" spans="1:15" ht="25" customHeight="1" x14ac:dyDescent="0.35">
      <c r="A18" s="18">
        <v>2024</v>
      </c>
      <c r="B18" s="18" t="s">
        <v>22</v>
      </c>
      <c r="C18" s="18" t="s">
        <v>18</v>
      </c>
      <c r="D18" s="18" t="s">
        <v>110</v>
      </c>
      <c r="E18" s="18" t="s">
        <v>130</v>
      </c>
      <c r="F18" s="20" t="s">
        <v>131</v>
      </c>
      <c r="G18" s="18" t="s">
        <v>113</v>
      </c>
      <c r="H18" s="18" t="s">
        <v>113</v>
      </c>
      <c r="I18" s="18" t="s">
        <v>113</v>
      </c>
      <c r="J18" s="18" t="s">
        <v>113</v>
      </c>
      <c r="K18" s="18" t="s">
        <v>113</v>
      </c>
      <c r="L18" s="18">
        <v>17</v>
      </c>
      <c r="M18" s="18" t="s">
        <v>1698</v>
      </c>
      <c r="N18" s="18" t="s">
        <v>1107</v>
      </c>
      <c r="O18" s="18" t="s">
        <v>1840</v>
      </c>
    </row>
    <row r="19" spans="1:15" ht="25" customHeight="1" x14ac:dyDescent="0.35">
      <c r="A19" s="18">
        <v>2024</v>
      </c>
      <c r="B19" s="18" t="s">
        <v>22</v>
      </c>
      <c r="C19" s="18" t="s">
        <v>18</v>
      </c>
      <c r="D19" s="18" t="s">
        <v>110</v>
      </c>
      <c r="E19" s="18" t="s">
        <v>132</v>
      </c>
      <c r="F19" s="20" t="s">
        <v>133</v>
      </c>
      <c r="G19" s="18" t="s">
        <v>113</v>
      </c>
      <c r="H19" s="18" t="s">
        <v>113</v>
      </c>
      <c r="I19" s="18"/>
      <c r="J19" s="18"/>
      <c r="K19" s="18"/>
      <c r="L19" s="18">
        <v>18</v>
      </c>
      <c r="M19" s="18" t="s">
        <v>1693</v>
      </c>
      <c r="N19" s="18" t="s">
        <v>1112</v>
      </c>
      <c r="O19" s="18" t="s">
        <v>1840</v>
      </c>
    </row>
    <row r="20" spans="1:15" ht="25" customHeight="1" x14ac:dyDescent="0.35">
      <c r="A20" s="18">
        <v>2024</v>
      </c>
      <c r="B20" s="18" t="s">
        <v>22</v>
      </c>
      <c r="C20" s="18" t="s">
        <v>18</v>
      </c>
      <c r="D20" s="18" t="s">
        <v>134</v>
      </c>
      <c r="E20" s="18" t="s">
        <v>1137</v>
      </c>
      <c r="F20" s="20" t="s">
        <v>136</v>
      </c>
      <c r="G20" s="18" t="s">
        <v>113</v>
      </c>
      <c r="H20" s="18"/>
      <c r="I20" s="18" t="s">
        <v>113</v>
      </c>
      <c r="J20" s="18" t="s">
        <v>113</v>
      </c>
      <c r="K20" s="18" t="s">
        <v>113</v>
      </c>
      <c r="L20" s="18">
        <v>19</v>
      </c>
      <c r="M20" s="18" t="s">
        <v>1707</v>
      </c>
      <c r="N20" s="18" t="s">
        <v>551</v>
      </c>
      <c r="O20" s="18" t="s">
        <v>1840</v>
      </c>
    </row>
    <row r="21" spans="1:15" ht="25" customHeight="1" x14ac:dyDescent="0.35">
      <c r="A21" s="18">
        <v>2024</v>
      </c>
      <c r="B21" s="18" t="s">
        <v>22</v>
      </c>
      <c r="C21" s="18" t="s">
        <v>18</v>
      </c>
      <c r="D21" s="18" t="s">
        <v>134</v>
      </c>
      <c r="E21" s="18" t="s">
        <v>1138</v>
      </c>
      <c r="F21" s="20" t="s">
        <v>149</v>
      </c>
      <c r="G21" s="18" t="s">
        <v>113</v>
      </c>
      <c r="H21" s="18"/>
      <c r="I21" s="18" t="s">
        <v>113</v>
      </c>
      <c r="J21" s="18" t="s">
        <v>113</v>
      </c>
      <c r="K21" s="18" t="s">
        <v>113</v>
      </c>
      <c r="L21" s="18">
        <v>20</v>
      </c>
      <c r="M21" s="18" t="s">
        <v>1708</v>
      </c>
      <c r="N21" s="18" t="s">
        <v>551</v>
      </c>
      <c r="O21" s="18" t="s">
        <v>1840</v>
      </c>
    </row>
    <row r="22" spans="1:15" ht="25" customHeight="1" x14ac:dyDescent="0.35">
      <c r="A22" s="18">
        <v>2024</v>
      </c>
      <c r="B22" s="18" t="s">
        <v>22</v>
      </c>
      <c r="C22" s="18" t="s">
        <v>18</v>
      </c>
      <c r="D22" s="18" t="s">
        <v>134</v>
      </c>
      <c r="E22" s="18" t="s">
        <v>1139</v>
      </c>
      <c r="F22" s="20" t="s">
        <v>119</v>
      </c>
      <c r="G22" s="18" t="s">
        <v>113</v>
      </c>
      <c r="H22" s="18"/>
      <c r="I22" s="18" t="s">
        <v>113</v>
      </c>
      <c r="J22" s="18" t="s">
        <v>113</v>
      </c>
      <c r="K22" s="18"/>
      <c r="L22" s="18">
        <v>21</v>
      </c>
      <c r="M22" s="18" t="s">
        <v>1688</v>
      </c>
      <c r="N22" s="18" t="s">
        <v>551</v>
      </c>
      <c r="O22" s="18" t="s">
        <v>1840</v>
      </c>
    </row>
    <row r="23" spans="1:15" ht="25" customHeight="1" x14ac:dyDescent="0.35">
      <c r="A23" s="18">
        <v>2024</v>
      </c>
      <c r="B23" s="18" t="s">
        <v>22</v>
      </c>
      <c r="C23" s="18" t="s">
        <v>18</v>
      </c>
      <c r="D23" s="18" t="s">
        <v>134</v>
      </c>
      <c r="E23" s="18" t="s">
        <v>1140</v>
      </c>
      <c r="F23" s="20" t="s">
        <v>140</v>
      </c>
      <c r="G23" s="18"/>
      <c r="H23" s="18"/>
      <c r="I23" s="18" t="s">
        <v>113</v>
      </c>
      <c r="J23" s="18" t="s">
        <v>113</v>
      </c>
      <c r="K23" s="18"/>
      <c r="L23" s="18">
        <v>22</v>
      </c>
      <c r="M23" s="18" t="s">
        <v>1709</v>
      </c>
      <c r="N23" s="18" t="s">
        <v>551</v>
      </c>
      <c r="O23" s="18" t="s">
        <v>1840</v>
      </c>
    </row>
    <row r="24" spans="1:15" ht="25" customHeight="1" x14ac:dyDescent="0.35">
      <c r="A24" s="18">
        <v>2024</v>
      </c>
      <c r="B24" s="18" t="s">
        <v>22</v>
      </c>
      <c r="C24" s="18" t="s">
        <v>18</v>
      </c>
      <c r="D24" s="18" t="s">
        <v>134</v>
      </c>
      <c r="E24" s="18" t="s">
        <v>1141</v>
      </c>
      <c r="F24" s="20" t="s">
        <v>1142</v>
      </c>
      <c r="G24" s="18"/>
      <c r="H24" s="18"/>
      <c r="I24" s="18" t="s">
        <v>113</v>
      </c>
      <c r="J24" s="18" t="s">
        <v>113</v>
      </c>
      <c r="K24" s="18"/>
      <c r="L24" s="18">
        <v>23</v>
      </c>
      <c r="M24" s="18"/>
      <c r="N24" s="18" t="s">
        <v>551</v>
      </c>
      <c r="O24" s="18" t="s">
        <v>1839</v>
      </c>
    </row>
    <row r="25" spans="1:15" ht="25" customHeight="1" x14ac:dyDescent="0.35">
      <c r="A25" s="18">
        <v>2024</v>
      </c>
      <c r="B25" s="18" t="s">
        <v>22</v>
      </c>
      <c r="C25" s="18" t="s">
        <v>18</v>
      </c>
      <c r="D25" s="18" t="s">
        <v>134</v>
      </c>
      <c r="E25" s="18" t="s">
        <v>1143</v>
      </c>
      <c r="F25" s="20" t="s">
        <v>151</v>
      </c>
      <c r="G25" s="18"/>
      <c r="H25" s="18"/>
      <c r="I25" s="18" t="s">
        <v>113</v>
      </c>
      <c r="J25" s="18" t="s">
        <v>113</v>
      </c>
      <c r="K25" s="18"/>
      <c r="L25" s="18">
        <v>24</v>
      </c>
      <c r="M25" s="18"/>
      <c r="N25" s="18" t="s">
        <v>551</v>
      </c>
      <c r="O25" s="18" t="s">
        <v>1839</v>
      </c>
    </row>
    <row r="26" spans="1:15" ht="25" customHeight="1" x14ac:dyDescent="0.35">
      <c r="A26" s="18">
        <v>2024</v>
      </c>
      <c r="B26" s="18" t="s">
        <v>22</v>
      </c>
      <c r="C26" s="18" t="s">
        <v>18</v>
      </c>
      <c r="D26" s="18" t="s">
        <v>134</v>
      </c>
      <c r="E26" s="18" t="s">
        <v>1144</v>
      </c>
      <c r="F26" s="20" t="s">
        <v>138</v>
      </c>
      <c r="G26" s="18"/>
      <c r="H26" s="18"/>
      <c r="I26" s="18" t="s">
        <v>113</v>
      </c>
      <c r="J26" s="18" t="s">
        <v>113</v>
      </c>
      <c r="K26" s="18"/>
      <c r="L26" s="18">
        <v>25</v>
      </c>
      <c r="M26" s="18" t="s">
        <v>1710</v>
      </c>
      <c r="N26" s="18" t="s">
        <v>551</v>
      </c>
      <c r="O26" s="18" t="s">
        <v>1840</v>
      </c>
    </row>
    <row r="27" spans="1:15" ht="25" customHeight="1" x14ac:dyDescent="0.35">
      <c r="A27" s="18">
        <v>2024</v>
      </c>
      <c r="B27" s="18" t="s">
        <v>22</v>
      </c>
      <c r="C27" s="18" t="s">
        <v>18</v>
      </c>
      <c r="D27" s="18" t="s">
        <v>134</v>
      </c>
      <c r="E27" s="18" t="s">
        <v>1145</v>
      </c>
      <c r="F27" s="20" t="s">
        <v>147</v>
      </c>
      <c r="G27" s="18"/>
      <c r="H27" s="18"/>
      <c r="I27" s="18" t="s">
        <v>113</v>
      </c>
      <c r="J27" s="18" t="s">
        <v>113</v>
      </c>
      <c r="K27" s="18"/>
      <c r="L27" s="18">
        <v>26</v>
      </c>
      <c r="M27" s="18"/>
      <c r="N27" s="18" t="s">
        <v>551</v>
      </c>
      <c r="O27" s="18" t="s">
        <v>1839</v>
      </c>
    </row>
    <row r="28" spans="1:15" ht="25" customHeight="1" x14ac:dyDescent="0.35">
      <c r="A28" s="18">
        <v>2024</v>
      </c>
      <c r="B28" s="18" t="s">
        <v>22</v>
      </c>
      <c r="C28" s="18" t="s">
        <v>18</v>
      </c>
      <c r="D28" s="18" t="s">
        <v>134</v>
      </c>
      <c r="E28" s="18" t="s">
        <v>1146</v>
      </c>
      <c r="F28" s="20" t="s">
        <v>157</v>
      </c>
      <c r="G28" s="18" t="s">
        <v>113</v>
      </c>
      <c r="H28" s="18"/>
      <c r="I28" s="18" t="s">
        <v>113</v>
      </c>
      <c r="J28" s="18"/>
      <c r="K28" s="18" t="s">
        <v>113</v>
      </c>
      <c r="L28" s="18">
        <v>27</v>
      </c>
      <c r="M28" s="18"/>
      <c r="N28" s="18" t="s">
        <v>551</v>
      </c>
      <c r="O28" s="18" t="s">
        <v>1839</v>
      </c>
    </row>
    <row r="29" spans="1:15" ht="25" customHeight="1" x14ac:dyDescent="0.35">
      <c r="A29" s="18">
        <v>2024</v>
      </c>
      <c r="B29" s="18" t="s">
        <v>22</v>
      </c>
      <c r="C29" s="18" t="s">
        <v>18</v>
      </c>
      <c r="D29" s="18" t="s">
        <v>134</v>
      </c>
      <c r="E29" s="18" t="s">
        <v>1147</v>
      </c>
      <c r="F29" s="20" t="s">
        <v>464</v>
      </c>
      <c r="G29" s="18" t="s">
        <v>113</v>
      </c>
      <c r="H29" s="18"/>
      <c r="I29" s="18" t="s">
        <v>113</v>
      </c>
      <c r="J29" s="18" t="s">
        <v>113</v>
      </c>
      <c r="K29" s="18" t="s">
        <v>113</v>
      </c>
      <c r="L29" s="18">
        <v>28</v>
      </c>
      <c r="M29" s="18" t="s">
        <v>1711</v>
      </c>
      <c r="N29" s="18" t="s">
        <v>645</v>
      </c>
      <c r="O29" s="18" t="s">
        <v>1840</v>
      </c>
    </row>
    <row r="30" spans="1:15" ht="25" customHeight="1" x14ac:dyDescent="0.35">
      <c r="A30" s="18">
        <v>2024</v>
      </c>
      <c r="B30" s="18" t="s">
        <v>22</v>
      </c>
      <c r="C30" s="18" t="s">
        <v>18</v>
      </c>
      <c r="D30" s="18" t="s">
        <v>134</v>
      </c>
      <c r="E30" s="18" t="s">
        <v>1148</v>
      </c>
      <c r="F30" s="20" t="s">
        <v>172</v>
      </c>
      <c r="G30" s="18" t="s">
        <v>113</v>
      </c>
      <c r="H30" s="18"/>
      <c r="I30" s="18" t="s">
        <v>113</v>
      </c>
      <c r="J30" s="18" t="s">
        <v>113</v>
      </c>
      <c r="K30" s="18" t="s">
        <v>113</v>
      </c>
      <c r="L30" s="18">
        <v>29</v>
      </c>
      <c r="M30" s="18" t="s">
        <v>1712</v>
      </c>
      <c r="N30" s="18" t="s">
        <v>645</v>
      </c>
      <c r="O30" s="18" t="s">
        <v>1840</v>
      </c>
    </row>
    <row r="31" spans="1:15" ht="25" customHeight="1" x14ac:dyDescent="0.35">
      <c r="A31" s="18">
        <v>2024</v>
      </c>
      <c r="B31" s="18" t="s">
        <v>22</v>
      </c>
      <c r="C31" s="18" t="s">
        <v>18</v>
      </c>
      <c r="D31" s="18" t="s">
        <v>134</v>
      </c>
      <c r="E31" s="18" t="s">
        <v>1149</v>
      </c>
      <c r="F31" s="20" t="s">
        <v>128</v>
      </c>
      <c r="G31" s="18" t="s">
        <v>113</v>
      </c>
      <c r="H31" s="18"/>
      <c r="I31" s="18" t="s">
        <v>113</v>
      </c>
      <c r="J31" s="18" t="s">
        <v>113</v>
      </c>
      <c r="K31" s="18"/>
      <c r="L31" s="18">
        <v>30</v>
      </c>
      <c r="M31" s="18" t="s">
        <v>1692</v>
      </c>
      <c r="N31" s="18" t="s">
        <v>645</v>
      </c>
      <c r="O31" s="18" t="s">
        <v>1840</v>
      </c>
    </row>
    <row r="32" spans="1:15" ht="25" customHeight="1" x14ac:dyDescent="0.35">
      <c r="A32" s="18">
        <v>2024</v>
      </c>
      <c r="B32" s="18" t="s">
        <v>22</v>
      </c>
      <c r="C32" s="18" t="s">
        <v>18</v>
      </c>
      <c r="D32" s="18" t="s">
        <v>134</v>
      </c>
      <c r="E32" s="18" t="s">
        <v>1150</v>
      </c>
      <c r="F32" s="20" t="s">
        <v>1151</v>
      </c>
      <c r="G32" s="18"/>
      <c r="H32" s="18"/>
      <c r="I32" s="18"/>
      <c r="J32" s="18" t="s">
        <v>113</v>
      </c>
      <c r="K32" s="18" t="s">
        <v>113</v>
      </c>
      <c r="L32" s="18">
        <v>31</v>
      </c>
      <c r="M32" s="18" t="s">
        <v>1713</v>
      </c>
      <c r="N32" s="18" t="s">
        <v>645</v>
      </c>
      <c r="O32" s="18" t="s">
        <v>1840</v>
      </c>
    </row>
    <row r="33" spans="1:15" ht="25" customHeight="1" x14ac:dyDescent="0.35">
      <c r="A33" s="18">
        <v>2024</v>
      </c>
      <c r="B33" s="18" t="s">
        <v>22</v>
      </c>
      <c r="C33" s="18" t="s">
        <v>18</v>
      </c>
      <c r="D33" s="18" t="s">
        <v>134</v>
      </c>
      <c r="E33" s="18" t="s">
        <v>1152</v>
      </c>
      <c r="F33" s="20" t="s">
        <v>1153</v>
      </c>
      <c r="G33" s="18"/>
      <c r="H33" s="18"/>
      <c r="I33" s="18" t="s">
        <v>113</v>
      </c>
      <c r="J33" s="18" t="s">
        <v>113</v>
      </c>
      <c r="K33" s="18"/>
      <c r="L33" s="18">
        <v>32</v>
      </c>
      <c r="M33" s="18"/>
      <c r="N33" s="18" t="s">
        <v>645</v>
      </c>
      <c r="O33" s="18" t="s">
        <v>1839</v>
      </c>
    </row>
    <row r="34" spans="1:15" ht="25" customHeight="1" x14ac:dyDescent="0.35">
      <c r="A34" s="18">
        <v>2024</v>
      </c>
      <c r="B34" s="18" t="s">
        <v>22</v>
      </c>
      <c r="C34" s="18" t="s">
        <v>18</v>
      </c>
      <c r="D34" s="18" t="s">
        <v>134</v>
      </c>
      <c r="E34" s="18" t="s">
        <v>1154</v>
      </c>
      <c r="F34" s="20" t="s">
        <v>174</v>
      </c>
      <c r="G34" s="18"/>
      <c r="H34" s="18"/>
      <c r="I34" s="18" t="s">
        <v>113</v>
      </c>
      <c r="J34" s="18" t="s">
        <v>113</v>
      </c>
      <c r="K34" s="18"/>
      <c r="L34" s="18">
        <v>33</v>
      </c>
      <c r="M34" s="18"/>
      <c r="N34" s="18" t="s">
        <v>645</v>
      </c>
      <c r="O34" s="18" t="s">
        <v>1839</v>
      </c>
    </row>
    <row r="35" spans="1:15" ht="25" customHeight="1" x14ac:dyDescent="0.35">
      <c r="A35" s="18">
        <v>2024</v>
      </c>
      <c r="B35" s="18" t="s">
        <v>22</v>
      </c>
      <c r="C35" s="18" t="s">
        <v>18</v>
      </c>
      <c r="D35" s="18" t="s">
        <v>134</v>
      </c>
      <c r="E35" s="18" t="s">
        <v>1155</v>
      </c>
      <c r="F35" s="20" t="s">
        <v>161</v>
      </c>
      <c r="G35" s="18"/>
      <c r="H35" s="18"/>
      <c r="I35" s="18"/>
      <c r="J35" s="18" t="s">
        <v>113</v>
      </c>
      <c r="K35" s="18" t="s">
        <v>113</v>
      </c>
      <c r="L35" s="18">
        <v>34</v>
      </c>
      <c r="M35" s="18" t="s">
        <v>1714</v>
      </c>
      <c r="N35" s="18" t="s">
        <v>645</v>
      </c>
      <c r="O35" s="18" t="s">
        <v>1840</v>
      </c>
    </row>
    <row r="36" spans="1:15" ht="25" customHeight="1" x14ac:dyDescent="0.35">
      <c r="A36" s="18">
        <v>2024</v>
      </c>
      <c r="B36" s="18" t="s">
        <v>22</v>
      </c>
      <c r="C36" s="18" t="s">
        <v>18</v>
      </c>
      <c r="D36" s="18" t="s">
        <v>134</v>
      </c>
      <c r="E36" s="18" t="s">
        <v>1156</v>
      </c>
      <c r="F36" s="20" t="s">
        <v>170</v>
      </c>
      <c r="G36" s="18"/>
      <c r="H36" s="18"/>
      <c r="I36" s="18" t="s">
        <v>113</v>
      </c>
      <c r="J36" s="18" t="s">
        <v>113</v>
      </c>
      <c r="K36" s="18"/>
      <c r="L36" s="18">
        <v>35</v>
      </c>
      <c r="M36" s="18"/>
      <c r="N36" s="18" t="s">
        <v>645</v>
      </c>
      <c r="O36" s="18" t="s">
        <v>1839</v>
      </c>
    </row>
    <row r="37" spans="1:15" ht="25" customHeight="1" x14ac:dyDescent="0.35">
      <c r="A37" s="18">
        <v>2024</v>
      </c>
      <c r="B37" s="18" t="s">
        <v>22</v>
      </c>
      <c r="C37" s="18" t="s">
        <v>18</v>
      </c>
      <c r="D37" s="18" t="s">
        <v>134</v>
      </c>
      <c r="E37" s="18" t="s">
        <v>1157</v>
      </c>
      <c r="F37" s="20" t="s">
        <v>179</v>
      </c>
      <c r="G37" s="18" t="s">
        <v>113</v>
      </c>
      <c r="H37" s="18"/>
      <c r="I37" s="18" t="s">
        <v>113</v>
      </c>
      <c r="J37" s="18"/>
      <c r="K37" s="18" t="s">
        <v>113</v>
      </c>
      <c r="L37" s="18">
        <v>36</v>
      </c>
      <c r="M37" s="18"/>
      <c r="N37" s="18" t="s">
        <v>645</v>
      </c>
      <c r="O37" s="18" t="s">
        <v>1839</v>
      </c>
    </row>
    <row r="38" spans="1:15" ht="25" customHeight="1" x14ac:dyDescent="0.35">
      <c r="A38" s="18">
        <v>2024</v>
      </c>
      <c r="B38" s="18" t="s">
        <v>22</v>
      </c>
      <c r="C38" s="18" t="s">
        <v>18</v>
      </c>
      <c r="D38" s="18" t="s">
        <v>134</v>
      </c>
      <c r="E38" s="18" t="s">
        <v>180</v>
      </c>
      <c r="F38" s="20" t="s">
        <v>181</v>
      </c>
      <c r="G38" s="18" t="s">
        <v>113</v>
      </c>
      <c r="H38" s="18" t="s">
        <v>113</v>
      </c>
      <c r="I38" s="18" t="s">
        <v>113</v>
      </c>
      <c r="J38" s="18" t="s">
        <v>113</v>
      </c>
      <c r="K38" s="18" t="s">
        <v>113</v>
      </c>
      <c r="L38" s="18">
        <v>37</v>
      </c>
      <c r="M38" s="18" t="s">
        <v>1790</v>
      </c>
      <c r="N38" s="18" t="s">
        <v>1107</v>
      </c>
      <c r="O38" s="18" t="s">
        <v>1840</v>
      </c>
    </row>
    <row r="39" spans="1:15" ht="25" customHeight="1" x14ac:dyDescent="0.35">
      <c r="A39" s="18">
        <v>2024</v>
      </c>
      <c r="B39" s="18" t="s">
        <v>22</v>
      </c>
      <c r="C39" s="18" t="s">
        <v>18</v>
      </c>
      <c r="D39" s="18" t="s">
        <v>134</v>
      </c>
      <c r="E39" s="18" t="s">
        <v>182</v>
      </c>
      <c r="F39" s="20" t="s">
        <v>183</v>
      </c>
      <c r="G39" s="18"/>
      <c r="H39" s="18"/>
      <c r="I39" s="18" t="s">
        <v>113</v>
      </c>
      <c r="J39" s="18" t="s">
        <v>113</v>
      </c>
      <c r="K39" s="18" t="s">
        <v>113</v>
      </c>
      <c r="L39" s="18">
        <v>38</v>
      </c>
      <c r="M39" s="18" t="s">
        <v>1791</v>
      </c>
      <c r="N39" s="18" t="s">
        <v>1112</v>
      </c>
      <c r="O39" s="18" t="s">
        <v>1840</v>
      </c>
    </row>
    <row r="40" spans="1:15" ht="25" customHeight="1" x14ac:dyDescent="0.35">
      <c r="A40" s="18">
        <v>2024</v>
      </c>
      <c r="B40" s="18" t="s">
        <v>22</v>
      </c>
      <c r="C40" s="18" t="s">
        <v>18</v>
      </c>
      <c r="D40" s="18" t="s">
        <v>184</v>
      </c>
      <c r="E40" s="18" t="s">
        <v>1158</v>
      </c>
      <c r="F40" s="20" t="s">
        <v>185</v>
      </c>
      <c r="G40" s="18" t="s">
        <v>113</v>
      </c>
      <c r="H40" s="18" t="s">
        <v>113</v>
      </c>
      <c r="I40" s="18" t="s">
        <v>113</v>
      </c>
      <c r="J40" s="18" t="s">
        <v>113</v>
      </c>
      <c r="K40" s="18" t="s">
        <v>113</v>
      </c>
      <c r="L40" s="18">
        <v>39</v>
      </c>
      <c r="M40" s="18"/>
      <c r="N40" s="18" t="s">
        <v>1107</v>
      </c>
      <c r="O40" s="18" t="s">
        <v>1839</v>
      </c>
    </row>
    <row r="41" spans="1:15" ht="25" customHeight="1" x14ac:dyDescent="0.35">
      <c r="A41" s="18">
        <v>2024</v>
      </c>
      <c r="B41" s="18" t="s">
        <v>22</v>
      </c>
      <c r="C41" s="18" t="s">
        <v>21</v>
      </c>
      <c r="D41" s="18" t="s">
        <v>110</v>
      </c>
      <c r="E41" s="18" t="s">
        <v>1159</v>
      </c>
      <c r="F41" s="20" t="s">
        <v>187</v>
      </c>
      <c r="G41" s="18" t="s">
        <v>113</v>
      </c>
      <c r="H41" s="18"/>
      <c r="I41" s="18" t="s">
        <v>113</v>
      </c>
      <c r="J41" s="18" t="s">
        <v>113</v>
      </c>
      <c r="K41" s="18" t="s">
        <v>113</v>
      </c>
      <c r="L41" s="18">
        <v>40</v>
      </c>
      <c r="M41" s="18" t="s">
        <v>1715</v>
      </c>
      <c r="N41" s="18" t="s">
        <v>551</v>
      </c>
      <c r="O41" s="18" t="s">
        <v>1840</v>
      </c>
    </row>
    <row r="42" spans="1:15" ht="25" customHeight="1" x14ac:dyDescent="0.35">
      <c r="A42" s="18">
        <v>2024</v>
      </c>
      <c r="B42" s="18" t="s">
        <v>22</v>
      </c>
      <c r="C42" s="18" t="s">
        <v>21</v>
      </c>
      <c r="D42" s="18" t="s">
        <v>110</v>
      </c>
      <c r="E42" s="18" t="s">
        <v>1160</v>
      </c>
      <c r="F42" s="20" t="s">
        <v>189</v>
      </c>
      <c r="G42" s="18" t="s">
        <v>113</v>
      </c>
      <c r="H42" s="18"/>
      <c r="I42" s="18" t="s">
        <v>113</v>
      </c>
      <c r="J42" s="18" t="s">
        <v>113</v>
      </c>
      <c r="K42" s="18" t="s">
        <v>113</v>
      </c>
      <c r="L42" s="18">
        <v>41</v>
      </c>
      <c r="M42" s="18" t="s">
        <v>1716</v>
      </c>
      <c r="N42" s="18" t="s">
        <v>551</v>
      </c>
      <c r="O42" s="18" t="s">
        <v>1840</v>
      </c>
    </row>
    <row r="43" spans="1:15" ht="25" customHeight="1" x14ac:dyDescent="0.35">
      <c r="A43" s="18">
        <v>2024</v>
      </c>
      <c r="B43" s="18" t="s">
        <v>22</v>
      </c>
      <c r="C43" s="18" t="s">
        <v>21</v>
      </c>
      <c r="D43" s="18" t="s">
        <v>110</v>
      </c>
      <c r="E43" s="18" t="s">
        <v>1161</v>
      </c>
      <c r="F43" s="20" t="s">
        <v>203</v>
      </c>
      <c r="G43" s="18" t="s">
        <v>113</v>
      </c>
      <c r="H43" s="18"/>
      <c r="I43" s="18" t="s">
        <v>113</v>
      </c>
      <c r="J43" s="18" t="s">
        <v>113</v>
      </c>
      <c r="K43" s="18" t="s">
        <v>113</v>
      </c>
      <c r="L43" s="18">
        <v>42</v>
      </c>
      <c r="M43" s="18" t="s">
        <v>1717</v>
      </c>
      <c r="N43" s="18" t="s">
        <v>551</v>
      </c>
      <c r="O43" s="18" t="s">
        <v>1840</v>
      </c>
    </row>
    <row r="44" spans="1:15" ht="25" customHeight="1" x14ac:dyDescent="0.35">
      <c r="A44" s="18">
        <v>2024</v>
      </c>
      <c r="B44" s="18" t="s">
        <v>22</v>
      </c>
      <c r="C44" s="18" t="s">
        <v>21</v>
      </c>
      <c r="D44" s="18" t="s">
        <v>110</v>
      </c>
      <c r="E44" s="18" t="s">
        <v>1162</v>
      </c>
      <c r="F44" s="20" t="s">
        <v>205</v>
      </c>
      <c r="G44" s="18" t="s">
        <v>113</v>
      </c>
      <c r="H44" s="18"/>
      <c r="I44" s="18" t="s">
        <v>113</v>
      </c>
      <c r="J44" s="18" t="s">
        <v>113</v>
      </c>
      <c r="K44" s="18" t="s">
        <v>113</v>
      </c>
      <c r="L44" s="18">
        <v>43</v>
      </c>
      <c r="M44" s="18" t="s">
        <v>1718</v>
      </c>
      <c r="N44" s="18" t="s">
        <v>551</v>
      </c>
      <c r="O44" s="18" t="s">
        <v>1840</v>
      </c>
    </row>
    <row r="45" spans="1:15" ht="25" customHeight="1" x14ac:dyDescent="0.35">
      <c r="A45" s="18">
        <v>2024</v>
      </c>
      <c r="B45" s="18" t="s">
        <v>22</v>
      </c>
      <c r="C45" s="18" t="s">
        <v>21</v>
      </c>
      <c r="D45" s="18" t="s">
        <v>110</v>
      </c>
      <c r="E45" s="18" t="s">
        <v>1163</v>
      </c>
      <c r="F45" s="20" t="s">
        <v>229</v>
      </c>
      <c r="G45" s="18" t="s">
        <v>113</v>
      </c>
      <c r="H45" s="18"/>
      <c r="I45" s="18" t="s">
        <v>113</v>
      </c>
      <c r="J45" s="18" t="s">
        <v>113</v>
      </c>
      <c r="K45" s="18"/>
      <c r="L45" s="18">
        <v>44</v>
      </c>
      <c r="M45" s="18"/>
      <c r="N45" s="18" t="s">
        <v>551</v>
      </c>
      <c r="O45" s="18" t="s">
        <v>1839</v>
      </c>
    </row>
    <row r="46" spans="1:15" ht="25" customHeight="1" x14ac:dyDescent="0.35">
      <c r="A46" s="18">
        <v>2024</v>
      </c>
      <c r="B46" s="18" t="s">
        <v>22</v>
      </c>
      <c r="C46" s="18" t="s">
        <v>21</v>
      </c>
      <c r="D46" s="18" t="s">
        <v>110</v>
      </c>
      <c r="E46" s="18" t="s">
        <v>1164</v>
      </c>
      <c r="F46" s="20" t="s">
        <v>231</v>
      </c>
      <c r="G46" s="18" t="s">
        <v>113</v>
      </c>
      <c r="H46" s="18"/>
      <c r="I46" s="18" t="s">
        <v>113</v>
      </c>
      <c r="J46" s="18"/>
      <c r="K46" s="18" t="s">
        <v>113</v>
      </c>
      <c r="L46" s="18">
        <v>45</v>
      </c>
      <c r="M46" s="18" t="s">
        <v>1776</v>
      </c>
      <c r="N46" s="18" t="s">
        <v>551</v>
      </c>
      <c r="O46" s="18" t="s">
        <v>1840</v>
      </c>
    </row>
    <row r="47" spans="1:15" ht="25" customHeight="1" x14ac:dyDescent="0.35">
      <c r="A47" s="18">
        <v>2024</v>
      </c>
      <c r="B47" s="18" t="s">
        <v>22</v>
      </c>
      <c r="C47" s="18" t="s">
        <v>21</v>
      </c>
      <c r="D47" s="18" t="s">
        <v>110</v>
      </c>
      <c r="E47" s="18" t="s">
        <v>1165</v>
      </c>
      <c r="F47" s="20" t="s">
        <v>233</v>
      </c>
      <c r="G47" s="18" t="s">
        <v>113</v>
      </c>
      <c r="H47" s="18"/>
      <c r="I47" s="18" t="s">
        <v>113</v>
      </c>
      <c r="J47" s="18" t="s">
        <v>113</v>
      </c>
      <c r="K47" s="18" t="s">
        <v>113</v>
      </c>
      <c r="L47" s="18">
        <v>46</v>
      </c>
      <c r="M47" s="18" t="s">
        <v>1720</v>
      </c>
      <c r="N47" s="18" t="s">
        <v>551</v>
      </c>
      <c r="O47" s="18" t="s">
        <v>1840</v>
      </c>
    </row>
    <row r="48" spans="1:15" ht="25" customHeight="1" x14ac:dyDescent="0.35">
      <c r="A48" s="18">
        <v>2024</v>
      </c>
      <c r="B48" s="18" t="s">
        <v>22</v>
      </c>
      <c r="C48" s="18" t="s">
        <v>21</v>
      </c>
      <c r="D48" s="18" t="s">
        <v>110</v>
      </c>
      <c r="E48" s="18" t="s">
        <v>1124</v>
      </c>
      <c r="F48" s="20" t="s">
        <v>234</v>
      </c>
      <c r="G48" s="18"/>
      <c r="H48" s="18"/>
      <c r="I48" s="18" t="s">
        <v>113</v>
      </c>
      <c r="J48" s="18" t="s">
        <v>113</v>
      </c>
      <c r="K48" s="18"/>
      <c r="L48" s="18">
        <v>47</v>
      </c>
      <c r="M48" s="18" t="s">
        <v>1702</v>
      </c>
      <c r="N48" s="18" t="s">
        <v>551</v>
      </c>
      <c r="O48" s="18" t="s">
        <v>1840</v>
      </c>
    </row>
    <row r="49" spans="1:15" ht="25" customHeight="1" x14ac:dyDescent="0.35">
      <c r="A49" s="18">
        <v>2024</v>
      </c>
      <c r="B49" s="18" t="s">
        <v>22</v>
      </c>
      <c r="C49" s="18" t="s">
        <v>21</v>
      </c>
      <c r="D49" s="18" t="s">
        <v>110</v>
      </c>
      <c r="E49" s="18" t="s">
        <v>1166</v>
      </c>
      <c r="F49" s="20" t="s">
        <v>195</v>
      </c>
      <c r="G49" s="18" t="s">
        <v>113</v>
      </c>
      <c r="H49" s="18"/>
      <c r="I49" s="18" t="s">
        <v>113</v>
      </c>
      <c r="J49" s="18" t="s">
        <v>113</v>
      </c>
      <c r="K49" s="18" t="s">
        <v>113</v>
      </c>
      <c r="L49" s="18">
        <v>48</v>
      </c>
      <c r="M49" s="18" t="s">
        <v>1721</v>
      </c>
      <c r="N49" s="18" t="s">
        <v>645</v>
      </c>
      <c r="O49" s="18" t="s">
        <v>1840</v>
      </c>
    </row>
    <row r="50" spans="1:15" ht="25" customHeight="1" x14ac:dyDescent="0.35">
      <c r="A50" s="18">
        <v>2024</v>
      </c>
      <c r="B50" s="18" t="s">
        <v>22</v>
      </c>
      <c r="C50" s="18" t="s">
        <v>21</v>
      </c>
      <c r="D50" s="18" t="s">
        <v>110</v>
      </c>
      <c r="E50" s="18" t="s">
        <v>1167</v>
      </c>
      <c r="F50" s="20" t="s">
        <v>197</v>
      </c>
      <c r="G50" s="18" t="s">
        <v>113</v>
      </c>
      <c r="H50" s="18"/>
      <c r="I50" s="18" t="s">
        <v>113</v>
      </c>
      <c r="J50" s="18" t="s">
        <v>113</v>
      </c>
      <c r="K50" s="18" t="s">
        <v>113</v>
      </c>
      <c r="L50" s="18">
        <v>49</v>
      </c>
      <c r="M50" s="18" t="s">
        <v>1722</v>
      </c>
      <c r="N50" s="18" t="s">
        <v>645</v>
      </c>
      <c r="O50" s="18" t="s">
        <v>1840</v>
      </c>
    </row>
    <row r="51" spans="1:15" ht="25" customHeight="1" x14ac:dyDescent="0.35">
      <c r="A51" s="18">
        <v>2024</v>
      </c>
      <c r="B51" s="18" t="s">
        <v>22</v>
      </c>
      <c r="C51" s="18" t="s">
        <v>21</v>
      </c>
      <c r="D51" s="18" t="s">
        <v>110</v>
      </c>
      <c r="E51" s="18" t="s">
        <v>1168</v>
      </c>
      <c r="F51" s="20" t="s">
        <v>209</v>
      </c>
      <c r="G51" s="18" t="s">
        <v>113</v>
      </c>
      <c r="H51" s="18"/>
      <c r="I51" s="18" t="s">
        <v>113</v>
      </c>
      <c r="J51" s="18" t="s">
        <v>113</v>
      </c>
      <c r="K51" s="18"/>
      <c r="L51" s="18">
        <v>50</v>
      </c>
      <c r="M51" s="18" t="s">
        <v>1723</v>
      </c>
      <c r="N51" s="18" t="s">
        <v>645</v>
      </c>
      <c r="O51" s="18" t="s">
        <v>1840</v>
      </c>
    </row>
    <row r="52" spans="1:15" ht="25" customHeight="1" x14ac:dyDescent="0.35">
      <c r="A52" s="18">
        <v>2024</v>
      </c>
      <c r="B52" s="18" t="s">
        <v>22</v>
      </c>
      <c r="C52" s="18" t="s">
        <v>21</v>
      </c>
      <c r="D52" s="18" t="s">
        <v>110</v>
      </c>
      <c r="E52" s="18" t="s">
        <v>1169</v>
      </c>
      <c r="F52" s="20" t="s">
        <v>211</v>
      </c>
      <c r="G52" s="18" t="s">
        <v>113</v>
      </c>
      <c r="H52" s="18"/>
      <c r="I52" s="18" t="s">
        <v>113</v>
      </c>
      <c r="J52" s="18" t="s">
        <v>113</v>
      </c>
      <c r="K52" s="18" t="s">
        <v>113</v>
      </c>
      <c r="L52" s="18">
        <v>51</v>
      </c>
      <c r="M52" s="18" t="s">
        <v>1724</v>
      </c>
      <c r="N52" s="18" t="s">
        <v>645</v>
      </c>
      <c r="O52" s="18" t="s">
        <v>1840</v>
      </c>
    </row>
    <row r="53" spans="1:15" ht="25" customHeight="1" x14ac:dyDescent="0.35">
      <c r="A53" s="18">
        <v>2024</v>
      </c>
      <c r="B53" s="18" t="s">
        <v>22</v>
      </c>
      <c r="C53" s="18" t="s">
        <v>21</v>
      </c>
      <c r="D53" s="18" t="s">
        <v>110</v>
      </c>
      <c r="E53" s="18" t="s">
        <v>1170</v>
      </c>
      <c r="F53" s="20" t="s">
        <v>250</v>
      </c>
      <c r="G53" s="18" t="s">
        <v>113</v>
      </c>
      <c r="H53" s="18"/>
      <c r="I53" s="18" t="s">
        <v>113</v>
      </c>
      <c r="J53" s="18" t="s">
        <v>113</v>
      </c>
      <c r="K53" s="18"/>
      <c r="L53" s="18">
        <v>52</v>
      </c>
      <c r="M53" s="18"/>
      <c r="N53" s="18" t="s">
        <v>645</v>
      </c>
      <c r="O53" s="18" t="s">
        <v>1839</v>
      </c>
    </row>
    <row r="54" spans="1:15" ht="25" customHeight="1" x14ac:dyDescent="0.35">
      <c r="A54" s="18">
        <v>2024</v>
      </c>
      <c r="B54" s="18" t="s">
        <v>22</v>
      </c>
      <c r="C54" s="18" t="s">
        <v>21</v>
      </c>
      <c r="D54" s="18" t="s">
        <v>110</v>
      </c>
      <c r="E54" s="18" t="s">
        <v>1171</v>
      </c>
      <c r="F54" s="20" t="s">
        <v>252</v>
      </c>
      <c r="G54" s="18" t="s">
        <v>113</v>
      </c>
      <c r="H54" s="18"/>
      <c r="I54" s="18" t="s">
        <v>113</v>
      </c>
      <c r="J54" s="18"/>
      <c r="K54" s="18" t="s">
        <v>113</v>
      </c>
      <c r="L54" s="18">
        <v>53</v>
      </c>
      <c r="M54" s="18" t="s">
        <v>1777</v>
      </c>
      <c r="N54" s="18" t="s">
        <v>645</v>
      </c>
      <c r="O54" s="18" t="s">
        <v>1840</v>
      </c>
    </row>
    <row r="55" spans="1:15" ht="25" customHeight="1" x14ac:dyDescent="0.35">
      <c r="A55" s="18">
        <v>2024</v>
      </c>
      <c r="B55" s="18" t="s">
        <v>22</v>
      </c>
      <c r="C55" s="18" t="s">
        <v>21</v>
      </c>
      <c r="D55" s="18" t="s">
        <v>110</v>
      </c>
      <c r="E55" s="18" t="s">
        <v>1172</v>
      </c>
      <c r="F55" s="20" t="s">
        <v>254</v>
      </c>
      <c r="G55" s="18" t="s">
        <v>113</v>
      </c>
      <c r="H55" s="18"/>
      <c r="I55" s="18" t="s">
        <v>113</v>
      </c>
      <c r="J55" s="18" t="s">
        <v>113</v>
      </c>
      <c r="K55" s="18" t="s">
        <v>113</v>
      </c>
      <c r="L55" s="18">
        <v>54</v>
      </c>
      <c r="M55" s="18" t="s">
        <v>1726</v>
      </c>
      <c r="N55" s="18" t="s">
        <v>645</v>
      </c>
      <c r="O55" s="18" t="s">
        <v>1840</v>
      </c>
    </row>
    <row r="56" spans="1:15" ht="25" customHeight="1" x14ac:dyDescent="0.35">
      <c r="A56" s="18">
        <v>2024</v>
      </c>
      <c r="B56" s="18" t="s">
        <v>22</v>
      </c>
      <c r="C56" s="18" t="s">
        <v>21</v>
      </c>
      <c r="D56" s="18" t="s">
        <v>110</v>
      </c>
      <c r="E56" s="18" t="s">
        <v>1133</v>
      </c>
      <c r="F56" s="20" t="s">
        <v>256</v>
      </c>
      <c r="G56" s="18"/>
      <c r="H56" s="18"/>
      <c r="I56" s="18"/>
      <c r="J56" s="18" t="s">
        <v>113</v>
      </c>
      <c r="K56" s="18" t="s">
        <v>113</v>
      </c>
      <c r="L56" s="18">
        <v>55</v>
      </c>
      <c r="M56" s="18" t="s">
        <v>1705</v>
      </c>
      <c r="N56" s="18" t="s">
        <v>645</v>
      </c>
      <c r="O56" s="18" t="s">
        <v>1840</v>
      </c>
    </row>
    <row r="57" spans="1:15" ht="25" customHeight="1" x14ac:dyDescent="0.35">
      <c r="A57" s="18">
        <v>2024</v>
      </c>
      <c r="B57" s="18" t="s">
        <v>22</v>
      </c>
      <c r="C57" s="18" t="s">
        <v>21</v>
      </c>
      <c r="D57" s="18" t="s">
        <v>110</v>
      </c>
      <c r="E57" s="18" t="s">
        <v>130</v>
      </c>
      <c r="F57" s="20" t="s">
        <v>131</v>
      </c>
      <c r="G57" s="18" t="s">
        <v>113</v>
      </c>
      <c r="H57" s="18" t="s">
        <v>113</v>
      </c>
      <c r="I57" s="18" t="s">
        <v>113</v>
      </c>
      <c r="J57" s="18" t="s">
        <v>113</v>
      </c>
      <c r="K57" s="18" t="s">
        <v>113</v>
      </c>
      <c r="L57" s="18">
        <v>56</v>
      </c>
      <c r="M57" s="18" t="s">
        <v>1698</v>
      </c>
      <c r="N57" s="18" t="s">
        <v>1107</v>
      </c>
      <c r="O57" s="18" t="s">
        <v>1840</v>
      </c>
    </row>
    <row r="58" spans="1:15" ht="25" customHeight="1" x14ac:dyDescent="0.35">
      <c r="A58" s="18">
        <v>2024</v>
      </c>
      <c r="B58" s="18" t="s">
        <v>22</v>
      </c>
      <c r="C58" s="18" t="s">
        <v>21</v>
      </c>
      <c r="D58" s="18" t="s">
        <v>110</v>
      </c>
      <c r="E58" s="18" t="s">
        <v>132</v>
      </c>
      <c r="F58" s="20" t="s">
        <v>214</v>
      </c>
      <c r="G58" s="18" t="s">
        <v>113</v>
      </c>
      <c r="H58" s="18" t="s">
        <v>113</v>
      </c>
      <c r="I58" s="18"/>
      <c r="J58" s="18"/>
      <c r="K58" s="18"/>
      <c r="L58" s="18">
        <v>57</v>
      </c>
      <c r="M58" s="18" t="s">
        <v>1693</v>
      </c>
      <c r="N58" s="18" t="s">
        <v>1112</v>
      </c>
      <c r="O58" s="18" t="s">
        <v>1840</v>
      </c>
    </row>
    <row r="59" spans="1:15" ht="25" customHeight="1" x14ac:dyDescent="0.35">
      <c r="A59" s="18">
        <v>2024</v>
      </c>
      <c r="B59" s="18" t="s">
        <v>22</v>
      </c>
      <c r="C59" s="18" t="s">
        <v>21</v>
      </c>
      <c r="D59" s="18" t="s">
        <v>134</v>
      </c>
      <c r="E59" s="18" t="s">
        <v>1173</v>
      </c>
      <c r="F59" s="20" t="s">
        <v>216</v>
      </c>
      <c r="G59" s="18" t="s">
        <v>113</v>
      </c>
      <c r="H59" s="18"/>
      <c r="I59" s="18" t="s">
        <v>113</v>
      </c>
      <c r="J59" s="18"/>
      <c r="K59" s="18" t="s">
        <v>113</v>
      </c>
      <c r="L59" s="18">
        <v>58</v>
      </c>
      <c r="M59" s="18" t="s">
        <v>1700</v>
      </c>
      <c r="N59" s="18" t="s">
        <v>551</v>
      </c>
      <c r="O59" s="18" t="s">
        <v>1840</v>
      </c>
    </row>
    <row r="60" spans="1:15" ht="25" customHeight="1" x14ac:dyDescent="0.35">
      <c r="A60" s="18">
        <v>2024</v>
      </c>
      <c r="B60" s="18" t="s">
        <v>22</v>
      </c>
      <c r="C60" s="18" t="s">
        <v>21</v>
      </c>
      <c r="D60" s="18" t="s">
        <v>134</v>
      </c>
      <c r="E60" s="18" t="s">
        <v>1174</v>
      </c>
      <c r="F60" s="20" t="s">
        <v>207</v>
      </c>
      <c r="G60" s="18" t="s">
        <v>113</v>
      </c>
      <c r="H60" s="18"/>
      <c r="I60" s="18" t="s">
        <v>113</v>
      </c>
      <c r="J60" s="18" t="s">
        <v>113</v>
      </c>
      <c r="K60" s="18" t="s">
        <v>113</v>
      </c>
      <c r="L60" s="18">
        <v>59</v>
      </c>
      <c r="M60" s="18" t="s">
        <v>1727</v>
      </c>
      <c r="N60" s="18" t="s">
        <v>551</v>
      </c>
      <c r="O60" s="18" t="s">
        <v>1840</v>
      </c>
    </row>
    <row r="61" spans="1:15" ht="25" customHeight="1" x14ac:dyDescent="0.35">
      <c r="A61" s="18">
        <v>2024</v>
      </c>
      <c r="B61" s="18" t="s">
        <v>22</v>
      </c>
      <c r="C61" s="18" t="s">
        <v>21</v>
      </c>
      <c r="D61" s="18" t="s">
        <v>134</v>
      </c>
      <c r="E61" s="18" t="s">
        <v>1175</v>
      </c>
      <c r="F61" s="20" t="s">
        <v>218</v>
      </c>
      <c r="G61" s="18" t="s">
        <v>113</v>
      </c>
      <c r="H61" s="18"/>
      <c r="I61" s="18" t="s">
        <v>113</v>
      </c>
      <c r="J61" s="18" t="s">
        <v>113</v>
      </c>
      <c r="K61" s="18" t="s">
        <v>113</v>
      </c>
      <c r="L61" s="18">
        <v>60</v>
      </c>
      <c r="M61" s="18" t="s">
        <v>20</v>
      </c>
      <c r="N61" s="18" t="s">
        <v>551</v>
      </c>
      <c r="O61" s="18" t="s">
        <v>1840</v>
      </c>
    </row>
    <row r="62" spans="1:15" ht="25" customHeight="1" x14ac:dyDescent="0.35">
      <c r="A62" s="18">
        <v>2024</v>
      </c>
      <c r="B62" s="18" t="s">
        <v>22</v>
      </c>
      <c r="C62" s="18" t="s">
        <v>21</v>
      </c>
      <c r="D62" s="18" t="s">
        <v>134</v>
      </c>
      <c r="E62" s="18" t="s">
        <v>1176</v>
      </c>
      <c r="F62" s="20" t="s">
        <v>220</v>
      </c>
      <c r="G62" s="18" t="s">
        <v>113</v>
      </c>
      <c r="H62" s="18"/>
      <c r="I62" s="18" t="s">
        <v>113</v>
      </c>
      <c r="J62" s="18" t="s">
        <v>113</v>
      </c>
      <c r="K62" s="18" t="s">
        <v>113</v>
      </c>
      <c r="L62" s="18">
        <v>61</v>
      </c>
      <c r="M62" s="18" t="s">
        <v>1728</v>
      </c>
      <c r="N62" s="18" t="s">
        <v>551</v>
      </c>
      <c r="O62" s="18" t="s">
        <v>1840</v>
      </c>
    </row>
    <row r="63" spans="1:15" ht="25" customHeight="1" x14ac:dyDescent="0.35">
      <c r="A63" s="18">
        <v>2024</v>
      </c>
      <c r="B63" s="18" t="s">
        <v>22</v>
      </c>
      <c r="C63" s="18" t="s">
        <v>21</v>
      </c>
      <c r="D63" s="18" t="s">
        <v>134</v>
      </c>
      <c r="E63" s="18" t="s">
        <v>1177</v>
      </c>
      <c r="F63" s="20" t="s">
        <v>227</v>
      </c>
      <c r="G63" s="18"/>
      <c r="H63" s="18"/>
      <c r="I63" s="18" t="s">
        <v>113</v>
      </c>
      <c r="J63" s="18"/>
      <c r="K63" s="18" t="s">
        <v>113</v>
      </c>
      <c r="L63" s="18">
        <v>62</v>
      </c>
      <c r="M63" s="18"/>
      <c r="N63" s="18" t="s">
        <v>551</v>
      </c>
      <c r="O63" s="18" t="s">
        <v>1839</v>
      </c>
    </row>
    <row r="64" spans="1:15" ht="25" customHeight="1" x14ac:dyDescent="0.35">
      <c r="A64" s="18">
        <v>2024</v>
      </c>
      <c r="B64" s="18" t="s">
        <v>22</v>
      </c>
      <c r="C64" s="18" t="s">
        <v>21</v>
      </c>
      <c r="D64" s="18" t="s">
        <v>134</v>
      </c>
      <c r="E64" s="18" t="s">
        <v>1146</v>
      </c>
      <c r="F64" s="20" t="s">
        <v>157</v>
      </c>
      <c r="G64" s="18" t="s">
        <v>113</v>
      </c>
      <c r="H64" s="18"/>
      <c r="I64" s="18" t="s">
        <v>113</v>
      </c>
      <c r="J64" s="18"/>
      <c r="K64" s="18" t="s">
        <v>113</v>
      </c>
      <c r="L64" s="18">
        <v>63</v>
      </c>
      <c r="M64" s="18"/>
      <c r="N64" s="18" t="s">
        <v>551</v>
      </c>
      <c r="O64" s="18" t="s">
        <v>1839</v>
      </c>
    </row>
    <row r="65" spans="1:15" ht="25" customHeight="1" x14ac:dyDescent="0.35">
      <c r="A65" s="18">
        <v>2024</v>
      </c>
      <c r="B65" s="18" t="s">
        <v>22</v>
      </c>
      <c r="C65" s="18" t="s">
        <v>21</v>
      </c>
      <c r="D65" s="18" t="s">
        <v>134</v>
      </c>
      <c r="E65" s="18" t="s">
        <v>1178</v>
      </c>
      <c r="F65" s="20" t="s">
        <v>222</v>
      </c>
      <c r="G65" s="18" t="s">
        <v>113</v>
      </c>
      <c r="H65" s="18"/>
      <c r="I65" s="18" t="s">
        <v>113</v>
      </c>
      <c r="J65" s="18" t="s">
        <v>113</v>
      </c>
      <c r="K65" s="18" t="s">
        <v>113</v>
      </c>
      <c r="L65" s="18">
        <v>64</v>
      </c>
      <c r="M65" s="18"/>
      <c r="N65" s="18" t="s">
        <v>551</v>
      </c>
      <c r="O65" s="18" t="s">
        <v>1839</v>
      </c>
    </row>
    <row r="66" spans="1:15" ht="25" customHeight="1" x14ac:dyDescent="0.35">
      <c r="A66" s="18">
        <v>2024</v>
      </c>
      <c r="B66" s="18" t="s">
        <v>22</v>
      </c>
      <c r="C66" s="18" t="s">
        <v>21</v>
      </c>
      <c r="D66" s="18" t="s">
        <v>134</v>
      </c>
      <c r="E66" s="18" t="s">
        <v>1125</v>
      </c>
      <c r="F66" s="20" t="s">
        <v>1126</v>
      </c>
      <c r="G66" s="18" t="s">
        <v>113</v>
      </c>
      <c r="H66" s="18"/>
      <c r="I66" s="18" t="s">
        <v>113</v>
      </c>
      <c r="J66" s="18" t="s">
        <v>113</v>
      </c>
      <c r="K66" s="18"/>
      <c r="L66" s="18">
        <v>65</v>
      </c>
      <c r="M66" s="18"/>
      <c r="N66" s="18" t="s">
        <v>551</v>
      </c>
      <c r="O66" s="18" t="s">
        <v>1839</v>
      </c>
    </row>
    <row r="67" spans="1:15" ht="25" customHeight="1" x14ac:dyDescent="0.35">
      <c r="A67" s="18">
        <v>2024</v>
      </c>
      <c r="B67" s="18" t="s">
        <v>22</v>
      </c>
      <c r="C67" s="18" t="s">
        <v>21</v>
      </c>
      <c r="D67" s="18" t="s">
        <v>134</v>
      </c>
      <c r="E67" s="18" t="s">
        <v>1179</v>
      </c>
      <c r="F67" s="20" t="s">
        <v>224</v>
      </c>
      <c r="G67" s="18" t="s">
        <v>113</v>
      </c>
      <c r="H67" s="18"/>
      <c r="I67" s="18" t="s">
        <v>113</v>
      </c>
      <c r="J67" s="18"/>
      <c r="K67" s="18"/>
      <c r="L67" s="18">
        <v>66</v>
      </c>
      <c r="M67" s="18"/>
      <c r="N67" s="18" t="s">
        <v>551</v>
      </c>
      <c r="O67" s="18" t="s">
        <v>1839</v>
      </c>
    </row>
    <row r="68" spans="1:15" ht="25" customHeight="1" x14ac:dyDescent="0.35">
      <c r="A68" s="18">
        <v>2024</v>
      </c>
      <c r="B68" s="18" t="s">
        <v>22</v>
      </c>
      <c r="C68" s="18" t="s">
        <v>21</v>
      </c>
      <c r="D68" s="18" t="s">
        <v>134</v>
      </c>
      <c r="E68" s="18" t="s">
        <v>1180</v>
      </c>
      <c r="F68" s="20" t="s">
        <v>225</v>
      </c>
      <c r="G68" s="18" t="s">
        <v>113</v>
      </c>
      <c r="H68" s="18"/>
      <c r="I68" s="18" t="s">
        <v>113</v>
      </c>
      <c r="J68" s="18" t="s">
        <v>113</v>
      </c>
      <c r="K68" s="18" t="s">
        <v>113</v>
      </c>
      <c r="L68" s="18">
        <v>67</v>
      </c>
      <c r="M68" s="18" t="s">
        <v>1730</v>
      </c>
      <c r="N68" s="18" t="s">
        <v>551</v>
      </c>
      <c r="O68" s="18" t="s">
        <v>1840</v>
      </c>
    </row>
    <row r="69" spans="1:15" ht="25" customHeight="1" x14ac:dyDescent="0.35">
      <c r="A69" s="18">
        <v>2024</v>
      </c>
      <c r="B69" s="18" t="s">
        <v>22</v>
      </c>
      <c r="C69" s="18" t="s">
        <v>21</v>
      </c>
      <c r="D69" s="18" t="s">
        <v>134</v>
      </c>
      <c r="E69" s="18" t="s">
        <v>1145</v>
      </c>
      <c r="F69" s="20" t="s">
        <v>147</v>
      </c>
      <c r="G69" s="18"/>
      <c r="H69" s="18"/>
      <c r="I69" s="18" t="s">
        <v>113</v>
      </c>
      <c r="J69" s="18" t="s">
        <v>113</v>
      </c>
      <c r="K69" s="18"/>
      <c r="L69" s="18">
        <v>68</v>
      </c>
      <c r="M69" s="18"/>
      <c r="N69" s="18" t="s">
        <v>551</v>
      </c>
      <c r="O69" s="18" t="s">
        <v>1839</v>
      </c>
    </row>
    <row r="70" spans="1:15" ht="25" customHeight="1" x14ac:dyDescent="0.35">
      <c r="A70" s="18">
        <v>2024</v>
      </c>
      <c r="B70" s="18" t="s">
        <v>22</v>
      </c>
      <c r="C70" s="18" t="s">
        <v>21</v>
      </c>
      <c r="D70" s="18" t="s">
        <v>134</v>
      </c>
      <c r="E70" s="18" t="s">
        <v>1119</v>
      </c>
      <c r="F70" s="20" t="s">
        <v>117</v>
      </c>
      <c r="G70" s="18"/>
      <c r="H70" s="18"/>
      <c r="I70" s="18" t="s">
        <v>113</v>
      </c>
      <c r="J70" s="18" t="s">
        <v>113</v>
      </c>
      <c r="K70" s="18" t="s">
        <v>113</v>
      </c>
      <c r="L70" s="18">
        <v>69</v>
      </c>
      <c r="M70" s="18"/>
      <c r="N70" s="18" t="s">
        <v>551</v>
      </c>
      <c r="O70" s="18" t="s">
        <v>1839</v>
      </c>
    </row>
    <row r="71" spans="1:15" ht="25" customHeight="1" x14ac:dyDescent="0.35">
      <c r="A71" s="18">
        <v>2024</v>
      </c>
      <c r="B71" s="18" t="s">
        <v>22</v>
      </c>
      <c r="C71" s="18" t="s">
        <v>21</v>
      </c>
      <c r="D71" s="18" t="s">
        <v>134</v>
      </c>
      <c r="E71" s="18" t="s">
        <v>1181</v>
      </c>
      <c r="F71" s="20" t="s">
        <v>236</v>
      </c>
      <c r="G71" s="18" t="s">
        <v>113</v>
      </c>
      <c r="H71" s="18"/>
      <c r="I71" s="18" t="s">
        <v>113</v>
      </c>
      <c r="J71" s="18"/>
      <c r="K71" s="18" t="s">
        <v>113</v>
      </c>
      <c r="L71" s="18">
        <v>70</v>
      </c>
      <c r="M71" s="18" t="s">
        <v>1731</v>
      </c>
      <c r="N71" s="18" t="s">
        <v>645</v>
      </c>
      <c r="O71" s="18" t="s">
        <v>1840</v>
      </c>
    </row>
    <row r="72" spans="1:15" ht="25" customHeight="1" x14ac:dyDescent="0.35">
      <c r="A72" s="18">
        <v>2024</v>
      </c>
      <c r="B72" s="18" t="s">
        <v>22</v>
      </c>
      <c r="C72" s="18" t="s">
        <v>21</v>
      </c>
      <c r="D72" s="18" t="s">
        <v>134</v>
      </c>
      <c r="E72" s="18" t="s">
        <v>1182</v>
      </c>
      <c r="F72" s="20" t="s">
        <v>213</v>
      </c>
      <c r="G72" s="18" t="s">
        <v>113</v>
      </c>
      <c r="H72" s="18"/>
      <c r="I72" s="18" t="s">
        <v>113</v>
      </c>
      <c r="J72" s="18" t="s">
        <v>113</v>
      </c>
      <c r="K72" s="18"/>
      <c r="L72" s="18">
        <v>71</v>
      </c>
      <c r="M72" s="18" t="s">
        <v>1732</v>
      </c>
      <c r="N72" s="18" t="s">
        <v>645</v>
      </c>
      <c r="O72" s="18" t="s">
        <v>1840</v>
      </c>
    </row>
    <row r="73" spans="1:15" ht="25" customHeight="1" x14ac:dyDescent="0.35">
      <c r="A73" s="18">
        <v>2024</v>
      </c>
      <c r="B73" s="18" t="s">
        <v>22</v>
      </c>
      <c r="C73" s="18" t="s">
        <v>21</v>
      </c>
      <c r="D73" s="18" t="s">
        <v>134</v>
      </c>
      <c r="E73" s="18" t="s">
        <v>1183</v>
      </c>
      <c r="F73" s="20" t="s">
        <v>238</v>
      </c>
      <c r="G73" s="18" t="s">
        <v>113</v>
      </c>
      <c r="H73" s="18"/>
      <c r="I73" s="18" t="s">
        <v>113</v>
      </c>
      <c r="J73" s="18" t="s">
        <v>113</v>
      </c>
      <c r="K73" s="18"/>
      <c r="L73" s="18">
        <v>72</v>
      </c>
      <c r="M73" s="18" t="s">
        <v>1733</v>
      </c>
      <c r="N73" s="18" t="s">
        <v>645</v>
      </c>
      <c r="O73" s="18" t="s">
        <v>1840</v>
      </c>
    </row>
    <row r="74" spans="1:15" ht="25" customHeight="1" x14ac:dyDescent="0.35">
      <c r="A74" s="18">
        <v>2024</v>
      </c>
      <c r="B74" s="18" t="s">
        <v>22</v>
      </c>
      <c r="C74" s="18" t="s">
        <v>21</v>
      </c>
      <c r="D74" s="18" t="s">
        <v>134</v>
      </c>
      <c r="E74" s="18" t="s">
        <v>1184</v>
      </c>
      <c r="F74" s="20" t="s">
        <v>240</v>
      </c>
      <c r="G74" s="18" t="s">
        <v>113</v>
      </c>
      <c r="H74" s="18"/>
      <c r="I74" s="18" t="s">
        <v>113</v>
      </c>
      <c r="J74" s="18" t="s">
        <v>113</v>
      </c>
      <c r="K74" s="18" t="s">
        <v>113</v>
      </c>
      <c r="L74" s="18">
        <v>73</v>
      </c>
      <c r="M74" s="18" t="s">
        <v>1734</v>
      </c>
      <c r="N74" s="18" t="s">
        <v>645</v>
      </c>
      <c r="O74" s="18" t="s">
        <v>1840</v>
      </c>
    </row>
    <row r="75" spans="1:15" ht="25" customHeight="1" x14ac:dyDescent="0.35">
      <c r="A75" s="18">
        <v>2024</v>
      </c>
      <c r="B75" s="18" t="s">
        <v>22</v>
      </c>
      <c r="C75" s="18" t="s">
        <v>21</v>
      </c>
      <c r="D75" s="18" t="s">
        <v>134</v>
      </c>
      <c r="E75" s="18" t="s">
        <v>1185</v>
      </c>
      <c r="F75" s="20" t="s">
        <v>247</v>
      </c>
      <c r="G75" s="18"/>
      <c r="H75" s="18"/>
      <c r="I75" s="18" t="s">
        <v>113</v>
      </c>
      <c r="J75" s="18"/>
      <c r="K75" s="18" t="s">
        <v>113</v>
      </c>
      <c r="L75" s="18">
        <v>74</v>
      </c>
      <c r="M75" s="18"/>
      <c r="N75" s="18" t="s">
        <v>645</v>
      </c>
      <c r="O75" s="18" t="s">
        <v>1839</v>
      </c>
    </row>
    <row r="76" spans="1:15" ht="25" customHeight="1" x14ac:dyDescent="0.35">
      <c r="A76" s="18">
        <v>2024</v>
      </c>
      <c r="B76" s="18" t="s">
        <v>22</v>
      </c>
      <c r="C76" s="18" t="s">
        <v>21</v>
      </c>
      <c r="D76" s="18" t="s">
        <v>134</v>
      </c>
      <c r="E76" s="18" t="s">
        <v>1157</v>
      </c>
      <c r="F76" s="20" t="s">
        <v>255</v>
      </c>
      <c r="G76" s="18" t="s">
        <v>113</v>
      </c>
      <c r="H76" s="18"/>
      <c r="I76" s="18" t="s">
        <v>113</v>
      </c>
      <c r="J76" s="18"/>
      <c r="K76" s="18" t="s">
        <v>113</v>
      </c>
      <c r="L76" s="18">
        <v>75</v>
      </c>
      <c r="M76" s="18"/>
      <c r="N76" s="18" t="s">
        <v>645</v>
      </c>
      <c r="O76" s="18" t="s">
        <v>1839</v>
      </c>
    </row>
    <row r="77" spans="1:15" ht="25" customHeight="1" x14ac:dyDescent="0.35">
      <c r="A77" s="18">
        <v>2024</v>
      </c>
      <c r="B77" s="18" t="s">
        <v>22</v>
      </c>
      <c r="C77" s="18" t="s">
        <v>21</v>
      </c>
      <c r="D77" s="18" t="s">
        <v>134</v>
      </c>
      <c r="E77" s="18" t="s">
        <v>1186</v>
      </c>
      <c r="F77" s="20" t="s">
        <v>242</v>
      </c>
      <c r="G77" s="18" t="s">
        <v>113</v>
      </c>
      <c r="H77" s="18"/>
      <c r="I77" s="18" t="s">
        <v>113</v>
      </c>
      <c r="J77" s="18" t="s">
        <v>113</v>
      </c>
      <c r="K77" s="18" t="s">
        <v>113</v>
      </c>
      <c r="L77" s="18">
        <v>76</v>
      </c>
      <c r="M77" s="18"/>
      <c r="N77" s="18" t="s">
        <v>645</v>
      </c>
      <c r="O77" s="18" t="s">
        <v>1839</v>
      </c>
    </row>
    <row r="78" spans="1:15" ht="25" customHeight="1" x14ac:dyDescent="0.35">
      <c r="A78" s="18">
        <v>2024</v>
      </c>
      <c r="B78" s="18" t="s">
        <v>22</v>
      </c>
      <c r="C78" s="18" t="s">
        <v>21</v>
      </c>
      <c r="D78" s="18" t="s">
        <v>134</v>
      </c>
      <c r="E78" s="18" t="s">
        <v>1134</v>
      </c>
      <c r="F78" s="20" t="s">
        <v>1135</v>
      </c>
      <c r="G78" s="18" t="s">
        <v>113</v>
      </c>
      <c r="H78" s="18"/>
      <c r="I78" s="18" t="s">
        <v>113</v>
      </c>
      <c r="J78" s="18" t="s">
        <v>113</v>
      </c>
      <c r="K78" s="18"/>
      <c r="L78" s="18">
        <v>77</v>
      </c>
      <c r="M78" s="18"/>
      <c r="N78" s="18" t="s">
        <v>645</v>
      </c>
      <c r="O78" s="18" t="s">
        <v>1839</v>
      </c>
    </row>
    <row r="79" spans="1:15" ht="25" customHeight="1" x14ac:dyDescent="0.35">
      <c r="A79" s="18">
        <v>2024</v>
      </c>
      <c r="B79" s="18" t="s">
        <v>22</v>
      </c>
      <c r="C79" s="18" t="s">
        <v>21</v>
      </c>
      <c r="D79" s="18" t="s">
        <v>134</v>
      </c>
      <c r="E79" s="18" t="s">
        <v>1187</v>
      </c>
      <c r="F79" s="20" t="s">
        <v>245</v>
      </c>
      <c r="G79" s="18" t="s">
        <v>113</v>
      </c>
      <c r="H79" s="18"/>
      <c r="I79" s="18" t="s">
        <v>113</v>
      </c>
      <c r="J79" s="18" t="s">
        <v>113</v>
      </c>
      <c r="K79" s="18" t="s">
        <v>113</v>
      </c>
      <c r="L79" s="18">
        <v>78</v>
      </c>
      <c r="M79" s="18" t="s">
        <v>1792</v>
      </c>
      <c r="N79" s="18" t="s">
        <v>645</v>
      </c>
      <c r="O79" s="18" t="s">
        <v>1840</v>
      </c>
    </row>
    <row r="80" spans="1:15" ht="25" customHeight="1" x14ac:dyDescent="0.35">
      <c r="A80" s="18">
        <v>2024</v>
      </c>
      <c r="B80" s="18" t="s">
        <v>22</v>
      </c>
      <c r="C80" s="18" t="s">
        <v>21</v>
      </c>
      <c r="D80" s="18" t="s">
        <v>134</v>
      </c>
      <c r="E80" s="18" t="s">
        <v>1188</v>
      </c>
      <c r="F80" s="20" t="s">
        <v>244</v>
      </c>
      <c r="G80" s="18" t="s">
        <v>113</v>
      </c>
      <c r="H80" s="18"/>
      <c r="I80" s="18" t="s">
        <v>113</v>
      </c>
      <c r="J80" s="18"/>
      <c r="K80" s="18"/>
      <c r="L80" s="18">
        <v>79</v>
      </c>
      <c r="M80" s="18"/>
      <c r="N80" s="18" t="s">
        <v>645</v>
      </c>
      <c r="O80" s="18" t="s">
        <v>1839</v>
      </c>
    </row>
    <row r="81" spans="1:15" ht="25" customHeight="1" x14ac:dyDescent="0.35">
      <c r="A81" s="18">
        <v>2024</v>
      </c>
      <c r="B81" s="18" t="s">
        <v>22</v>
      </c>
      <c r="C81" s="18" t="s">
        <v>21</v>
      </c>
      <c r="D81" s="18" t="s">
        <v>134</v>
      </c>
      <c r="E81" s="18" t="s">
        <v>1156</v>
      </c>
      <c r="F81" s="20" t="s">
        <v>248</v>
      </c>
      <c r="G81" s="18"/>
      <c r="H81" s="18"/>
      <c r="I81" s="18" t="s">
        <v>113</v>
      </c>
      <c r="J81" s="18" t="s">
        <v>113</v>
      </c>
      <c r="K81" s="18"/>
      <c r="L81" s="18">
        <v>80</v>
      </c>
      <c r="M81" s="18"/>
      <c r="N81" s="18" t="s">
        <v>645</v>
      </c>
      <c r="O81" s="18" t="s">
        <v>1839</v>
      </c>
    </row>
    <row r="82" spans="1:15" ht="25" customHeight="1" x14ac:dyDescent="0.35">
      <c r="A82" s="18">
        <v>2024</v>
      </c>
      <c r="B82" s="18" t="s">
        <v>22</v>
      </c>
      <c r="C82" s="18" t="s">
        <v>21</v>
      </c>
      <c r="D82" s="18" t="s">
        <v>134</v>
      </c>
      <c r="E82" s="18" t="s">
        <v>1128</v>
      </c>
      <c r="F82" s="20" t="s">
        <v>126</v>
      </c>
      <c r="G82" s="18"/>
      <c r="H82" s="18"/>
      <c r="I82" s="18" t="s">
        <v>113</v>
      </c>
      <c r="J82" s="18" t="s">
        <v>113</v>
      </c>
      <c r="K82" s="18" t="s">
        <v>113</v>
      </c>
      <c r="L82" s="18">
        <v>81</v>
      </c>
      <c r="M82" s="18"/>
      <c r="N82" s="18" t="s">
        <v>645</v>
      </c>
      <c r="O82" s="18" t="s">
        <v>1839</v>
      </c>
    </row>
    <row r="83" spans="1:15" ht="25" customHeight="1" x14ac:dyDescent="0.35">
      <c r="A83" s="18">
        <v>2024</v>
      </c>
      <c r="B83" s="18" t="s">
        <v>22</v>
      </c>
      <c r="C83" s="18" t="s">
        <v>21</v>
      </c>
      <c r="D83" s="18" t="s">
        <v>134</v>
      </c>
      <c r="E83" s="18" t="s">
        <v>180</v>
      </c>
      <c r="F83" s="20" t="s">
        <v>181</v>
      </c>
      <c r="G83" s="18" t="s">
        <v>113</v>
      </c>
      <c r="H83" s="18" t="s">
        <v>113</v>
      </c>
      <c r="I83" s="18" t="s">
        <v>113</v>
      </c>
      <c r="J83" s="18" t="s">
        <v>113</v>
      </c>
      <c r="K83" s="18" t="s">
        <v>113</v>
      </c>
      <c r="L83" s="18">
        <v>82</v>
      </c>
      <c r="M83" s="18" t="s">
        <v>1790</v>
      </c>
      <c r="N83" s="18" t="s">
        <v>1107</v>
      </c>
      <c r="O83" s="18" t="s">
        <v>1840</v>
      </c>
    </row>
    <row r="84" spans="1:15" ht="25" customHeight="1" x14ac:dyDescent="0.35">
      <c r="A84" s="18">
        <v>2024</v>
      </c>
      <c r="B84" s="18" t="s">
        <v>22</v>
      </c>
      <c r="C84" s="18" t="s">
        <v>21</v>
      </c>
      <c r="D84" s="18" t="s">
        <v>134</v>
      </c>
      <c r="E84" s="18" t="s">
        <v>182</v>
      </c>
      <c r="F84" s="20" t="s">
        <v>183</v>
      </c>
      <c r="G84" s="18"/>
      <c r="H84" s="18"/>
      <c r="I84" s="18" t="s">
        <v>113</v>
      </c>
      <c r="J84" s="18" t="s">
        <v>113</v>
      </c>
      <c r="K84" s="18" t="s">
        <v>113</v>
      </c>
      <c r="L84" s="18">
        <v>83</v>
      </c>
      <c r="M84" s="18" t="s">
        <v>1791</v>
      </c>
      <c r="N84" s="18" t="s">
        <v>1112</v>
      </c>
      <c r="O84" s="18" t="s">
        <v>1840</v>
      </c>
    </row>
    <row r="85" spans="1:15" ht="25" customHeight="1" x14ac:dyDescent="0.35">
      <c r="A85" s="18">
        <v>2024</v>
      </c>
      <c r="B85" s="18" t="s">
        <v>22</v>
      </c>
      <c r="C85" s="18" t="s">
        <v>21</v>
      </c>
      <c r="D85" s="18" t="s">
        <v>184</v>
      </c>
      <c r="E85" s="18" t="s">
        <v>1189</v>
      </c>
      <c r="F85" s="20" t="s">
        <v>185</v>
      </c>
      <c r="G85" s="18" t="s">
        <v>113</v>
      </c>
      <c r="H85" s="18" t="s">
        <v>113</v>
      </c>
      <c r="I85" s="18" t="s">
        <v>113</v>
      </c>
      <c r="J85" s="18" t="s">
        <v>113</v>
      </c>
      <c r="K85" s="18" t="s">
        <v>113</v>
      </c>
      <c r="L85" s="18">
        <v>84</v>
      </c>
      <c r="M85" s="18"/>
      <c r="N85" s="18" t="s">
        <v>1107</v>
      </c>
      <c r="O85" s="18" t="s">
        <v>1839</v>
      </c>
    </row>
    <row r="86" spans="1:15" ht="25" customHeight="1" x14ac:dyDescent="0.35">
      <c r="A86" s="18">
        <v>2024</v>
      </c>
      <c r="B86" s="18" t="s">
        <v>22</v>
      </c>
      <c r="C86" s="18" t="s">
        <v>25</v>
      </c>
      <c r="D86" s="18" t="s">
        <v>110</v>
      </c>
      <c r="E86" s="18" t="s">
        <v>1190</v>
      </c>
      <c r="F86" s="20" t="s">
        <v>263</v>
      </c>
      <c r="G86" s="18" t="s">
        <v>113</v>
      </c>
      <c r="H86" s="18"/>
      <c r="I86" s="18" t="s">
        <v>113</v>
      </c>
      <c r="J86" s="18"/>
      <c r="K86" s="18" t="s">
        <v>113</v>
      </c>
      <c r="L86" s="18">
        <v>85</v>
      </c>
      <c r="M86" s="18" t="s">
        <v>1747</v>
      </c>
      <c r="N86" s="18" t="s">
        <v>551</v>
      </c>
      <c r="O86" s="18" t="s">
        <v>1840</v>
      </c>
    </row>
    <row r="87" spans="1:15" ht="25" customHeight="1" x14ac:dyDescent="0.35">
      <c r="A87" s="18">
        <v>2024</v>
      </c>
      <c r="B87" s="18" t="s">
        <v>22</v>
      </c>
      <c r="C87" s="18" t="s">
        <v>25</v>
      </c>
      <c r="D87" s="18" t="s">
        <v>110</v>
      </c>
      <c r="E87" s="18" t="s">
        <v>1191</v>
      </c>
      <c r="F87" s="20" t="s">
        <v>258</v>
      </c>
      <c r="G87" s="18" t="s">
        <v>113</v>
      </c>
      <c r="H87" s="18"/>
      <c r="I87" s="18" t="s">
        <v>113</v>
      </c>
      <c r="J87" s="18" t="s">
        <v>113</v>
      </c>
      <c r="K87" s="18" t="s">
        <v>113</v>
      </c>
      <c r="L87" s="18">
        <v>86</v>
      </c>
      <c r="M87" s="18" t="s">
        <v>1778</v>
      </c>
      <c r="N87" s="18" t="s">
        <v>551</v>
      </c>
      <c r="O87" s="18" t="s">
        <v>1840</v>
      </c>
    </row>
    <row r="88" spans="1:15" ht="25" customHeight="1" x14ac:dyDescent="0.35">
      <c r="A88" s="18">
        <v>2024</v>
      </c>
      <c r="B88" s="18" t="s">
        <v>22</v>
      </c>
      <c r="C88" s="18" t="s">
        <v>25</v>
      </c>
      <c r="D88" s="18" t="s">
        <v>110</v>
      </c>
      <c r="E88" s="18" t="s">
        <v>1192</v>
      </c>
      <c r="F88" s="20" t="s">
        <v>261</v>
      </c>
      <c r="G88" s="18" t="s">
        <v>113</v>
      </c>
      <c r="H88" s="18"/>
      <c r="I88" s="18" t="s">
        <v>113</v>
      </c>
      <c r="J88" s="18" t="s">
        <v>113</v>
      </c>
      <c r="K88" s="18" t="s">
        <v>113</v>
      </c>
      <c r="L88" s="18">
        <v>87</v>
      </c>
      <c r="M88" s="18" t="s">
        <v>1746</v>
      </c>
      <c r="N88" s="18" t="s">
        <v>551</v>
      </c>
      <c r="O88" s="18" t="s">
        <v>1840</v>
      </c>
    </row>
    <row r="89" spans="1:15" ht="25" customHeight="1" x14ac:dyDescent="0.35">
      <c r="A89" s="18">
        <v>2024</v>
      </c>
      <c r="B89" s="18" t="s">
        <v>22</v>
      </c>
      <c r="C89" s="18" t="s">
        <v>25</v>
      </c>
      <c r="D89" s="18" t="s">
        <v>110</v>
      </c>
      <c r="E89" s="18" t="s">
        <v>1193</v>
      </c>
      <c r="F89" s="20" t="s">
        <v>1194</v>
      </c>
      <c r="G89" s="18" t="s">
        <v>113</v>
      </c>
      <c r="H89" s="18"/>
      <c r="I89" s="18" t="s">
        <v>113</v>
      </c>
      <c r="J89" s="18" t="s">
        <v>113</v>
      </c>
      <c r="K89" s="18"/>
      <c r="L89" s="18">
        <v>88</v>
      </c>
      <c r="M89" s="18" t="s">
        <v>1779</v>
      </c>
      <c r="N89" s="18" t="s">
        <v>551</v>
      </c>
      <c r="O89" s="18" t="s">
        <v>1840</v>
      </c>
    </row>
    <row r="90" spans="1:15" ht="25" customHeight="1" x14ac:dyDescent="0.35">
      <c r="A90" s="18">
        <v>2024</v>
      </c>
      <c r="B90" s="18" t="s">
        <v>22</v>
      </c>
      <c r="C90" s="18" t="s">
        <v>25</v>
      </c>
      <c r="D90" s="18" t="s">
        <v>110</v>
      </c>
      <c r="E90" s="18" t="s">
        <v>1195</v>
      </c>
      <c r="F90" s="20" t="s">
        <v>282</v>
      </c>
      <c r="G90" s="18" t="s">
        <v>113</v>
      </c>
      <c r="H90" s="18"/>
      <c r="I90" s="18" t="s">
        <v>113</v>
      </c>
      <c r="J90" s="18" t="s">
        <v>113</v>
      </c>
      <c r="K90" s="18" t="s">
        <v>113</v>
      </c>
      <c r="L90" s="18">
        <v>89</v>
      </c>
      <c r="M90" s="18"/>
      <c r="N90" s="18" t="s">
        <v>551</v>
      </c>
      <c r="O90" s="18" t="s">
        <v>1839</v>
      </c>
    </row>
    <row r="91" spans="1:15" ht="25" customHeight="1" x14ac:dyDescent="0.35">
      <c r="A91" s="18">
        <v>2024</v>
      </c>
      <c r="B91" s="18" t="s">
        <v>22</v>
      </c>
      <c r="C91" s="18" t="s">
        <v>25</v>
      </c>
      <c r="D91" s="18" t="s">
        <v>110</v>
      </c>
      <c r="E91" s="18" t="s">
        <v>1196</v>
      </c>
      <c r="F91" s="20" t="s">
        <v>1197</v>
      </c>
      <c r="G91" s="18"/>
      <c r="H91" s="18"/>
      <c r="I91" s="18" t="s">
        <v>113</v>
      </c>
      <c r="J91" s="18" t="s">
        <v>113</v>
      </c>
      <c r="K91" s="18" t="s">
        <v>113</v>
      </c>
      <c r="L91" s="18">
        <v>90</v>
      </c>
      <c r="M91" s="18"/>
      <c r="N91" s="18" t="s">
        <v>551</v>
      </c>
      <c r="O91" s="18" t="s">
        <v>1839</v>
      </c>
    </row>
    <row r="92" spans="1:15" ht="25" customHeight="1" x14ac:dyDescent="0.35">
      <c r="A92" s="18">
        <v>2024</v>
      </c>
      <c r="B92" s="18" t="s">
        <v>22</v>
      </c>
      <c r="C92" s="18" t="s">
        <v>25</v>
      </c>
      <c r="D92" s="18" t="s">
        <v>110</v>
      </c>
      <c r="E92" s="18" t="s">
        <v>1198</v>
      </c>
      <c r="F92" s="20" t="s">
        <v>264</v>
      </c>
      <c r="G92" s="18" t="s">
        <v>113</v>
      </c>
      <c r="H92" s="18"/>
      <c r="I92" s="18" t="s">
        <v>113</v>
      </c>
      <c r="J92" s="18" t="s">
        <v>113</v>
      </c>
      <c r="K92" s="18" t="s">
        <v>113</v>
      </c>
      <c r="L92" s="18">
        <v>91</v>
      </c>
      <c r="M92" s="18" t="s">
        <v>1748</v>
      </c>
      <c r="N92" s="18" t="s">
        <v>551</v>
      </c>
      <c r="O92" s="18" t="s">
        <v>1840</v>
      </c>
    </row>
    <row r="93" spans="1:15" ht="25" customHeight="1" x14ac:dyDescent="0.35">
      <c r="A93" s="18">
        <v>2024</v>
      </c>
      <c r="B93" s="18" t="s">
        <v>22</v>
      </c>
      <c r="C93" s="18" t="s">
        <v>25</v>
      </c>
      <c r="D93" s="18" t="s">
        <v>110</v>
      </c>
      <c r="E93" s="18" t="s">
        <v>1199</v>
      </c>
      <c r="F93" s="20" t="s">
        <v>286</v>
      </c>
      <c r="G93" s="18" t="s">
        <v>113</v>
      </c>
      <c r="H93" s="18"/>
      <c r="I93" s="18" t="s">
        <v>113</v>
      </c>
      <c r="J93" s="18" t="s">
        <v>113</v>
      </c>
      <c r="K93" s="18" t="s">
        <v>113</v>
      </c>
      <c r="L93" s="18">
        <v>92</v>
      </c>
      <c r="M93" s="18"/>
      <c r="N93" s="18" t="s">
        <v>551</v>
      </c>
      <c r="O93" s="18" t="s">
        <v>1839</v>
      </c>
    </row>
    <row r="94" spans="1:15" ht="25" customHeight="1" x14ac:dyDescent="0.35">
      <c r="A94" s="18">
        <v>2024</v>
      </c>
      <c r="B94" s="18" t="s">
        <v>22</v>
      </c>
      <c r="C94" s="18" t="s">
        <v>25</v>
      </c>
      <c r="D94" s="18" t="s">
        <v>110</v>
      </c>
      <c r="E94" s="18" t="s">
        <v>1200</v>
      </c>
      <c r="F94" s="20" t="s">
        <v>272</v>
      </c>
      <c r="G94" s="18" t="s">
        <v>113</v>
      </c>
      <c r="H94" s="18"/>
      <c r="I94" s="18" t="s">
        <v>113</v>
      </c>
      <c r="J94" s="18"/>
      <c r="K94" s="18" t="s">
        <v>113</v>
      </c>
      <c r="L94" s="18">
        <v>93</v>
      </c>
      <c r="M94" s="18" t="s">
        <v>1752</v>
      </c>
      <c r="N94" s="18" t="s">
        <v>645</v>
      </c>
      <c r="O94" s="18" t="s">
        <v>1840</v>
      </c>
    </row>
    <row r="95" spans="1:15" ht="25" customHeight="1" x14ac:dyDescent="0.35">
      <c r="A95" s="18">
        <v>2024</v>
      </c>
      <c r="B95" s="18" t="s">
        <v>22</v>
      </c>
      <c r="C95" s="18" t="s">
        <v>25</v>
      </c>
      <c r="D95" s="18" t="s">
        <v>110</v>
      </c>
      <c r="E95" s="18" t="s">
        <v>1201</v>
      </c>
      <c r="F95" s="20" t="s">
        <v>266</v>
      </c>
      <c r="G95" s="18" t="s">
        <v>113</v>
      </c>
      <c r="H95" s="18"/>
      <c r="I95" s="18" t="s">
        <v>113</v>
      </c>
      <c r="J95" s="18" t="s">
        <v>113</v>
      </c>
      <c r="K95" s="18" t="s">
        <v>113</v>
      </c>
      <c r="L95" s="18">
        <v>94</v>
      </c>
      <c r="M95" s="18" t="s">
        <v>1780</v>
      </c>
      <c r="N95" s="18" t="s">
        <v>645</v>
      </c>
      <c r="O95" s="18" t="s">
        <v>1840</v>
      </c>
    </row>
    <row r="96" spans="1:15" ht="25" customHeight="1" x14ac:dyDescent="0.35">
      <c r="A96" s="18">
        <v>2024</v>
      </c>
      <c r="B96" s="18" t="s">
        <v>22</v>
      </c>
      <c r="C96" s="18" t="s">
        <v>25</v>
      </c>
      <c r="D96" s="18" t="s">
        <v>110</v>
      </c>
      <c r="E96" s="18" t="s">
        <v>1202</v>
      </c>
      <c r="F96" s="20" t="s">
        <v>270</v>
      </c>
      <c r="G96" s="18" t="s">
        <v>113</v>
      </c>
      <c r="H96" s="18"/>
      <c r="I96" s="18" t="s">
        <v>113</v>
      </c>
      <c r="J96" s="18" t="s">
        <v>113</v>
      </c>
      <c r="K96" s="18" t="s">
        <v>113</v>
      </c>
      <c r="L96" s="18">
        <v>95</v>
      </c>
      <c r="M96" s="18" t="s">
        <v>1751</v>
      </c>
      <c r="N96" s="18" t="s">
        <v>645</v>
      </c>
      <c r="O96" s="18" t="s">
        <v>1840</v>
      </c>
    </row>
    <row r="97" spans="1:15" ht="25" customHeight="1" x14ac:dyDescent="0.35">
      <c r="A97" s="18">
        <v>2024</v>
      </c>
      <c r="B97" s="18" t="s">
        <v>22</v>
      </c>
      <c r="C97" s="18" t="s">
        <v>25</v>
      </c>
      <c r="D97" s="18" t="s">
        <v>110</v>
      </c>
      <c r="E97" s="18" t="s">
        <v>1203</v>
      </c>
      <c r="F97" s="20" t="s">
        <v>268</v>
      </c>
      <c r="G97" s="18" t="s">
        <v>113</v>
      </c>
      <c r="H97" s="18"/>
      <c r="I97" s="18" t="s">
        <v>113</v>
      </c>
      <c r="J97" s="18" t="s">
        <v>113</v>
      </c>
      <c r="K97" s="18"/>
      <c r="L97" s="18">
        <v>96</v>
      </c>
      <c r="M97" s="18" t="s">
        <v>1781</v>
      </c>
      <c r="N97" s="18" t="s">
        <v>645</v>
      </c>
      <c r="O97" s="18" t="s">
        <v>1840</v>
      </c>
    </row>
    <row r="98" spans="1:15" ht="25" customHeight="1" x14ac:dyDescent="0.35">
      <c r="A98" s="18">
        <v>2024</v>
      </c>
      <c r="B98" s="18" t="s">
        <v>22</v>
      </c>
      <c r="C98" s="18" t="s">
        <v>25</v>
      </c>
      <c r="D98" s="18" t="s">
        <v>110</v>
      </c>
      <c r="E98" s="18" t="s">
        <v>1204</v>
      </c>
      <c r="F98" s="20" t="s">
        <v>306</v>
      </c>
      <c r="G98" s="18" t="s">
        <v>113</v>
      </c>
      <c r="H98" s="18"/>
      <c r="I98" s="18" t="s">
        <v>113</v>
      </c>
      <c r="J98" s="18" t="s">
        <v>113</v>
      </c>
      <c r="K98" s="18" t="s">
        <v>113</v>
      </c>
      <c r="L98" s="18">
        <v>97</v>
      </c>
      <c r="M98" s="18"/>
      <c r="N98" s="18" t="s">
        <v>645</v>
      </c>
      <c r="O98" s="18" t="s">
        <v>1839</v>
      </c>
    </row>
    <row r="99" spans="1:15" ht="25" customHeight="1" x14ac:dyDescent="0.35">
      <c r="A99" s="18">
        <v>2024</v>
      </c>
      <c r="B99" s="18" t="s">
        <v>22</v>
      </c>
      <c r="C99" s="18" t="s">
        <v>25</v>
      </c>
      <c r="D99" s="18" t="s">
        <v>110</v>
      </c>
      <c r="E99" s="18" t="s">
        <v>1205</v>
      </c>
      <c r="F99" s="20" t="s">
        <v>1206</v>
      </c>
      <c r="G99" s="18"/>
      <c r="H99" s="18"/>
      <c r="I99" s="18" t="s">
        <v>113</v>
      </c>
      <c r="J99" s="18" t="s">
        <v>113</v>
      </c>
      <c r="K99" s="18" t="s">
        <v>113</v>
      </c>
      <c r="L99" s="18">
        <v>98</v>
      </c>
      <c r="M99" s="18"/>
      <c r="N99" s="18" t="s">
        <v>645</v>
      </c>
      <c r="O99" s="18" t="s">
        <v>1839</v>
      </c>
    </row>
    <row r="100" spans="1:15" ht="25" customHeight="1" x14ac:dyDescent="0.35">
      <c r="A100" s="18">
        <v>2024</v>
      </c>
      <c r="B100" s="18" t="s">
        <v>22</v>
      </c>
      <c r="C100" s="18" t="s">
        <v>25</v>
      </c>
      <c r="D100" s="18" t="s">
        <v>110</v>
      </c>
      <c r="E100" s="18" t="s">
        <v>1207</v>
      </c>
      <c r="F100" s="20" t="s">
        <v>274</v>
      </c>
      <c r="G100" s="18" t="s">
        <v>113</v>
      </c>
      <c r="H100" s="18"/>
      <c r="I100" s="18" t="s">
        <v>113</v>
      </c>
      <c r="J100" s="18" t="s">
        <v>113</v>
      </c>
      <c r="K100" s="18" t="s">
        <v>113</v>
      </c>
      <c r="L100" s="18">
        <v>99</v>
      </c>
      <c r="M100" s="18" t="s">
        <v>1753</v>
      </c>
      <c r="N100" s="18" t="s">
        <v>645</v>
      </c>
      <c r="O100" s="18" t="s">
        <v>1840</v>
      </c>
    </row>
    <row r="101" spans="1:15" ht="25" customHeight="1" x14ac:dyDescent="0.35">
      <c r="A101" s="18">
        <v>2024</v>
      </c>
      <c r="B101" s="18" t="s">
        <v>22</v>
      </c>
      <c r="C101" s="18" t="s">
        <v>25</v>
      </c>
      <c r="D101" s="18" t="s">
        <v>110</v>
      </c>
      <c r="E101" s="18" t="s">
        <v>1208</v>
      </c>
      <c r="F101" s="20" t="s">
        <v>310</v>
      </c>
      <c r="G101" s="18" t="s">
        <v>113</v>
      </c>
      <c r="H101" s="18"/>
      <c r="I101" s="18" t="s">
        <v>113</v>
      </c>
      <c r="J101" s="18" t="s">
        <v>113</v>
      </c>
      <c r="K101" s="18" t="s">
        <v>113</v>
      </c>
      <c r="L101" s="18">
        <v>100</v>
      </c>
      <c r="M101" s="18"/>
      <c r="N101" s="18" t="s">
        <v>645</v>
      </c>
      <c r="O101" s="18" t="s">
        <v>1839</v>
      </c>
    </row>
    <row r="102" spans="1:15" ht="25" customHeight="1" x14ac:dyDescent="0.35">
      <c r="A102" s="18">
        <v>2024</v>
      </c>
      <c r="B102" s="18" t="s">
        <v>22</v>
      </c>
      <c r="C102" s="18" t="s">
        <v>25</v>
      </c>
      <c r="D102" s="18" t="s">
        <v>110</v>
      </c>
      <c r="E102" s="18" t="s">
        <v>130</v>
      </c>
      <c r="F102" s="20" t="s">
        <v>131</v>
      </c>
      <c r="G102" s="18" t="s">
        <v>113</v>
      </c>
      <c r="H102" s="18" t="s">
        <v>113</v>
      </c>
      <c r="I102" s="18" t="s">
        <v>113</v>
      </c>
      <c r="J102" s="18" t="s">
        <v>113</v>
      </c>
      <c r="K102" s="18" t="s">
        <v>113</v>
      </c>
      <c r="L102" s="18">
        <v>101</v>
      </c>
      <c r="M102" s="18" t="s">
        <v>1698</v>
      </c>
      <c r="N102" s="18" t="s">
        <v>1107</v>
      </c>
      <c r="O102" s="18" t="s">
        <v>1840</v>
      </c>
    </row>
    <row r="103" spans="1:15" ht="25" customHeight="1" x14ac:dyDescent="0.35">
      <c r="A103" s="18">
        <v>2024</v>
      </c>
      <c r="B103" s="18" t="s">
        <v>22</v>
      </c>
      <c r="C103" s="18" t="s">
        <v>25</v>
      </c>
      <c r="D103" s="18" t="s">
        <v>110</v>
      </c>
      <c r="E103" s="18" t="s">
        <v>132</v>
      </c>
      <c r="F103" s="20" t="s">
        <v>133</v>
      </c>
      <c r="G103" s="18" t="s">
        <v>113</v>
      </c>
      <c r="H103" s="18" t="s">
        <v>113</v>
      </c>
      <c r="I103" s="18"/>
      <c r="J103" s="18"/>
      <c r="K103" s="18"/>
      <c r="L103" s="18">
        <v>102</v>
      </c>
      <c r="M103" s="18" t="s">
        <v>1693</v>
      </c>
      <c r="N103" s="18" t="s">
        <v>1112</v>
      </c>
      <c r="O103" s="18" t="s">
        <v>1840</v>
      </c>
    </row>
    <row r="104" spans="1:15" ht="25" customHeight="1" x14ac:dyDescent="0.35">
      <c r="A104" s="18">
        <v>2024</v>
      </c>
      <c r="B104" s="18" t="s">
        <v>22</v>
      </c>
      <c r="C104" s="18" t="s">
        <v>25</v>
      </c>
      <c r="D104" s="18" t="s">
        <v>134</v>
      </c>
      <c r="E104" s="18" t="s">
        <v>1209</v>
      </c>
      <c r="F104" s="20" t="s">
        <v>284</v>
      </c>
      <c r="G104" s="18" t="s">
        <v>113</v>
      </c>
      <c r="H104" s="18"/>
      <c r="I104" s="18" t="s">
        <v>113</v>
      </c>
      <c r="J104" s="18" t="s">
        <v>113</v>
      </c>
      <c r="K104" s="18" t="s">
        <v>113</v>
      </c>
      <c r="L104" s="18">
        <v>103</v>
      </c>
      <c r="M104" s="18" t="s">
        <v>1793</v>
      </c>
      <c r="N104" s="18" t="s">
        <v>551</v>
      </c>
      <c r="O104" s="18" t="s">
        <v>1840</v>
      </c>
    </row>
    <row r="105" spans="1:15" ht="25" customHeight="1" x14ac:dyDescent="0.35">
      <c r="A105" s="18">
        <v>2024</v>
      </c>
      <c r="B105" s="18" t="s">
        <v>22</v>
      </c>
      <c r="C105" s="18" t="s">
        <v>25</v>
      </c>
      <c r="D105" s="18" t="s">
        <v>134</v>
      </c>
      <c r="E105" s="18" t="s">
        <v>1210</v>
      </c>
      <c r="F105" s="20" t="s">
        <v>276</v>
      </c>
      <c r="G105" s="18" t="s">
        <v>113</v>
      </c>
      <c r="H105" s="18"/>
      <c r="I105" s="18" t="s">
        <v>113</v>
      </c>
      <c r="J105" s="18" t="s">
        <v>113</v>
      </c>
      <c r="K105" s="18" t="s">
        <v>113</v>
      </c>
      <c r="L105" s="18">
        <v>104</v>
      </c>
      <c r="M105" s="18" t="s">
        <v>1719</v>
      </c>
      <c r="N105" s="18" t="s">
        <v>551</v>
      </c>
      <c r="O105" s="18" t="s">
        <v>1840</v>
      </c>
    </row>
    <row r="106" spans="1:15" ht="25" customHeight="1" x14ac:dyDescent="0.35">
      <c r="A106" s="18">
        <v>2024</v>
      </c>
      <c r="B106" s="18" t="s">
        <v>22</v>
      </c>
      <c r="C106" s="18" t="s">
        <v>25</v>
      </c>
      <c r="D106" s="18" t="s">
        <v>134</v>
      </c>
      <c r="E106" s="18" t="s">
        <v>1211</v>
      </c>
      <c r="F106" s="20" t="s">
        <v>278</v>
      </c>
      <c r="G106" s="18" t="s">
        <v>113</v>
      </c>
      <c r="H106" s="18"/>
      <c r="I106" s="18" t="s">
        <v>113</v>
      </c>
      <c r="J106" s="18" t="s">
        <v>113</v>
      </c>
      <c r="K106" s="18"/>
      <c r="L106" s="18">
        <v>105</v>
      </c>
      <c r="M106" s="18" t="s">
        <v>1794</v>
      </c>
      <c r="N106" s="18" t="s">
        <v>551</v>
      </c>
      <c r="O106" s="18" t="s">
        <v>1840</v>
      </c>
    </row>
    <row r="107" spans="1:15" ht="25" customHeight="1" x14ac:dyDescent="0.35">
      <c r="A107" s="18">
        <v>2024</v>
      </c>
      <c r="B107" s="18" t="s">
        <v>22</v>
      </c>
      <c r="C107" s="18" t="s">
        <v>25</v>
      </c>
      <c r="D107" s="18" t="s">
        <v>134</v>
      </c>
      <c r="E107" s="18" t="s">
        <v>1212</v>
      </c>
      <c r="F107" s="20" t="s">
        <v>280</v>
      </c>
      <c r="G107" s="18" t="s">
        <v>113</v>
      </c>
      <c r="H107" s="18"/>
      <c r="I107" s="18" t="s">
        <v>113</v>
      </c>
      <c r="J107" s="18" t="s">
        <v>113</v>
      </c>
      <c r="K107" s="18" t="s">
        <v>113</v>
      </c>
      <c r="L107" s="18">
        <v>106</v>
      </c>
      <c r="M107" s="18" t="s">
        <v>1795</v>
      </c>
      <c r="N107" s="18" t="s">
        <v>551</v>
      </c>
      <c r="O107" s="18" t="s">
        <v>1840</v>
      </c>
    </row>
    <row r="108" spans="1:15" ht="25" customHeight="1" x14ac:dyDescent="0.35">
      <c r="A108" s="18">
        <v>2024</v>
      </c>
      <c r="B108" s="18" t="s">
        <v>22</v>
      </c>
      <c r="C108" s="18" t="s">
        <v>25</v>
      </c>
      <c r="D108" s="18" t="s">
        <v>134</v>
      </c>
      <c r="E108" s="18" t="s">
        <v>1213</v>
      </c>
      <c r="F108" s="20" t="s">
        <v>294</v>
      </c>
      <c r="G108" s="18" t="s">
        <v>113</v>
      </c>
      <c r="H108" s="18"/>
      <c r="I108" s="18" t="s">
        <v>113</v>
      </c>
      <c r="J108" s="18" t="s">
        <v>113</v>
      </c>
      <c r="K108" s="18" t="s">
        <v>113</v>
      </c>
      <c r="L108" s="18">
        <v>107</v>
      </c>
      <c r="M108" s="18"/>
      <c r="N108" s="18" t="s">
        <v>551</v>
      </c>
      <c r="O108" s="18" t="s">
        <v>1839</v>
      </c>
    </row>
    <row r="109" spans="1:15" ht="25" customHeight="1" x14ac:dyDescent="0.35">
      <c r="A109" s="18">
        <v>2024</v>
      </c>
      <c r="B109" s="18" t="s">
        <v>22</v>
      </c>
      <c r="C109" s="18" t="s">
        <v>25</v>
      </c>
      <c r="D109" s="18" t="s">
        <v>134</v>
      </c>
      <c r="E109" s="18" t="s">
        <v>1214</v>
      </c>
      <c r="F109" s="20" t="s">
        <v>292</v>
      </c>
      <c r="G109" s="18" t="s">
        <v>113</v>
      </c>
      <c r="H109" s="18"/>
      <c r="I109" s="18" t="s">
        <v>113</v>
      </c>
      <c r="J109" s="18" t="s">
        <v>113</v>
      </c>
      <c r="K109" s="18"/>
      <c r="L109" s="18">
        <v>108</v>
      </c>
      <c r="M109" s="18"/>
      <c r="N109" s="18" t="s">
        <v>551</v>
      </c>
      <c r="O109" s="18" t="s">
        <v>1839</v>
      </c>
    </row>
    <row r="110" spans="1:15" ht="25" customHeight="1" x14ac:dyDescent="0.35">
      <c r="A110" s="18">
        <v>2024</v>
      </c>
      <c r="B110" s="18" t="s">
        <v>22</v>
      </c>
      <c r="C110" s="18" t="s">
        <v>25</v>
      </c>
      <c r="D110" s="18" t="s">
        <v>134</v>
      </c>
      <c r="E110" s="18" t="s">
        <v>1215</v>
      </c>
      <c r="F110" s="20" t="s">
        <v>298</v>
      </c>
      <c r="G110" s="18"/>
      <c r="H110" s="18"/>
      <c r="I110" s="18" t="s">
        <v>113</v>
      </c>
      <c r="J110" s="18" t="s">
        <v>113</v>
      </c>
      <c r="K110" s="18" t="s">
        <v>113</v>
      </c>
      <c r="L110" s="18">
        <v>109</v>
      </c>
      <c r="M110" s="18"/>
      <c r="N110" s="18" t="s">
        <v>551</v>
      </c>
      <c r="O110" s="18" t="s">
        <v>1839</v>
      </c>
    </row>
    <row r="111" spans="1:15" ht="25" customHeight="1" x14ac:dyDescent="0.35">
      <c r="A111" s="18">
        <v>2024</v>
      </c>
      <c r="B111" s="18" t="s">
        <v>22</v>
      </c>
      <c r="C111" s="18" t="s">
        <v>25</v>
      </c>
      <c r="D111" s="18" t="s">
        <v>134</v>
      </c>
      <c r="E111" s="18" t="s">
        <v>1146</v>
      </c>
      <c r="F111" s="20" t="s">
        <v>157</v>
      </c>
      <c r="G111" s="18" t="s">
        <v>113</v>
      </c>
      <c r="H111" s="18"/>
      <c r="I111" s="18" t="s">
        <v>113</v>
      </c>
      <c r="J111" s="18"/>
      <c r="K111" s="18" t="s">
        <v>113</v>
      </c>
      <c r="L111" s="18">
        <v>110</v>
      </c>
      <c r="M111" s="18"/>
      <c r="N111" s="18" t="s">
        <v>551</v>
      </c>
      <c r="O111" s="18" t="s">
        <v>1839</v>
      </c>
    </row>
    <row r="112" spans="1:15" ht="25" customHeight="1" x14ac:dyDescent="0.35">
      <c r="A112" s="18">
        <v>2024</v>
      </c>
      <c r="B112" s="18" t="s">
        <v>22</v>
      </c>
      <c r="C112" s="18" t="s">
        <v>25</v>
      </c>
      <c r="D112" s="18" t="s">
        <v>134</v>
      </c>
      <c r="E112" s="18" t="s">
        <v>1216</v>
      </c>
      <c r="F112" s="20" t="s">
        <v>290</v>
      </c>
      <c r="G112" s="18" t="s">
        <v>113</v>
      </c>
      <c r="H112" s="18"/>
      <c r="I112" s="18" t="s">
        <v>113</v>
      </c>
      <c r="J112" s="18" t="s">
        <v>113</v>
      </c>
      <c r="K112" s="18" t="s">
        <v>113</v>
      </c>
      <c r="L112" s="18">
        <v>111</v>
      </c>
      <c r="M112" s="18" t="s">
        <v>11</v>
      </c>
      <c r="N112" s="18" t="s">
        <v>551</v>
      </c>
      <c r="O112" s="18" t="s">
        <v>1840</v>
      </c>
    </row>
    <row r="113" spans="1:15" ht="25" customHeight="1" x14ac:dyDescent="0.35">
      <c r="A113" s="18">
        <v>2024</v>
      </c>
      <c r="B113" s="18" t="s">
        <v>22</v>
      </c>
      <c r="C113" s="18" t="s">
        <v>25</v>
      </c>
      <c r="D113" s="18" t="s">
        <v>134</v>
      </c>
      <c r="E113" s="18" t="s">
        <v>1145</v>
      </c>
      <c r="F113" s="20" t="s">
        <v>147</v>
      </c>
      <c r="G113" s="18"/>
      <c r="H113" s="18"/>
      <c r="I113" s="18" t="s">
        <v>113</v>
      </c>
      <c r="J113" s="18" t="s">
        <v>113</v>
      </c>
      <c r="K113" s="18"/>
      <c r="L113" s="18">
        <v>112</v>
      </c>
      <c r="M113" s="18"/>
      <c r="N113" s="18" t="s">
        <v>551</v>
      </c>
      <c r="O113" s="18" t="s">
        <v>1839</v>
      </c>
    </row>
    <row r="114" spans="1:15" ht="25" customHeight="1" x14ac:dyDescent="0.35">
      <c r="A114" s="18">
        <v>2024</v>
      </c>
      <c r="B114" s="18" t="s">
        <v>22</v>
      </c>
      <c r="C114" s="18" t="s">
        <v>25</v>
      </c>
      <c r="D114" s="18" t="s">
        <v>134</v>
      </c>
      <c r="E114" s="18" t="s">
        <v>1217</v>
      </c>
      <c r="F114" s="20" t="s">
        <v>296</v>
      </c>
      <c r="G114" s="18" t="s">
        <v>113</v>
      </c>
      <c r="H114" s="18"/>
      <c r="I114" s="18" t="s">
        <v>113</v>
      </c>
      <c r="J114" s="18" t="s">
        <v>113</v>
      </c>
      <c r="K114" s="18" t="s">
        <v>113</v>
      </c>
      <c r="L114" s="18">
        <v>113</v>
      </c>
      <c r="M114" s="18"/>
      <c r="N114" s="18" t="s">
        <v>551</v>
      </c>
      <c r="O114" s="18" t="s">
        <v>1839</v>
      </c>
    </row>
    <row r="115" spans="1:15" ht="25" customHeight="1" x14ac:dyDescent="0.35">
      <c r="A115" s="18">
        <v>2024</v>
      </c>
      <c r="B115" s="18" t="s">
        <v>22</v>
      </c>
      <c r="C115" s="18" t="s">
        <v>25</v>
      </c>
      <c r="D115" s="18" t="s">
        <v>134</v>
      </c>
      <c r="E115" s="18" t="s">
        <v>1218</v>
      </c>
      <c r="F115" s="20" t="s">
        <v>308</v>
      </c>
      <c r="G115" s="18" t="s">
        <v>113</v>
      </c>
      <c r="H115" s="18"/>
      <c r="I115" s="18" t="s">
        <v>113</v>
      </c>
      <c r="J115" s="18" t="s">
        <v>113</v>
      </c>
      <c r="K115" s="18"/>
      <c r="L115" s="18">
        <v>114</v>
      </c>
      <c r="M115" s="18" t="s">
        <v>1796</v>
      </c>
      <c r="N115" s="18" t="s">
        <v>645</v>
      </c>
      <c r="O115" s="18" t="s">
        <v>1840</v>
      </c>
    </row>
    <row r="116" spans="1:15" ht="25" customHeight="1" x14ac:dyDescent="0.35">
      <c r="A116" s="18">
        <v>2024</v>
      </c>
      <c r="B116" s="18" t="s">
        <v>22</v>
      </c>
      <c r="C116" s="18" t="s">
        <v>25</v>
      </c>
      <c r="D116" s="18" t="s">
        <v>134</v>
      </c>
      <c r="E116" s="18" t="s">
        <v>1219</v>
      </c>
      <c r="F116" s="20" t="s">
        <v>300</v>
      </c>
      <c r="G116" s="18" t="s">
        <v>113</v>
      </c>
      <c r="H116" s="18"/>
      <c r="I116" s="18" t="s">
        <v>113</v>
      </c>
      <c r="J116" s="18" t="s">
        <v>113</v>
      </c>
      <c r="K116" s="18" t="s">
        <v>113</v>
      </c>
      <c r="L116" s="18">
        <v>115</v>
      </c>
      <c r="M116" s="18" t="s">
        <v>1725</v>
      </c>
      <c r="N116" s="18" t="s">
        <v>645</v>
      </c>
      <c r="O116" s="18" t="s">
        <v>1840</v>
      </c>
    </row>
    <row r="117" spans="1:15" ht="25" customHeight="1" x14ac:dyDescent="0.35">
      <c r="A117" s="18">
        <v>2024</v>
      </c>
      <c r="B117" s="18" t="s">
        <v>22</v>
      </c>
      <c r="C117" s="18" t="s">
        <v>25</v>
      </c>
      <c r="D117" s="18" t="s">
        <v>134</v>
      </c>
      <c r="E117" s="18" t="s">
        <v>1220</v>
      </c>
      <c r="F117" s="20" t="s">
        <v>304</v>
      </c>
      <c r="G117" s="18" t="s">
        <v>113</v>
      </c>
      <c r="H117" s="18"/>
      <c r="I117" s="18" t="s">
        <v>113</v>
      </c>
      <c r="J117" s="18" t="s">
        <v>113</v>
      </c>
      <c r="K117" s="18" t="s">
        <v>113</v>
      </c>
      <c r="L117" s="18">
        <v>116</v>
      </c>
      <c r="M117" s="18" t="s">
        <v>1798</v>
      </c>
      <c r="N117" s="18" t="s">
        <v>645</v>
      </c>
      <c r="O117" s="18" t="s">
        <v>1840</v>
      </c>
    </row>
    <row r="118" spans="1:15" ht="25" customHeight="1" x14ac:dyDescent="0.35">
      <c r="A118" s="18">
        <v>2024</v>
      </c>
      <c r="B118" s="18" t="s">
        <v>22</v>
      </c>
      <c r="C118" s="18" t="s">
        <v>25</v>
      </c>
      <c r="D118" s="18" t="s">
        <v>134</v>
      </c>
      <c r="E118" s="18" t="s">
        <v>1221</v>
      </c>
      <c r="F118" s="20" t="s">
        <v>302</v>
      </c>
      <c r="G118" s="18" t="s">
        <v>113</v>
      </c>
      <c r="H118" s="18"/>
      <c r="I118" s="18" t="s">
        <v>113</v>
      </c>
      <c r="J118" s="18" t="s">
        <v>113</v>
      </c>
      <c r="K118" s="18"/>
      <c r="L118" s="18">
        <v>117</v>
      </c>
      <c r="M118" s="18" t="s">
        <v>1797</v>
      </c>
      <c r="N118" s="18" t="s">
        <v>645</v>
      </c>
      <c r="O118" s="18" t="s">
        <v>1840</v>
      </c>
    </row>
    <row r="119" spans="1:15" ht="25" customHeight="1" x14ac:dyDescent="0.35">
      <c r="A119" s="18">
        <v>2024</v>
      </c>
      <c r="B119" s="18" t="s">
        <v>22</v>
      </c>
      <c r="C119" s="18" t="s">
        <v>25</v>
      </c>
      <c r="D119" s="18" t="s">
        <v>134</v>
      </c>
      <c r="E119" s="18" t="s">
        <v>1222</v>
      </c>
      <c r="F119" s="20" t="s">
        <v>318</v>
      </c>
      <c r="G119" s="18" t="s">
        <v>113</v>
      </c>
      <c r="H119" s="18"/>
      <c r="I119" s="18" t="s">
        <v>113</v>
      </c>
      <c r="J119" s="18" t="s">
        <v>113</v>
      </c>
      <c r="K119" s="18" t="s">
        <v>113</v>
      </c>
      <c r="L119" s="18">
        <v>118</v>
      </c>
      <c r="M119" s="18"/>
      <c r="N119" s="18" t="s">
        <v>645</v>
      </c>
      <c r="O119" s="18" t="s">
        <v>1839</v>
      </c>
    </row>
    <row r="120" spans="1:15" ht="25" customHeight="1" x14ac:dyDescent="0.35">
      <c r="A120" s="18">
        <v>2024</v>
      </c>
      <c r="B120" s="18" t="s">
        <v>22</v>
      </c>
      <c r="C120" s="18" t="s">
        <v>25</v>
      </c>
      <c r="D120" s="18" t="s">
        <v>134</v>
      </c>
      <c r="E120" s="18" t="s">
        <v>1223</v>
      </c>
      <c r="F120" s="20" t="s">
        <v>316</v>
      </c>
      <c r="G120" s="18" t="s">
        <v>113</v>
      </c>
      <c r="H120" s="18"/>
      <c r="I120" s="18" t="s">
        <v>113</v>
      </c>
      <c r="J120" s="18" t="s">
        <v>113</v>
      </c>
      <c r="K120" s="18"/>
      <c r="L120" s="18">
        <v>119</v>
      </c>
      <c r="M120" s="18"/>
      <c r="N120" s="18" t="s">
        <v>645</v>
      </c>
      <c r="O120" s="18" t="s">
        <v>1839</v>
      </c>
    </row>
    <row r="121" spans="1:15" ht="25" customHeight="1" x14ac:dyDescent="0.35">
      <c r="A121" s="18">
        <v>2024</v>
      </c>
      <c r="B121" s="18" t="s">
        <v>22</v>
      </c>
      <c r="C121" s="18" t="s">
        <v>25</v>
      </c>
      <c r="D121" s="18" t="s">
        <v>134</v>
      </c>
      <c r="E121" s="18" t="s">
        <v>1224</v>
      </c>
      <c r="F121" s="20" t="s">
        <v>322</v>
      </c>
      <c r="G121" s="18"/>
      <c r="H121" s="18"/>
      <c r="I121" s="18" t="s">
        <v>113</v>
      </c>
      <c r="J121" s="18" t="s">
        <v>113</v>
      </c>
      <c r="K121" s="18" t="s">
        <v>113</v>
      </c>
      <c r="L121" s="18">
        <v>120</v>
      </c>
      <c r="M121" s="18"/>
      <c r="N121" s="18" t="s">
        <v>645</v>
      </c>
      <c r="O121" s="18" t="s">
        <v>1839</v>
      </c>
    </row>
    <row r="122" spans="1:15" ht="25" customHeight="1" x14ac:dyDescent="0.35">
      <c r="A122" s="18">
        <v>2024</v>
      </c>
      <c r="B122" s="18" t="s">
        <v>22</v>
      </c>
      <c r="C122" s="18" t="s">
        <v>25</v>
      </c>
      <c r="D122" s="18" t="s">
        <v>134</v>
      </c>
      <c r="E122" s="18" t="s">
        <v>1157</v>
      </c>
      <c r="F122" s="20" t="s">
        <v>255</v>
      </c>
      <c r="G122" s="18" t="s">
        <v>113</v>
      </c>
      <c r="H122" s="18"/>
      <c r="I122" s="18" t="s">
        <v>113</v>
      </c>
      <c r="J122" s="18"/>
      <c r="K122" s="18" t="s">
        <v>113</v>
      </c>
      <c r="L122" s="18">
        <v>121</v>
      </c>
      <c r="M122" s="18"/>
      <c r="N122" s="18" t="s">
        <v>645</v>
      </c>
      <c r="O122" s="18" t="s">
        <v>1839</v>
      </c>
    </row>
    <row r="123" spans="1:15" ht="25" customHeight="1" x14ac:dyDescent="0.35">
      <c r="A123" s="18">
        <v>2024</v>
      </c>
      <c r="B123" s="18" t="s">
        <v>22</v>
      </c>
      <c r="C123" s="18" t="s">
        <v>25</v>
      </c>
      <c r="D123" s="18" t="s">
        <v>134</v>
      </c>
      <c r="E123" s="18" t="s">
        <v>1225</v>
      </c>
      <c r="F123" s="20" t="s">
        <v>314</v>
      </c>
      <c r="G123" s="18" t="s">
        <v>113</v>
      </c>
      <c r="H123" s="18"/>
      <c r="I123" s="18" t="s">
        <v>113</v>
      </c>
      <c r="J123" s="18" t="s">
        <v>113</v>
      </c>
      <c r="K123" s="18" t="s">
        <v>113</v>
      </c>
      <c r="L123" s="18">
        <v>122</v>
      </c>
      <c r="M123" s="18" t="s">
        <v>1799</v>
      </c>
      <c r="N123" s="18" t="s">
        <v>645</v>
      </c>
      <c r="O123" s="18" t="s">
        <v>1840</v>
      </c>
    </row>
    <row r="124" spans="1:15" ht="25" customHeight="1" x14ac:dyDescent="0.35">
      <c r="A124" s="18">
        <v>2024</v>
      </c>
      <c r="B124" s="18" t="s">
        <v>22</v>
      </c>
      <c r="C124" s="18" t="s">
        <v>25</v>
      </c>
      <c r="D124" s="18" t="s">
        <v>134</v>
      </c>
      <c r="E124" s="18" t="s">
        <v>1156</v>
      </c>
      <c r="F124" s="20" t="s">
        <v>248</v>
      </c>
      <c r="G124" s="18"/>
      <c r="H124" s="18"/>
      <c r="I124" s="18" t="s">
        <v>113</v>
      </c>
      <c r="J124" s="18" t="s">
        <v>113</v>
      </c>
      <c r="K124" s="18"/>
      <c r="L124" s="18">
        <v>123</v>
      </c>
      <c r="M124" s="18"/>
      <c r="N124" s="18" t="s">
        <v>645</v>
      </c>
      <c r="O124" s="18" t="s">
        <v>1839</v>
      </c>
    </row>
    <row r="125" spans="1:15" ht="25" customHeight="1" x14ac:dyDescent="0.35">
      <c r="A125" s="18">
        <v>2024</v>
      </c>
      <c r="B125" s="18" t="s">
        <v>22</v>
      </c>
      <c r="C125" s="18" t="s">
        <v>25</v>
      </c>
      <c r="D125" s="18" t="s">
        <v>134</v>
      </c>
      <c r="E125" s="18" t="s">
        <v>1226</v>
      </c>
      <c r="F125" s="20" t="s">
        <v>320</v>
      </c>
      <c r="G125" s="18" t="s">
        <v>113</v>
      </c>
      <c r="H125" s="18"/>
      <c r="I125" s="18" t="s">
        <v>113</v>
      </c>
      <c r="J125" s="18" t="s">
        <v>113</v>
      </c>
      <c r="K125" s="18" t="s">
        <v>113</v>
      </c>
      <c r="L125" s="18">
        <v>124</v>
      </c>
      <c r="M125" s="18"/>
      <c r="N125" s="18" t="s">
        <v>645</v>
      </c>
      <c r="O125" s="18" t="s">
        <v>1839</v>
      </c>
    </row>
    <row r="126" spans="1:15" ht="25" customHeight="1" x14ac:dyDescent="0.35">
      <c r="A126" s="18">
        <v>2024</v>
      </c>
      <c r="B126" s="18" t="s">
        <v>22</v>
      </c>
      <c r="C126" s="18" t="s">
        <v>25</v>
      </c>
      <c r="D126" s="18" t="s">
        <v>134</v>
      </c>
      <c r="E126" s="18" t="s">
        <v>180</v>
      </c>
      <c r="F126" s="20" t="s">
        <v>181</v>
      </c>
      <c r="G126" s="18" t="s">
        <v>113</v>
      </c>
      <c r="H126" s="18" t="s">
        <v>113</v>
      </c>
      <c r="I126" s="18" t="s">
        <v>113</v>
      </c>
      <c r="J126" s="18" t="s">
        <v>113</v>
      </c>
      <c r="K126" s="18" t="s">
        <v>113</v>
      </c>
      <c r="L126" s="18">
        <v>125</v>
      </c>
      <c r="M126" s="18" t="s">
        <v>1790</v>
      </c>
      <c r="N126" s="18" t="s">
        <v>1107</v>
      </c>
      <c r="O126" s="18" t="s">
        <v>1840</v>
      </c>
    </row>
    <row r="127" spans="1:15" ht="25" customHeight="1" x14ac:dyDescent="0.35">
      <c r="A127" s="18">
        <v>2024</v>
      </c>
      <c r="B127" s="18" t="s">
        <v>22</v>
      </c>
      <c r="C127" s="18" t="s">
        <v>25</v>
      </c>
      <c r="D127" s="18" t="s">
        <v>134</v>
      </c>
      <c r="E127" s="18" t="s">
        <v>182</v>
      </c>
      <c r="F127" s="20" t="s">
        <v>323</v>
      </c>
      <c r="G127" s="18"/>
      <c r="H127" s="18"/>
      <c r="I127" s="18" t="s">
        <v>113</v>
      </c>
      <c r="J127" s="18" t="s">
        <v>113</v>
      </c>
      <c r="K127" s="18" t="s">
        <v>113</v>
      </c>
      <c r="L127" s="18">
        <v>126</v>
      </c>
      <c r="M127" s="18" t="s">
        <v>1791</v>
      </c>
      <c r="N127" s="18" t="s">
        <v>1112</v>
      </c>
      <c r="O127" s="18" t="s">
        <v>1840</v>
      </c>
    </row>
    <row r="128" spans="1:15" ht="25" customHeight="1" x14ac:dyDescent="0.35">
      <c r="A128" s="18">
        <v>2024</v>
      </c>
      <c r="B128" s="18" t="s">
        <v>22</v>
      </c>
      <c r="C128" s="18" t="s">
        <v>25</v>
      </c>
      <c r="D128" s="18" t="s">
        <v>184</v>
      </c>
      <c r="E128" s="18" t="s">
        <v>1227</v>
      </c>
      <c r="F128" s="20" t="s">
        <v>185</v>
      </c>
      <c r="G128" s="18" t="s">
        <v>113</v>
      </c>
      <c r="H128" s="18" t="s">
        <v>113</v>
      </c>
      <c r="I128" s="18" t="s">
        <v>113</v>
      </c>
      <c r="J128" s="18" t="s">
        <v>113</v>
      </c>
      <c r="K128" s="18" t="s">
        <v>113</v>
      </c>
      <c r="L128" s="18">
        <v>127</v>
      </c>
      <c r="M128" s="18"/>
      <c r="N128" s="18" t="s">
        <v>1107</v>
      </c>
      <c r="O128" s="18" t="s">
        <v>1839</v>
      </c>
    </row>
    <row r="129" spans="1:15" ht="25" customHeight="1" x14ac:dyDescent="0.35">
      <c r="A129" s="18">
        <v>2024</v>
      </c>
      <c r="B129" s="18" t="s">
        <v>22</v>
      </c>
      <c r="C129" s="18" t="s">
        <v>28</v>
      </c>
      <c r="D129" s="18" t="s">
        <v>110</v>
      </c>
      <c r="E129" s="18" t="s">
        <v>1228</v>
      </c>
      <c r="F129" s="20" t="s">
        <v>329</v>
      </c>
      <c r="G129" s="18"/>
      <c r="H129" s="18"/>
      <c r="I129" s="18" t="s">
        <v>113</v>
      </c>
      <c r="J129" s="18" t="s">
        <v>113</v>
      </c>
      <c r="K129" s="18"/>
      <c r="L129" s="18">
        <v>128</v>
      </c>
      <c r="M129" s="18" t="s">
        <v>1757</v>
      </c>
      <c r="N129" s="18" t="s">
        <v>551</v>
      </c>
      <c r="O129" s="18" t="s">
        <v>1840</v>
      </c>
    </row>
    <row r="130" spans="1:15" ht="25" customHeight="1" x14ac:dyDescent="0.35">
      <c r="A130" s="18">
        <v>2024</v>
      </c>
      <c r="B130" s="18" t="s">
        <v>22</v>
      </c>
      <c r="C130" s="18" t="s">
        <v>28</v>
      </c>
      <c r="D130" s="18" t="s">
        <v>110</v>
      </c>
      <c r="E130" s="18" t="s">
        <v>1229</v>
      </c>
      <c r="F130" s="20" t="s">
        <v>325</v>
      </c>
      <c r="G130" s="18" t="s">
        <v>113</v>
      </c>
      <c r="H130" s="18"/>
      <c r="I130" s="18"/>
      <c r="J130" s="18" t="s">
        <v>113</v>
      </c>
      <c r="K130" s="18"/>
      <c r="L130" s="18">
        <v>129</v>
      </c>
      <c r="M130" s="18" t="s">
        <v>1755</v>
      </c>
      <c r="N130" s="18" t="s">
        <v>551</v>
      </c>
      <c r="O130" s="18" t="s">
        <v>1840</v>
      </c>
    </row>
    <row r="131" spans="1:15" ht="25" customHeight="1" x14ac:dyDescent="0.35">
      <c r="A131" s="18">
        <v>2024</v>
      </c>
      <c r="B131" s="18" t="s">
        <v>22</v>
      </c>
      <c r="C131" s="18" t="s">
        <v>28</v>
      </c>
      <c r="D131" s="18" t="s">
        <v>110</v>
      </c>
      <c r="E131" s="18" t="s">
        <v>1230</v>
      </c>
      <c r="F131" s="20" t="s">
        <v>1231</v>
      </c>
      <c r="G131" s="18" t="s">
        <v>113</v>
      </c>
      <c r="H131" s="18"/>
      <c r="I131" s="18"/>
      <c r="J131" s="18" t="s">
        <v>113</v>
      </c>
      <c r="K131" s="18" t="s">
        <v>113</v>
      </c>
      <c r="L131" s="18">
        <v>130</v>
      </c>
      <c r="M131" s="18" t="s">
        <v>1782</v>
      </c>
      <c r="N131" s="18" t="s">
        <v>551</v>
      </c>
      <c r="O131" s="18" t="s">
        <v>1840</v>
      </c>
    </row>
    <row r="132" spans="1:15" ht="25" customHeight="1" x14ac:dyDescent="0.35">
      <c r="A132" s="18">
        <v>2024</v>
      </c>
      <c r="B132" s="18" t="s">
        <v>22</v>
      </c>
      <c r="C132" s="18" t="s">
        <v>28</v>
      </c>
      <c r="D132" s="18" t="s">
        <v>110</v>
      </c>
      <c r="E132" s="18" t="s">
        <v>1232</v>
      </c>
      <c r="F132" s="20" t="s">
        <v>327</v>
      </c>
      <c r="G132" s="18"/>
      <c r="H132" s="18"/>
      <c r="I132" s="18" t="s">
        <v>113</v>
      </c>
      <c r="J132" s="18"/>
      <c r="K132" s="18" t="s">
        <v>113</v>
      </c>
      <c r="L132" s="18">
        <v>131</v>
      </c>
      <c r="M132" s="18" t="s">
        <v>1756</v>
      </c>
      <c r="N132" s="18" t="s">
        <v>551</v>
      </c>
      <c r="O132" s="18" t="s">
        <v>1840</v>
      </c>
    </row>
    <row r="133" spans="1:15" ht="25" customHeight="1" x14ac:dyDescent="0.35">
      <c r="A133" s="18">
        <v>2024</v>
      </c>
      <c r="B133" s="18" t="s">
        <v>22</v>
      </c>
      <c r="C133" s="18" t="s">
        <v>28</v>
      </c>
      <c r="D133" s="18" t="s">
        <v>110</v>
      </c>
      <c r="E133" s="18" t="s">
        <v>1233</v>
      </c>
      <c r="F133" s="20" t="s">
        <v>346</v>
      </c>
      <c r="G133" s="18" t="s">
        <v>113</v>
      </c>
      <c r="H133" s="18"/>
      <c r="I133" s="18" t="s">
        <v>113</v>
      </c>
      <c r="J133" s="18" t="s">
        <v>113</v>
      </c>
      <c r="K133" s="18"/>
      <c r="L133" s="18">
        <v>132</v>
      </c>
      <c r="M133" s="18"/>
      <c r="N133" s="18" t="s">
        <v>551</v>
      </c>
      <c r="O133" s="18" t="s">
        <v>1839</v>
      </c>
    </row>
    <row r="134" spans="1:15" ht="25" customHeight="1" x14ac:dyDescent="0.35">
      <c r="A134" s="18">
        <v>2024</v>
      </c>
      <c r="B134" s="18" t="s">
        <v>22</v>
      </c>
      <c r="C134" s="18" t="s">
        <v>28</v>
      </c>
      <c r="D134" s="18" t="s">
        <v>110</v>
      </c>
      <c r="E134" s="18" t="s">
        <v>1234</v>
      </c>
      <c r="F134" s="20" t="s">
        <v>355</v>
      </c>
      <c r="G134" s="18"/>
      <c r="H134" s="18"/>
      <c r="I134" s="18" t="s">
        <v>113</v>
      </c>
      <c r="J134" s="18" t="s">
        <v>113</v>
      </c>
      <c r="K134" s="18" t="s">
        <v>113</v>
      </c>
      <c r="L134" s="18">
        <v>133</v>
      </c>
      <c r="M134" s="18"/>
      <c r="N134" s="18" t="s">
        <v>551</v>
      </c>
      <c r="O134" s="18" t="s">
        <v>1839</v>
      </c>
    </row>
    <row r="135" spans="1:15" ht="25" customHeight="1" x14ac:dyDescent="0.35">
      <c r="A135" s="18">
        <v>2024</v>
      </c>
      <c r="B135" s="18" t="s">
        <v>22</v>
      </c>
      <c r="C135" s="18" t="s">
        <v>28</v>
      </c>
      <c r="D135" s="18" t="s">
        <v>110</v>
      </c>
      <c r="E135" s="18" t="s">
        <v>1177</v>
      </c>
      <c r="F135" s="20" t="s">
        <v>227</v>
      </c>
      <c r="G135" s="18"/>
      <c r="H135" s="18"/>
      <c r="I135" s="18" t="s">
        <v>113</v>
      </c>
      <c r="J135" s="18"/>
      <c r="K135" s="18" t="s">
        <v>113</v>
      </c>
      <c r="L135" s="18">
        <v>134</v>
      </c>
      <c r="M135" s="18" t="s">
        <v>1729</v>
      </c>
      <c r="N135" s="18" t="s">
        <v>551</v>
      </c>
      <c r="O135" s="18" t="s">
        <v>1840</v>
      </c>
    </row>
    <row r="136" spans="1:15" ht="25" customHeight="1" x14ac:dyDescent="0.35">
      <c r="A136" s="18">
        <v>2024</v>
      </c>
      <c r="B136" s="18" t="s">
        <v>22</v>
      </c>
      <c r="C136" s="18" t="s">
        <v>28</v>
      </c>
      <c r="D136" s="18" t="s">
        <v>110</v>
      </c>
      <c r="E136" s="18" t="s">
        <v>1235</v>
      </c>
      <c r="F136" s="20" t="s">
        <v>336</v>
      </c>
      <c r="G136" s="18"/>
      <c r="H136" s="18"/>
      <c r="I136" s="18" t="s">
        <v>113</v>
      </c>
      <c r="J136" s="18" t="s">
        <v>113</v>
      </c>
      <c r="K136" s="18"/>
      <c r="L136" s="18">
        <v>135</v>
      </c>
      <c r="M136" s="18" t="s">
        <v>1761</v>
      </c>
      <c r="N136" s="18" t="s">
        <v>645</v>
      </c>
      <c r="O136" s="18" t="s">
        <v>1840</v>
      </c>
    </row>
    <row r="137" spans="1:15" ht="25" customHeight="1" x14ac:dyDescent="0.35">
      <c r="A137" s="18">
        <v>2024</v>
      </c>
      <c r="B137" s="18" t="s">
        <v>22</v>
      </c>
      <c r="C137" s="18" t="s">
        <v>28</v>
      </c>
      <c r="D137" s="18" t="s">
        <v>110</v>
      </c>
      <c r="E137" s="18" t="s">
        <v>1236</v>
      </c>
      <c r="F137" s="20" t="s">
        <v>331</v>
      </c>
      <c r="G137" s="18" t="s">
        <v>113</v>
      </c>
      <c r="H137" s="18"/>
      <c r="I137" s="18"/>
      <c r="J137" s="18" t="s">
        <v>113</v>
      </c>
      <c r="K137" s="18"/>
      <c r="L137" s="18">
        <v>136</v>
      </c>
      <c r="M137" s="18" t="s">
        <v>1759</v>
      </c>
      <c r="N137" s="18" t="s">
        <v>645</v>
      </c>
      <c r="O137" s="18" t="s">
        <v>1840</v>
      </c>
    </row>
    <row r="138" spans="1:15" ht="25" customHeight="1" x14ac:dyDescent="0.35">
      <c r="A138" s="18">
        <v>2024</v>
      </c>
      <c r="B138" s="18" t="s">
        <v>22</v>
      </c>
      <c r="C138" s="18" t="s">
        <v>28</v>
      </c>
      <c r="D138" s="18" t="s">
        <v>110</v>
      </c>
      <c r="E138" s="18" t="s">
        <v>1237</v>
      </c>
      <c r="F138" s="20" t="s">
        <v>1238</v>
      </c>
      <c r="G138" s="18" t="s">
        <v>113</v>
      </c>
      <c r="H138" s="18"/>
      <c r="I138" s="18"/>
      <c r="J138" s="18" t="s">
        <v>113</v>
      </c>
      <c r="K138" s="18" t="s">
        <v>113</v>
      </c>
      <c r="L138" s="18">
        <v>137</v>
      </c>
      <c r="M138" s="18" t="s">
        <v>1783</v>
      </c>
      <c r="N138" s="18" t="s">
        <v>645</v>
      </c>
      <c r="O138" s="18" t="s">
        <v>1840</v>
      </c>
    </row>
    <row r="139" spans="1:15" ht="25" customHeight="1" x14ac:dyDescent="0.35">
      <c r="A139" s="18">
        <v>2024</v>
      </c>
      <c r="B139" s="18" t="s">
        <v>22</v>
      </c>
      <c r="C139" s="18" t="s">
        <v>28</v>
      </c>
      <c r="D139" s="18" t="s">
        <v>110</v>
      </c>
      <c r="E139" s="18" t="s">
        <v>1239</v>
      </c>
      <c r="F139" s="20" t="s">
        <v>333</v>
      </c>
      <c r="G139" s="18"/>
      <c r="H139" s="18"/>
      <c r="I139" s="18" t="s">
        <v>113</v>
      </c>
      <c r="J139" s="18"/>
      <c r="K139" s="18" t="s">
        <v>113</v>
      </c>
      <c r="L139" s="18">
        <v>138</v>
      </c>
      <c r="M139" s="18" t="s">
        <v>1760</v>
      </c>
      <c r="N139" s="18" t="s">
        <v>645</v>
      </c>
      <c r="O139" s="18" t="s">
        <v>1840</v>
      </c>
    </row>
    <row r="140" spans="1:15" ht="25" customHeight="1" x14ac:dyDescent="0.35">
      <c r="A140" s="18">
        <v>2024</v>
      </c>
      <c r="B140" s="18" t="s">
        <v>22</v>
      </c>
      <c r="C140" s="18" t="s">
        <v>28</v>
      </c>
      <c r="D140" s="18" t="s">
        <v>110</v>
      </c>
      <c r="E140" s="18" t="s">
        <v>1240</v>
      </c>
      <c r="F140" s="20" t="s">
        <v>364</v>
      </c>
      <c r="G140" s="18" t="s">
        <v>113</v>
      </c>
      <c r="H140" s="18"/>
      <c r="I140" s="18" t="s">
        <v>113</v>
      </c>
      <c r="J140" s="18" t="s">
        <v>113</v>
      </c>
      <c r="K140" s="18"/>
      <c r="L140" s="18">
        <v>139</v>
      </c>
      <c r="M140" s="18"/>
      <c r="N140" s="18" t="s">
        <v>645</v>
      </c>
      <c r="O140" s="18" t="s">
        <v>1839</v>
      </c>
    </row>
    <row r="141" spans="1:15" ht="25" customHeight="1" x14ac:dyDescent="0.35">
      <c r="A141" s="18">
        <v>2024</v>
      </c>
      <c r="B141" s="18" t="s">
        <v>22</v>
      </c>
      <c r="C141" s="18" t="s">
        <v>28</v>
      </c>
      <c r="D141" s="18" t="s">
        <v>110</v>
      </c>
      <c r="E141" s="18" t="s">
        <v>1241</v>
      </c>
      <c r="F141" s="20" t="s">
        <v>372</v>
      </c>
      <c r="G141" s="18"/>
      <c r="H141" s="18"/>
      <c r="I141" s="18" t="s">
        <v>113</v>
      </c>
      <c r="J141" s="18" t="s">
        <v>113</v>
      </c>
      <c r="K141" s="18" t="s">
        <v>113</v>
      </c>
      <c r="L141" s="18">
        <v>140</v>
      </c>
      <c r="M141" s="18"/>
      <c r="N141" s="18" t="s">
        <v>645</v>
      </c>
      <c r="O141" s="18" t="s">
        <v>1839</v>
      </c>
    </row>
    <row r="142" spans="1:15" ht="25" customHeight="1" x14ac:dyDescent="0.35">
      <c r="A142" s="18">
        <v>2024</v>
      </c>
      <c r="B142" s="18" t="s">
        <v>22</v>
      </c>
      <c r="C142" s="18" t="s">
        <v>28</v>
      </c>
      <c r="D142" s="18" t="s">
        <v>110</v>
      </c>
      <c r="E142" s="18" t="s">
        <v>1242</v>
      </c>
      <c r="F142" s="20" t="s">
        <v>334</v>
      </c>
      <c r="G142" s="18"/>
      <c r="H142" s="18"/>
      <c r="I142" s="18" t="s">
        <v>113</v>
      </c>
      <c r="J142" s="18"/>
      <c r="K142" s="18" t="s">
        <v>113</v>
      </c>
      <c r="L142" s="18">
        <v>141</v>
      </c>
      <c r="M142" s="18" t="s">
        <v>1735</v>
      </c>
      <c r="N142" s="18" t="s">
        <v>645</v>
      </c>
      <c r="O142" s="18" t="s">
        <v>1840</v>
      </c>
    </row>
    <row r="143" spans="1:15" ht="25" customHeight="1" x14ac:dyDescent="0.35">
      <c r="A143" s="18">
        <v>2024</v>
      </c>
      <c r="B143" s="18" t="s">
        <v>22</v>
      </c>
      <c r="C143" s="18" t="s">
        <v>28</v>
      </c>
      <c r="D143" s="18" t="s">
        <v>110</v>
      </c>
      <c r="E143" s="18" t="s">
        <v>130</v>
      </c>
      <c r="F143" s="20" t="s">
        <v>337</v>
      </c>
      <c r="G143" s="18" t="s">
        <v>113</v>
      </c>
      <c r="H143" s="18" t="s">
        <v>113</v>
      </c>
      <c r="I143" s="18" t="s">
        <v>113</v>
      </c>
      <c r="J143" s="18" t="s">
        <v>113</v>
      </c>
      <c r="K143" s="18" t="s">
        <v>113</v>
      </c>
      <c r="L143" s="18">
        <v>142</v>
      </c>
      <c r="M143" s="18" t="s">
        <v>1698</v>
      </c>
      <c r="N143" s="18" t="s">
        <v>1107</v>
      </c>
      <c r="O143" s="18" t="s">
        <v>1840</v>
      </c>
    </row>
    <row r="144" spans="1:15" ht="25" customHeight="1" x14ac:dyDescent="0.35">
      <c r="A144" s="18">
        <v>2024</v>
      </c>
      <c r="B144" s="18" t="s">
        <v>22</v>
      </c>
      <c r="C144" s="18" t="s">
        <v>28</v>
      </c>
      <c r="D144" s="18" t="s">
        <v>110</v>
      </c>
      <c r="E144" s="18" t="s">
        <v>132</v>
      </c>
      <c r="F144" s="20" t="s">
        <v>338</v>
      </c>
      <c r="G144" s="18" t="s">
        <v>113</v>
      </c>
      <c r="H144" s="18" t="s">
        <v>113</v>
      </c>
      <c r="I144" s="18"/>
      <c r="J144" s="18"/>
      <c r="K144" s="18"/>
      <c r="L144" s="18">
        <v>143</v>
      </c>
      <c r="M144" s="18" t="s">
        <v>1693</v>
      </c>
      <c r="N144" s="18" t="s">
        <v>1112</v>
      </c>
      <c r="O144" s="18" t="s">
        <v>1840</v>
      </c>
    </row>
    <row r="145" spans="1:15" ht="25" customHeight="1" x14ac:dyDescent="0.35">
      <c r="A145" s="18">
        <v>2024</v>
      </c>
      <c r="B145" s="18" t="s">
        <v>22</v>
      </c>
      <c r="C145" s="18" t="s">
        <v>28</v>
      </c>
      <c r="D145" s="18" t="s">
        <v>134</v>
      </c>
      <c r="E145" s="18" t="s">
        <v>1243</v>
      </c>
      <c r="F145" s="20" t="s">
        <v>340</v>
      </c>
      <c r="G145" s="18"/>
      <c r="H145" s="18"/>
      <c r="I145" s="18" t="s">
        <v>113</v>
      </c>
      <c r="J145" s="18"/>
      <c r="K145" s="18" t="s">
        <v>113</v>
      </c>
      <c r="L145" s="18">
        <v>144</v>
      </c>
      <c r="M145" s="18" t="s">
        <v>1800</v>
      </c>
      <c r="N145" s="18" t="s">
        <v>551</v>
      </c>
      <c r="O145" s="18" t="s">
        <v>1840</v>
      </c>
    </row>
    <row r="146" spans="1:15" ht="25" customHeight="1" x14ac:dyDescent="0.35">
      <c r="A146" s="18">
        <v>2024</v>
      </c>
      <c r="B146" s="18" t="s">
        <v>22</v>
      </c>
      <c r="C146" s="18" t="s">
        <v>28</v>
      </c>
      <c r="D146" s="18" t="s">
        <v>134</v>
      </c>
      <c r="E146" s="18" t="s">
        <v>1244</v>
      </c>
      <c r="F146" s="20" t="s">
        <v>342</v>
      </c>
      <c r="G146" s="18" t="s">
        <v>113</v>
      </c>
      <c r="H146" s="18"/>
      <c r="I146" s="18"/>
      <c r="J146" s="18" t="s">
        <v>113</v>
      </c>
      <c r="K146" s="18" t="s">
        <v>113</v>
      </c>
      <c r="L146" s="18">
        <v>145</v>
      </c>
      <c r="M146" s="18" t="s">
        <v>1801</v>
      </c>
      <c r="N146" s="18" t="s">
        <v>551</v>
      </c>
      <c r="O146" s="18" t="s">
        <v>1840</v>
      </c>
    </row>
    <row r="147" spans="1:15" ht="25" customHeight="1" x14ac:dyDescent="0.35">
      <c r="A147" s="18">
        <v>2024</v>
      </c>
      <c r="B147" s="18" t="s">
        <v>22</v>
      </c>
      <c r="C147" s="18" t="s">
        <v>28</v>
      </c>
      <c r="D147" s="18" t="s">
        <v>134</v>
      </c>
      <c r="E147" s="18" t="s">
        <v>1245</v>
      </c>
      <c r="F147" s="20" t="s">
        <v>1246</v>
      </c>
      <c r="G147" s="18" t="s">
        <v>113</v>
      </c>
      <c r="H147" s="18"/>
      <c r="I147" s="18"/>
      <c r="J147" s="18" t="s">
        <v>113</v>
      </c>
      <c r="K147" s="18" t="s">
        <v>113</v>
      </c>
      <c r="L147" s="18">
        <v>146</v>
      </c>
      <c r="M147" s="18" t="s">
        <v>1802</v>
      </c>
      <c r="N147" s="18" t="s">
        <v>551</v>
      </c>
      <c r="O147" s="18" t="s">
        <v>1840</v>
      </c>
    </row>
    <row r="148" spans="1:15" ht="25" customHeight="1" x14ac:dyDescent="0.35">
      <c r="A148" s="18">
        <v>2024</v>
      </c>
      <c r="B148" s="18" t="s">
        <v>22</v>
      </c>
      <c r="C148" s="18" t="s">
        <v>28</v>
      </c>
      <c r="D148" s="18" t="s">
        <v>134</v>
      </c>
      <c r="E148" s="18" t="s">
        <v>1247</v>
      </c>
      <c r="F148" s="20" t="s">
        <v>348</v>
      </c>
      <c r="G148" s="18" t="s">
        <v>113</v>
      </c>
      <c r="H148" s="18"/>
      <c r="I148" s="18"/>
      <c r="J148" s="18" t="s">
        <v>113</v>
      </c>
      <c r="K148" s="18" t="s">
        <v>113</v>
      </c>
      <c r="L148" s="18">
        <v>147</v>
      </c>
      <c r="M148" s="18" t="s">
        <v>1803</v>
      </c>
      <c r="N148" s="18" t="s">
        <v>551</v>
      </c>
      <c r="O148" s="18" t="s">
        <v>1840</v>
      </c>
    </row>
    <row r="149" spans="1:15" ht="25" customHeight="1" x14ac:dyDescent="0.35">
      <c r="A149" s="18">
        <v>2024</v>
      </c>
      <c r="B149" s="18" t="s">
        <v>22</v>
      </c>
      <c r="C149" s="18" t="s">
        <v>28</v>
      </c>
      <c r="D149" s="18" t="s">
        <v>134</v>
      </c>
      <c r="E149" s="18" t="s">
        <v>1248</v>
      </c>
      <c r="F149" s="20" t="s">
        <v>352</v>
      </c>
      <c r="G149" s="18" t="s">
        <v>113</v>
      </c>
      <c r="H149" s="18"/>
      <c r="I149" s="18" t="s">
        <v>113</v>
      </c>
      <c r="J149" s="18"/>
      <c r="K149" s="18"/>
      <c r="L149" s="18">
        <v>148</v>
      </c>
      <c r="M149" s="18"/>
      <c r="N149" s="18" t="s">
        <v>551</v>
      </c>
      <c r="O149" s="18" t="s">
        <v>1839</v>
      </c>
    </row>
    <row r="150" spans="1:15" ht="25" customHeight="1" x14ac:dyDescent="0.35">
      <c r="A150" s="18">
        <v>2024</v>
      </c>
      <c r="B150" s="18" t="s">
        <v>22</v>
      </c>
      <c r="C150" s="18" t="s">
        <v>28</v>
      </c>
      <c r="D150" s="18" t="s">
        <v>134</v>
      </c>
      <c r="E150" s="18" t="s">
        <v>1249</v>
      </c>
      <c r="F150" s="20" t="s">
        <v>349</v>
      </c>
      <c r="G150" s="18" t="s">
        <v>113</v>
      </c>
      <c r="H150" s="18"/>
      <c r="I150" s="18"/>
      <c r="J150" s="18" t="s">
        <v>113</v>
      </c>
      <c r="K150" s="18" t="s">
        <v>113</v>
      </c>
      <c r="L150" s="18">
        <v>149</v>
      </c>
      <c r="M150" s="18" t="s">
        <v>1805</v>
      </c>
      <c r="N150" s="18" t="s">
        <v>551</v>
      </c>
      <c r="O150" s="18" t="s">
        <v>1840</v>
      </c>
    </row>
    <row r="151" spans="1:15" ht="25" customHeight="1" x14ac:dyDescent="0.35">
      <c r="A151" s="18">
        <v>2024</v>
      </c>
      <c r="B151" s="18" t="s">
        <v>22</v>
      </c>
      <c r="C151" s="18" t="s">
        <v>28</v>
      </c>
      <c r="D151" s="18" t="s">
        <v>134</v>
      </c>
      <c r="E151" s="18" t="s">
        <v>1250</v>
      </c>
      <c r="F151" s="20" t="s">
        <v>353</v>
      </c>
      <c r="G151" s="18" t="s">
        <v>113</v>
      </c>
      <c r="H151" s="18"/>
      <c r="I151" s="18"/>
      <c r="J151" s="18" t="s">
        <v>113</v>
      </c>
      <c r="K151" s="18" t="s">
        <v>113</v>
      </c>
      <c r="L151" s="18">
        <v>150</v>
      </c>
      <c r="M151" s="18" t="s">
        <v>1804</v>
      </c>
      <c r="N151" s="18" t="s">
        <v>551</v>
      </c>
      <c r="O151" s="18" t="s">
        <v>1840</v>
      </c>
    </row>
    <row r="152" spans="1:15" ht="25" customHeight="1" x14ac:dyDescent="0.35">
      <c r="A152" s="18">
        <v>2024</v>
      </c>
      <c r="B152" s="18" t="s">
        <v>22</v>
      </c>
      <c r="C152" s="18" t="s">
        <v>28</v>
      </c>
      <c r="D152" s="18" t="s">
        <v>134</v>
      </c>
      <c r="E152" s="18" t="s">
        <v>1145</v>
      </c>
      <c r="F152" s="20" t="s">
        <v>350</v>
      </c>
      <c r="G152" s="18"/>
      <c r="H152" s="18"/>
      <c r="I152" s="18" t="s">
        <v>113</v>
      </c>
      <c r="J152" s="18" t="s">
        <v>113</v>
      </c>
      <c r="K152" s="18"/>
      <c r="L152" s="18">
        <v>151</v>
      </c>
      <c r="M152" s="18"/>
      <c r="N152" s="18" t="s">
        <v>551</v>
      </c>
      <c r="O152" s="18" t="s">
        <v>1839</v>
      </c>
    </row>
    <row r="153" spans="1:15" ht="25" customHeight="1" x14ac:dyDescent="0.35">
      <c r="A153" s="18">
        <v>2024</v>
      </c>
      <c r="B153" s="18" t="s">
        <v>22</v>
      </c>
      <c r="C153" s="18" t="s">
        <v>28</v>
      </c>
      <c r="D153" s="18" t="s">
        <v>134</v>
      </c>
      <c r="E153" s="18" t="s">
        <v>1251</v>
      </c>
      <c r="F153" s="20" t="s">
        <v>358</v>
      </c>
      <c r="G153" s="18"/>
      <c r="H153" s="18"/>
      <c r="I153" s="18" t="s">
        <v>113</v>
      </c>
      <c r="J153" s="18"/>
      <c r="K153" s="18" t="s">
        <v>113</v>
      </c>
      <c r="L153" s="18">
        <v>152</v>
      </c>
      <c r="M153" s="18" t="s">
        <v>1806</v>
      </c>
      <c r="N153" s="18" t="s">
        <v>645</v>
      </c>
      <c r="O153" s="18" t="s">
        <v>1840</v>
      </c>
    </row>
    <row r="154" spans="1:15" ht="25" customHeight="1" x14ac:dyDescent="0.35">
      <c r="A154" s="18">
        <v>2024</v>
      </c>
      <c r="B154" s="18" t="s">
        <v>22</v>
      </c>
      <c r="C154" s="18" t="s">
        <v>28</v>
      </c>
      <c r="D154" s="18" t="s">
        <v>134</v>
      </c>
      <c r="E154" s="18" t="s">
        <v>1252</v>
      </c>
      <c r="F154" s="20" t="s">
        <v>360</v>
      </c>
      <c r="G154" s="18" t="s">
        <v>113</v>
      </c>
      <c r="H154" s="18"/>
      <c r="I154" s="18"/>
      <c r="J154" s="18" t="s">
        <v>113</v>
      </c>
      <c r="K154" s="18" t="s">
        <v>113</v>
      </c>
      <c r="L154" s="18">
        <v>153</v>
      </c>
      <c r="M154" s="18" t="s">
        <v>1807</v>
      </c>
      <c r="N154" s="18" t="s">
        <v>645</v>
      </c>
      <c r="O154" s="18" t="s">
        <v>1840</v>
      </c>
    </row>
    <row r="155" spans="1:15" ht="25" customHeight="1" x14ac:dyDescent="0.35">
      <c r="A155" s="18">
        <v>2024</v>
      </c>
      <c r="B155" s="18" t="s">
        <v>22</v>
      </c>
      <c r="C155" s="18" t="s">
        <v>28</v>
      </c>
      <c r="D155" s="18" t="s">
        <v>134</v>
      </c>
      <c r="E155" s="18" t="s">
        <v>1253</v>
      </c>
      <c r="F155" s="20" t="s">
        <v>1254</v>
      </c>
      <c r="G155" s="18" t="s">
        <v>113</v>
      </c>
      <c r="H155" s="18"/>
      <c r="I155" s="18"/>
      <c r="J155" s="18" t="s">
        <v>113</v>
      </c>
      <c r="K155" s="18" t="s">
        <v>113</v>
      </c>
      <c r="L155" s="18">
        <v>154</v>
      </c>
      <c r="M155" s="18" t="s">
        <v>1808</v>
      </c>
      <c r="N155" s="18" t="s">
        <v>645</v>
      </c>
      <c r="O155" s="18" t="s">
        <v>1840</v>
      </c>
    </row>
    <row r="156" spans="1:15" ht="25" customHeight="1" x14ac:dyDescent="0.35">
      <c r="A156" s="18">
        <v>2024</v>
      </c>
      <c r="B156" s="18" t="s">
        <v>22</v>
      </c>
      <c r="C156" s="18" t="s">
        <v>28</v>
      </c>
      <c r="D156" s="18" t="s">
        <v>134</v>
      </c>
      <c r="E156" s="18" t="s">
        <v>1255</v>
      </c>
      <c r="F156" s="20" t="s">
        <v>366</v>
      </c>
      <c r="G156" s="18" t="s">
        <v>113</v>
      </c>
      <c r="H156" s="18"/>
      <c r="I156" s="18"/>
      <c r="J156" s="18" t="s">
        <v>113</v>
      </c>
      <c r="K156" s="18" t="s">
        <v>113</v>
      </c>
      <c r="L156" s="18">
        <v>155</v>
      </c>
      <c r="M156" s="18" t="s">
        <v>1809</v>
      </c>
      <c r="N156" s="18" t="s">
        <v>645</v>
      </c>
      <c r="O156" s="18" t="s">
        <v>1840</v>
      </c>
    </row>
    <row r="157" spans="1:15" ht="25" customHeight="1" x14ac:dyDescent="0.35">
      <c r="A157" s="18">
        <v>2024</v>
      </c>
      <c r="B157" s="18" t="s">
        <v>22</v>
      </c>
      <c r="C157" s="18" t="s">
        <v>28</v>
      </c>
      <c r="D157" s="18" t="s">
        <v>134</v>
      </c>
      <c r="E157" s="18" t="s">
        <v>1256</v>
      </c>
      <c r="F157" s="20" t="s">
        <v>369</v>
      </c>
      <c r="G157" s="18" t="s">
        <v>113</v>
      </c>
      <c r="H157" s="18"/>
      <c r="I157" s="18" t="s">
        <v>113</v>
      </c>
      <c r="J157" s="18"/>
      <c r="K157" s="18"/>
      <c r="L157" s="18">
        <v>156</v>
      </c>
      <c r="M157" s="18"/>
      <c r="N157" s="18" t="s">
        <v>645</v>
      </c>
      <c r="O157" s="18" t="s">
        <v>1839</v>
      </c>
    </row>
    <row r="158" spans="1:15" ht="25" customHeight="1" x14ac:dyDescent="0.35">
      <c r="A158" s="18">
        <v>2024</v>
      </c>
      <c r="B158" s="18" t="s">
        <v>22</v>
      </c>
      <c r="C158" s="18" t="s">
        <v>28</v>
      </c>
      <c r="D158" s="18" t="s">
        <v>134</v>
      </c>
      <c r="E158" s="18" t="s">
        <v>1257</v>
      </c>
      <c r="F158" s="20" t="s">
        <v>367</v>
      </c>
      <c r="G158" s="18" t="s">
        <v>113</v>
      </c>
      <c r="H158" s="18"/>
      <c r="I158" s="18"/>
      <c r="J158" s="18" t="s">
        <v>113</v>
      </c>
      <c r="K158" s="18" t="s">
        <v>113</v>
      </c>
      <c r="L158" s="18">
        <v>157</v>
      </c>
      <c r="M158" s="18" t="s">
        <v>1811</v>
      </c>
      <c r="N158" s="18" t="s">
        <v>645</v>
      </c>
      <c r="O158" s="18" t="s">
        <v>1840</v>
      </c>
    </row>
    <row r="159" spans="1:15" ht="25" customHeight="1" x14ac:dyDescent="0.35">
      <c r="A159" s="18">
        <v>2024</v>
      </c>
      <c r="B159" s="18" t="s">
        <v>22</v>
      </c>
      <c r="C159" s="18" t="s">
        <v>28</v>
      </c>
      <c r="D159" s="18" t="s">
        <v>134</v>
      </c>
      <c r="E159" s="18" t="s">
        <v>1258</v>
      </c>
      <c r="F159" s="20" t="s">
        <v>370</v>
      </c>
      <c r="G159" s="18" t="s">
        <v>113</v>
      </c>
      <c r="H159" s="18"/>
      <c r="I159" s="18"/>
      <c r="J159" s="18" t="s">
        <v>113</v>
      </c>
      <c r="K159" s="18" t="s">
        <v>113</v>
      </c>
      <c r="L159" s="18">
        <v>158</v>
      </c>
      <c r="M159" s="18" t="s">
        <v>1810</v>
      </c>
      <c r="N159" s="18" t="s">
        <v>645</v>
      </c>
      <c r="O159" s="18" t="s">
        <v>1840</v>
      </c>
    </row>
    <row r="160" spans="1:15" ht="25" customHeight="1" x14ac:dyDescent="0.35">
      <c r="A160" s="18">
        <v>2024</v>
      </c>
      <c r="B160" s="18" t="s">
        <v>22</v>
      </c>
      <c r="C160" s="18" t="s">
        <v>28</v>
      </c>
      <c r="D160" s="18" t="s">
        <v>134</v>
      </c>
      <c r="E160" s="18" t="s">
        <v>1156</v>
      </c>
      <c r="F160" s="20" t="s">
        <v>170</v>
      </c>
      <c r="G160" s="18"/>
      <c r="H160" s="18"/>
      <c r="I160" s="18" t="s">
        <v>113</v>
      </c>
      <c r="J160" s="18" t="s">
        <v>113</v>
      </c>
      <c r="K160" s="18"/>
      <c r="L160" s="18">
        <v>159</v>
      </c>
      <c r="M160" s="18"/>
      <c r="N160" s="18" t="s">
        <v>645</v>
      </c>
      <c r="O160" s="18" t="s">
        <v>1839</v>
      </c>
    </row>
    <row r="161" spans="1:15" ht="25" customHeight="1" x14ac:dyDescent="0.35">
      <c r="A161" s="18">
        <v>2024</v>
      </c>
      <c r="B161" s="18" t="s">
        <v>22</v>
      </c>
      <c r="C161" s="18" t="s">
        <v>28</v>
      </c>
      <c r="D161" s="18" t="s">
        <v>134</v>
      </c>
      <c r="E161" s="18" t="s">
        <v>180</v>
      </c>
      <c r="F161" s="20" t="s">
        <v>373</v>
      </c>
      <c r="G161" s="18" t="s">
        <v>113</v>
      </c>
      <c r="H161" s="18" t="s">
        <v>113</v>
      </c>
      <c r="I161" s="18" t="s">
        <v>113</v>
      </c>
      <c r="J161" s="18" t="s">
        <v>113</v>
      </c>
      <c r="K161" s="18" t="s">
        <v>113</v>
      </c>
      <c r="L161" s="18">
        <v>160</v>
      </c>
      <c r="M161" s="18" t="s">
        <v>1790</v>
      </c>
      <c r="N161" s="18" t="s">
        <v>1107</v>
      </c>
      <c r="O161" s="18" t="s">
        <v>1840</v>
      </c>
    </row>
    <row r="162" spans="1:15" ht="25" customHeight="1" x14ac:dyDescent="0.35">
      <c r="A162" s="18">
        <v>2024</v>
      </c>
      <c r="B162" s="18" t="s">
        <v>22</v>
      </c>
      <c r="C162" s="18" t="s">
        <v>28</v>
      </c>
      <c r="D162" s="18" t="s">
        <v>134</v>
      </c>
      <c r="E162" s="18" t="s">
        <v>182</v>
      </c>
      <c r="F162" s="20" t="s">
        <v>374</v>
      </c>
      <c r="G162" s="18"/>
      <c r="H162" s="18"/>
      <c r="I162" s="18" t="s">
        <v>113</v>
      </c>
      <c r="J162" s="18" t="s">
        <v>113</v>
      </c>
      <c r="K162" s="18" t="s">
        <v>113</v>
      </c>
      <c r="L162" s="18">
        <v>161</v>
      </c>
      <c r="M162" s="18" t="s">
        <v>1791</v>
      </c>
      <c r="N162" s="18" t="s">
        <v>1112</v>
      </c>
      <c r="O162" s="18" t="s">
        <v>1840</v>
      </c>
    </row>
    <row r="163" spans="1:15" ht="25" customHeight="1" x14ac:dyDescent="0.35">
      <c r="A163" s="18">
        <v>2024</v>
      </c>
      <c r="B163" s="18" t="s">
        <v>22</v>
      </c>
      <c r="C163" s="18" t="s">
        <v>28</v>
      </c>
      <c r="D163" s="18" t="s">
        <v>184</v>
      </c>
      <c r="E163" s="18" t="s">
        <v>1259</v>
      </c>
      <c r="F163" s="20" t="s">
        <v>375</v>
      </c>
      <c r="G163" s="18" t="s">
        <v>113</v>
      </c>
      <c r="H163" s="18" t="s">
        <v>113</v>
      </c>
      <c r="I163" s="18" t="s">
        <v>113</v>
      </c>
      <c r="J163" s="18" t="s">
        <v>113</v>
      </c>
      <c r="K163" s="18" t="s">
        <v>113</v>
      </c>
      <c r="L163" s="18">
        <v>162</v>
      </c>
      <c r="M163" s="18"/>
      <c r="N163" s="18" t="s">
        <v>1107</v>
      </c>
      <c r="O163" s="18" t="s">
        <v>1839</v>
      </c>
    </row>
    <row r="164" spans="1:15" ht="25" customHeight="1" x14ac:dyDescent="0.35">
      <c r="A164" s="18">
        <v>2024</v>
      </c>
      <c r="B164" s="18" t="s">
        <v>22</v>
      </c>
      <c r="C164" s="18" t="s">
        <v>31</v>
      </c>
      <c r="D164" s="18" t="s">
        <v>110</v>
      </c>
      <c r="E164" s="18" t="s">
        <v>1228</v>
      </c>
      <c r="F164" s="20" t="s">
        <v>376</v>
      </c>
      <c r="G164" s="18"/>
      <c r="H164" s="18"/>
      <c r="I164" s="18" t="s">
        <v>113</v>
      </c>
      <c r="J164" s="18" t="s">
        <v>113</v>
      </c>
      <c r="K164" s="18"/>
      <c r="L164" s="18">
        <v>163</v>
      </c>
      <c r="M164" s="18" t="s">
        <v>1757</v>
      </c>
      <c r="N164" s="18" t="s">
        <v>551</v>
      </c>
      <c r="O164" s="18" t="s">
        <v>1840</v>
      </c>
    </row>
    <row r="165" spans="1:15" ht="25" customHeight="1" x14ac:dyDescent="0.35">
      <c r="A165" s="18">
        <v>2024</v>
      </c>
      <c r="B165" s="18" t="s">
        <v>22</v>
      </c>
      <c r="C165" s="18" t="s">
        <v>31</v>
      </c>
      <c r="D165" s="18" t="s">
        <v>110</v>
      </c>
      <c r="E165" s="18" t="s">
        <v>1234</v>
      </c>
      <c r="F165" s="20" t="s">
        <v>377</v>
      </c>
      <c r="G165" s="18"/>
      <c r="H165" s="18"/>
      <c r="I165" s="18" t="s">
        <v>113</v>
      </c>
      <c r="J165" s="18" t="s">
        <v>113</v>
      </c>
      <c r="K165" s="18" t="s">
        <v>113</v>
      </c>
      <c r="L165" s="18">
        <v>164</v>
      </c>
      <c r="M165" s="18" t="s">
        <v>1762</v>
      </c>
      <c r="N165" s="18" t="s">
        <v>551</v>
      </c>
      <c r="O165" s="18" t="s">
        <v>1840</v>
      </c>
    </row>
    <row r="166" spans="1:15" ht="25" customHeight="1" x14ac:dyDescent="0.35">
      <c r="A166" s="18">
        <v>2024</v>
      </c>
      <c r="B166" s="18" t="s">
        <v>22</v>
      </c>
      <c r="C166" s="18" t="s">
        <v>31</v>
      </c>
      <c r="D166" s="18" t="s">
        <v>110</v>
      </c>
      <c r="E166" s="18" t="s">
        <v>1196</v>
      </c>
      <c r="F166" s="20" t="s">
        <v>1197</v>
      </c>
      <c r="G166" s="18"/>
      <c r="H166" s="18"/>
      <c r="I166" s="18" t="s">
        <v>113</v>
      </c>
      <c r="J166" s="18" t="s">
        <v>113</v>
      </c>
      <c r="K166" s="18" t="s">
        <v>113</v>
      </c>
      <c r="L166" s="18">
        <v>165</v>
      </c>
      <c r="M166" s="18" t="s">
        <v>1784</v>
      </c>
      <c r="N166" s="18" t="s">
        <v>551</v>
      </c>
      <c r="O166" s="18" t="s">
        <v>1840</v>
      </c>
    </row>
    <row r="167" spans="1:15" ht="25" customHeight="1" x14ac:dyDescent="0.35">
      <c r="A167" s="18">
        <v>2024</v>
      </c>
      <c r="B167" s="18" t="s">
        <v>22</v>
      </c>
      <c r="C167" s="18" t="s">
        <v>31</v>
      </c>
      <c r="D167" s="18" t="s">
        <v>110</v>
      </c>
      <c r="E167" s="18" t="s">
        <v>1232</v>
      </c>
      <c r="F167" s="20" t="s">
        <v>379</v>
      </c>
      <c r="G167" s="18"/>
      <c r="H167" s="18"/>
      <c r="I167" s="18" t="s">
        <v>113</v>
      </c>
      <c r="J167" s="18"/>
      <c r="K167" s="18" t="s">
        <v>113</v>
      </c>
      <c r="L167" s="18">
        <v>166</v>
      </c>
      <c r="M167" s="18" t="s">
        <v>1756</v>
      </c>
      <c r="N167" s="18" t="s">
        <v>551</v>
      </c>
      <c r="O167" s="18" t="s">
        <v>1840</v>
      </c>
    </row>
    <row r="168" spans="1:15" ht="25" customHeight="1" x14ac:dyDescent="0.35">
      <c r="A168" s="18">
        <v>2024</v>
      </c>
      <c r="B168" s="18" t="s">
        <v>22</v>
      </c>
      <c r="C168" s="18" t="s">
        <v>31</v>
      </c>
      <c r="D168" s="18" t="s">
        <v>110</v>
      </c>
      <c r="E168" s="18" t="s">
        <v>1177</v>
      </c>
      <c r="F168" s="20" t="s">
        <v>378</v>
      </c>
      <c r="G168" s="18"/>
      <c r="H168" s="18"/>
      <c r="I168" s="18" t="s">
        <v>113</v>
      </c>
      <c r="J168" s="18"/>
      <c r="K168" s="18" t="s">
        <v>113</v>
      </c>
      <c r="L168" s="18">
        <v>167</v>
      </c>
      <c r="M168" s="18" t="s">
        <v>1729</v>
      </c>
      <c r="N168" s="18" t="s">
        <v>551</v>
      </c>
      <c r="O168" s="18" t="s">
        <v>1840</v>
      </c>
    </row>
    <row r="169" spans="1:15" ht="25" customHeight="1" x14ac:dyDescent="0.35">
      <c r="A169" s="18">
        <v>2024</v>
      </c>
      <c r="B169" s="18" t="s">
        <v>22</v>
      </c>
      <c r="C169" s="18" t="s">
        <v>31</v>
      </c>
      <c r="D169" s="18" t="s">
        <v>110</v>
      </c>
      <c r="E169" s="18" t="s">
        <v>1260</v>
      </c>
      <c r="F169" s="20" t="s">
        <v>1261</v>
      </c>
      <c r="G169" s="18"/>
      <c r="H169" s="18"/>
      <c r="I169" s="18" t="s">
        <v>113</v>
      </c>
      <c r="J169" s="18"/>
      <c r="K169" s="18" t="s">
        <v>113</v>
      </c>
      <c r="L169" s="18">
        <v>168</v>
      </c>
      <c r="M169" s="18"/>
      <c r="N169" s="18" t="s">
        <v>551</v>
      </c>
      <c r="O169" s="18" t="s">
        <v>1839</v>
      </c>
    </row>
    <row r="170" spans="1:15" ht="25" customHeight="1" x14ac:dyDescent="0.35">
      <c r="A170" s="18">
        <v>2024</v>
      </c>
      <c r="B170" s="18" t="s">
        <v>22</v>
      </c>
      <c r="C170" s="18" t="s">
        <v>31</v>
      </c>
      <c r="D170" s="18" t="s">
        <v>110</v>
      </c>
      <c r="E170" s="18" t="s">
        <v>1235</v>
      </c>
      <c r="F170" s="20" t="s">
        <v>380</v>
      </c>
      <c r="G170" s="18"/>
      <c r="H170" s="18"/>
      <c r="I170" s="18" t="s">
        <v>113</v>
      </c>
      <c r="J170" s="18" t="s">
        <v>113</v>
      </c>
      <c r="K170" s="18"/>
      <c r="L170" s="18">
        <v>169</v>
      </c>
      <c r="M170" s="18" t="s">
        <v>1761</v>
      </c>
      <c r="N170" s="18" t="s">
        <v>645</v>
      </c>
      <c r="O170" s="18" t="s">
        <v>1840</v>
      </c>
    </row>
    <row r="171" spans="1:15" ht="25" customHeight="1" x14ac:dyDescent="0.35">
      <c r="A171" s="18">
        <v>2024</v>
      </c>
      <c r="B171" s="18" t="s">
        <v>22</v>
      </c>
      <c r="C171" s="18" t="s">
        <v>31</v>
      </c>
      <c r="D171" s="18" t="s">
        <v>110</v>
      </c>
      <c r="E171" s="18" t="s">
        <v>1241</v>
      </c>
      <c r="F171" s="20" t="s">
        <v>381</v>
      </c>
      <c r="G171" s="18"/>
      <c r="H171" s="18"/>
      <c r="I171" s="18" t="s">
        <v>113</v>
      </c>
      <c r="J171" s="18" t="s">
        <v>113</v>
      </c>
      <c r="K171" s="18" t="s">
        <v>113</v>
      </c>
      <c r="L171" s="18">
        <v>170</v>
      </c>
      <c r="M171" s="18" t="s">
        <v>1763</v>
      </c>
      <c r="N171" s="18" t="s">
        <v>645</v>
      </c>
      <c r="O171" s="18" t="s">
        <v>1840</v>
      </c>
    </row>
    <row r="172" spans="1:15" ht="25" customHeight="1" x14ac:dyDescent="0.35">
      <c r="A172" s="18">
        <v>2024</v>
      </c>
      <c r="B172" s="18" t="s">
        <v>22</v>
      </c>
      <c r="C172" s="18" t="s">
        <v>31</v>
      </c>
      <c r="D172" s="18" t="s">
        <v>110</v>
      </c>
      <c r="E172" s="18" t="s">
        <v>1205</v>
      </c>
      <c r="F172" s="20" t="s">
        <v>1206</v>
      </c>
      <c r="G172" s="18"/>
      <c r="H172" s="18"/>
      <c r="I172" s="18" t="s">
        <v>113</v>
      </c>
      <c r="J172" s="18" t="s">
        <v>113</v>
      </c>
      <c r="K172" s="18" t="s">
        <v>113</v>
      </c>
      <c r="L172" s="18">
        <v>171</v>
      </c>
      <c r="M172" s="18" t="s">
        <v>1785</v>
      </c>
      <c r="N172" s="18" t="s">
        <v>645</v>
      </c>
      <c r="O172" s="18" t="s">
        <v>1840</v>
      </c>
    </row>
    <row r="173" spans="1:15" ht="25" customHeight="1" x14ac:dyDescent="0.35">
      <c r="A173" s="18">
        <v>2024</v>
      </c>
      <c r="B173" s="18" t="s">
        <v>22</v>
      </c>
      <c r="C173" s="18" t="s">
        <v>31</v>
      </c>
      <c r="D173" s="18" t="s">
        <v>110</v>
      </c>
      <c r="E173" s="18" t="s">
        <v>1239</v>
      </c>
      <c r="F173" s="20" t="s">
        <v>382</v>
      </c>
      <c r="G173" s="18"/>
      <c r="H173" s="18"/>
      <c r="I173" s="18" t="s">
        <v>113</v>
      </c>
      <c r="J173" s="18"/>
      <c r="K173" s="18" t="s">
        <v>113</v>
      </c>
      <c r="L173" s="18">
        <v>172</v>
      </c>
      <c r="M173" s="18" t="s">
        <v>1760</v>
      </c>
      <c r="N173" s="18" t="s">
        <v>645</v>
      </c>
      <c r="O173" s="18" t="s">
        <v>1840</v>
      </c>
    </row>
    <row r="174" spans="1:15" ht="25" customHeight="1" x14ac:dyDescent="0.35">
      <c r="A174" s="18">
        <v>2024</v>
      </c>
      <c r="B174" s="18" t="s">
        <v>22</v>
      </c>
      <c r="C174" s="18" t="s">
        <v>31</v>
      </c>
      <c r="D174" s="18" t="s">
        <v>110</v>
      </c>
      <c r="E174" s="18" t="s">
        <v>1242</v>
      </c>
      <c r="F174" s="20" t="s">
        <v>247</v>
      </c>
      <c r="G174" s="18"/>
      <c r="H174" s="18"/>
      <c r="I174" s="18" t="s">
        <v>113</v>
      </c>
      <c r="J174" s="18"/>
      <c r="K174" s="18" t="s">
        <v>113</v>
      </c>
      <c r="L174" s="18">
        <v>173</v>
      </c>
      <c r="M174" s="18" t="s">
        <v>1735</v>
      </c>
      <c r="N174" s="18" t="s">
        <v>645</v>
      </c>
      <c r="O174" s="18" t="s">
        <v>1840</v>
      </c>
    </row>
    <row r="175" spans="1:15" ht="25" customHeight="1" x14ac:dyDescent="0.35">
      <c r="A175" s="18">
        <v>2024</v>
      </c>
      <c r="B175" s="18" t="s">
        <v>22</v>
      </c>
      <c r="C175" s="18" t="s">
        <v>31</v>
      </c>
      <c r="D175" s="18" t="s">
        <v>110</v>
      </c>
      <c r="E175" s="18" t="s">
        <v>1262</v>
      </c>
      <c r="F175" s="20" t="s">
        <v>1263</v>
      </c>
      <c r="G175" s="18"/>
      <c r="H175" s="18"/>
      <c r="I175" s="18" t="s">
        <v>113</v>
      </c>
      <c r="J175" s="18"/>
      <c r="K175" s="18" t="s">
        <v>113</v>
      </c>
      <c r="L175" s="18">
        <v>174</v>
      </c>
      <c r="M175" s="18"/>
      <c r="N175" s="18" t="s">
        <v>645</v>
      </c>
      <c r="O175" s="18" t="s">
        <v>1839</v>
      </c>
    </row>
    <row r="176" spans="1:15" ht="25" customHeight="1" x14ac:dyDescent="0.35">
      <c r="A176" s="18">
        <v>2024</v>
      </c>
      <c r="B176" s="18" t="s">
        <v>22</v>
      </c>
      <c r="C176" s="18" t="s">
        <v>31</v>
      </c>
      <c r="D176" s="18" t="s">
        <v>110</v>
      </c>
      <c r="E176" s="18" t="s">
        <v>130</v>
      </c>
      <c r="F176" s="20" t="s">
        <v>131</v>
      </c>
      <c r="G176" s="18" t="s">
        <v>113</v>
      </c>
      <c r="H176" s="18" t="s">
        <v>113</v>
      </c>
      <c r="I176" s="18" t="s">
        <v>113</v>
      </c>
      <c r="J176" s="18" t="s">
        <v>113</v>
      </c>
      <c r="K176" s="18" t="s">
        <v>113</v>
      </c>
      <c r="L176" s="18">
        <v>175</v>
      </c>
      <c r="M176" s="18" t="s">
        <v>1698</v>
      </c>
      <c r="N176" s="18" t="s">
        <v>1107</v>
      </c>
      <c r="O176" s="18" t="s">
        <v>1840</v>
      </c>
    </row>
    <row r="177" spans="1:15" ht="25" customHeight="1" x14ac:dyDescent="0.35">
      <c r="A177" s="18">
        <v>2024</v>
      </c>
      <c r="B177" s="18" t="s">
        <v>22</v>
      </c>
      <c r="C177" s="18" t="s">
        <v>31</v>
      </c>
      <c r="D177" s="18" t="s">
        <v>110</v>
      </c>
      <c r="E177" s="18" t="s">
        <v>132</v>
      </c>
      <c r="F177" s="20" t="s">
        <v>214</v>
      </c>
      <c r="G177" s="18" t="s">
        <v>113</v>
      </c>
      <c r="H177" s="18" t="s">
        <v>113</v>
      </c>
      <c r="I177" s="18"/>
      <c r="J177" s="18"/>
      <c r="K177" s="18"/>
      <c r="L177" s="18">
        <v>176</v>
      </c>
      <c r="M177" s="18" t="s">
        <v>1693</v>
      </c>
      <c r="N177" s="18" t="s">
        <v>1112</v>
      </c>
      <c r="O177" s="18" t="s">
        <v>1840</v>
      </c>
    </row>
    <row r="178" spans="1:15" ht="25" customHeight="1" x14ac:dyDescent="0.35">
      <c r="A178" s="18">
        <v>2024</v>
      </c>
      <c r="B178" s="18" t="s">
        <v>22</v>
      </c>
      <c r="C178" s="18" t="s">
        <v>31</v>
      </c>
      <c r="D178" s="18" t="s">
        <v>134</v>
      </c>
      <c r="E178" s="18" t="s">
        <v>1215</v>
      </c>
      <c r="F178" s="20" t="s">
        <v>298</v>
      </c>
      <c r="G178" s="18"/>
      <c r="H178" s="18"/>
      <c r="I178" s="18" t="s">
        <v>113</v>
      </c>
      <c r="J178" s="18" t="s">
        <v>113</v>
      </c>
      <c r="K178" s="18" t="s">
        <v>113</v>
      </c>
      <c r="L178" s="18">
        <v>177</v>
      </c>
      <c r="M178" s="18" t="s">
        <v>1736</v>
      </c>
      <c r="N178" s="18" t="s">
        <v>551</v>
      </c>
      <c r="O178" s="18" t="s">
        <v>1840</v>
      </c>
    </row>
    <row r="179" spans="1:15" ht="25" customHeight="1" x14ac:dyDescent="0.35">
      <c r="A179" s="18">
        <v>2024</v>
      </c>
      <c r="B179" s="18" t="s">
        <v>22</v>
      </c>
      <c r="C179" s="18" t="s">
        <v>31</v>
      </c>
      <c r="D179" s="18" t="s">
        <v>134</v>
      </c>
      <c r="E179" s="18" t="s">
        <v>1264</v>
      </c>
      <c r="F179" s="20" t="s">
        <v>384</v>
      </c>
      <c r="G179" s="18"/>
      <c r="H179" s="18"/>
      <c r="I179" s="18" t="s">
        <v>113</v>
      </c>
      <c r="J179" s="18" t="s">
        <v>113</v>
      </c>
      <c r="K179" s="18" t="s">
        <v>113</v>
      </c>
      <c r="L179" s="18">
        <v>178</v>
      </c>
      <c r="M179" s="18" t="s">
        <v>1812</v>
      </c>
      <c r="N179" s="18" t="s">
        <v>551</v>
      </c>
      <c r="O179" s="18" t="s">
        <v>1840</v>
      </c>
    </row>
    <row r="180" spans="1:15" ht="25" customHeight="1" x14ac:dyDescent="0.35">
      <c r="A180" s="18">
        <v>2024</v>
      </c>
      <c r="B180" s="18" t="s">
        <v>22</v>
      </c>
      <c r="C180" s="18" t="s">
        <v>31</v>
      </c>
      <c r="D180" s="18" t="s">
        <v>134</v>
      </c>
      <c r="E180" s="18" t="s">
        <v>1265</v>
      </c>
      <c r="F180" s="20" t="s">
        <v>387</v>
      </c>
      <c r="G180" s="18"/>
      <c r="H180" s="18"/>
      <c r="I180" s="18" t="s">
        <v>113</v>
      </c>
      <c r="J180" s="18" t="s">
        <v>113</v>
      </c>
      <c r="K180" s="18" t="s">
        <v>113</v>
      </c>
      <c r="L180" s="18">
        <v>179</v>
      </c>
      <c r="M180" s="18" t="s">
        <v>1813</v>
      </c>
      <c r="N180" s="18" t="s">
        <v>551</v>
      </c>
      <c r="O180" s="18" t="s">
        <v>1840</v>
      </c>
    </row>
    <row r="181" spans="1:15" ht="25" customHeight="1" x14ac:dyDescent="0.35">
      <c r="A181" s="18">
        <v>2024</v>
      </c>
      <c r="B181" s="18" t="s">
        <v>22</v>
      </c>
      <c r="C181" s="18" t="s">
        <v>31</v>
      </c>
      <c r="D181" s="18" t="s">
        <v>134</v>
      </c>
      <c r="E181" s="18" t="s">
        <v>1243</v>
      </c>
      <c r="F181" s="20" t="s">
        <v>385</v>
      </c>
      <c r="G181" s="18"/>
      <c r="H181" s="18"/>
      <c r="I181" s="18" t="s">
        <v>113</v>
      </c>
      <c r="J181" s="18"/>
      <c r="K181" s="18" t="s">
        <v>113</v>
      </c>
      <c r="L181" s="18">
        <v>180</v>
      </c>
      <c r="M181" s="18" t="s">
        <v>1800</v>
      </c>
      <c r="N181" s="18" t="s">
        <v>551</v>
      </c>
      <c r="O181" s="18" t="s">
        <v>1840</v>
      </c>
    </row>
    <row r="182" spans="1:15" ht="25" customHeight="1" x14ac:dyDescent="0.35">
      <c r="A182" s="18">
        <v>2024</v>
      </c>
      <c r="B182" s="18" t="s">
        <v>22</v>
      </c>
      <c r="C182" s="18" t="s">
        <v>31</v>
      </c>
      <c r="D182" s="18" t="s">
        <v>134</v>
      </c>
      <c r="E182" s="18" t="s">
        <v>1266</v>
      </c>
      <c r="F182" s="20" t="s">
        <v>389</v>
      </c>
      <c r="G182" s="18"/>
      <c r="H182" s="18"/>
      <c r="I182" s="18" t="s">
        <v>113</v>
      </c>
      <c r="J182" s="18" t="s">
        <v>113</v>
      </c>
      <c r="K182" s="18" t="s">
        <v>113</v>
      </c>
      <c r="L182" s="18">
        <v>181</v>
      </c>
      <c r="M182" s="18"/>
      <c r="N182" s="18" t="s">
        <v>551</v>
      </c>
      <c r="O182" s="18" t="s">
        <v>1839</v>
      </c>
    </row>
    <row r="183" spans="1:15" ht="25" customHeight="1" x14ac:dyDescent="0.35">
      <c r="A183" s="18">
        <v>2024</v>
      </c>
      <c r="B183" s="18" t="s">
        <v>22</v>
      </c>
      <c r="C183" s="18" t="s">
        <v>31</v>
      </c>
      <c r="D183" s="18" t="s">
        <v>134</v>
      </c>
      <c r="E183" s="18" t="s">
        <v>1191</v>
      </c>
      <c r="F183" s="20" t="s">
        <v>258</v>
      </c>
      <c r="G183" s="18" t="s">
        <v>113</v>
      </c>
      <c r="H183" s="18"/>
      <c r="I183" s="18" t="s">
        <v>113</v>
      </c>
      <c r="J183" s="18" t="s">
        <v>113</v>
      </c>
      <c r="K183" s="18" t="s">
        <v>113</v>
      </c>
      <c r="L183" s="18">
        <v>182</v>
      </c>
      <c r="M183" s="18" t="s">
        <v>1778</v>
      </c>
      <c r="N183" s="18" t="s">
        <v>551</v>
      </c>
      <c r="O183" s="18" t="s">
        <v>1840</v>
      </c>
    </row>
    <row r="184" spans="1:15" ht="25" customHeight="1" x14ac:dyDescent="0.35">
      <c r="A184" s="18">
        <v>2024</v>
      </c>
      <c r="B184" s="18" t="s">
        <v>22</v>
      </c>
      <c r="C184" s="18" t="s">
        <v>31</v>
      </c>
      <c r="D184" s="18" t="s">
        <v>134</v>
      </c>
      <c r="E184" s="18" t="s">
        <v>1145</v>
      </c>
      <c r="F184" s="20" t="s">
        <v>1267</v>
      </c>
      <c r="G184" s="18"/>
      <c r="H184" s="18"/>
      <c r="I184" s="18" t="s">
        <v>113</v>
      </c>
      <c r="J184" s="18" t="s">
        <v>113</v>
      </c>
      <c r="K184" s="18"/>
      <c r="L184" s="18">
        <v>183</v>
      </c>
      <c r="M184" s="18"/>
      <c r="N184" s="18" t="s">
        <v>551</v>
      </c>
      <c r="O184" s="18" t="s">
        <v>1839</v>
      </c>
    </row>
    <row r="185" spans="1:15" ht="25" customHeight="1" x14ac:dyDescent="0.35">
      <c r="A185" s="18">
        <v>2024</v>
      </c>
      <c r="B185" s="18" t="s">
        <v>22</v>
      </c>
      <c r="C185" s="18" t="s">
        <v>31</v>
      </c>
      <c r="D185" s="18" t="s">
        <v>134</v>
      </c>
      <c r="E185" s="18" t="s">
        <v>1224</v>
      </c>
      <c r="F185" s="20" t="s">
        <v>322</v>
      </c>
      <c r="G185" s="18"/>
      <c r="H185" s="18"/>
      <c r="I185" s="18" t="s">
        <v>113</v>
      </c>
      <c r="J185" s="18" t="s">
        <v>113</v>
      </c>
      <c r="K185" s="18" t="s">
        <v>113</v>
      </c>
      <c r="L185" s="18">
        <v>184</v>
      </c>
      <c r="M185" s="18" t="s">
        <v>1814</v>
      </c>
      <c r="N185" s="18" t="s">
        <v>645</v>
      </c>
      <c r="O185" s="18" t="s">
        <v>1840</v>
      </c>
    </row>
    <row r="186" spans="1:15" ht="25" customHeight="1" x14ac:dyDescent="0.35">
      <c r="A186" s="18">
        <v>2024</v>
      </c>
      <c r="B186" s="18" t="s">
        <v>22</v>
      </c>
      <c r="C186" s="18" t="s">
        <v>31</v>
      </c>
      <c r="D186" s="18" t="s">
        <v>134</v>
      </c>
      <c r="E186" s="18" t="s">
        <v>1268</v>
      </c>
      <c r="F186" s="20" t="s">
        <v>391</v>
      </c>
      <c r="G186" s="18"/>
      <c r="H186" s="18"/>
      <c r="I186" s="18" t="s">
        <v>113</v>
      </c>
      <c r="J186" s="18" t="s">
        <v>113</v>
      </c>
      <c r="K186" s="18" t="s">
        <v>113</v>
      </c>
      <c r="L186" s="18">
        <v>185</v>
      </c>
      <c r="M186" s="18" t="s">
        <v>1815</v>
      </c>
      <c r="N186" s="18" t="s">
        <v>645</v>
      </c>
      <c r="O186" s="18" t="s">
        <v>1840</v>
      </c>
    </row>
    <row r="187" spans="1:15" ht="25" customHeight="1" x14ac:dyDescent="0.35">
      <c r="A187" s="18">
        <v>2024</v>
      </c>
      <c r="B187" s="18" t="s">
        <v>22</v>
      </c>
      <c r="C187" s="18" t="s">
        <v>31</v>
      </c>
      <c r="D187" s="18" t="s">
        <v>134</v>
      </c>
      <c r="E187" s="18" t="s">
        <v>1269</v>
      </c>
      <c r="F187" s="20" t="s">
        <v>394</v>
      </c>
      <c r="G187" s="18"/>
      <c r="H187" s="18"/>
      <c r="I187" s="18" t="s">
        <v>113</v>
      </c>
      <c r="J187" s="18" t="s">
        <v>113</v>
      </c>
      <c r="K187" s="18" t="s">
        <v>113</v>
      </c>
      <c r="L187" s="18">
        <v>186</v>
      </c>
      <c r="M187" s="18" t="s">
        <v>1816</v>
      </c>
      <c r="N187" s="18" t="s">
        <v>645</v>
      </c>
      <c r="O187" s="18" t="s">
        <v>1840</v>
      </c>
    </row>
    <row r="188" spans="1:15" ht="25" customHeight="1" x14ac:dyDescent="0.35">
      <c r="A188" s="18">
        <v>2024</v>
      </c>
      <c r="B188" s="18" t="s">
        <v>22</v>
      </c>
      <c r="C188" s="18" t="s">
        <v>31</v>
      </c>
      <c r="D188" s="18" t="s">
        <v>134</v>
      </c>
      <c r="E188" s="18" t="s">
        <v>1251</v>
      </c>
      <c r="F188" s="20" t="s">
        <v>392</v>
      </c>
      <c r="G188" s="18"/>
      <c r="H188" s="18"/>
      <c r="I188" s="18" t="s">
        <v>113</v>
      </c>
      <c r="J188" s="18"/>
      <c r="K188" s="18" t="s">
        <v>113</v>
      </c>
      <c r="L188" s="18">
        <v>187</v>
      </c>
      <c r="M188" s="18" t="s">
        <v>1806</v>
      </c>
      <c r="N188" s="18" t="s">
        <v>645</v>
      </c>
      <c r="O188" s="18" t="s">
        <v>1840</v>
      </c>
    </row>
    <row r="189" spans="1:15" ht="25" customHeight="1" x14ac:dyDescent="0.35">
      <c r="A189" s="18">
        <v>2024</v>
      </c>
      <c r="B189" s="18" t="s">
        <v>22</v>
      </c>
      <c r="C189" s="18" t="s">
        <v>31</v>
      </c>
      <c r="D189" s="18" t="s">
        <v>134</v>
      </c>
      <c r="E189" s="18" t="s">
        <v>1270</v>
      </c>
      <c r="F189" s="20" t="s">
        <v>1271</v>
      </c>
      <c r="G189" s="18"/>
      <c r="H189" s="18"/>
      <c r="I189" s="18" t="s">
        <v>113</v>
      </c>
      <c r="J189" s="18" t="s">
        <v>113</v>
      </c>
      <c r="K189" s="18" t="s">
        <v>113</v>
      </c>
      <c r="L189" s="18">
        <v>188</v>
      </c>
      <c r="M189" s="18"/>
      <c r="N189" s="18" t="s">
        <v>645</v>
      </c>
      <c r="O189" s="18" t="s">
        <v>1839</v>
      </c>
    </row>
    <row r="190" spans="1:15" ht="25" customHeight="1" x14ac:dyDescent="0.35">
      <c r="A190" s="18">
        <v>2024</v>
      </c>
      <c r="B190" s="18" t="s">
        <v>22</v>
      </c>
      <c r="C190" s="18" t="s">
        <v>31</v>
      </c>
      <c r="D190" s="18" t="s">
        <v>134</v>
      </c>
      <c r="E190" s="18" t="s">
        <v>1201</v>
      </c>
      <c r="F190" s="20" t="s">
        <v>266</v>
      </c>
      <c r="G190" s="18" t="s">
        <v>113</v>
      </c>
      <c r="H190" s="18"/>
      <c r="I190" s="18" t="s">
        <v>113</v>
      </c>
      <c r="J190" s="18" t="s">
        <v>113</v>
      </c>
      <c r="K190" s="18" t="s">
        <v>113</v>
      </c>
      <c r="L190" s="18">
        <v>189</v>
      </c>
      <c r="M190" s="18" t="s">
        <v>1780</v>
      </c>
      <c r="N190" s="18" t="s">
        <v>645</v>
      </c>
      <c r="O190" s="18" t="s">
        <v>1840</v>
      </c>
    </row>
    <row r="191" spans="1:15" ht="25" customHeight="1" x14ac:dyDescent="0.35">
      <c r="A191" s="18">
        <v>2024</v>
      </c>
      <c r="B191" s="18" t="s">
        <v>22</v>
      </c>
      <c r="C191" s="18" t="s">
        <v>31</v>
      </c>
      <c r="D191" s="18" t="s">
        <v>134</v>
      </c>
      <c r="E191" s="18" t="s">
        <v>1156</v>
      </c>
      <c r="F191" s="20" t="s">
        <v>248</v>
      </c>
      <c r="G191" s="18"/>
      <c r="H191" s="18"/>
      <c r="I191" s="18" t="s">
        <v>113</v>
      </c>
      <c r="J191" s="18" t="s">
        <v>113</v>
      </c>
      <c r="K191" s="18"/>
      <c r="L191" s="18">
        <v>190</v>
      </c>
      <c r="M191" s="18"/>
      <c r="N191" s="18" t="s">
        <v>645</v>
      </c>
      <c r="O191" s="18" t="s">
        <v>1839</v>
      </c>
    </row>
    <row r="192" spans="1:15" ht="25" customHeight="1" x14ac:dyDescent="0.35">
      <c r="A192" s="18">
        <v>2024</v>
      </c>
      <c r="B192" s="18" t="s">
        <v>22</v>
      </c>
      <c r="C192" s="18" t="s">
        <v>31</v>
      </c>
      <c r="D192" s="18" t="s">
        <v>134</v>
      </c>
      <c r="E192" s="18" t="s">
        <v>180</v>
      </c>
      <c r="F192" s="20" t="s">
        <v>181</v>
      </c>
      <c r="G192" s="18" t="s">
        <v>113</v>
      </c>
      <c r="H192" s="18" t="s">
        <v>113</v>
      </c>
      <c r="I192" s="18" t="s">
        <v>113</v>
      </c>
      <c r="J192" s="18" t="s">
        <v>113</v>
      </c>
      <c r="K192" s="18" t="s">
        <v>113</v>
      </c>
      <c r="L192" s="18">
        <v>191</v>
      </c>
      <c r="M192" s="18" t="s">
        <v>1790</v>
      </c>
      <c r="N192" s="18" t="s">
        <v>1107</v>
      </c>
      <c r="O192" s="18" t="s">
        <v>1840</v>
      </c>
    </row>
    <row r="193" spans="1:15" ht="25" customHeight="1" x14ac:dyDescent="0.35">
      <c r="A193" s="18">
        <v>2024</v>
      </c>
      <c r="B193" s="18" t="s">
        <v>22</v>
      </c>
      <c r="C193" s="18" t="s">
        <v>31</v>
      </c>
      <c r="D193" s="18" t="s">
        <v>134</v>
      </c>
      <c r="E193" s="18" t="s">
        <v>182</v>
      </c>
      <c r="F193" s="20" t="s">
        <v>183</v>
      </c>
      <c r="G193" s="18"/>
      <c r="H193" s="18"/>
      <c r="I193" s="18" t="s">
        <v>113</v>
      </c>
      <c r="J193" s="18" t="s">
        <v>113</v>
      </c>
      <c r="K193" s="18" t="s">
        <v>113</v>
      </c>
      <c r="L193" s="18">
        <v>192</v>
      </c>
      <c r="M193" s="18" t="s">
        <v>1791</v>
      </c>
      <c r="N193" s="18" t="s">
        <v>1112</v>
      </c>
      <c r="O193" s="18" t="s">
        <v>1840</v>
      </c>
    </row>
    <row r="194" spans="1:15" ht="25" customHeight="1" x14ac:dyDescent="0.35">
      <c r="A194" s="18">
        <v>2024</v>
      </c>
      <c r="B194" s="18" t="s">
        <v>22</v>
      </c>
      <c r="C194" s="18" t="s">
        <v>31</v>
      </c>
      <c r="D194" s="18" t="s">
        <v>184</v>
      </c>
      <c r="E194" s="18" t="s">
        <v>1272</v>
      </c>
      <c r="F194" s="20" t="s">
        <v>185</v>
      </c>
      <c r="G194" s="18" t="s">
        <v>113</v>
      </c>
      <c r="H194" s="18" t="s">
        <v>113</v>
      </c>
      <c r="I194" s="18" t="s">
        <v>113</v>
      </c>
      <c r="J194" s="18" t="s">
        <v>113</v>
      </c>
      <c r="K194" s="18" t="s">
        <v>113</v>
      </c>
      <c r="L194" s="18">
        <v>193</v>
      </c>
      <c r="M194" s="18"/>
      <c r="N194" s="18" t="s">
        <v>1107</v>
      </c>
      <c r="O194" s="18" t="s">
        <v>1839</v>
      </c>
    </row>
    <row r="195" spans="1:15" ht="25" customHeight="1" x14ac:dyDescent="0.35">
      <c r="A195" s="18">
        <v>2024</v>
      </c>
      <c r="B195" s="18" t="s">
        <v>22</v>
      </c>
      <c r="C195" s="18" t="s">
        <v>34</v>
      </c>
      <c r="D195" s="18" t="s">
        <v>110</v>
      </c>
      <c r="E195" s="18" t="s">
        <v>1160</v>
      </c>
      <c r="F195" s="20" t="s">
        <v>405</v>
      </c>
      <c r="G195" s="18" t="s">
        <v>113</v>
      </c>
      <c r="H195" s="18" t="s">
        <v>398</v>
      </c>
      <c r="I195" s="18" t="s">
        <v>113</v>
      </c>
      <c r="J195" s="18" t="s">
        <v>113</v>
      </c>
      <c r="K195" s="18" t="s">
        <v>113</v>
      </c>
      <c r="L195" s="18">
        <v>194</v>
      </c>
      <c r="M195" s="18" t="s">
        <v>1716</v>
      </c>
      <c r="N195" s="18" t="s">
        <v>551</v>
      </c>
      <c r="O195" s="18" t="s">
        <v>1840</v>
      </c>
    </row>
    <row r="196" spans="1:15" ht="25" customHeight="1" x14ac:dyDescent="0.35">
      <c r="A196" s="18">
        <v>2024</v>
      </c>
      <c r="B196" s="18" t="s">
        <v>22</v>
      </c>
      <c r="C196" s="18" t="s">
        <v>34</v>
      </c>
      <c r="D196" s="18" t="s">
        <v>110</v>
      </c>
      <c r="E196" s="18" t="s">
        <v>1273</v>
      </c>
      <c r="F196" s="20" t="s">
        <v>397</v>
      </c>
      <c r="G196" s="18" t="s">
        <v>113</v>
      </c>
      <c r="H196" s="18" t="s">
        <v>398</v>
      </c>
      <c r="I196" s="18" t="s">
        <v>113</v>
      </c>
      <c r="J196" s="18" t="s">
        <v>113</v>
      </c>
      <c r="K196" s="18" t="s">
        <v>113</v>
      </c>
      <c r="L196" s="18">
        <v>195</v>
      </c>
      <c r="M196" s="18" t="s">
        <v>1786</v>
      </c>
      <c r="N196" s="18" t="s">
        <v>551</v>
      </c>
      <c r="O196" s="18" t="s">
        <v>1840</v>
      </c>
    </row>
    <row r="197" spans="1:15" ht="25" customHeight="1" x14ac:dyDescent="0.35">
      <c r="A197" s="18">
        <v>2024</v>
      </c>
      <c r="B197" s="18" t="s">
        <v>22</v>
      </c>
      <c r="C197" s="18" t="s">
        <v>34</v>
      </c>
      <c r="D197" s="18" t="s">
        <v>110</v>
      </c>
      <c r="E197" s="18" t="s">
        <v>1274</v>
      </c>
      <c r="F197" s="20" t="s">
        <v>400</v>
      </c>
      <c r="G197" s="18" t="s">
        <v>113</v>
      </c>
      <c r="H197" s="18" t="s">
        <v>398</v>
      </c>
      <c r="I197" s="18" t="s">
        <v>113</v>
      </c>
      <c r="J197" s="18" t="s">
        <v>113</v>
      </c>
      <c r="K197" s="18" t="s">
        <v>113</v>
      </c>
      <c r="L197" s="18">
        <v>196</v>
      </c>
      <c r="M197" s="18" t="s">
        <v>1765</v>
      </c>
      <c r="N197" s="18" t="s">
        <v>551</v>
      </c>
      <c r="O197" s="18" t="s">
        <v>1840</v>
      </c>
    </row>
    <row r="198" spans="1:15" ht="25" customHeight="1" x14ac:dyDescent="0.35">
      <c r="A198" s="18">
        <v>2024</v>
      </c>
      <c r="B198" s="18" t="s">
        <v>22</v>
      </c>
      <c r="C198" s="18" t="s">
        <v>34</v>
      </c>
      <c r="D198" s="18" t="s">
        <v>110</v>
      </c>
      <c r="E198" s="18" t="s">
        <v>1275</v>
      </c>
      <c r="F198" s="20" t="s">
        <v>402</v>
      </c>
      <c r="G198" s="18" t="s">
        <v>113</v>
      </c>
      <c r="H198" s="18" t="s">
        <v>398</v>
      </c>
      <c r="I198" s="18" t="s">
        <v>113</v>
      </c>
      <c r="J198" s="18" t="s">
        <v>398</v>
      </c>
      <c r="K198" s="18" t="s">
        <v>113</v>
      </c>
      <c r="L198" s="18">
        <v>197</v>
      </c>
      <c r="M198" s="18" t="s">
        <v>1766</v>
      </c>
      <c r="N198" s="18" t="s">
        <v>551</v>
      </c>
      <c r="O198" s="18" t="s">
        <v>1840</v>
      </c>
    </row>
    <row r="199" spans="1:15" ht="25" customHeight="1" x14ac:dyDescent="0.35">
      <c r="A199" s="18">
        <v>2024</v>
      </c>
      <c r="B199" s="18" t="s">
        <v>22</v>
      </c>
      <c r="C199" s="18" t="s">
        <v>34</v>
      </c>
      <c r="D199" s="18" t="s">
        <v>110</v>
      </c>
      <c r="E199" s="18" t="s">
        <v>1196</v>
      </c>
      <c r="F199" s="20" t="s">
        <v>1276</v>
      </c>
      <c r="G199" s="18" t="s">
        <v>398</v>
      </c>
      <c r="H199" s="18" t="s">
        <v>398</v>
      </c>
      <c r="I199" s="18" t="s">
        <v>113</v>
      </c>
      <c r="J199" s="18" t="s">
        <v>113</v>
      </c>
      <c r="K199" s="18" t="s">
        <v>113</v>
      </c>
      <c r="L199" s="18">
        <v>198</v>
      </c>
      <c r="M199" s="18"/>
      <c r="N199" s="18" t="s">
        <v>551</v>
      </c>
      <c r="O199" s="18" t="s">
        <v>1839</v>
      </c>
    </row>
    <row r="200" spans="1:15" ht="25" customHeight="1" x14ac:dyDescent="0.35">
      <c r="A200" s="18">
        <v>2024</v>
      </c>
      <c r="B200" s="18" t="s">
        <v>22</v>
      </c>
      <c r="C200" s="18" t="s">
        <v>34</v>
      </c>
      <c r="D200" s="18" t="s">
        <v>110</v>
      </c>
      <c r="E200" s="18" t="s">
        <v>1277</v>
      </c>
      <c r="F200" s="20" t="s">
        <v>404</v>
      </c>
      <c r="G200" s="18" t="s">
        <v>113</v>
      </c>
      <c r="H200" s="18" t="s">
        <v>398</v>
      </c>
      <c r="I200" s="18" t="s">
        <v>113</v>
      </c>
      <c r="J200" s="18" t="s">
        <v>113</v>
      </c>
      <c r="K200" s="18" t="s">
        <v>398</v>
      </c>
      <c r="L200" s="18">
        <v>199</v>
      </c>
      <c r="M200" s="18" t="s">
        <v>1767</v>
      </c>
      <c r="N200" s="18" t="s">
        <v>551</v>
      </c>
      <c r="O200" s="18" t="s">
        <v>1840</v>
      </c>
    </row>
    <row r="201" spans="1:15" ht="25" customHeight="1" x14ac:dyDescent="0.35">
      <c r="A201" s="18">
        <v>2024</v>
      </c>
      <c r="B201" s="18" t="s">
        <v>22</v>
      </c>
      <c r="C201" s="18" t="s">
        <v>34</v>
      </c>
      <c r="D201" s="18" t="s">
        <v>110</v>
      </c>
      <c r="E201" s="18" t="s">
        <v>1167</v>
      </c>
      <c r="F201" s="20" t="s">
        <v>414</v>
      </c>
      <c r="G201" s="18" t="s">
        <v>113</v>
      </c>
      <c r="H201" s="18" t="s">
        <v>398</v>
      </c>
      <c r="I201" s="18" t="s">
        <v>113</v>
      </c>
      <c r="J201" s="18" t="s">
        <v>113</v>
      </c>
      <c r="K201" s="18" t="s">
        <v>113</v>
      </c>
      <c r="L201" s="18">
        <v>200</v>
      </c>
      <c r="M201" s="18" t="s">
        <v>1722</v>
      </c>
      <c r="N201" s="18" t="s">
        <v>645</v>
      </c>
      <c r="O201" s="18" t="s">
        <v>1840</v>
      </c>
    </row>
    <row r="202" spans="1:15" ht="25" customHeight="1" x14ac:dyDescent="0.35">
      <c r="A202" s="18">
        <v>2024</v>
      </c>
      <c r="B202" s="18" t="s">
        <v>22</v>
      </c>
      <c r="C202" s="18" t="s">
        <v>34</v>
      </c>
      <c r="D202" s="18" t="s">
        <v>110</v>
      </c>
      <c r="E202" s="18" t="s">
        <v>1278</v>
      </c>
      <c r="F202" s="20" t="s">
        <v>407</v>
      </c>
      <c r="G202" s="18" t="s">
        <v>398</v>
      </c>
      <c r="H202" s="18" t="s">
        <v>398</v>
      </c>
      <c r="I202" s="18" t="s">
        <v>113</v>
      </c>
      <c r="J202" s="18" t="s">
        <v>398</v>
      </c>
      <c r="K202" s="18" t="s">
        <v>113</v>
      </c>
      <c r="L202" s="18">
        <v>201</v>
      </c>
      <c r="M202" s="18" t="s">
        <v>1787</v>
      </c>
      <c r="N202" s="18" t="s">
        <v>645</v>
      </c>
      <c r="O202" s="18" t="s">
        <v>1840</v>
      </c>
    </row>
    <row r="203" spans="1:15" ht="25" customHeight="1" x14ac:dyDescent="0.35">
      <c r="A203" s="18">
        <v>2024</v>
      </c>
      <c r="B203" s="18" t="s">
        <v>22</v>
      </c>
      <c r="C203" s="18" t="s">
        <v>34</v>
      </c>
      <c r="D203" s="18" t="s">
        <v>110</v>
      </c>
      <c r="E203" s="18" t="s">
        <v>1279</v>
      </c>
      <c r="F203" s="20" t="s">
        <v>409</v>
      </c>
      <c r="G203" s="18" t="s">
        <v>398</v>
      </c>
      <c r="H203" s="18" t="s">
        <v>398</v>
      </c>
      <c r="I203" s="18" t="s">
        <v>113</v>
      </c>
      <c r="J203" s="18" t="s">
        <v>398</v>
      </c>
      <c r="K203" s="18" t="s">
        <v>113</v>
      </c>
      <c r="L203" s="18">
        <v>202</v>
      </c>
      <c r="M203" s="18" t="s">
        <v>1769</v>
      </c>
      <c r="N203" s="18" t="s">
        <v>645</v>
      </c>
      <c r="O203" s="18" t="s">
        <v>1840</v>
      </c>
    </row>
    <row r="204" spans="1:15" ht="25" customHeight="1" x14ac:dyDescent="0.35">
      <c r="A204" s="18">
        <v>2024</v>
      </c>
      <c r="B204" s="18" t="s">
        <v>22</v>
      </c>
      <c r="C204" s="18" t="s">
        <v>34</v>
      </c>
      <c r="D204" s="18" t="s">
        <v>110</v>
      </c>
      <c r="E204" s="18" t="s">
        <v>1280</v>
      </c>
      <c r="F204" s="20" t="s">
        <v>411</v>
      </c>
      <c r="G204" s="18" t="s">
        <v>398</v>
      </c>
      <c r="H204" s="18" t="s">
        <v>398</v>
      </c>
      <c r="I204" s="18" t="s">
        <v>113</v>
      </c>
      <c r="J204" s="18" t="s">
        <v>398</v>
      </c>
      <c r="K204" s="18" t="s">
        <v>113</v>
      </c>
      <c r="L204" s="18">
        <v>203</v>
      </c>
      <c r="M204" s="18" t="s">
        <v>1770</v>
      </c>
      <c r="N204" s="18" t="s">
        <v>645</v>
      </c>
      <c r="O204" s="18" t="s">
        <v>1840</v>
      </c>
    </row>
    <row r="205" spans="1:15" ht="25" customHeight="1" x14ac:dyDescent="0.35">
      <c r="A205" s="18">
        <v>2024</v>
      </c>
      <c r="B205" s="18" t="s">
        <v>22</v>
      </c>
      <c r="C205" s="18" t="s">
        <v>34</v>
      </c>
      <c r="D205" s="18" t="s">
        <v>110</v>
      </c>
      <c r="E205" s="18" t="s">
        <v>1205</v>
      </c>
      <c r="F205" s="20" t="s">
        <v>1281</v>
      </c>
      <c r="G205" s="18" t="s">
        <v>398</v>
      </c>
      <c r="H205" s="18" t="s">
        <v>398</v>
      </c>
      <c r="I205" s="18" t="s">
        <v>113</v>
      </c>
      <c r="J205" s="18" t="s">
        <v>113</v>
      </c>
      <c r="K205" s="18" t="s">
        <v>113</v>
      </c>
      <c r="L205" s="18">
        <v>204</v>
      </c>
      <c r="M205" s="18"/>
      <c r="N205" s="18" t="s">
        <v>645</v>
      </c>
      <c r="O205" s="18" t="s">
        <v>1839</v>
      </c>
    </row>
    <row r="206" spans="1:15" ht="25" customHeight="1" x14ac:dyDescent="0.35">
      <c r="A206" s="18">
        <v>2024</v>
      </c>
      <c r="B206" s="18" t="s">
        <v>22</v>
      </c>
      <c r="C206" s="18" t="s">
        <v>34</v>
      </c>
      <c r="D206" s="18" t="s">
        <v>110</v>
      </c>
      <c r="E206" s="18" t="s">
        <v>1282</v>
      </c>
      <c r="F206" s="20" t="s">
        <v>413</v>
      </c>
      <c r="G206" s="18" t="s">
        <v>398</v>
      </c>
      <c r="H206" s="18" t="s">
        <v>398</v>
      </c>
      <c r="I206" s="18" t="s">
        <v>113</v>
      </c>
      <c r="J206" s="18" t="s">
        <v>398</v>
      </c>
      <c r="K206" s="18" t="s">
        <v>113</v>
      </c>
      <c r="L206" s="18">
        <v>205</v>
      </c>
      <c r="M206" s="18" t="s">
        <v>1771</v>
      </c>
      <c r="N206" s="18" t="s">
        <v>645</v>
      </c>
      <c r="O206" s="18" t="s">
        <v>1840</v>
      </c>
    </row>
    <row r="207" spans="1:15" ht="25" customHeight="1" x14ac:dyDescent="0.35">
      <c r="A207" s="18">
        <v>2024</v>
      </c>
      <c r="B207" s="18" t="s">
        <v>22</v>
      </c>
      <c r="C207" s="18" t="s">
        <v>34</v>
      </c>
      <c r="D207" s="18" t="s">
        <v>110</v>
      </c>
      <c r="E207" s="18" t="s">
        <v>130</v>
      </c>
      <c r="F207" s="20" t="s">
        <v>337</v>
      </c>
      <c r="G207" s="18" t="s">
        <v>113</v>
      </c>
      <c r="H207" s="18" t="s">
        <v>113</v>
      </c>
      <c r="I207" s="18" t="s">
        <v>113</v>
      </c>
      <c r="J207" s="18" t="s">
        <v>113</v>
      </c>
      <c r="K207" s="18" t="s">
        <v>113</v>
      </c>
      <c r="L207" s="18">
        <v>206</v>
      </c>
      <c r="M207" s="18" t="s">
        <v>1698</v>
      </c>
      <c r="N207" s="18" t="s">
        <v>1107</v>
      </c>
      <c r="O207" s="18" t="s">
        <v>1840</v>
      </c>
    </row>
    <row r="208" spans="1:15" ht="25" customHeight="1" x14ac:dyDescent="0.35">
      <c r="A208" s="18">
        <v>2024</v>
      </c>
      <c r="B208" s="18" t="s">
        <v>22</v>
      </c>
      <c r="C208" s="18" t="s">
        <v>34</v>
      </c>
      <c r="D208" s="18" t="s">
        <v>110</v>
      </c>
      <c r="E208" s="18" t="s">
        <v>132</v>
      </c>
      <c r="F208" s="20" t="s">
        <v>338</v>
      </c>
      <c r="G208" s="18" t="s">
        <v>113</v>
      </c>
      <c r="H208" s="18" t="s">
        <v>113</v>
      </c>
      <c r="I208" s="18" t="s">
        <v>398</v>
      </c>
      <c r="J208" s="18" t="s">
        <v>398</v>
      </c>
      <c r="K208" s="18" t="s">
        <v>398</v>
      </c>
      <c r="L208" s="18">
        <v>207</v>
      </c>
      <c r="M208" s="18" t="s">
        <v>1693</v>
      </c>
      <c r="N208" s="18" t="s">
        <v>1112</v>
      </c>
      <c r="O208" s="18" t="s">
        <v>1840</v>
      </c>
    </row>
    <row r="209" spans="1:15" ht="25" customHeight="1" x14ac:dyDescent="0.35">
      <c r="A209" s="18">
        <v>2024</v>
      </c>
      <c r="B209" s="18" t="s">
        <v>22</v>
      </c>
      <c r="C209" s="18" t="s">
        <v>34</v>
      </c>
      <c r="D209" s="18" t="s">
        <v>134</v>
      </c>
      <c r="E209" s="18" t="s">
        <v>1283</v>
      </c>
      <c r="F209" s="20" t="s">
        <v>1284</v>
      </c>
      <c r="G209" s="18" t="s">
        <v>113</v>
      </c>
      <c r="H209" s="18" t="s">
        <v>398</v>
      </c>
      <c r="I209" s="18" t="s">
        <v>113</v>
      </c>
      <c r="J209" s="18" t="s">
        <v>113</v>
      </c>
      <c r="K209" s="18" t="s">
        <v>398</v>
      </c>
      <c r="L209" s="18">
        <v>208</v>
      </c>
      <c r="M209" s="18" t="s">
        <v>1817</v>
      </c>
      <c r="N209" s="18" t="s">
        <v>551</v>
      </c>
      <c r="O209" s="18" t="s">
        <v>1840</v>
      </c>
    </row>
    <row r="210" spans="1:15" ht="25" customHeight="1" x14ac:dyDescent="0.35">
      <c r="A210" s="18">
        <v>2024</v>
      </c>
      <c r="B210" s="18" t="s">
        <v>22</v>
      </c>
      <c r="C210" s="18" t="s">
        <v>34</v>
      </c>
      <c r="D210" s="18" t="s">
        <v>134</v>
      </c>
      <c r="E210" s="18" t="s">
        <v>1285</v>
      </c>
      <c r="F210" s="20" t="s">
        <v>416</v>
      </c>
      <c r="G210" s="18" t="s">
        <v>113</v>
      </c>
      <c r="H210" s="18" t="s">
        <v>398</v>
      </c>
      <c r="I210" s="18" t="s">
        <v>113</v>
      </c>
      <c r="J210" s="18" t="s">
        <v>113</v>
      </c>
      <c r="K210" s="18" t="s">
        <v>398</v>
      </c>
      <c r="L210" s="18">
        <v>209</v>
      </c>
      <c r="M210" s="18" t="s">
        <v>1818</v>
      </c>
      <c r="N210" s="18" t="s">
        <v>551</v>
      </c>
      <c r="O210" s="18" t="s">
        <v>1840</v>
      </c>
    </row>
    <row r="211" spans="1:15" ht="25" customHeight="1" x14ac:dyDescent="0.35">
      <c r="A211" s="18">
        <v>2024</v>
      </c>
      <c r="B211" s="18" t="s">
        <v>22</v>
      </c>
      <c r="C211" s="18" t="s">
        <v>34</v>
      </c>
      <c r="D211" s="18" t="s">
        <v>134</v>
      </c>
      <c r="E211" s="18" t="s">
        <v>1286</v>
      </c>
      <c r="F211" s="20" t="s">
        <v>1287</v>
      </c>
      <c r="G211" s="18" t="s">
        <v>113</v>
      </c>
      <c r="H211" s="18" t="s">
        <v>398</v>
      </c>
      <c r="I211" s="18" t="s">
        <v>113</v>
      </c>
      <c r="J211" s="18" t="s">
        <v>113</v>
      </c>
      <c r="K211" s="18" t="s">
        <v>398</v>
      </c>
      <c r="L211" s="18">
        <v>210</v>
      </c>
      <c r="M211" s="18" t="s">
        <v>1819</v>
      </c>
      <c r="N211" s="18" t="s">
        <v>551</v>
      </c>
      <c r="O211" s="18" t="s">
        <v>1840</v>
      </c>
    </row>
    <row r="212" spans="1:15" ht="25" customHeight="1" x14ac:dyDescent="0.35">
      <c r="A212" s="18">
        <v>2024</v>
      </c>
      <c r="B212" s="18" t="s">
        <v>22</v>
      </c>
      <c r="C212" s="18" t="s">
        <v>34</v>
      </c>
      <c r="D212" s="18" t="s">
        <v>134</v>
      </c>
      <c r="E212" s="18" t="s">
        <v>1288</v>
      </c>
      <c r="F212" s="20" t="s">
        <v>1289</v>
      </c>
      <c r="G212" s="18" t="s">
        <v>113</v>
      </c>
      <c r="H212" s="18" t="s">
        <v>398</v>
      </c>
      <c r="I212" s="18" t="s">
        <v>113</v>
      </c>
      <c r="J212" s="18" t="s">
        <v>113</v>
      </c>
      <c r="K212" s="18" t="s">
        <v>398</v>
      </c>
      <c r="L212" s="18">
        <v>211</v>
      </c>
      <c r="M212" s="18" t="s">
        <v>1820</v>
      </c>
      <c r="N212" s="18" t="s">
        <v>551</v>
      </c>
      <c r="O212" s="18" t="s">
        <v>1840</v>
      </c>
    </row>
    <row r="213" spans="1:15" ht="25" customHeight="1" x14ac:dyDescent="0.35">
      <c r="A213" s="18">
        <v>2024</v>
      </c>
      <c r="B213" s="18" t="s">
        <v>22</v>
      </c>
      <c r="C213" s="18" t="s">
        <v>34</v>
      </c>
      <c r="D213" s="18" t="s">
        <v>134</v>
      </c>
      <c r="E213" s="18" t="s">
        <v>1290</v>
      </c>
      <c r="F213" s="20" t="s">
        <v>1291</v>
      </c>
      <c r="G213" s="18" t="s">
        <v>113</v>
      </c>
      <c r="H213" s="18" t="s">
        <v>398</v>
      </c>
      <c r="I213" s="18" t="s">
        <v>113</v>
      </c>
      <c r="J213" s="18" t="s">
        <v>113</v>
      </c>
      <c r="K213" s="18" t="s">
        <v>398</v>
      </c>
      <c r="L213" s="18">
        <v>212</v>
      </c>
      <c r="M213" s="18" t="s">
        <v>1822</v>
      </c>
      <c r="N213" s="18" t="s">
        <v>551</v>
      </c>
      <c r="O213" s="18" t="s">
        <v>1840</v>
      </c>
    </row>
    <row r="214" spans="1:15" ht="25" customHeight="1" x14ac:dyDescent="0.35">
      <c r="A214" s="18">
        <v>2024</v>
      </c>
      <c r="B214" s="18" t="s">
        <v>22</v>
      </c>
      <c r="C214" s="18" t="s">
        <v>34</v>
      </c>
      <c r="D214" s="18" t="s">
        <v>134</v>
      </c>
      <c r="E214" s="18" t="s">
        <v>1292</v>
      </c>
      <c r="F214" s="20" t="s">
        <v>425</v>
      </c>
      <c r="G214" s="18" t="s">
        <v>113</v>
      </c>
      <c r="H214" s="18" t="s">
        <v>398</v>
      </c>
      <c r="I214" s="18" t="s">
        <v>113</v>
      </c>
      <c r="J214" s="18" t="s">
        <v>113</v>
      </c>
      <c r="K214" s="18" t="s">
        <v>398</v>
      </c>
      <c r="L214" s="18">
        <v>213</v>
      </c>
      <c r="M214" s="18"/>
      <c r="N214" s="18" t="s">
        <v>551</v>
      </c>
      <c r="O214" s="18" t="s">
        <v>1839</v>
      </c>
    </row>
    <row r="215" spans="1:15" ht="25" customHeight="1" x14ac:dyDescent="0.35">
      <c r="A215" s="18">
        <v>2024</v>
      </c>
      <c r="B215" s="18" t="s">
        <v>22</v>
      </c>
      <c r="C215" s="18" t="s">
        <v>34</v>
      </c>
      <c r="D215" s="18" t="s">
        <v>134</v>
      </c>
      <c r="E215" s="18" t="s">
        <v>1293</v>
      </c>
      <c r="F215" s="20" t="s">
        <v>427</v>
      </c>
      <c r="G215" s="18" t="s">
        <v>113</v>
      </c>
      <c r="H215" s="18" t="s">
        <v>398</v>
      </c>
      <c r="I215" s="18" t="s">
        <v>113</v>
      </c>
      <c r="J215" s="18" t="s">
        <v>113</v>
      </c>
      <c r="K215" s="18" t="s">
        <v>398</v>
      </c>
      <c r="L215" s="18">
        <v>214</v>
      </c>
      <c r="M215" s="18" t="s">
        <v>1821</v>
      </c>
      <c r="N215" s="18" t="s">
        <v>551</v>
      </c>
      <c r="O215" s="18" t="s">
        <v>1840</v>
      </c>
    </row>
    <row r="216" spans="1:15" ht="25" customHeight="1" x14ac:dyDescent="0.35">
      <c r="A216" s="18">
        <v>2024</v>
      </c>
      <c r="B216" s="18" t="s">
        <v>22</v>
      </c>
      <c r="C216" s="18" t="s">
        <v>34</v>
      </c>
      <c r="D216" s="18" t="s">
        <v>134</v>
      </c>
      <c r="E216" s="18" t="s">
        <v>1294</v>
      </c>
      <c r="F216" s="20" t="s">
        <v>429</v>
      </c>
      <c r="G216" s="18" t="s">
        <v>113</v>
      </c>
      <c r="H216" s="18" t="s">
        <v>398</v>
      </c>
      <c r="I216" s="18" t="s">
        <v>113</v>
      </c>
      <c r="J216" s="18" t="s">
        <v>113</v>
      </c>
      <c r="K216" s="18" t="s">
        <v>398</v>
      </c>
      <c r="L216" s="18">
        <v>215</v>
      </c>
      <c r="M216" s="18"/>
      <c r="N216" s="18" t="s">
        <v>551</v>
      </c>
      <c r="O216" s="18" t="s">
        <v>1839</v>
      </c>
    </row>
    <row r="217" spans="1:15" ht="25" customHeight="1" x14ac:dyDescent="0.35">
      <c r="A217" s="18">
        <v>2024</v>
      </c>
      <c r="B217" s="18" t="s">
        <v>22</v>
      </c>
      <c r="C217" s="18" t="s">
        <v>34</v>
      </c>
      <c r="D217" s="18" t="s">
        <v>134</v>
      </c>
      <c r="E217" s="18" t="s">
        <v>1145</v>
      </c>
      <c r="F217" s="20" t="s">
        <v>350</v>
      </c>
      <c r="G217" s="18" t="s">
        <v>398</v>
      </c>
      <c r="H217" s="18" t="s">
        <v>398</v>
      </c>
      <c r="I217" s="18" t="s">
        <v>113</v>
      </c>
      <c r="J217" s="18" t="s">
        <v>113</v>
      </c>
      <c r="K217" s="18" t="s">
        <v>398</v>
      </c>
      <c r="L217" s="18">
        <v>216</v>
      </c>
      <c r="M217" s="18"/>
      <c r="N217" s="18" t="s">
        <v>551</v>
      </c>
      <c r="O217" s="18" t="s">
        <v>1839</v>
      </c>
    </row>
    <row r="218" spans="1:15" ht="25" customHeight="1" x14ac:dyDescent="0.35">
      <c r="A218" s="18">
        <v>2024</v>
      </c>
      <c r="B218" s="18" t="s">
        <v>22</v>
      </c>
      <c r="C218" s="18" t="s">
        <v>34</v>
      </c>
      <c r="D218" s="18" t="s">
        <v>134</v>
      </c>
      <c r="E218" s="18" t="s">
        <v>1295</v>
      </c>
      <c r="F218" s="20" t="s">
        <v>441</v>
      </c>
      <c r="G218" s="18" t="s">
        <v>113</v>
      </c>
      <c r="H218" s="18" t="s">
        <v>398</v>
      </c>
      <c r="I218" s="18" t="s">
        <v>113</v>
      </c>
      <c r="J218" s="18" t="s">
        <v>113</v>
      </c>
      <c r="K218" s="18" t="s">
        <v>398</v>
      </c>
      <c r="L218" s="18">
        <v>217</v>
      </c>
      <c r="M218" s="18" t="s">
        <v>1823</v>
      </c>
      <c r="N218" s="18" t="s">
        <v>645</v>
      </c>
      <c r="O218" s="18" t="s">
        <v>1840</v>
      </c>
    </row>
    <row r="219" spans="1:15" ht="25" customHeight="1" x14ac:dyDescent="0.35">
      <c r="A219" s="18">
        <v>2024</v>
      </c>
      <c r="B219" s="18" t="s">
        <v>22</v>
      </c>
      <c r="C219" s="18" t="s">
        <v>34</v>
      </c>
      <c r="D219" s="18" t="s">
        <v>134</v>
      </c>
      <c r="E219" s="18" t="s">
        <v>1296</v>
      </c>
      <c r="F219" s="20" t="s">
        <v>433</v>
      </c>
      <c r="G219" s="18" t="s">
        <v>113</v>
      </c>
      <c r="H219" s="18"/>
      <c r="I219" s="18" t="s">
        <v>113</v>
      </c>
      <c r="J219" s="18" t="s">
        <v>113</v>
      </c>
      <c r="K219" s="18"/>
      <c r="L219" s="18">
        <v>218</v>
      </c>
      <c r="M219" s="18" t="s">
        <v>1824</v>
      </c>
      <c r="N219" s="18" t="s">
        <v>645</v>
      </c>
      <c r="O219" s="18" t="s">
        <v>1840</v>
      </c>
    </row>
    <row r="220" spans="1:15" ht="25" customHeight="1" x14ac:dyDescent="0.35">
      <c r="A220" s="18">
        <v>2024</v>
      </c>
      <c r="B220" s="18" t="s">
        <v>22</v>
      </c>
      <c r="C220" s="18" t="s">
        <v>34</v>
      </c>
      <c r="D220" s="18" t="s">
        <v>134</v>
      </c>
      <c r="E220" s="18" t="s">
        <v>1297</v>
      </c>
      <c r="F220" s="20" t="s">
        <v>1298</v>
      </c>
      <c r="G220" s="18" t="s">
        <v>113</v>
      </c>
      <c r="H220" s="18"/>
      <c r="I220" s="18" t="s">
        <v>113</v>
      </c>
      <c r="J220" s="18" t="s">
        <v>113</v>
      </c>
      <c r="K220" s="18"/>
      <c r="L220" s="18">
        <v>219</v>
      </c>
      <c r="M220" s="18" t="s">
        <v>1825</v>
      </c>
      <c r="N220" s="18" t="s">
        <v>645</v>
      </c>
      <c r="O220" s="18" t="s">
        <v>1840</v>
      </c>
    </row>
    <row r="221" spans="1:15" ht="25" customHeight="1" x14ac:dyDescent="0.35">
      <c r="A221" s="18">
        <v>2024</v>
      </c>
      <c r="B221" s="18" t="s">
        <v>22</v>
      </c>
      <c r="C221" s="18" t="s">
        <v>34</v>
      </c>
      <c r="D221" s="18" t="s">
        <v>134</v>
      </c>
      <c r="E221" s="18" t="s">
        <v>1299</v>
      </c>
      <c r="F221" s="20" t="s">
        <v>1300</v>
      </c>
      <c r="G221" s="18" t="s">
        <v>113</v>
      </c>
      <c r="H221" s="18"/>
      <c r="I221" s="18" t="s">
        <v>113</v>
      </c>
      <c r="J221" s="18" t="s">
        <v>113</v>
      </c>
      <c r="K221" s="18" t="s">
        <v>113</v>
      </c>
      <c r="L221" s="18">
        <v>220</v>
      </c>
      <c r="M221" s="18" t="s">
        <v>1826</v>
      </c>
      <c r="N221" s="18" t="s">
        <v>645</v>
      </c>
      <c r="O221" s="18" t="s">
        <v>1840</v>
      </c>
    </row>
    <row r="222" spans="1:15" ht="25" customHeight="1" x14ac:dyDescent="0.35">
      <c r="A222" s="18">
        <v>2024</v>
      </c>
      <c r="B222" s="18" t="s">
        <v>22</v>
      </c>
      <c r="C222" s="18" t="s">
        <v>34</v>
      </c>
      <c r="D222" s="18" t="s">
        <v>134</v>
      </c>
      <c r="E222" s="18" t="s">
        <v>1301</v>
      </c>
      <c r="F222" s="20" t="s">
        <v>1302</v>
      </c>
      <c r="G222" s="18" t="s">
        <v>398</v>
      </c>
      <c r="H222" s="18" t="s">
        <v>398</v>
      </c>
      <c r="I222" s="18" t="s">
        <v>113</v>
      </c>
      <c r="J222" s="18" t="s">
        <v>398</v>
      </c>
      <c r="K222" s="18" t="s">
        <v>113</v>
      </c>
      <c r="L222" s="18">
        <v>221</v>
      </c>
      <c r="M222" s="18" t="s">
        <v>1828</v>
      </c>
      <c r="N222" s="18" t="s">
        <v>645</v>
      </c>
      <c r="O222" s="18" t="s">
        <v>1840</v>
      </c>
    </row>
    <row r="223" spans="1:15" ht="25" customHeight="1" x14ac:dyDescent="0.35">
      <c r="A223" s="18">
        <v>2024</v>
      </c>
      <c r="B223" s="18" t="s">
        <v>22</v>
      </c>
      <c r="C223" s="18" t="s">
        <v>34</v>
      </c>
      <c r="D223" s="18" t="s">
        <v>134</v>
      </c>
      <c r="E223" s="18" t="s">
        <v>1303</v>
      </c>
      <c r="F223" s="20" t="s">
        <v>443</v>
      </c>
      <c r="G223" s="18" t="s">
        <v>398</v>
      </c>
      <c r="H223" s="18" t="s">
        <v>398</v>
      </c>
      <c r="I223" s="18" t="s">
        <v>113</v>
      </c>
      <c r="J223" s="18" t="s">
        <v>398</v>
      </c>
      <c r="K223" s="18" t="s">
        <v>113</v>
      </c>
      <c r="L223" s="18">
        <v>222</v>
      </c>
      <c r="M223" s="18"/>
      <c r="N223" s="18" t="s">
        <v>645</v>
      </c>
      <c r="O223" s="18" t="s">
        <v>1839</v>
      </c>
    </row>
    <row r="224" spans="1:15" ht="25" customHeight="1" x14ac:dyDescent="0.35">
      <c r="A224" s="18">
        <v>2024</v>
      </c>
      <c r="B224" s="18" t="s">
        <v>22</v>
      </c>
      <c r="C224" s="18" t="s">
        <v>34</v>
      </c>
      <c r="D224" s="18" t="s">
        <v>134</v>
      </c>
      <c r="E224" s="18" t="s">
        <v>1304</v>
      </c>
      <c r="F224" s="20" t="s">
        <v>445</v>
      </c>
      <c r="G224" s="18" t="s">
        <v>398</v>
      </c>
      <c r="H224" s="18" t="s">
        <v>398</v>
      </c>
      <c r="I224" s="18" t="s">
        <v>113</v>
      </c>
      <c r="J224" s="18" t="s">
        <v>398</v>
      </c>
      <c r="K224" s="18" t="s">
        <v>113</v>
      </c>
      <c r="L224" s="18">
        <v>223</v>
      </c>
      <c r="M224" s="18" t="s">
        <v>1827</v>
      </c>
      <c r="N224" s="18" t="s">
        <v>645</v>
      </c>
      <c r="O224" s="18" t="s">
        <v>1840</v>
      </c>
    </row>
    <row r="225" spans="1:15" ht="25" customHeight="1" x14ac:dyDescent="0.35">
      <c r="A225" s="18">
        <v>2024</v>
      </c>
      <c r="B225" s="18" t="s">
        <v>22</v>
      </c>
      <c r="C225" s="18" t="s">
        <v>34</v>
      </c>
      <c r="D225" s="18" t="s">
        <v>134</v>
      </c>
      <c r="E225" s="18" t="s">
        <v>1305</v>
      </c>
      <c r="F225" s="20" t="s">
        <v>447</v>
      </c>
      <c r="G225" s="18" t="s">
        <v>398</v>
      </c>
      <c r="H225" s="18" t="s">
        <v>398</v>
      </c>
      <c r="I225" s="18" t="s">
        <v>113</v>
      </c>
      <c r="J225" s="18" t="s">
        <v>398</v>
      </c>
      <c r="K225" s="18" t="s">
        <v>113</v>
      </c>
      <c r="L225" s="18">
        <v>224</v>
      </c>
      <c r="M225" s="18"/>
      <c r="N225" s="18" t="s">
        <v>645</v>
      </c>
      <c r="O225" s="18" t="s">
        <v>1839</v>
      </c>
    </row>
    <row r="226" spans="1:15" ht="25" customHeight="1" x14ac:dyDescent="0.35">
      <c r="A226" s="18">
        <v>2024</v>
      </c>
      <c r="B226" s="18" t="s">
        <v>22</v>
      </c>
      <c r="C226" s="18" t="s">
        <v>34</v>
      </c>
      <c r="D226" s="18" t="s">
        <v>134</v>
      </c>
      <c r="E226" s="18" t="s">
        <v>1156</v>
      </c>
      <c r="F226" s="20" t="s">
        <v>170</v>
      </c>
      <c r="G226" s="18" t="s">
        <v>398</v>
      </c>
      <c r="H226" s="18" t="s">
        <v>398</v>
      </c>
      <c r="I226" s="18" t="s">
        <v>113</v>
      </c>
      <c r="J226" s="18" t="s">
        <v>113</v>
      </c>
      <c r="K226" s="18" t="s">
        <v>398</v>
      </c>
      <c r="L226" s="18">
        <v>225</v>
      </c>
      <c r="M226" s="18"/>
      <c r="N226" s="18" t="s">
        <v>645</v>
      </c>
      <c r="O226" s="18" t="s">
        <v>1839</v>
      </c>
    </row>
    <row r="227" spans="1:15" ht="25" customHeight="1" x14ac:dyDescent="0.35">
      <c r="A227" s="18">
        <v>2024</v>
      </c>
      <c r="B227" s="18" t="s">
        <v>22</v>
      </c>
      <c r="C227" s="18" t="s">
        <v>34</v>
      </c>
      <c r="D227" s="18" t="s">
        <v>134</v>
      </c>
      <c r="E227" s="18" t="s">
        <v>180</v>
      </c>
      <c r="F227" s="20" t="s">
        <v>373</v>
      </c>
      <c r="G227" s="18" t="s">
        <v>113</v>
      </c>
      <c r="H227" s="18" t="s">
        <v>113</v>
      </c>
      <c r="I227" s="18" t="s">
        <v>113</v>
      </c>
      <c r="J227" s="18" t="s">
        <v>113</v>
      </c>
      <c r="K227" s="18" t="s">
        <v>113</v>
      </c>
      <c r="L227" s="18">
        <v>226</v>
      </c>
      <c r="M227" s="18" t="s">
        <v>1790</v>
      </c>
      <c r="N227" s="18" t="s">
        <v>1107</v>
      </c>
      <c r="O227" s="18" t="s">
        <v>1840</v>
      </c>
    </row>
    <row r="228" spans="1:15" ht="25" customHeight="1" x14ac:dyDescent="0.35">
      <c r="A228" s="18">
        <v>2024</v>
      </c>
      <c r="B228" s="18" t="s">
        <v>22</v>
      </c>
      <c r="C228" s="18" t="s">
        <v>34</v>
      </c>
      <c r="D228" s="18" t="s">
        <v>134</v>
      </c>
      <c r="E228" s="18" t="s">
        <v>182</v>
      </c>
      <c r="F228" s="20" t="s">
        <v>374</v>
      </c>
      <c r="G228" s="18" t="s">
        <v>398</v>
      </c>
      <c r="H228" s="18" t="s">
        <v>398</v>
      </c>
      <c r="I228" s="18" t="s">
        <v>113</v>
      </c>
      <c r="J228" s="18" t="s">
        <v>113</v>
      </c>
      <c r="K228" s="18" t="s">
        <v>113</v>
      </c>
      <c r="L228" s="18">
        <v>227</v>
      </c>
      <c r="M228" s="18" t="s">
        <v>1791</v>
      </c>
      <c r="N228" s="18" t="s">
        <v>1112</v>
      </c>
      <c r="O228" s="18" t="s">
        <v>1840</v>
      </c>
    </row>
    <row r="229" spans="1:15" ht="25" customHeight="1" x14ac:dyDescent="0.35">
      <c r="A229" s="18">
        <v>2024</v>
      </c>
      <c r="B229" s="18" t="s">
        <v>22</v>
      </c>
      <c r="C229" s="18" t="s">
        <v>34</v>
      </c>
      <c r="D229" s="18" t="s">
        <v>184</v>
      </c>
      <c r="E229" s="18" t="s">
        <v>1306</v>
      </c>
      <c r="F229" s="20" t="s">
        <v>375</v>
      </c>
      <c r="G229" s="18" t="s">
        <v>113</v>
      </c>
      <c r="H229" s="18" t="s">
        <v>113</v>
      </c>
      <c r="I229" s="18" t="s">
        <v>113</v>
      </c>
      <c r="J229" s="18" t="s">
        <v>113</v>
      </c>
      <c r="K229" s="18" t="s">
        <v>113</v>
      </c>
      <c r="L229" s="18">
        <v>228</v>
      </c>
      <c r="M229" s="18"/>
      <c r="N229" s="18" t="s">
        <v>1107</v>
      </c>
      <c r="O229" s="18" t="s">
        <v>1839</v>
      </c>
    </row>
    <row r="230" spans="1:15" ht="25" customHeight="1" x14ac:dyDescent="0.35">
      <c r="A230" s="18">
        <v>2024</v>
      </c>
      <c r="B230" s="18" t="s">
        <v>22</v>
      </c>
      <c r="C230" s="18" t="s">
        <v>37</v>
      </c>
      <c r="D230" s="18" t="s">
        <v>110</v>
      </c>
      <c r="E230" s="18" t="s">
        <v>1127</v>
      </c>
      <c r="F230" s="20" t="s">
        <v>451</v>
      </c>
      <c r="G230" s="18"/>
      <c r="H230" s="18"/>
      <c r="I230" s="18" t="s">
        <v>113</v>
      </c>
      <c r="J230" s="18" t="s">
        <v>113</v>
      </c>
      <c r="K230" s="18"/>
      <c r="L230" s="18">
        <v>229</v>
      </c>
      <c r="M230" s="18" t="s">
        <v>1703</v>
      </c>
      <c r="N230" s="18" t="s">
        <v>551</v>
      </c>
      <c r="O230" s="18" t="s">
        <v>1840</v>
      </c>
    </row>
    <row r="231" spans="1:15" ht="25" customHeight="1" x14ac:dyDescent="0.35">
      <c r="A231" s="18">
        <v>2024</v>
      </c>
      <c r="B231" s="18" t="s">
        <v>22</v>
      </c>
      <c r="C231" s="18" t="s">
        <v>37</v>
      </c>
      <c r="D231" s="18" t="s">
        <v>110</v>
      </c>
      <c r="E231" s="18" t="s">
        <v>1307</v>
      </c>
      <c r="F231" s="20" t="s">
        <v>453</v>
      </c>
      <c r="G231" s="18"/>
      <c r="H231" s="18"/>
      <c r="I231" s="18" t="s">
        <v>113</v>
      </c>
      <c r="J231" s="18" t="s">
        <v>113</v>
      </c>
      <c r="K231" s="18" t="s">
        <v>113</v>
      </c>
      <c r="L231" s="18">
        <v>230</v>
      </c>
      <c r="M231" s="18" t="s">
        <v>1772</v>
      </c>
      <c r="N231" s="18" t="s">
        <v>551</v>
      </c>
      <c r="O231" s="18" t="s">
        <v>1840</v>
      </c>
    </row>
    <row r="232" spans="1:15" ht="25" customHeight="1" x14ac:dyDescent="0.35">
      <c r="A232" s="18">
        <v>2024</v>
      </c>
      <c r="B232" s="18" t="s">
        <v>22</v>
      </c>
      <c r="C232" s="18" t="s">
        <v>37</v>
      </c>
      <c r="D232" s="18" t="s">
        <v>110</v>
      </c>
      <c r="E232" s="18" t="s">
        <v>1122</v>
      </c>
      <c r="F232" s="20" t="s">
        <v>120</v>
      </c>
      <c r="G232" s="18"/>
      <c r="H232" s="18"/>
      <c r="I232" s="18" t="s">
        <v>113</v>
      </c>
      <c r="J232" s="18" t="s">
        <v>113</v>
      </c>
      <c r="K232" s="18"/>
      <c r="L232" s="18">
        <v>231</v>
      </c>
      <c r="M232" s="18" t="s">
        <v>1696</v>
      </c>
      <c r="N232" s="18" t="s">
        <v>551</v>
      </c>
      <c r="O232" s="18" t="s">
        <v>1840</v>
      </c>
    </row>
    <row r="233" spans="1:15" ht="25" customHeight="1" x14ac:dyDescent="0.35">
      <c r="A233" s="18">
        <v>2024</v>
      </c>
      <c r="B233" s="18" t="s">
        <v>22</v>
      </c>
      <c r="C233" s="18" t="s">
        <v>37</v>
      </c>
      <c r="D233" s="18" t="s">
        <v>110</v>
      </c>
      <c r="E233" s="18" t="s">
        <v>1119</v>
      </c>
      <c r="F233" s="20" t="s">
        <v>117</v>
      </c>
      <c r="G233" s="18"/>
      <c r="H233" s="18"/>
      <c r="I233" s="18" t="s">
        <v>113</v>
      </c>
      <c r="J233" s="18" t="s">
        <v>113</v>
      </c>
      <c r="K233" s="18"/>
      <c r="L233" s="18">
        <v>232</v>
      </c>
      <c r="M233" s="18" t="s">
        <v>1691</v>
      </c>
      <c r="N233" s="18" t="s">
        <v>551</v>
      </c>
      <c r="O233" s="18" t="s">
        <v>1840</v>
      </c>
    </row>
    <row r="234" spans="1:15" ht="25" customHeight="1" x14ac:dyDescent="0.35">
      <c r="A234" s="18">
        <v>2024</v>
      </c>
      <c r="B234" s="18" t="s">
        <v>22</v>
      </c>
      <c r="C234" s="18" t="s">
        <v>37</v>
      </c>
      <c r="D234" s="18" t="s">
        <v>110</v>
      </c>
      <c r="E234" s="18" t="s">
        <v>1308</v>
      </c>
      <c r="F234" s="20" t="s">
        <v>459</v>
      </c>
      <c r="G234" s="18"/>
      <c r="H234" s="18"/>
      <c r="I234" s="18" t="s">
        <v>113</v>
      </c>
      <c r="J234" s="18" t="s">
        <v>113</v>
      </c>
      <c r="K234" s="18"/>
      <c r="L234" s="18">
        <v>233</v>
      </c>
      <c r="M234" s="18"/>
      <c r="N234" s="18" t="s">
        <v>551</v>
      </c>
      <c r="O234" s="18" t="s">
        <v>1839</v>
      </c>
    </row>
    <row r="235" spans="1:15" ht="25" customHeight="1" x14ac:dyDescent="0.35">
      <c r="A235" s="18">
        <v>2024</v>
      </c>
      <c r="B235" s="18" t="s">
        <v>22</v>
      </c>
      <c r="C235" s="18" t="s">
        <v>37</v>
      </c>
      <c r="D235" s="18" t="s">
        <v>110</v>
      </c>
      <c r="E235" s="18" t="s">
        <v>1309</v>
      </c>
      <c r="F235" s="20" t="s">
        <v>155</v>
      </c>
      <c r="G235" s="18"/>
      <c r="H235" s="18"/>
      <c r="I235" s="18" t="s">
        <v>113</v>
      </c>
      <c r="J235" s="18" t="s">
        <v>113</v>
      </c>
      <c r="K235" s="18"/>
      <c r="L235" s="18">
        <v>234</v>
      </c>
      <c r="M235" s="18" t="s">
        <v>1788</v>
      </c>
      <c r="N235" s="18" t="s">
        <v>551</v>
      </c>
      <c r="O235" s="18" t="s">
        <v>1840</v>
      </c>
    </row>
    <row r="236" spans="1:15" ht="25" customHeight="1" x14ac:dyDescent="0.35">
      <c r="A236" s="18">
        <v>2024</v>
      </c>
      <c r="B236" s="18" t="s">
        <v>22</v>
      </c>
      <c r="C236" s="18" t="s">
        <v>37</v>
      </c>
      <c r="D236" s="18" t="s">
        <v>110</v>
      </c>
      <c r="E236" s="18" t="s">
        <v>1123</v>
      </c>
      <c r="F236" s="20" t="s">
        <v>142</v>
      </c>
      <c r="G236" s="18" t="s">
        <v>113</v>
      </c>
      <c r="H236" s="18"/>
      <c r="I236" s="18" t="s">
        <v>113</v>
      </c>
      <c r="J236" s="18"/>
      <c r="K236" s="18" t="s">
        <v>113</v>
      </c>
      <c r="L236" s="18">
        <v>235</v>
      </c>
      <c r="M236" s="18" t="s">
        <v>1701</v>
      </c>
      <c r="N236" s="18" t="s">
        <v>551</v>
      </c>
      <c r="O236" s="18" t="s">
        <v>1840</v>
      </c>
    </row>
    <row r="237" spans="1:15" ht="25" customHeight="1" x14ac:dyDescent="0.35">
      <c r="A237" s="18">
        <v>2024</v>
      </c>
      <c r="B237" s="18" t="s">
        <v>22</v>
      </c>
      <c r="C237" s="18" t="s">
        <v>37</v>
      </c>
      <c r="D237" s="18" t="s">
        <v>110</v>
      </c>
      <c r="E237" s="18" t="s">
        <v>1124</v>
      </c>
      <c r="F237" s="20" t="s">
        <v>144</v>
      </c>
      <c r="G237" s="18"/>
      <c r="H237" s="18"/>
      <c r="I237" s="18" t="s">
        <v>113</v>
      </c>
      <c r="J237" s="18" t="s">
        <v>113</v>
      </c>
      <c r="K237" s="18"/>
      <c r="L237" s="18">
        <v>236</v>
      </c>
      <c r="M237" s="18" t="s">
        <v>1702</v>
      </c>
      <c r="N237" s="18" t="s">
        <v>551</v>
      </c>
      <c r="O237" s="18" t="s">
        <v>1840</v>
      </c>
    </row>
    <row r="238" spans="1:15" ht="25" customHeight="1" x14ac:dyDescent="0.35">
      <c r="A238" s="18">
        <v>2024</v>
      </c>
      <c r="B238" s="18" t="s">
        <v>22</v>
      </c>
      <c r="C238" s="18" t="s">
        <v>37</v>
      </c>
      <c r="D238" s="18" t="s">
        <v>110</v>
      </c>
      <c r="E238" s="18" t="s">
        <v>1136</v>
      </c>
      <c r="F238" s="20" t="s">
        <v>455</v>
      </c>
      <c r="G238" s="18"/>
      <c r="H238" s="18"/>
      <c r="I238" s="18" t="s">
        <v>113</v>
      </c>
      <c r="J238" s="18" t="s">
        <v>113</v>
      </c>
      <c r="K238" s="18"/>
      <c r="L238" s="18">
        <v>237</v>
      </c>
      <c r="M238" s="18" t="s">
        <v>1706</v>
      </c>
      <c r="N238" s="18" t="s">
        <v>645</v>
      </c>
      <c r="O238" s="18" t="s">
        <v>1840</v>
      </c>
    </row>
    <row r="239" spans="1:15" ht="25" customHeight="1" x14ac:dyDescent="0.35">
      <c r="A239" s="18">
        <v>2024</v>
      </c>
      <c r="B239" s="18" t="s">
        <v>22</v>
      </c>
      <c r="C239" s="18" t="s">
        <v>37</v>
      </c>
      <c r="D239" s="18" t="s">
        <v>110</v>
      </c>
      <c r="E239" s="18" t="s">
        <v>1310</v>
      </c>
      <c r="F239" s="20" t="s">
        <v>457</v>
      </c>
      <c r="G239" s="18"/>
      <c r="H239" s="18"/>
      <c r="I239" s="18" t="s">
        <v>113</v>
      </c>
      <c r="J239" s="18" t="s">
        <v>113</v>
      </c>
      <c r="K239" s="18" t="s">
        <v>113</v>
      </c>
      <c r="L239" s="18">
        <v>238</v>
      </c>
      <c r="M239" s="18" t="s">
        <v>1774</v>
      </c>
      <c r="N239" s="18" t="s">
        <v>645</v>
      </c>
      <c r="O239" s="18" t="s">
        <v>1840</v>
      </c>
    </row>
    <row r="240" spans="1:15" ht="25" customHeight="1" x14ac:dyDescent="0.35">
      <c r="A240" s="18">
        <v>2024</v>
      </c>
      <c r="B240" s="18" t="s">
        <v>22</v>
      </c>
      <c r="C240" s="18" t="s">
        <v>37</v>
      </c>
      <c r="D240" s="18" t="s">
        <v>110</v>
      </c>
      <c r="E240" s="18" t="s">
        <v>1131</v>
      </c>
      <c r="F240" s="20" t="s">
        <v>129</v>
      </c>
      <c r="G240" s="18"/>
      <c r="H240" s="18"/>
      <c r="I240" s="18" t="s">
        <v>113</v>
      </c>
      <c r="J240" s="18" t="s">
        <v>113</v>
      </c>
      <c r="K240" s="18"/>
      <c r="L240" s="18">
        <v>239</v>
      </c>
      <c r="M240" s="18" t="s">
        <v>1694</v>
      </c>
      <c r="N240" s="18" t="s">
        <v>645</v>
      </c>
      <c r="O240" s="18" t="s">
        <v>1840</v>
      </c>
    </row>
    <row r="241" spans="1:15" ht="25" customHeight="1" x14ac:dyDescent="0.35">
      <c r="A241" s="18">
        <v>2024</v>
      </c>
      <c r="B241" s="18" t="s">
        <v>22</v>
      </c>
      <c r="C241" s="18" t="s">
        <v>37</v>
      </c>
      <c r="D241" s="18" t="s">
        <v>110</v>
      </c>
      <c r="E241" s="18" t="s">
        <v>1128</v>
      </c>
      <c r="F241" s="20" t="s">
        <v>126</v>
      </c>
      <c r="G241" s="18"/>
      <c r="H241" s="18"/>
      <c r="I241" s="18" t="s">
        <v>113</v>
      </c>
      <c r="J241" s="18" t="s">
        <v>113</v>
      </c>
      <c r="K241" s="18" t="s">
        <v>113</v>
      </c>
      <c r="L241" s="18">
        <v>240</v>
      </c>
      <c r="M241" s="18" t="s">
        <v>1690</v>
      </c>
      <c r="N241" s="18" t="s">
        <v>645</v>
      </c>
      <c r="O241" s="18" t="s">
        <v>1840</v>
      </c>
    </row>
    <row r="242" spans="1:15" ht="25" customHeight="1" x14ac:dyDescent="0.35">
      <c r="A242" s="18">
        <v>2024</v>
      </c>
      <c r="B242" s="18" t="s">
        <v>22</v>
      </c>
      <c r="C242" s="18" t="s">
        <v>37</v>
      </c>
      <c r="D242" s="18" t="s">
        <v>110</v>
      </c>
      <c r="E242" s="18" t="s">
        <v>1311</v>
      </c>
      <c r="F242" s="20" t="s">
        <v>466</v>
      </c>
      <c r="G242" s="18"/>
      <c r="H242" s="18"/>
      <c r="I242" s="18"/>
      <c r="J242" s="18" t="s">
        <v>113</v>
      </c>
      <c r="K242" s="18" t="s">
        <v>113</v>
      </c>
      <c r="L242" s="18">
        <v>241</v>
      </c>
      <c r="M242" s="18"/>
      <c r="N242" s="18" t="s">
        <v>645</v>
      </c>
      <c r="O242" s="18" t="s">
        <v>1839</v>
      </c>
    </row>
    <row r="243" spans="1:15" ht="25" customHeight="1" x14ac:dyDescent="0.35">
      <c r="A243" s="18">
        <v>2024</v>
      </c>
      <c r="B243" s="18" t="s">
        <v>22</v>
      </c>
      <c r="C243" s="18" t="s">
        <v>37</v>
      </c>
      <c r="D243" s="18" t="s">
        <v>110</v>
      </c>
      <c r="E243" s="18" t="s">
        <v>1312</v>
      </c>
      <c r="F243" s="20" t="s">
        <v>467</v>
      </c>
      <c r="G243" s="18"/>
      <c r="H243" s="18"/>
      <c r="I243" s="18"/>
      <c r="J243" s="18" t="s">
        <v>113</v>
      </c>
      <c r="K243" s="18" t="s">
        <v>113</v>
      </c>
      <c r="L243" s="18">
        <v>242</v>
      </c>
      <c r="M243" s="18" t="s">
        <v>1789</v>
      </c>
      <c r="N243" s="18" t="s">
        <v>645</v>
      </c>
      <c r="O243" s="18" t="s">
        <v>1840</v>
      </c>
    </row>
    <row r="244" spans="1:15" ht="25" customHeight="1" x14ac:dyDescent="0.35">
      <c r="A244" s="18">
        <v>2024</v>
      </c>
      <c r="B244" s="18" t="s">
        <v>22</v>
      </c>
      <c r="C244" s="18" t="s">
        <v>37</v>
      </c>
      <c r="D244" s="18" t="s">
        <v>110</v>
      </c>
      <c r="E244" s="18" t="s">
        <v>1132</v>
      </c>
      <c r="F244" s="20" t="s">
        <v>165</v>
      </c>
      <c r="G244" s="18" t="s">
        <v>113</v>
      </c>
      <c r="H244" s="18"/>
      <c r="I244" s="18" t="s">
        <v>113</v>
      </c>
      <c r="J244" s="18"/>
      <c r="K244" s="18" t="s">
        <v>113</v>
      </c>
      <c r="L244" s="18">
        <v>243</v>
      </c>
      <c r="M244" s="18" t="s">
        <v>1704</v>
      </c>
      <c r="N244" s="18" t="s">
        <v>645</v>
      </c>
      <c r="O244" s="18" t="s">
        <v>1840</v>
      </c>
    </row>
    <row r="245" spans="1:15" ht="25" customHeight="1" x14ac:dyDescent="0.35">
      <c r="A245" s="18">
        <v>2024</v>
      </c>
      <c r="B245" s="18" t="s">
        <v>22</v>
      </c>
      <c r="C245" s="18" t="s">
        <v>37</v>
      </c>
      <c r="D245" s="18" t="s">
        <v>110</v>
      </c>
      <c r="E245" s="18" t="s">
        <v>1133</v>
      </c>
      <c r="F245" s="20" t="s">
        <v>167</v>
      </c>
      <c r="G245" s="18"/>
      <c r="H245" s="18"/>
      <c r="I245" s="18"/>
      <c r="J245" s="18" t="s">
        <v>113</v>
      </c>
      <c r="K245" s="18" t="s">
        <v>113</v>
      </c>
      <c r="L245" s="18">
        <v>244</v>
      </c>
      <c r="M245" s="18" t="s">
        <v>1705</v>
      </c>
      <c r="N245" s="18" t="s">
        <v>645</v>
      </c>
      <c r="O245" s="18" t="s">
        <v>1840</v>
      </c>
    </row>
    <row r="246" spans="1:15" ht="25" customHeight="1" x14ac:dyDescent="0.35">
      <c r="A246" s="18">
        <v>2024</v>
      </c>
      <c r="B246" s="18" t="s">
        <v>22</v>
      </c>
      <c r="C246" s="18" t="s">
        <v>37</v>
      </c>
      <c r="D246" s="18" t="s">
        <v>110</v>
      </c>
      <c r="E246" s="18" t="s">
        <v>130</v>
      </c>
      <c r="F246" s="20" t="s">
        <v>131</v>
      </c>
      <c r="G246" s="18" t="s">
        <v>113</v>
      </c>
      <c r="H246" s="18" t="s">
        <v>113</v>
      </c>
      <c r="I246" s="18" t="s">
        <v>113</v>
      </c>
      <c r="J246" s="18" t="s">
        <v>113</v>
      </c>
      <c r="K246" s="18" t="s">
        <v>113</v>
      </c>
      <c r="L246" s="18">
        <v>245</v>
      </c>
      <c r="M246" s="18" t="s">
        <v>1698</v>
      </c>
      <c r="N246" s="18" t="s">
        <v>1107</v>
      </c>
      <c r="O246" s="18" t="s">
        <v>1840</v>
      </c>
    </row>
    <row r="247" spans="1:15" ht="25" customHeight="1" x14ac:dyDescent="0.35">
      <c r="A247" s="18">
        <v>2024</v>
      </c>
      <c r="B247" s="18" t="s">
        <v>22</v>
      </c>
      <c r="C247" s="18" t="s">
        <v>37</v>
      </c>
      <c r="D247" s="18" t="s">
        <v>110</v>
      </c>
      <c r="E247" s="18" t="s">
        <v>132</v>
      </c>
      <c r="F247" s="20" t="s">
        <v>214</v>
      </c>
      <c r="G247" s="18" t="s">
        <v>113</v>
      </c>
      <c r="H247" s="18" t="s">
        <v>113</v>
      </c>
      <c r="I247" s="18"/>
      <c r="J247" s="18"/>
      <c r="K247" s="18"/>
      <c r="L247" s="18">
        <v>246</v>
      </c>
      <c r="M247" s="18" t="s">
        <v>1693</v>
      </c>
      <c r="N247" s="18" t="s">
        <v>1112</v>
      </c>
      <c r="O247" s="18" t="s">
        <v>1840</v>
      </c>
    </row>
    <row r="248" spans="1:15" ht="25" customHeight="1" x14ac:dyDescent="0.35">
      <c r="A248" s="18">
        <v>2024</v>
      </c>
      <c r="B248" s="18" t="s">
        <v>22</v>
      </c>
      <c r="C248" s="18" t="s">
        <v>37</v>
      </c>
      <c r="D248" s="18" t="s">
        <v>134</v>
      </c>
      <c r="E248" s="18" t="s">
        <v>1313</v>
      </c>
      <c r="F248" s="20" t="s">
        <v>153</v>
      </c>
      <c r="G248" s="18"/>
      <c r="H248" s="18"/>
      <c r="I248" s="18"/>
      <c r="J248" s="18" t="s">
        <v>113</v>
      </c>
      <c r="K248" s="18" t="s">
        <v>113</v>
      </c>
      <c r="L248" s="18">
        <v>247</v>
      </c>
      <c r="M248" s="18" t="s">
        <v>1829</v>
      </c>
      <c r="N248" s="18" t="s">
        <v>551</v>
      </c>
      <c r="O248" s="18" t="s">
        <v>1840</v>
      </c>
    </row>
    <row r="249" spans="1:15" ht="25" customHeight="1" x14ac:dyDescent="0.35">
      <c r="A249" s="18">
        <v>2024</v>
      </c>
      <c r="B249" s="18" t="s">
        <v>22</v>
      </c>
      <c r="C249" s="18" t="s">
        <v>37</v>
      </c>
      <c r="D249" s="18" t="s">
        <v>134</v>
      </c>
      <c r="E249" s="18" t="s">
        <v>1137</v>
      </c>
      <c r="F249" s="20" t="s">
        <v>136</v>
      </c>
      <c r="G249" s="18" t="s">
        <v>113</v>
      </c>
      <c r="H249" s="18"/>
      <c r="I249" s="18" t="s">
        <v>113</v>
      </c>
      <c r="J249" s="18" t="s">
        <v>113</v>
      </c>
      <c r="K249" s="18" t="s">
        <v>113</v>
      </c>
      <c r="L249" s="18">
        <v>248</v>
      </c>
      <c r="M249" s="18" t="s">
        <v>1707</v>
      </c>
      <c r="N249" s="18" t="s">
        <v>551</v>
      </c>
      <c r="O249" s="18" t="s">
        <v>1840</v>
      </c>
    </row>
    <row r="250" spans="1:15" ht="25" customHeight="1" x14ac:dyDescent="0.35">
      <c r="A250" s="18">
        <v>2024</v>
      </c>
      <c r="B250" s="18" t="s">
        <v>22</v>
      </c>
      <c r="C250" s="18" t="s">
        <v>37</v>
      </c>
      <c r="D250" s="18" t="s">
        <v>134</v>
      </c>
      <c r="E250" s="18" t="s">
        <v>1138</v>
      </c>
      <c r="F250" s="20" t="s">
        <v>149</v>
      </c>
      <c r="G250" s="18" t="s">
        <v>113</v>
      </c>
      <c r="H250" s="18"/>
      <c r="I250" s="18" t="s">
        <v>113</v>
      </c>
      <c r="J250" s="18" t="s">
        <v>113</v>
      </c>
      <c r="K250" s="18" t="s">
        <v>113</v>
      </c>
      <c r="L250" s="18">
        <v>249</v>
      </c>
      <c r="M250" s="18" t="s">
        <v>1708</v>
      </c>
      <c r="N250" s="18" t="s">
        <v>551</v>
      </c>
      <c r="O250" s="18" t="s">
        <v>1840</v>
      </c>
    </row>
    <row r="251" spans="1:15" ht="25" customHeight="1" x14ac:dyDescent="0.35">
      <c r="A251" s="18">
        <v>2024</v>
      </c>
      <c r="B251" s="18" t="s">
        <v>22</v>
      </c>
      <c r="C251" s="18" t="s">
        <v>37</v>
      </c>
      <c r="D251" s="18" t="s">
        <v>134</v>
      </c>
      <c r="E251" s="18" t="s">
        <v>1144</v>
      </c>
      <c r="F251" s="20" t="s">
        <v>138</v>
      </c>
      <c r="G251" s="18"/>
      <c r="H251" s="18"/>
      <c r="I251" s="18" t="s">
        <v>113</v>
      </c>
      <c r="J251" s="18" t="s">
        <v>113</v>
      </c>
      <c r="K251" s="18"/>
      <c r="L251" s="18">
        <v>250</v>
      </c>
      <c r="M251" s="18" t="s">
        <v>1710</v>
      </c>
      <c r="N251" s="18" t="s">
        <v>551</v>
      </c>
      <c r="O251" s="18" t="s">
        <v>1840</v>
      </c>
    </row>
    <row r="252" spans="1:15" ht="25" customHeight="1" x14ac:dyDescent="0.35">
      <c r="A252" s="18">
        <v>2024</v>
      </c>
      <c r="B252" s="18" t="s">
        <v>22</v>
      </c>
      <c r="C252" s="18" t="s">
        <v>37</v>
      </c>
      <c r="D252" s="18" t="s">
        <v>134</v>
      </c>
      <c r="E252" s="18" t="s">
        <v>1314</v>
      </c>
      <c r="F252" s="20" t="s">
        <v>145</v>
      </c>
      <c r="G252" s="18"/>
      <c r="H252" s="18"/>
      <c r="I252" s="18" t="s">
        <v>113</v>
      </c>
      <c r="J252" s="18" t="s">
        <v>113</v>
      </c>
      <c r="K252" s="18"/>
      <c r="L252" s="18">
        <v>251</v>
      </c>
      <c r="M252" s="18" t="s">
        <v>1773</v>
      </c>
      <c r="N252" s="18" t="s">
        <v>551</v>
      </c>
      <c r="O252" s="18" t="s">
        <v>1840</v>
      </c>
    </row>
    <row r="253" spans="1:15" ht="25" customHeight="1" x14ac:dyDescent="0.35">
      <c r="A253" s="18">
        <v>2024</v>
      </c>
      <c r="B253" s="18" t="s">
        <v>22</v>
      </c>
      <c r="C253" s="18" t="s">
        <v>37</v>
      </c>
      <c r="D253" s="18" t="s">
        <v>134</v>
      </c>
      <c r="E253" s="18" t="s">
        <v>1315</v>
      </c>
      <c r="F253" s="20" t="s">
        <v>461</v>
      </c>
      <c r="G253" s="18"/>
      <c r="H253" s="18"/>
      <c r="I253" s="18"/>
      <c r="J253" s="18" t="s">
        <v>113</v>
      </c>
      <c r="K253" s="18" t="s">
        <v>113</v>
      </c>
      <c r="L253" s="18">
        <v>252</v>
      </c>
      <c r="M253" s="18"/>
      <c r="N253" s="18" t="s">
        <v>551</v>
      </c>
      <c r="O253" s="18" t="s">
        <v>1839</v>
      </c>
    </row>
    <row r="254" spans="1:15" ht="25" customHeight="1" x14ac:dyDescent="0.35">
      <c r="A254" s="18">
        <v>2024</v>
      </c>
      <c r="B254" s="18" t="s">
        <v>22</v>
      </c>
      <c r="C254" s="18" t="s">
        <v>37</v>
      </c>
      <c r="D254" s="18" t="s">
        <v>134</v>
      </c>
      <c r="E254" s="18" t="s">
        <v>1146</v>
      </c>
      <c r="F254" s="20" t="s">
        <v>157</v>
      </c>
      <c r="G254" s="18" t="s">
        <v>113</v>
      </c>
      <c r="H254" s="18"/>
      <c r="I254" s="18" t="s">
        <v>113</v>
      </c>
      <c r="J254" s="18"/>
      <c r="K254" s="18" t="s">
        <v>113</v>
      </c>
      <c r="L254" s="18">
        <v>253</v>
      </c>
      <c r="M254" s="18"/>
      <c r="N254" s="18" t="s">
        <v>551</v>
      </c>
      <c r="O254" s="18" t="s">
        <v>1839</v>
      </c>
    </row>
    <row r="255" spans="1:15" ht="25" customHeight="1" x14ac:dyDescent="0.35">
      <c r="A255" s="18">
        <v>2024</v>
      </c>
      <c r="B255" s="18" t="s">
        <v>22</v>
      </c>
      <c r="C255" s="18" t="s">
        <v>37</v>
      </c>
      <c r="D255" s="18" t="s">
        <v>134</v>
      </c>
      <c r="E255" s="18" t="s">
        <v>1145</v>
      </c>
      <c r="F255" s="20" t="s">
        <v>147</v>
      </c>
      <c r="G255" s="18"/>
      <c r="H255" s="18"/>
      <c r="I255" s="18" t="s">
        <v>113</v>
      </c>
      <c r="J255" s="18" t="s">
        <v>113</v>
      </c>
      <c r="K255" s="18"/>
      <c r="L255" s="18">
        <v>254</v>
      </c>
      <c r="M255" s="18"/>
      <c r="N255" s="18" t="s">
        <v>551</v>
      </c>
      <c r="O255" s="18" t="s">
        <v>1839</v>
      </c>
    </row>
    <row r="256" spans="1:15" ht="25" customHeight="1" x14ac:dyDescent="0.35">
      <c r="A256" s="18">
        <v>2024</v>
      </c>
      <c r="B256" s="18" t="s">
        <v>22</v>
      </c>
      <c r="C256" s="18" t="s">
        <v>37</v>
      </c>
      <c r="D256" s="18" t="s">
        <v>134</v>
      </c>
      <c r="E256" s="18" t="s">
        <v>1139</v>
      </c>
      <c r="F256" s="20" t="s">
        <v>462</v>
      </c>
      <c r="G256" s="18" t="s">
        <v>113</v>
      </c>
      <c r="H256" s="18"/>
      <c r="I256" s="18" t="s">
        <v>113</v>
      </c>
      <c r="J256" s="18" t="s">
        <v>113</v>
      </c>
      <c r="K256" s="18"/>
      <c r="L256" s="18">
        <v>255</v>
      </c>
      <c r="M256" s="18"/>
      <c r="N256" s="18" t="s">
        <v>551</v>
      </c>
      <c r="O256" s="18" t="s">
        <v>1839</v>
      </c>
    </row>
    <row r="257" spans="1:15" ht="25" customHeight="1" x14ac:dyDescent="0.35">
      <c r="A257" s="18">
        <v>2024</v>
      </c>
      <c r="B257" s="18" t="s">
        <v>22</v>
      </c>
      <c r="C257" s="18" t="s">
        <v>37</v>
      </c>
      <c r="D257" s="18" t="s">
        <v>134</v>
      </c>
      <c r="E257" s="18" t="s">
        <v>1316</v>
      </c>
      <c r="F257" s="20" t="s">
        <v>176</v>
      </c>
      <c r="G257" s="18"/>
      <c r="H257" s="18"/>
      <c r="I257" s="18"/>
      <c r="J257" s="18" t="s">
        <v>113</v>
      </c>
      <c r="K257" s="18" t="s">
        <v>113</v>
      </c>
      <c r="L257" s="18">
        <v>256</v>
      </c>
      <c r="M257" s="18" t="s">
        <v>1830</v>
      </c>
      <c r="N257" s="18" t="s">
        <v>645</v>
      </c>
      <c r="O257" s="18" t="s">
        <v>1840</v>
      </c>
    </row>
    <row r="258" spans="1:15" ht="25" customHeight="1" x14ac:dyDescent="0.35">
      <c r="A258" s="18">
        <v>2024</v>
      </c>
      <c r="B258" s="18" t="s">
        <v>22</v>
      </c>
      <c r="C258" s="18" t="s">
        <v>37</v>
      </c>
      <c r="D258" s="18" t="s">
        <v>134</v>
      </c>
      <c r="E258" s="18" t="s">
        <v>1147</v>
      </c>
      <c r="F258" s="20" t="s">
        <v>464</v>
      </c>
      <c r="G258" s="18" t="s">
        <v>113</v>
      </c>
      <c r="H258" s="18"/>
      <c r="I258" s="18" t="s">
        <v>113</v>
      </c>
      <c r="J258" s="18" t="s">
        <v>113</v>
      </c>
      <c r="K258" s="18" t="s">
        <v>113</v>
      </c>
      <c r="L258" s="18">
        <v>257</v>
      </c>
      <c r="M258" s="18" t="s">
        <v>1711</v>
      </c>
      <c r="N258" s="18" t="s">
        <v>645</v>
      </c>
      <c r="O258" s="18" t="s">
        <v>1840</v>
      </c>
    </row>
    <row r="259" spans="1:15" ht="25" customHeight="1" x14ac:dyDescent="0.35">
      <c r="A259" s="18">
        <v>2024</v>
      </c>
      <c r="B259" s="18" t="s">
        <v>22</v>
      </c>
      <c r="C259" s="18" t="s">
        <v>37</v>
      </c>
      <c r="D259" s="18" t="s">
        <v>134</v>
      </c>
      <c r="E259" s="18" t="s">
        <v>1148</v>
      </c>
      <c r="F259" s="20" t="s">
        <v>172</v>
      </c>
      <c r="G259" s="18" t="s">
        <v>113</v>
      </c>
      <c r="H259" s="18"/>
      <c r="I259" s="18" t="s">
        <v>113</v>
      </c>
      <c r="J259" s="18" t="s">
        <v>113</v>
      </c>
      <c r="K259" s="18" t="s">
        <v>113</v>
      </c>
      <c r="L259" s="18">
        <v>258</v>
      </c>
      <c r="M259" s="18" t="s">
        <v>1712</v>
      </c>
      <c r="N259" s="18" t="s">
        <v>645</v>
      </c>
      <c r="O259" s="18" t="s">
        <v>1840</v>
      </c>
    </row>
    <row r="260" spans="1:15" ht="25" customHeight="1" x14ac:dyDescent="0.35">
      <c r="A260" s="18">
        <v>2024</v>
      </c>
      <c r="B260" s="18" t="s">
        <v>22</v>
      </c>
      <c r="C260" s="18" t="s">
        <v>37</v>
      </c>
      <c r="D260" s="18" t="s">
        <v>134</v>
      </c>
      <c r="E260" s="18" t="s">
        <v>1155</v>
      </c>
      <c r="F260" s="20" t="s">
        <v>161</v>
      </c>
      <c r="G260" s="18"/>
      <c r="H260" s="18"/>
      <c r="I260" s="18"/>
      <c r="J260" s="18" t="s">
        <v>113</v>
      </c>
      <c r="K260" s="18" t="s">
        <v>113</v>
      </c>
      <c r="L260" s="18">
        <v>259</v>
      </c>
      <c r="M260" s="18" t="s">
        <v>1714</v>
      </c>
      <c r="N260" s="18" t="s">
        <v>645</v>
      </c>
      <c r="O260" s="18" t="s">
        <v>1840</v>
      </c>
    </row>
    <row r="261" spans="1:15" ht="25" customHeight="1" x14ac:dyDescent="0.35">
      <c r="A261" s="18">
        <v>2024</v>
      </c>
      <c r="B261" s="18" t="s">
        <v>22</v>
      </c>
      <c r="C261" s="18" t="s">
        <v>37</v>
      </c>
      <c r="D261" s="18" t="s">
        <v>134</v>
      </c>
      <c r="E261" s="18" t="s">
        <v>1317</v>
      </c>
      <c r="F261" s="20" t="s">
        <v>168</v>
      </c>
      <c r="G261" s="18"/>
      <c r="H261" s="18"/>
      <c r="I261" s="18"/>
      <c r="J261" s="18" t="s">
        <v>113</v>
      </c>
      <c r="K261" s="18" t="s">
        <v>113</v>
      </c>
      <c r="L261" s="18">
        <v>260</v>
      </c>
      <c r="M261" s="18" t="s">
        <v>1775</v>
      </c>
      <c r="N261" s="18" t="s">
        <v>645</v>
      </c>
      <c r="O261" s="18" t="s">
        <v>1840</v>
      </c>
    </row>
    <row r="262" spans="1:15" ht="25" customHeight="1" x14ac:dyDescent="0.35">
      <c r="A262" s="18">
        <v>2024</v>
      </c>
      <c r="B262" s="18" t="s">
        <v>22</v>
      </c>
      <c r="C262" s="18" t="s">
        <v>37</v>
      </c>
      <c r="D262" s="18" t="s">
        <v>134</v>
      </c>
      <c r="E262" s="18" t="s">
        <v>1318</v>
      </c>
      <c r="F262" s="20" t="s">
        <v>469</v>
      </c>
      <c r="G262" s="18"/>
      <c r="H262" s="18"/>
      <c r="I262" s="18"/>
      <c r="J262" s="18" t="s">
        <v>113</v>
      </c>
      <c r="K262" s="18" t="s">
        <v>113</v>
      </c>
      <c r="L262" s="18">
        <v>261</v>
      </c>
      <c r="M262" s="18"/>
      <c r="N262" s="18" t="s">
        <v>645</v>
      </c>
      <c r="O262" s="18" t="s">
        <v>1839</v>
      </c>
    </row>
    <row r="263" spans="1:15" ht="25" customHeight="1" x14ac:dyDescent="0.35">
      <c r="A263" s="18">
        <v>2024</v>
      </c>
      <c r="B263" s="18" t="s">
        <v>22</v>
      </c>
      <c r="C263" s="18" t="s">
        <v>37</v>
      </c>
      <c r="D263" s="18" t="s">
        <v>134</v>
      </c>
      <c r="E263" s="18" t="s">
        <v>1156</v>
      </c>
      <c r="F263" s="20" t="s">
        <v>170</v>
      </c>
      <c r="G263" s="18"/>
      <c r="H263" s="18"/>
      <c r="I263" s="18" t="s">
        <v>113</v>
      </c>
      <c r="J263" s="18" t="s">
        <v>113</v>
      </c>
      <c r="K263" s="18"/>
      <c r="L263" s="18">
        <v>262</v>
      </c>
      <c r="M263" s="18"/>
      <c r="N263" s="18" t="s">
        <v>645</v>
      </c>
      <c r="O263" s="18" t="s">
        <v>1839</v>
      </c>
    </row>
    <row r="264" spans="1:15" ht="25" customHeight="1" x14ac:dyDescent="0.35">
      <c r="A264" s="18">
        <v>2024</v>
      </c>
      <c r="B264" s="18" t="s">
        <v>22</v>
      </c>
      <c r="C264" s="18" t="s">
        <v>37</v>
      </c>
      <c r="D264" s="18" t="s">
        <v>134</v>
      </c>
      <c r="E264" s="18" t="s">
        <v>1157</v>
      </c>
      <c r="F264" s="20" t="s">
        <v>179</v>
      </c>
      <c r="G264" s="18" t="s">
        <v>113</v>
      </c>
      <c r="H264" s="18"/>
      <c r="I264" s="18" t="s">
        <v>113</v>
      </c>
      <c r="J264" s="18"/>
      <c r="K264" s="18" t="s">
        <v>113</v>
      </c>
      <c r="L264" s="18">
        <v>263</v>
      </c>
      <c r="M264" s="18"/>
      <c r="N264" s="18" t="s">
        <v>645</v>
      </c>
      <c r="O264" s="18" t="s">
        <v>1839</v>
      </c>
    </row>
    <row r="265" spans="1:15" ht="25" customHeight="1" x14ac:dyDescent="0.35">
      <c r="A265" s="18">
        <v>2024</v>
      </c>
      <c r="B265" s="18" t="s">
        <v>22</v>
      </c>
      <c r="C265" s="18" t="s">
        <v>37</v>
      </c>
      <c r="D265" s="18" t="s">
        <v>134</v>
      </c>
      <c r="E265" s="18" t="s">
        <v>1149</v>
      </c>
      <c r="F265" s="20" t="s">
        <v>470</v>
      </c>
      <c r="G265" s="18" t="s">
        <v>113</v>
      </c>
      <c r="H265" s="18"/>
      <c r="I265" s="18" t="s">
        <v>113</v>
      </c>
      <c r="J265" s="18" t="s">
        <v>113</v>
      </c>
      <c r="K265" s="18"/>
      <c r="L265" s="18">
        <v>264</v>
      </c>
      <c r="M265" s="18"/>
      <c r="N265" s="18" t="s">
        <v>645</v>
      </c>
      <c r="O265" s="18" t="s">
        <v>1839</v>
      </c>
    </row>
    <row r="266" spans="1:15" ht="25" customHeight="1" x14ac:dyDescent="0.35">
      <c r="A266" s="18">
        <v>2024</v>
      </c>
      <c r="B266" s="18" t="s">
        <v>22</v>
      </c>
      <c r="C266" s="18" t="s">
        <v>37</v>
      </c>
      <c r="D266" s="18" t="s">
        <v>134</v>
      </c>
      <c r="E266" s="18" t="s">
        <v>180</v>
      </c>
      <c r="F266" s="20" t="s">
        <v>181</v>
      </c>
      <c r="G266" s="18" t="s">
        <v>113</v>
      </c>
      <c r="H266" s="18" t="s">
        <v>113</v>
      </c>
      <c r="I266" s="18" t="s">
        <v>113</v>
      </c>
      <c r="J266" s="18" t="s">
        <v>113</v>
      </c>
      <c r="K266" s="18" t="s">
        <v>113</v>
      </c>
      <c r="L266" s="18">
        <v>265</v>
      </c>
      <c r="M266" s="18" t="s">
        <v>1790</v>
      </c>
      <c r="N266" s="18" t="s">
        <v>1107</v>
      </c>
      <c r="O266" s="18" t="s">
        <v>1840</v>
      </c>
    </row>
    <row r="267" spans="1:15" ht="25" customHeight="1" x14ac:dyDescent="0.35">
      <c r="A267" s="18">
        <v>2024</v>
      </c>
      <c r="B267" s="18" t="s">
        <v>22</v>
      </c>
      <c r="C267" s="18" t="s">
        <v>37</v>
      </c>
      <c r="D267" s="18" t="s">
        <v>134</v>
      </c>
      <c r="E267" s="18" t="s">
        <v>182</v>
      </c>
      <c r="F267" s="20" t="s">
        <v>183</v>
      </c>
      <c r="G267" s="18"/>
      <c r="H267" s="18"/>
      <c r="I267" s="18" t="s">
        <v>113</v>
      </c>
      <c r="J267" s="18" t="s">
        <v>113</v>
      </c>
      <c r="K267" s="18" t="s">
        <v>113</v>
      </c>
      <c r="L267" s="18">
        <v>266</v>
      </c>
      <c r="M267" s="18" t="s">
        <v>1791</v>
      </c>
      <c r="N267" s="18" t="s">
        <v>1112</v>
      </c>
      <c r="O267" s="18" t="s">
        <v>1840</v>
      </c>
    </row>
    <row r="268" spans="1:15" ht="25" customHeight="1" thickBot="1" x14ac:dyDescent="0.4">
      <c r="A268" s="23">
        <v>2024</v>
      </c>
      <c r="B268" s="23" t="s">
        <v>22</v>
      </c>
      <c r="C268" s="23" t="s">
        <v>37</v>
      </c>
      <c r="D268" s="23" t="s">
        <v>184</v>
      </c>
      <c r="E268" s="23" t="s">
        <v>1319</v>
      </c>
      <c r="F268" s="24" t="s">
        <v>185</v>
      </c>
      <c r="G268" s="23" t="s">
        <v>113</v>
      </c>
      <c r="H268" s="23" t="s">
        <v>113</v>
      </c>
      <c r="I268" s="23" t="s">
        <v>113</v>
      </c>
      <c r="J268" s="23" t="s">
        <v>113</v>
      </c>
      <c r="K268" s="23" t="s">
        <v>113</v>
      </c>
      <c r="L268" s="23">
        <v>267</v>
      </c>
      <c r="M268" s="23"/>
      <c r="N268" s="23" t="s">
        <v>1107</v>
      </c>
      <c r="O268" s="23" t="s">
        <v>1839</v>
      </c>
    </row>
    <row r="269" spans="1:15" ht="25" customHeight="1" thickTop="1" x14ac:dyDescent="0.35">
      <c r="A269" s="21">
        <v>2025</v>
      </c>
      <c r="B269" s="21" t="s">
        <v>26</v>
      </c>
      <c r="C269" s="21" t="s">
        <v>40</v>
      </c>
      <c r="D269" s="21" t="s">
        <v>110</v>
      </c>
      <c r="E269" s="21" t="s">
        <v>287</v>
      </c>
      <c r="F269" s="22" t="s">
        <v>288</v>
      </c>
      <c r="G269" s="21"/>
      <c r="H269" s="21"/>
      <c r="I269" s="21"/>
      <c r="J269" s="21" t="s">
        <v>113</v>
      </c>
      <c r="K269" s="21" t="s">
        <v>113</v>
      </c>
      <c r="L269" s="18">
        <v>268</v>
      </c>
      <c r="M269" s="18" t="s">
        <v>1754</v>
      </c>
      <c r="N269" s="18" t="s">
        <v>551</v>
      </c>
      <c r="O269" s="18" t="s">
        <v>1840</v>
      </c>
    </row>
    <row r="270" spans="1:15" ht="25" customHeight="1" x14ac:dyDescent="0.35">
      <c r="A270" s="18">
        <v>2025</v>
      </c>
      <c r="B270" s="18" t="s">
        <v>26</v>
      </c>
      <c r="C270" s="18" t="s">
        <v>40</v>
      </c>
      <c r="D270" s="18" t="s">
        <v>110</v>
      </c>
      <c r="E270" s="18" t="s">
        <v>226</v>
      </c>
      <c r="F270" s="20" t="s">
        <v>227</v>
      </c>
      <c r="G270" s="18"/>
      <c r="H270" s="18"/>
      <c r="I270" s="18" t="s">
        <v>113</v>
      </c>
      <c r="J270" s="18"/>
      <c r="K270" s="18" t="s">
        <v>113</v>
      </c>
      <c r="L270" s="18">
        <v>269</v>
      </c>
      <c r="M270" s="18" t="s">
        <v>1729</v>
      </c>
      <c r="N270" s="18" t="s">
        <v>551</v>
      </c>
      <c r="O270" s="18" t="s">
        <v>1840</v>
      </c>
    </row>
    <row r="271" spans="1:15" ht="25" customHeight="1" x14ac:dyDescent="0.35">
      <c r="A271" s="18">
        <v>2025</v>
      </c>
      <c r="B271" s="18" t="s">
        <v>26</v>
      </c>
      <c r="C271" s="18" t="s">
        <v>40</v>
      </c>
      <c r="D271" s="18" t="s">
        <v>110</v>
      </c>
      <c r="E271" s="18" t="s">
        <v>259</v>
      </c>
      <c r="F271" s="20" t="s">
        <v>1890</v>
      </c>
      <c r="G271" s="18"/>
      <c r="H271" s="18"/>
      <c r="I271" s="18" t="s">
        <v>113</v>
      </c>
      <c r="J271" s="18" t="s">
        <v>113</v>
      </c>
      <c r="K271" s="18"/>
      <c r="L271" s="18">
        <v>270</v>
      </c>
      <c r="M271" s="18" t="s">
        <v>1745</v>
      </c>
      <c r="N271" s="18" t="s">
        <v>551</v>
      </c>
      <c r="O271" s="18" t="s">
        <v>1840</v>
      </c>
    </row>
    <row r="272" spans="1:15" ht="25" customHeight="1" x14ac:dyDescent="0.35">
      <c r="A272" s="18">
        <v>2025</v>
      </c>
      <c r="B272" s="18" t="s">
        <v>26</v>
      </c>
      <c r="C272" s="18" t="s">
        <v>40</v>
      </c>
      <c r="D272" s="18" t="s">
        <v>110</v>
      </c>
      <c r="E272" s="18" t="s">
        <v>188</v>
      </c>
      <c r="F272" s="20" t="s">
        <v>405</v>
      </c>
      <c r="G272" s="18"/>
      <c r="H272" s="18"/>
      <c r="I272" s="18" t="s">
        <v>113</v>
      </c>
      <c r="J272" s="18" t="s">
        <v>113</v>
      </c>
      <c r="K272" s="18" t="s">
        <v>113</v>
      </c>
      <c r="L272" s="18">
        <v>271</v>
      </c>
      <c r="M272" s="18" t="s">
        <v>1716</v>
      </c>
      <c r="N272" s="18" t="s">
        <v>551</v>
      </c>
      <c r="O272" s="18" t="s">
        <v>1840</v>
      </c>
    </row>
    <row r="273" spans="1:15" ht="25" customHeight="1" x14ac:dyDescent="0.35">
      <c r="A273" s="18">
        <v>2025</v>
      </c>
      <c r="B273" s="18" t="s">
        <v>26</v>
      </c>
      <c r="C273" s="18" t="s">
        <v>40</v>
      </c>
      <c r="D273" s="18" t="s">
        <v>110</v>
      </c>
      <c r="E273" s="18" t="s">
        <v>204</v>
      </c>
      <c r="F273" s="20" t="s">
        <v>1905</v>
      </c>
      <c r="G273" s="18"/>
      <c r="H273" s="18"/>
      <c r="I273" s="18" t="s">
        <v>113</v>
      </c>
      <c r="J273" s="18" t="s">
        <v>113</v>
      </c>
      <c r="K273" s="18" t="s">
        <v>113</v>
      </c>
      <c r="L273" s="18">
        <v>272</v>
      </c>
      <c r="M273" s="18" t="s">
        <v>1718</v>
      </c>
      <c r="N273" s="18" t="s">
        <v>551</v>
      </c>
      <c r="O273" s="18" t="s">
        <v>1840</v>
      </c>
    </row>
    <row r="274" spans="1:15" ht="25" customHeight="1" x14ac:dyDescent="0.35">
      <c r="A274" s="18">
        <v>2025</v>
      </c>
      <c r="B274" s="18" t="s">
        <v>26</v>
      </c>
      <c r="C274" s="18" t="s">
        <v>40</v>
      </c>
      <c r="D274" s="18" t="s">
        <v>110</v>
      </c>
      <c r="E274" s="18" t="s">
        <v>311</v>
      </c>
      <c r="F274" s="20" t="s">
        <v>312</v>
      </c>
      <c r="G274" s="18"/>
      <c r="H274" s="18"/>
      <c r="I274" s="18"/>
      <c r="J274" s="18" t="s">
        <v>113</v>
      </c>
      <c r="K274" s="18" t="s">
        <v>113</v>
      </c>
      <c r="L274" s="18">
        <v>273</v>
      </c>
      <c r="M274" s="18" t="s">
        <v>1758</v>
      </c>
      <c r="N274" s="18" t="s">
        <v>645</v>
      </c>
      <c r="O274" s="18" t="s">
        <v>1840</v>
      </c>
    </row>
    <row r="275" spans="1:15" ht="25" customHeight="1" x14ac:dyDescent="0.35">
      <c r="A275" s="18">
        <v>2025</v>
      </c>
      <c r="B275" s="18" t="s">
        <v>26</v>
      </c>
      <c r="C275" s="18" t="s">
        <v>40</v>
      </c>
      <c r="D275" s="18" t="s">
        <v>110</v>
      </c>
      <c r="E275" s="18" t="s">
        <v>246</v>
      </c>
      <c r="F275" s="20" t="s">
        <v>334</v>
      </c>
      <c r="G275" s="18"/>
      <c r="H275" s="18"/>
      <c r="I275" s="18" t="s">
        <v>113</v>
      </c>
      <c r="J275" s="18"/>
      <c r="K275" s="18" t="s">
        <v>113</v>
      </c>
      <c r="L275" s="18">
        <v>274</v>
      </c>
      <c r="M275" s="18" t="s">
        <v>1735</v>
      </c>
      <c r="N275" s="18" t="s">
        <v>645</v>
      </c>
      <c r="O275" s="18" t="s">
        <v>1840</v>
      </c>
    </row>
    <row r="276" spans="1:15" ht="25" customHeight="1" x14ac:dyDescent="0.35">
      <c r="A276" s="18">
        <v>2025</v>
      </c>
      <c r="B276" s="18" t="s">
        <v>26</v>
      </c>
      <c r="C276" s="18" t="s">
        <v>40</v>
      </c>
      <c r="D276" s="18" t="s">
        <v>110</v>
      </c>
      <c r="E276" s="18" t="s">
        <v>267</v>
      </c>
      <c r="F276" s="20" t="s">
        <v>268</v>
      </c>
      <c r="G276" s="18"/>
      <c r="H276" s="18"/>
      <c r="I276" s="18" t="s">
        <v>113</v>
      </c>
      <c r="J276" s="18" t="s">
        <v>113</v>
      </c>
      <c r="K276" s="18"/>
      <c r="L276" s="18">
        <v>275</v>
      </c>
      <c r="M276" s="18" t="s">
        <v>1750</v>
      </c>
      <c r="N276" s="18" t="s">
        <v>645</v>
      </c>
      <c r="O276" s="18" t="s">
        <v>1840</v>
      </c>
    </row>
    <row r="277" spans="1:15" ht="25" customHeight="1" x14ac:dyDescent="0.35">
      <c r="A277" s="18">
        <v>2025</v>
      </c>
      <c r="B277" s="18" t="s">
        <v>26</v>
      </c>
      <c r="C277" s="18" t="s">
        <v>40</v>
      </c>
      <c r="D277" s="18" t="s">
        <v>110</v>
      </c>
      <c r="E277" s="18" t="s">
        <v>196</v>
      </c>
      <c r="F277" s="20" t="s">
        <v>197</v>
      </c>
      <c r="G277" s="18"/>
      <c r="H277" s="18"/>
      <c r="I277" s="18" t="s">
        <v>113</v>
      </c>
      <c r="J277" s="18" t="s">
        <v>113</v>
      </c>
      <c r="K277" s="18" t="s">
        <v>113</v>
      </c>
      <c r="L277" s="18">
        <v>276</v>
      </c>
      <c r="M277" s="18" t="s">
        <v>1722</v>
      </c>
      <c r="N277" s="18" t="s">
        <v>645</v>
      </c>
      <c r="O277" s="18" t="s">
        <v>1840</v>
      </c>
    </row>
    <row r="278" spans="1:15" ht="25" customHeight="1" x14ac:dyDescent="0.35">
      <c r="A278" s="18">
        <v>2025</v>
      </c>
      <c r="B278" s="18" t="s">
        <v>26</v>
      </c>
      <c r="C278" s="18" t="s">
        <v>40</v>
      </c>
      <c r="D278" s="18" t="s">
        <v>110</v>
      </c>
      <c r="E278" s="18" t="s">
        <v>210</v>
      </c>
      <c r="F278" s="20" t="s">
        <v>211</v>
      </c>
      <c r="G278" s="18"/>
      <c r="H278" s="18"/>
      <c r="I278" s="18" t="s">
        <v>113</v>
      </c>
      <c r="J278" s="18" t="s">
        <v>113</v>
      </c>
      <c r="K278" s="18" t="s">
        <v>113</v>
      </c>
      <c r="L278" s="18">
        <v>277</v>
      </c>
      <c r="M278" s="18" t="s">
        <v>1724</v>
      </c>
      <c r="N278" s="18" t="s">
        <v>645</v>
      </c>
      <c r="O278" s="18" t="s">
        <v>1840</v>
      </c>
    </row>
    <row r="279" spans="1:15" ht="25" customHeight="1" x14ac:dyDescent="0.35">
      <c r="A279" s="18">
        <v>2025</v>
      </c>
      <c r="B279" s="18" t="s">
        <v>26</v>
      </c>
      <c r="C279" s="18" t="s">
        <v>40</v>
      </c>
      <c r="D279" s="18" t="s">
        <v>110</v>
      </c>
      <c r="E279" s="18" t="s">
        <v>130</v>
      </c>
      <c r="F279" s="20" t="s">
        <v>1108</v>
      </c>
      <c r="G279" s="18" t="s">
        <v>113</v>
      </c>
      <c r="H279" s="18" t="s">
        <v>113</v>
      </c>
      <c r="I279" s="18" t="s">
        <v>113</v>
      </c>
      <c r="J279" s="18" t="s">
        <v>113</v>
      </c>
      <c r="K279" s="18" t="s">
        <v>113</v>
      </c>
      <c r="L279" s="18">
        <v>278</v>
      </c>
      <c r="M279" s="18" t="s">
        <v>1698</v>
      </c>
      <c r="N279" s="18" t="s">
        <v>1107</v>
      </c>
      <c r="O279" s="18" t="s">
        <v>1840</v>
      </c>
    </row>
    <row r="280" spans="1:15" ht="25" customHeight="1" x14ac:dyDescent="0.35">
      <c r="A280" s="18">
        <v>2025</v>
      </c>
      <c r="B280" s="18" t="s">
        <v>26</v>
      </c>
      <c r="C280" s="18" t="s">
        <v>40</v>
      </c>
      <c r="D280" s="18" t="s">
        <v>110</v>
      </c>
      <c r="E280" s="18" t="s">
        <v>132</v>
      </c>
      <c r="F280" s="20" t="s">
        <v>133</v>
      </c>
      <c r="G280" s="18" t="s">
        <v>113</v>
      </c>
      <c r="H280" s="18" t="s">
        <v>113</v>
      </c>
      <c r="I280" s="18"/>
      <c r="J280" s="18"/>
      <c r="K280" s="18"/>
      <c r="L280" s="18">
        <v>279</v>
      </c>
      <c r="M280" s="18" t="s">
        <v>1693</v>
      </c>
      <c r="N280" s="18" t="s">
        <v>1112</v>
      </c>
      <c r="O280" s="18" t="s">
        <v>1840</v>
      </c>
    </row>
    <row r="281" spans="1:15" ht="25" customHeight="1" x14ac:dyDescent="0.35">
      <c r="A281" s="18">
        <v>2025</v>
      </c>
      <c r="B281" s="18" t="s">
        <v>26</v>
      </c>
      <c r="C281" s="18" t="s">
        <v>40</v>
      </c>
      <c r="D281" s="18" t="s">
        <v>134</v>
      </c>
      <c r="E281" s="18" t="s">
        <v>341</v>
      </c>
      <c r="F281" s="20" t="s">
        <v>342</v>
      </c>
      <c r="G281" s="18"/>
      <c r="H281" s="18"/>
      <c r="I281" s="18"/>
      <c r="J281" s="18" t="s">
        <v>113</v>
      </c>
      <c r="K281" s="18" t="s">
        <v>113</v>
      </c>
      <c r="L281" s="18">
        <v>280</v>
      </c>
      <c r="M281" s="18"/>
      <c r="N281" s="18" t="s">
        <v>551</v>
      </c>
      <c r="O281" s="18" t="s">
        <v>1839</v>
      </c>
    </row>
    <row r="282" spans="1:15" ht="25" customHeight="1" x14ac:dyDescent="0.35">
      <c r="A282" s="18">
        <v>2025</v>
      </c>
      <c r="B282" s="18" t="s">
        <v>26</v>
      </c>
      <c r="C282" s="18" t="s">
        <v>40</v>
      </c>
      <c r="D282" s="18" t="s">
        <v>134</v>
      </c>
      <c r="E282" s="18" t="s">
        <v>383</v>
      </c>
      <c r="F282" s="20" t="s">
        <v>896</v>
      </c>
      <c r="G282" s="18"/>
      <c r="H282" s="18"/>
      <c r="I282" s="18" t="s">
        <v>113</v>
      </c>
      <c r="J282" s="18" t="s">
        <v>113</v>
      </c>
      <c r="K282" s="18" t="s">
        <v>113</v>
      </c>
      <c r="L282" s="18">
        <v>281</v>
      </c>
      <c r="M282" s="18"/>
      <c r="N282" s="18" t="s">
        <v>551</v>
      </c>
      <c r="O282" s="18" t="s">
        <v>1839</v>
      </c>
    </row>
    <row r="283" spans="1:15" ht="25" customHeight="1" x14ac:dyDescent="0.35">
      <c r="A283" s="18">
        <v>2025</v>
      </c>
      <c r="B283" s="18" t="s">
        <v>26</v>
      </c>
      <c r="C283" s="18" t="s">
        <v>40</v>
      </c>
      <c r="D283" s="18" t="s">
        <v>134</v>
      </c>
      <c r="E283" s="18" t="s">
        <v>215</v>
      </c>
      <c r="F283" s="20" t="s">
        <v>1891</v>
      </c>
      <c r="G283" s="18"/>
      <c r="H283" s="18"/>
      <c r="I283" s="18" t="s">
        <v>113</v>
      </c>
      <c r="J283" s="18"/>
      <c r="K283" s="18" t="s">
        <v>113</v>
      </c>
      <c r="L283" s="18">
        <v>282</v>
      </c>
      <c r="M283" s="18"/>
      <c r="N283" s="18" t="s">
        <v>551</v>
      </c>
      <c r="O283" s="18" t="s">
        <v>1839</v>
      </c>
    </row>
    <row r="284" spans="1:15" ht="25" customHeight="1" x14ac:dyDescent="0.35">
      <c r="A284" s="18">
        <v>2025</v>
      </c>
      <c r="B284" s="18" t="s">
        <v>26</v>
      </c>
      <c r="C284" s="18" t="s">
        <v>40</v>
      </c>
      <c r="D284" s="18" t="s">
        <v>134</v>
      </c>
      <c r="E284" s="18" t="s">
        <v>339</v>
      </c>
      <c r="F284" s="20" t="s">
        <v>349</v>
      </c>
      <c r="G284" s="18"/>
      <c r="H284" s="18"/>
      <c r="I284" s="18"/>
      <c r="J284" s="18" t="s">
        <v>113</v>
      </c>
      <c r="K284" s="18" t="s">
        <v>113</v>
      </c>
      <c r="L284" s="18">
        <v>283</v>
      </c>
      <c r="M284" s="18"/>
      <c r="N284" s="18" t="s">
        <v>551</v>
      </c>
      <c r="O284" s="18" t="s">
        <v>1839</v>
      </c>
    </row>
    <row r="285" spans="1:15" ht="25" customHeight="1" x14ac:dyDescent="0.35">
      <c r="A285" s="18">
        <v>2025</v>
      </c>
      <c r="B285" s="18" t="s">
        <v>26</v>
      </c>
      <c r="C285" s="18" t="s">
        <v>40</v>
      </c>
      <c r="D285" s="18" t="s">
        <v>134</v>
      </c>
      <c r="E285" s="18" t="s">
        <v>417</v>
      </c>
      <c r="F285" s="20" t="s">
        <v>418</v>
      </c>
      <c r="G285" s="18" t="s">
        <v>113</v>
      </c>
      <c r="H285" s="18"/>
      <c r="I285" s="18" t="s">
        <v>113</v>
      </c>
      <c r="J285" s="18" t="s">
        <v>113</v>
      </c>
      <c r="K285" s="18"/>
      <c r="L285" s="18">
        <v>284</v>
      </c>
      <c r="M285" s="18"/>
      <c r="N285" s="18" t="s">
        <v>551</v>
      </c>
      <c r="O285" s="18" t="s">
        <v>1839</v>
      </c>
    </row>
    <row r="286" spans="1:15" ht="25" customHeight="1" x14ac:dyDescent="0.35">
      <c r="A286" s="18">
        <v>2025</v>
      </c>
      <c r="B286" s="18" t="s">
        <v>26</v>
      </c>
      <c r="C286" s="18" t="s">
        <v>40</v>
      </c>
      <c r="D286" s="18" t="s">
        <v>134</v>
      </c>
      <c r="E286" s="18" t="s">
        <v>257</v>
      </c>
      <c r="F286" s="20" t="s">
        <v>908</v>
      </c>
      <c r="G286" s="18"/>
      <c r="H286" s="18"/>
      <c r="I286" s="18" t="s">
        <v>113</v>
      </c>
      <c r="J286" s="18" t="s">
        <v>113</v>
      </c>
      <c r="K286" s="18" t="s">
        <v>113</v>
      </c>
      <c r="L286" s="18">
        <v>285</v>
      </c>
      <c r="M286" s="18"/>
      <c r="N286" s="18" t="s">
        <v>551</v>
      </c>
      <c r="O286" s="18" t="s">
        <v>1839</v>
      </c>
    </row>
    <row r="287" spans="1:15" ht="25" customHeight="1" x14ac:dyDescent="0.35">
      <c r="A287" s="18">
        <v>2025</v>
      </c>
      <c r="B287" s="18" t="s">
        <v>26</v>
      </c>
      <c r="C287" s="18" t="s">
        <v>40</v>
      </c>
      <c r="D287" s="18" t="s">
        <v>134</v>
      </c>
      <c r="E287" s="18" t="s">
        <v>279</v>
      </c>
      <c r="F287" s="20" t="s">
        <v>280</v>
      </c>
      <c r="G287" s="18"/>
      <c r="H287" s="18"/>
      <c r="I287" s="18" t="s">
        <v>113</v>
      </c>
      <c r="J287" s="18" t="s">
        <v>113</v>
      </c>
      <c r="K287" s="18" t="s">
        <v>113</v>
      </c>
      <c r="L287" s="18">
        <v>286</v>
      </c>
      <c r="M287" s="18"/>
      <c r="N287" s="18" t="s">
        <v>551</v>
      </c>
      <c r="O287" s="18" t="s">
        <v>1839</v>
      </c>
    </row>
    <row r="288" spans="1:15" ht="25" customHeight="1" x14ac:dyDescent="0.35">
      <c r="A288" s="18">
        <v>2025</v>
      </c>
      <c r="B288" s="18" t="s">
        <v>26</v>
      </c>
      <c r="C288" s="18" t="s">
        <v>40</v>
      </c>
      <c r="D288" s="18" t="s">
        <v>134</v>
      </c>
      <c r="E288" s="18" t="s">
        <v>146</v>
      </c>
      <c r="F288" s="20" t="s">
        <v>350</v>
      </c>
      <c r="G288" s="18"/>
      <c r="H288" s="18"/>
      <c r="I288" s="18" t="s">
        <v>113</v>
      </c>
      <c r="J288" s="18" t="s">
        <v>113</v>
      </c>
      <c r="K288" s="18"/>
      <c r="L288" s="18">
        <v>287</v>
      </c>
      <c r="M288" s="18"/>
      <c r="N288" s="18" t="s">
        <v>551</v>
      </c>
      <c r="O288" s="18" t="s">
        <v>1839</v>
      </c>
    </row>
    <row r="289" spans="1:15" ht="25" customHeight="1" x14ac:dyDescent="0.35">
      <c r="A289" s="18">
        <v>2025</v>
      </c>
      <c r="B289" s="18" t="s">
        <v>26</v>
      </c>
      <c r="C289" s="18" t="s">
        <v>40</v>
      </c>
      <c r="D289" s="18" t="s">
        <v>134</v>
      </c>
      <c r="E289" s="18" t="s">
        <v>473</v>
      </c>
      <c r="F289" s="20" t="s">
        <v>353</v>
      </c>
      <c r="G289" s="18"/>
      <c r="H289" s="18"/>
      <c r="I289" s="18"/>
      <c r="J289" s="18" t="s">
        <v>113</v>
      </c>
      <c r="K289" s="18" t="s">
        <v>113</v>
      </c>
      <c r="L289" s="18">
        <v>288</v>
      </c>
      <c r="M289" s="18"/>
      <c r="N289" s="18" t="s">
        <v>551</v>
      </c>
      <c r="O289" s="18" t="s">
        <v>1839</v>
      </c>
    </row>
    <row r="290" spans="1:15" ht="25" customHeight="1" x14ac:dyDescent="0.35">
      <c r="A290" s="18">
        <v>2025</v>
      </c>
      <c r="B290" s="18" t="s">
        <v>26</v>
      </c>
      <c r="C290" s="18" t="s">
        <v>40</v>
      </c>
      <c r="D290" s="18" t="s">
        <v>134</v>
      </c>
      <c r="E290" s="18" t="s">
        <v>419</v>
      </c>
      <c r="F290" s="20" t="s">
        <v>420</v>
      </c>
      <c r="G290" s="18" t="s">
        <v>113</v>
      </c>
      <c r="H290" s="18"/>
      <c r="I290" s="18" t="s">
        <v>113</v>
      </c>
      <c r="J290" s="18" t="s">
        <v>113</v>
      </c>
      <c r="K290" s="18"/>
      <c r="L290" s="18">
        <v>289</v>
      </c>
      <c r="M290" s="18"/>
      <c r="N290" s="18" t="s">
        <v>551</v>
      </c>
      <c r="O290" s="18" t="s">
        <v>1839</v>
      </c>
    </row>
    <row r="291" spans="1:15" ht="25" customHeight="1" x14ac:dyDescent="0.35">
      <c r="A291" s="18">
        <v>2025</v>
      </c>
      <c r="B291" s="18" t="s">
        <v>26</v>
      </c>
      <c r="C291" s="18" t="s">
        <v>40</v>
      </c>
      <c r="D291" s="18" t="s">
        <v>134</v>
      </c>
      <c r="E291" s="18" t="s">
        <v>289</v>
      </c>
      <c r="F291" s="20" t="s">
        <v>474</v>
      </c>
      <c r="G291" s="18"/>
      <c r="H291" s="18"/>
      <c r="I291" s="18" t="s">
        <v>113</v>
      </c>
      <c r="J291" s="18" t="s">
        <v>113</v>
      </c>
      <c r="K291" s="18" t="s">
        <v>113</v>
      </c>
      <c r="L291" s="18">
        <v>290</v>
      </c>
      <c r="M291" s="18"/>
      <c r="N291" s="18" t="s">
        <v>551</v>
      </c>
      <c r="O291" s="18" t="s">
        <v>1839</v>
      </c>
    </row>
    <row r="292" spans="1:15" ht="25" customHeight="1" x14ac:dyDescent="0.35">
      <c r="A292" s="18">
        <v>2025</v>
      </c>
      <c r="B292" s="18" t="s">
        <v>26</v>
      </c>
      <c r="C292" s="18" t="s">
        <v>40</v>
      </c>
      <c r="D292" s="18" t="s">
        <v>134</v>
      </c>
      <c r="E292" s="18" t="s">
        <v>156</v>
      </c>
      <c r="F292" s="20" t="s">
        <v>356</v>
      </c>
      <c r="G292" s="18"/>
      <c r="H292" s="18"/>
      <c r="I292" s="18" t="s">
        <v>113</v>
      </c>
      <c r="J292" s="18"/>
      <c r="K292" s="18" t="s">
        <v>113</v>
      </c>
      <c r="L292" s="18">
        <v>291</v>
      </c>
      <c r="M292" s="18"/>
      <c r="N292" s="18" t="s">
        <v>551</v>
      </c>
      <c r="O292" s="18" t="s">
        <v>1839</v>
      </c>
    </row>
    <row r="293" spans="1:15" ht="25" customHeight="1" x14ac:dyDescent="0.35">
      <c r="A293" s="18">
        <v>2025</v>
      </c>
      <c r="B293" s="18" t="s">
        <v>26</v>
      </c>
      <c r="C293" s="18" t="s">
        <v>40</v>
      </c>
      <c r="D293" s="18" t="s">
        <v>134</v>
      </c>
      <c r="E293" s="18" t="s">
        <v>359</v>
      </c>
      <c r="F293" s="20" t="s">
        <v>360</v>
      </c>
      <c r="G293" s="18"/>
      <c r="H293" s="18"/>
      <c r="I293" s="18"/>
      <c r="J293" s="18" t="s">
        <v>113</v>
      </c>
      <c r="K293" s="18" t="s">
        <v>113</v>
      </c>
      <c r="L293" s="18">
        <v>292</v>
      </c>
      <c r="M293" s="18"/>
      <c r="N293" s="18" t="s">
        <v>645</v>
      </c>
      <c r="O293" s="18" t="s">
        <v>1839</v>
      </c>
    </row>
    <row r="294" spans="1:15" ht="25" customHeight="1" x14ac:dyDescent="0.35">
      <c r="A294" s="18">
        <v>2025</v>
      </c>
      <c r="B294" s="18" t="s">
        <v>26</v>
      </c>
      <c r="C294" s="18" t="s">
        <v>40</v>
      </c>
      <c r="D294" s="18" t="s">
        <v>134</v>
      </c>
      <c r="E294" s="18" t="s">
        <v>390</v>
      </c>
      <c r="F294" s="20" t="s">
        <v>1058</v>
      </c>
      <c r="G294" s="18"/>
      <c r="H294" s="18"/>
      <c r="I294" s="18" t="s">
        <v>113</v>
      </c>
      <c r="J294" s="18" t="s">
        <v>113</v>
      </c>
      <c r="K294" s="18" t="s">
        <v>113</v>
      </c>
      <c r="L294" s="18">
        <v>293</v>
      </c>
      <c r="M294" s="18"/>
      <c r="N294" s="18" t="s">
        <v>645</v>
      </c>
      <c r="O294" s="18" t="s">
        <v>1839</v>
      </c>
    </row>
    <row r="295" spans="1:15" ht="25" customHeight="1" x14ac:dyDescent="0.35">
      <c r="A295" s="18">
        <v>2025</v>
      </c>
      <c r="B295" s="18" t="s">
        <v>26</v>
      </c>
      <c r="C295" s="18" t="s">
        <v>40</v>
      </c>
      <c r="D295" s="18" t="s">
        <v>134</v>
      </c>
      <c r="E295" s="18" t="s">
        <v>235</v>
      </c>
      <c r="F295" s="20" t="s">
        <v>983</v>
      </c>
      <c r="G295" s="18"/>
      <c r="H295" s="18"/>
      <c r="I295" s="18" t="s">
        <v>113</v>
      </c>
      <c r="J295" s="18"/>
      <c r="K295" s="18" t="s">
        <v>113</v>
      </c>
      <c r="L295" s="18">
        <v>294</v>
      </c>
      <c r="M295" s="18"/>
      <c r="N295" s="18" t="s">
        <v>645</v>
      </c>
      <c r="O295" s="18" t="s">
        <v>1839</v>
      </c>
    </row>
    <row r="296" spans="1:15" ht="25" customHeight="1" x14ac:dyDescent="0.35">
      <c r="A296" s="18">
        <v>2025</v>
      </c>
      <c r="B296" s="18" t="s">
        <v>26</v>
      </c>
      <c r="C296" s="18" t="s">
        <v>40</v>
      </c>
      <c r="D296" s="18" t="s">
        <v>134</v>
      </c>
      <c r="E296" s="18" t="s">
        <v>357</v>
      </c>
      <c r="F296" s="20" t="s">
        <v>367</v>
      </c>
      <c r="G296" s="18"/>
      <c r="H296" s="18"/>
      <c r="I296" s="18"/>
      <c r="J296" s="18" t="s">
        <v>113</v>
      </c>
      <c r="K296" s="18" t="s">
        <v>113</v>
      </c>
      <c r="L296" s="18">
        <v>295</v>
      </c>
      <c r="M296" s="18"/>
      <c r="N296" s="18" t="s">
        <v>645</v>
      </c>
      <c r="O296" s="18" t="s">
        <v>1839</v>
      </c>
    </row>
    <row r="297" spans="1:15" ht="25" customHeight="1" x14ac:dyDescent="0.35">
      <c r="A297" s="18">
        <v>2025</v>
      </c>
      <c r="B297" s="18" t="s">
        <v>26</v>
      </c>
      <c r="C297" s="18" t="s">
        <v>40</v>
      </c>
      <c r="D297" s="18" t="s">
        <v>134</v>
      </c>
      <c r="E297" s="18" t="s">
        <v>434</v>
      </c>
      <c r="F297" s="20" t="s">
        <v>435</v>
      </c>
      <c r="G297" s="18"/>
      <c r="H297" s="18" t="s">
        <v>113</v>
      </c>
      <c r="I297" s="18" t="s">
        <v>113</v>
      </c>
      <c r="J297" s="18"/>
      <c r="K297" s="18" t="s">
        <v>113</v>
      </c>
      <c r="L297" s="18">
        <v>296</v>
      </c>
      <c r="M297" s="18"/>
      <c r="N297" s="18" t="s">
        <v>645</v>
      </c>
      <c r="O297" s="18" t="s">
        <v>1839</v>
      </c>
    </row>
    <row r="298" spans="1:15" ht="25" customHeight="1" x14ac:dyDescent="0.35">
      <c r="A298" s="18">
        <v>2025</v>
      </c>
      <c r="B298" s="18" t="s">
        <v>26</v>
      </c>
      <c r="C298" s="18" t="s">
        <v>40</v>
      </c>
      <c r="D298" s="18" t="s">
        <v>134</v>
      </c>
      <c r="E298" s="18" t="s">
        <v>265</v>
      </c>
      <c r="F298" s="20" t="s">
        <v>1071</v>
      </c>
      <c r="G298" s="18"/>
      <c r="H298" s="18"/>
      <c r="I298" s="18" t="s">
        <v>113</v>
      </c>
      <c r="J298" s="18" t="s">
        <v>113</v>
      </c>
      <c r="K298" s="18" t="s">
        <v>113</v>
      </c>
      <c r="L298" s="18">
        <v>297</v>
      </c>
      <c r="M298" s="18"/>
      <c r="N298" s="18" t="s">
        <v>645</v>
      </c>
      <c r="O298" s="18" t="s">
        <v>1839</v>
      </c>
    </row>
    <row r="299" spans="1:15" ht="25" customHeight="1" x14ac:dyDescent="0.35">
      <c r="A299" s="18">
        <v>2025</v>
      </c>
      <c r="B299" s="18" t="s">
        <v>26</v>
      </c>
      <c r="C299" s="18" t="s">
        <v>40</v>
      </c>
      <c r="D299" s="18" t="s">
        <v>134</v>
      </c>
      <c r="E299" s="18" t="s">
        <v>303</v>
      </c>
      <c r="F299" s="20" t="s">
        <v>475</v>
      </c>
      <c r="G299" s="18"/>
      <c r="H299" s="18"/>
      <c r="I299" s="18" t="s">
        <v>113</v>
      </c>
      <c r="J299" s="18" t="s">
        <v>113</v>
      </c>
      <c r="K299" s="18" t="s">
        <v>113</v>
      </c>
      <c r="L299" s="18">
        <v>298</v>
      </c>
      <c r="M299" s="18"/>
      <c r="N299" s="18" t="s">
        <v>645</v>
      </c>
      <c r="O299" s="18" t="s">
        <v>1839</v>
      </c>
    </row>
    <row r="300" spans="1:15" ht="25" customHeight="1" x14ac:dyDescent="0.35">
      <c r="A300" s="18">
        <v>2025</v>
      </c>
      <c r="B300" s="18" t="s">
        <v>26</v>
      </c>
      <c r="C300" s="18" t="s">
        <v>40</v>
      </c>
      <c r="D300" s="18" t="s">
        <v>134</v>
      </c>
      <c r="E300" s="18" t="s">
        <v>169</v>
      </c>
      <c r="F300" s="20" t="s">
        <v>170</v>
      </c>
      <c r="G300" s="18"/>
      <c r="H300" s="18"/>
      <c r="I300" s="18" t="s">
        <v>113</v>
      </c>
      <c r="J300" s="18" t="s">
        <v>113</v>
      </c>
      <c r="K300" s="18"/>
      <c r="L300" s="18">
        <v>299</v>
      </c>
      <c r="M300" s="18"/>
      <c r="N300" s="18" t="s">
        <v>645</v>
      </c>
      <c r="O300" s="18" t="s">
        <v>1839</v>
      </c>
    </row>
    <row r="301" spans="1:15" ht="25" customHeight="1" x14ac:dyDescent="0.35">
      <c r="A301" s="18">
        <v>2025</v>
      </c>
      <c r="B301" s="18" t="s">
        <v>26</v>
      </c>
      <c r="C301" s="18" t="s">
        <v>40</v>
      </c>
      <c r="D301" s="18" t="s">
        <v>134</v>
      </c>
      <c r="E301" s="18" t="s">
        <v>476</v>
      </c>
      <c r="F301" s="20" t="s">
        <v>370</v>
      </c>
      <c r="G301" s="18"/>
      <c r="H301" s="18"/>
      <c r="I301" s="18"/>
      <c r="J301" s="18" t="s">
        <v>113</v>
      </c>
      <c r="K301" s="18" t="s">
        <v>113</v>
      </c>
      <c r="L301" s="18">
        <v>300</v>
      </c>
      <c r="M301" s="18"/>
      <c r="N301" s="18" t="s">
        <v>645</v>
      </c>
      <c r="O301" s="18" t="s">
        <v>1839</v>
      </c>
    </row>
    <row r="302" spans="1:15" ht="25" customHeight="1" x14ac:dyDescent="0.35">
      <c r="A302" s="18">
        <v>2025</v>
      </c>
      <c r="B302" s="18" t="s">
        <v>26</v>
      </c>
      <c r="C302" s="18" t="s">
        <v>40</v>
      </c>
      <c r="D302" s="18" t="s">
        <v>134</v>
      </c>
      <c r="E302" s="18" t="s">
        <v>436</v>
      </c>
      <c r="F302" s="20" t="s">
        <v>437</v>
      </c>
      <c r="G302" s="18"/>
      <c r="H302" s="18" t="s">
        <v>113</v>
      </c>
      <c r="I302" s="18" t="s">
        <v>113</v>
      </c>
      <c r="J302" s="18"/>
      <c r="K302" s="18" t="s">
        <v>113</v>
      </c>
      <c r="L302" s="18">
        <v>301</v>
      </c>
      <c r="M302" s="18"/>
      <c r="N302" s="18" t="s">
        <v>645</v>
      </c>
      <c r="O302" s="18" t="s">
        <v>1839</v>
      </c>
    </row>
    <row r="303" spans="1:15" ht="25" customHeight="1" x14ac:dyDescent="0.35">
      <c r="A303" s="18">
        <v>2025</v>
      </c>
      <c r="B303" s="18" t="s">
        <v>26</v>
      </c>
      <c r="C303" s="18" t="s">
        <v>40</v>
      </c>
      <c r="D303" s="18" t="s">
        <v>134</v>
      </c>
      <c r="E303" s="18" t="s">
        <v>313</v>
      </c>
      <c r="F303" s="20" t="s">
        <v>477</v>
      </c>
      <c r="G303" s="18"/>
      <c r="H303" s="18"/>
      <c r="I303" s="18" t="s">
        <v>113</v>
      </c>
      <c r="J303" s="18" t="s">
        <v>113</v>
      </c>
      <c r="K303" s="18" t="s">
        <v>113</v>
      </c>
      <c r="L303" s="18">
        <v>302</v>
      </c>
      <c r="M303" s="18"/>
      <c r="N303" s="18" t="s">
        <v>645</v>
      </c>
      <c r="O303" s="18" t="s">
        <v>1839</v>
      </c>
    </row>
    <row r="304" spans="1:15" ht="25" customHeight="1" x14ac:dyDescent="0.35">
      <c r="A304" s="18">
        <v>2025</v>
      </c>
      <c r="B304" s="18" t="s">
        <v>26</v>
      </c>
      <c r="C304" s="18" t="s">
        <v>40</v>
      </c>
      <c r="D304" s="18" t="s">
        <v>134</v>
      </c>
      <c r="E304" s="18" t="s">
        <v>178</v>
      </c>
      <c r="F304" s="20" t="s">
        <v>179</v>
      </c>
      <c r="G304" s="18" t="s">
        <v>113</v>
      </c>
      <c r="H304" s="18"/>
      <c r="I304" s="18" t="s">
        <v>113</v>
      </c>
      <c r="J304" s="18"/>
      <c r="K304" s="18" t="s">
        <v>113</v>
      </c>
      <c r="L304" s="18">
        <v>303</v>
      </c>
      <c r="M304" s="18"/>
      <c r="N304" s="18" t="s">
        <v>645</v>
      </c>
      <c r="O304" s="18" t="s">
        <v>1839</v>
      </c>
    </row>
    <row r="305" spans="1:15" ht="25" customHeight="1" x14ac:dyDescent="0.35">
      <c r="A305" s="18">
        <v>2025</v>
      </c>
      <c r="B305" s="18" t="s">
        <v>26</v>
      </c>
      <c r="C305" s="18" t="s">
        <v>40</v>
      </c>
      <c r="D305" s="18" t="s">
        <v>134</v>
      </c>
      <c r="E305" s="18" t="s">
        <v>180</v>
      </c>
      <c r="F305" s="20" t="s">
        <v>1115</v>
      </c>
      <c r="G305" s="18" t="s">
        <v>113</v>
      </c>
      <c r="H305" s="18" t="s">
        <v>113</v>
      </c>
      <c r="I305" s="18" t="s">
        <v>113</v>
      </c>
      <c r="J305" s="18" t="s">
        <v>113</v>
      </c>
      <c r="K305" s="18" t="s">
        <v>113</v>
      </c>
      <c r="L305" s="18">
        <v>304</v>
      </c>
      <c r="M305" s="18"/>
      <c r="N305" s="18" t="s">
        <v>1107</v>
      </c>
      <c r="O305" s="18" t="s">
        <v>1839</v>
      </c>
    </row>
    <row r="306" spans="1:15" ht="25" customHeight="1" x14ac:dyDescent="0.35">
      <c r="A306" s="18">
        <v>2025</v>
      </c>
      <c r="B306" s="18" t="s">
        <v>26</v>
      </c>
      <c r="C306" s="18" t="s">
        <v>40</v>
      </c>
      <c r="D306" s="18" t="s">
        <v>134</v>
      </c>
      <c r="E306" s="18" t="s">
        <v>182</v>
      </c>
      <c r="F306" s="20" t="s">
        <v>323</v>
      </c>
      <c r="G306" s="18"/>
      <c r="H306" s="18"/>
      <c r="I306" s="18" t="s">
        <v>113</v>
      </c>
      <c r="J306" s="18" t="s">
        <v>113</v>
      </c>
      <c r="K306" s="18" t="s">
        <v>113</v>
      </c>
      <c r="L306" s="18">
        <v>305</v>
      </c>
      <c r="M306" s="18"/>
      <c r="N306" s="18" t="s">
        <v>1112</v>
      </c>
      <c r="O306" s="18" t="s">
        <v>1839</v>
      </c>
    </row>
    <row r="307" spans="1:15" ht="25" customHeight="1" x14ac:dyDescent="0.35">
      <c r="A307" s="18">
        <v>2025</v>
      </c>
      <c r="B307" s="18" t="s">
        <v>26</v>
      </c>
      <c r="C307" s="18" t="s">
        <v>40</v>
      </c>
      <c r="D307" s="18" t="s">
        <v>184</v>
      </c>
      <c r="E307" s="18" t="s">
        <v>1861</v>
      </c>
      <c r="F307" s="20" t="s">
        <v>375</v>
      </c>
      <c r="G307" s="18" t="s">
        <v>113</v>
      </c>
      <c r="H307" s="18" t="s">
        <v>113</v>
      </c>
      <c r="I307" s="18" t="s">
        <v>113</v>
      </c>
      <c r="J307" s="18" t="s">
        <v>113</v>
      </c>
      <c r="K307" s="18" t="s">
        <v>113</v>
      </c>
      <c r="L307" s="18">
        <v>306</v>
      </c>
      <c r="M307" s="18"/>
      <c r="N307" s="18" t="s">
        <v>1107</v>
      </c>
      <c r="O307" s="18" t="s">
        <v>1839</v>
      </c>
    </row>
    <row r="308" spans="1:15" ht="25" customHeight="1" x14ac:dyDescent="0.35">
      <c r="A308" s="18">
        <v>2025</v>
      </c>
      <c r="B308" s="18" t="s">
        <v>26</v>
      </c>
      <c r="C308" s="18" t="s">
        <v>1841</v>
      </c>
      <c r="D308" s="18" t="s">
        <v>110</v>
      </c>
      <c r="E308" s="18" t="s">
        <v>186</v>
      </c>
      <c r="F308" s="20" t="s">
        <v>1906</v>
      </c>
      <c r="G308" s="18"/>
      <c r="H308" s="18"/>
      <c r="I308" s="18" t="s">
        <v>113</v>
      </c>
      <c r="J308" s="18" t="s">
        <v>113</v>
      </c>
      <c r="K308" s="18" t="s">
        <v>113</v>
      </c>
      <c r="L308" s="18">
        <v>307</v>
      </c>
      <c r="M308" s="18" t="s">
        <v>1715</v>
      </c>
      <c r="N308" s="18" t="s">
        <v>551</v>
      </c>
      <c r="O308" s="18" t="s">
        <v>1840</v>
      </c>
    </row>
    <row r="309" spans="1:15" ht="25" customHeight="1" x14ac:dyDescent="0.35">
      <c r="A309" s="18">
        <v>2025</v>
      </c>
      <c r="B309" s="18" t="s">
        <v>26</v>
      </c>
      <c r="C309" s="18" t="s">
        <v>1841</v>
      </c>
      <c r="D309" s="18" t="s">
        <v>110</v>
      </c>
      <c r="E309" s="18" t="s">
        <v>188</v>
      </c>
      <c r="F309" s="20" t="s">
        <v>405</v>
      </c>
      <c r="G309" s="18"/>
      <c r="H309" s="18"/>
      <c r="I309" s="18" t="s">
        <v>113</v>
      </c>
      <c r="J309" s="18" t="s">
        <v>113</v>
      </c>
      <c r="K309" s="18" t="s">
        <v>113</v>
      </c>
      <c r="L309" s="18">
        <v>308</v>
      </c>
      <c r="M309" s="18" t="s">
        <v>1716</v>
      </c>
      <c r="N309" s="18" t="s">
        <v>551</v>
      </c>
      <c r="O309" s="18" t="s">
        <v>1840</v>
      </c>
    </row>
    <row r="310" spans="1:15" ht="25" customHeight="1" x14ac:dyDescent="0.35">
      <c r="A310" s="18">
        <v>2025</v>
      </c>
      <c r="B310" s="18" t="s">
        <v>26</v>
      </c>
      <c r="C310" s="18" t="s">
        <v>1841</v>
      </c>
      <c r="D310" s="18" t="s">
        <v>110</v>
      </c>
      <c r="E310" s="18" t="s">
        <v>190</v>
      </c>
      <c r="F310" s="20" t="s">
        <v>191</v>
      </c>
      <c r="G310" s="18"/>
      <c r="H310" s="18"/>
      <c r="I310" s="18" t="s">
        <v>113</v>
      </c>
      <c r="J310" s="18" t="s">
        <v>113</v>
      </c>
      <c r="K310" s="18" t="s">
        <v>113</v>
      </c>
      <c r="L310" s="18">
        <v>309</v>
      </c>
      <c r="M310" s="18" t="s">
        <v>1740</v>
      </c>
      <c r="N310" s="18" t="s">
        <v>551</v>
      </c>
      <c r="O310" s="18" t="s">
        <v>1840</v>
      </c>
    </row>
    <row r="311" spans="1:15" ht="25" customHeight="1" x14ac:dyDescent="0.35">
      <c r="A311" s="18">
        <v>2025</v>
      </c>
      <c r="B311" s="18" t="s">
        <v>26</v>
      </c>
      <c r="C311" s="18" t="s">
        <v>1841</v>
      </c>
      <c r="D311" s="18" t="s">
        <v>110</v>
      </c>
      <c r="E311" s="18" t="s">
        <v>192</v>
      </c>
      <c r="F311" s="20" t="s">
        <v>193</v>
      </c>
      <c r="G311" s="18"/>
      <c r="H311" s="18"/>
      <c r="I311" s="18" t="s">
        <v>113</v>
      </c>
      <c r="J311" s="18" t="s">
        <v>113</v>
      </c>
      <c r="K311" s="18" t="s">
        <v>113</v>
      </c>
      <c r="L311" s="18">
        <v>310</v>
      </c>
      <c r="M311" s="18" t="s">
        <v>1741</v>
      </c>
      <c r="N311" s="18" t="s">
        <v>551</v>
      </c>
      <c r="O311" s="18" t="s">
        <v>1840</v>
      </c>
    </row>
    <row r="312" spans="1:15" ht="25" customHeight="1" x14ac:dyDescent="0.35">
      <c r="A312" s="18">
        <v>2025</v>
      </c>
      <c r="B312" s="18" t="s">
        <v>26</v>
      </c>
      <c r="C312" s="18" t="s">
        <v>1841</v>
      </c>
      <c r="D312" s="18" t="s">
        <v>110</v>
      </c>
      <c r="E312" s="18" t="s">
        <v>194</v>
      </c>
      <c r="F312" s="20" t="s">
        <v>1907</v>
      </c>
      <c r="G312" s="18"/>
      <c r="H312" s="18"/>
      <c r="I312" s="18" t="s">
        <v>113</v>
      </c>
      <c r="J312" s="18" t="s">
        <v>113</v>
      </c>
      <c r="K312" s="18" t="s">
        <v>113</v>
      </c>
      <c r="L312" s="18">
        <v>311</v>
      </c>
      <c r="M312" s="18" t="s">
        <v>1721</v>
      </c>
      <c r="N312" s="18" t="s">
        <v>645</v>
      </c>
      <c r="O312" s="18" t="s">
        <v>1840</v>
      </c>
    </row>
    <row r="313" spans="1:15" ht="25" customHeight="1" x14ac:dyDescent="0.35">
      <c r="A313" s="18">
        <v>2025</v>
      </c>
      <c r="B313" s="18" t="s">
        <v>26</v>
      </c>
      <c r="C313" s="18" t="s">
        <v>1841</v>
      </c>
      <c r="D313" s="18" t="s">
        <v>110</v>
      </c>
      <c r="E313" s="18" t="s">
        <v>196</v>
      </c>
      <c r="F313" s="20" t="s">
        <v>197</v>
      </c>
      <c r="G313" s="18"/>
      <c r="H313" s="18"/>
      <c r="I313" s="18" t="s">
        <v>113</v>
      </c>
      <c r="J313" s="18" t="s">
        <v>113</v>
      </c>
      <c r="K313" s="18" t="s">
        <v>113</v>
      </c>
      <c r="L313" s="18">
        <v>312</v>
      </c>
      <c r="M313" s="18" t="s">
        <v>1722</v>
      </c>
      <c r="N313" s="18" t="s">
        <v>645</v>
      </c>
      <c r="O313" s="18" t="s">
        <v>1840</v>
      </c>
    </row>
    <row r="314" spans="1:15" ht="25" customHeight="1" x14ac:dyDescent="0.35">
      <c r="A314" s="18">
        <v>2025</v>
      </c>
      <c r="B314" s="18" t="s">
        <v>26</v>
      </c>
      <c r="C314" s="18" t="s">
        <v>1841</v>
      </c>
      <c r="D314" s="18" t="s">
        <v>110</v>
      </c>
      <c r="E314" s="18" t="s">
        <v>198</v>
      </c>
      <c r="F314" s="20" t="s">
        <v>199</v>
      </c>
      <c r="G314" s="18"/>
      <c r="H314" s="18"/>
      <c r="I314" s="18" t="s">
        <v>113</v>
      </c>
      <c r="J314" s="18" t="s">
        <v>113</v>
      </c>
      <c r="K314" s="18"/>
      <c r="L314" s="18">
        <v>313</v>
      </c>
      <c r="M314" s="18" t="s">
        <v>1742</v>
      </c>
      <c r="N314" s="18" t="s">
        <v>645</v>
      </c>
      <c r="O314" s="18" t="s">
        <v>1840</v>
      </c>
    </row>
    <row r="315" spans="1:15" ht="25" customHeight="1" x14ac:dyDescent="0.35">
      <c r="A315" s="18">
        <v>2025</v>
      </c>
      <c r="B315" s="18" t="s">
        <v>26</v>
      </c>
      <c r="C315" s="18" t="s">
        <v>1841</v>
      </c>
      <c r="D315" s="18" t="s">
        <v>110</v>
      </c>
      <c r="E315" s="18" t="s">
        <v>200</v>
      </c>
      <c r="F315" s="20" t="s">
        <v>201</v>
      </c>
      <c r="G315" s="18"/>
      <c r="H315" s="18"/>
      <c r="I315" s="18" t="s">
        <v>113</v>
      </c>
      <c r="J315" s="18" t="s">
        <v>113</v>
      </c>
      <c r="K315" s="18"/>
      <c r="L315" s="18">
        <v>314</v>
      </c>
      <c r="M315" s="18" t="s">
        <v>1743</v>
      </c>
      <c r="N315" s="18" t="s">
        <v>645</v>
      </c>
      <c r="O315" s="18" t="s">
        <v>1840</v>
      </c>
    </row>
    <row r="316" spans="1:15" ht="25" customHeight="1" x14ac:dyDescent="0.35">
      <c r="A316" s="18">
        <v>2025</v>
      </c>
      <c r="B316" s="18" t="s">
        <v>26</v>
      </c>
      <c r="C316" s="18" t="s">
        <v>1841</v>
      </c>
      <c r="D316" s="18" t="s">
        <v>110</v>
      </c>
      <c r="E316" s="18" t="s">
        <v>202</v>
      </c>
      <c r="F316" s="20" t="s">
        <v>1908</v>
      </c>
      <c r="G316" s="18"/>
      <c r="H316" s="18"/>
      <c r="I316" s="18" t="s">
        <v>113</v>
      </c>
      <c r="J316" s="18" t="s">
        <v>113</v>
      </c>
      <c r="K316" s="18" t="s">
        <v>113</v>
      </c>
      <c r="L316" s="18">
        <v>315</v>
      </c>
      <c r="M316" s="18" t="s">
        <v>1717</v>
      </c>
      <c r="N316" s="18" t="s">
        <v>551</v>
      </c>
      <c r="O316" s="18" t="s">
        <v>1840</v>
      </c>
    </row>
    <row r="317" spans="1:15" ht="25" customHeight="1" x14ac:dyDescent="0.35">
      <c r="A317" s="18">
        <v>2025</v>
      </c>
      <c r="B317" s="18" t="s">
        <v>26</v>
      </c>
      <c r="C317" s="18" t="s">
        <v>1841</v>
      </c>
      <c r="D317" s="18" t="s">
        <v>110</v>
      </c>
      <c r="E317" s="18" t="s">
        <v>204</v>
      </c>
      <c r="F317" s="20" t="s">
        <v>1905</v>
      </c>
      <c r="G317" s="18"/>
      <c r="H317" s="18"/>
      <c r="I317" s="18" t="s">
        <v>113</v>
      </c>
      <c r="J317" s="18" t="s">
        <v>113</v>
      </c>
      <c r="K317" s="18" t="s">
        <v>113</v>
      </c>
      <c r="L317" s="18">
        <v>316</v>
      </c>
      <c r="M317" s="18" t="s">
        <v>1718</v>
      </c>
      <c r="N317" s="18" t="s">
        <v>551</v>
      </c>
      <c r="O317" s="18" t="s">
        <v>1840</v>
      </c>
    </row>
    <row r="318" spans="1:15" ht="25" customHeight="1" x14ac:dyDescent="0.35">
      <c r="A318" s="18">
        <v>2025</v>
      </c>
      <c r="B318" s="18" t="s">
        <v>26</v>
      </c>
      <c r="C318" s="18" t="s">
        <v>1841</v>
      </c>
      <c r="D318" s="18" t="s">
        <v>110</v>
      </c>
      <c r="E318" s="18" t="s">
        <v>206</v>
      </c>
      <c r="F318" s="20" t="s">
        <v>1909</v>
      </c>
      <c r="G318" s="18"/>
      <c r="H318" s="18"/>
      <c r="I318" s="18" t="s">
        <v>113</v>
      </c>
      <c r="J318" s="18" t="s">
        <v>113</v>
      </c>
      <c r="K318" s="18" t="s">
        <v>113</v>
      </c>
      <c r="L318" s="18">
        <v>317</v>
      </c>
      <c r="M318" s="18" t="s">
        <v>1727</v>
      </c>
      <c r="N318" s="18" t="s">
        <v>551</v>
      </c>
      <c r="O318" s="18" t="s">
        <v>1840</v>
      </c>
    </row>
    <row r="319" spans="1:15" ht="25" customHeight="1" x14ac:dyDescent="0.35">
      <c r="A319" s="18">
        <v>2025</v>
      </c>
      <c r="B319" s="18" t="s">
        <v>26</v>
      </c>
      <c r="C319" s="18" t="s">
        <v>1841</v>
      </c>
      <c r="D319" s="18" t="s">
        <v>110</v>
      </c>
      <c r="E319" s="18" t="s">
        <v>208</v>
      </c>
      <c r="F319" s="20" t="s">
        <v>1910</v>
      </c>
      <c r="G319" s="18"/>
      <c r="H319" s="18"/>
      <c r="I319" s="18" t="s">
        <v>113</v>
      </c>
      <c r="J319" s="18" t="s">
        <v>113</v>
      </c>
      <c r="K319" s="18"/>
      <c r="L319" s="18">
        <v>318</v>
      </c>
      <c r="M319" s="18" t="s">
        <v>1723</v>
      </c>
      <c r="N319" s="18" t="s">
        <v>645</v>
      </c>
      <c r="O319" s="18" t="s">
        <v>1840</v>
      </c>
    </row>
    <row r="320" spans="1:15" ht="25" customHeight="1" x14ac:dyDescent="0.35">
      <c r="A320" s="18">
        <v>2025</v>
      </c>
      <c r="B320" s="18" t="s">
        <v>26</v>
      </c>
      <c r="C320" s="18" t="s">
        <v>1841</v>
      </c>
      <c r="D320" s="18" t="s">
        <v>110</v>
      </c>
      <c r="E320" s="18" t="s">
        <v>210</v>
      </c>
      <c r="F320" s="20" t="s">
        <v>211</v>
      </c>
      <c r="G320" s="18"/>
      <c r="H320" s="18"/>
      <c r="I320" s="18" t="s">
        <v>113</v>
      </c>
      <c r="J320" s="18" t="s">
        <v>113</v>
      </c>
      <c r="K320" s="18" t="s">
        <v>113</v>
      </c>
      <c r="L320" s="18">
        <v>319</v>
      </c>
      <c r="M320" s="18" t="s">
        <v>1724</v>
      </c>
      <c r="N320" s="18" t="s">
        <v>645</v>
      </c>
      <c r="O320" s="18" t="s">
        <v>1840</v>
      </c>
    </row>
    <row r="321" spans="1:15" ht="25" customHeight="1" x14ac:dyDescent="0.35">
      <c r="A321" s="18">
        <v>2025</v>
      </c>
      <c r="B321" s="18" t="s">
        <v>26</v>
      </c>
      <c r="C321" s="18" t="s">
        <v>1841</v>
      </c>
      <c r="D321" s="18" t="s">
        <v>110</v>
      </c>
      <c r="E321" s="18" t="s">
        <v>212</v>
      </c>
      <c r="F321" s="20" t="s">
        <v>1911</v>
      </c>
      <c r="G321" s="18"/>
      <c r="H321" s="18"/>
      <c r="I321" s="18" t="s">
        <v>113</v>
      </c>
      <c r="J321" s="18" t="s">
        <v>113</v>
      </c>
      <c r="K321" s="18"/>
      <c r="L321" s="18">
        <v>320</v>
      </c>
      <c r="M321" s="18" t="s">
        <v>1732</v>
      </c>
      <c r="N321" s="18" t="s">
        <v>645</v>
      </c>
      <c r="O321" s="18" t="s">
        <v>1840</v>
      </c>
    </row>
    <row r="322" spans="1:15" ht="25" customHeight="1" x14ac:dyDescent="0.35">
      <c r="A322" s="18">
        <v>2025</v>
      </c>
      <c r="B322" s="18" t="s">
        <v>26</v>
      </c>
      <c r="C322" s="18" t="s">
        <v>1841</v>
      </c>
      <c r="D322" s="18" t="s">
        <v>110</v>
      </c>
      <c r="E322" s="18" t="s">
        <v>130</v>
      </c>
      <c r="F322" s="20" t="s">
        <v>1108</v>
      </c>
      <c r="G322" s="18" t="s">
        <v>113</v>
      </c>
      <c r="H322" s="18" t="s">
        <v>113</v>
      </c>
      <c r="I322" s="18" t="s">
        <v>113</v>
      </c>
      <c r="J322" s="18" t="s">
        <v>113</v>
      </c>
      <c r="K322" s="18" t="s">
        <v>113</v>
      </c>
      <c r="L322" s="18">
        <v>321</v>
      </c>
      <c r="M322" s="18" t="s">
        <v>1698</v>
      </c>
      <c r="N322" s="18" t="s">
        <v>1107</v>
      </c>
      <c r="O322" s="18" t="s">
        <v>1840</v>
      </c>
    </row>
    <row r="323" spans="1:15" ht="25" customHeight="1" x14ac:dyDescent="0.35">
      <c r="A323" s="18">
        <v>2025</v>
      </c>
      <c r="B323" s="18" t="s">
        <v>26</v>
      </c>
      <c r="C323" s="18" t="s">
        <v>1841</v>
      </c>
      <c r="D323" s="18" t="s">
        <v>110</v>
      </c>
      <c r="E323" s="18" t="s">
        <v>132</v>
      </c>
      <c r="F323" s="20" t="s">
        <v>133</v>
      </c>
      <c r="G323" s="18" t="s">
        <v>113</v>
      </c>
      <c r="H323" s="18" t="s">
        <v>113</v>
      </c>
      <c r="I323" s="18"/>
      <c r="J323" s="18"/>
      <c r="K323" s="18"/>
      <c r="L323" s="18">
        <v>322</v>
      </c>
      <c r="M323" s="18" t="s">
        <v>1693</v>
      </c>
      <c r="N323" s="18" t="s">
        <v>1112</v>
      </c>
      <c r="O323" s="18" t="s">
        <v>1840</v>
      </c>
    </row>
    <row r="324" spans="1:15" ht="25" customHeight="1" x14ac:dyDescent="0.35">
      <c r="A324" s="18">
        <v>2025</v>
      </c>
      <c r="B324" s="18" t="s">
        <v>26</v>
      </c>
      <c r="C324" s="18" t="s">
        <v>1841</v>
      </c>
      <c r="D324" s="18" t="s">
        <v>134</v>
      </c>
      <c r="E324" s="18" t="s">
        <v>215</v>
      </c>
      <c r="F324" s="20" t="s">
        <v>1891</v>
      </c>
      <c r="G324" s="18"/>
      <c r="H324" s="18"/>
      <c r="I324" s="18" t="s">
        <v>113</v>
      </c>
      <c r="J324" s="18"/>
      <c r="K324" s="18" t="s">
        <v>113</v>
      </c>
      <c r="L324" s="18">
        <v>323</v>
      </c>
      <c r="M324" s="54"/>
      <c r="N324" s="18" t="s">
        <v>551</v>
      </c>
      <c r="O324" s="18" t="s">
        <v>1839</v>
      </c>
    </row>
    <row r="325" spans="1:15" ht="25" customHeight="1" x14ac:dyDescent="0.35">
      <c r="A325" s="18">
        <v>2025</v>
      </c>
      <c r="B325" s="18" t="s">
        <v>26</v>
      </c>
      <c r="C325" s="18" t="s">
        <v>1841</v>
      </c>
      <c r="D325" s="18" t="s">
        <v>134</v>
      </c>
      <c r="E325" s="18" t="s">
        <v>217</v>
      </c>
      <c r="F325" s="20" t="s">
        <v>1892</v>
      </c>
      <c r="G325" s="18"/>
      <c r="H325" s="18"/>
      <c r="I325" s="18" t="s">
        <v>113</v>
      </c>
      <c r="J325" s="18" t="s">
        <v>113</v>
      </c>
      <c r="K325" s="18" t="s">
        <v>113</v>
      </c>
      <c r="L325" s="18">
        <v>324</v>
      </c>
      <c r="M325" s="18"/>
      <c r="N325" s="18" t="s">
        <v>551</v>
      </c>
      <c r="O325" s="18" t="s">
        <v>1839</v>
      </c>
    </row>
    <row r="326" spans="1:15" ht="25" customHeight="1" x14ac:dyDescent="0.35">
      <c r="A326" s="18">
        <v>2025</v>
      </c>
      <c r="B326" s="18" t="s">
        <v>26</v>
      </c>
      <c r="C326" s="18" t="s">
        <v>1841</v>
      </c>
      <c r="D326" s="18" t="s">
        <v>134</v>
      </c>
      <c r="E326" s="18" t="s">
        <v>219</v>
      </c>
      <c r="F326" s="20" t="s">
        <v>790</v>
      </c>
      <c r="G326" s="18"/>
      <c r="H326" s="18"/>
      <c r="I326" s="18" t="s">
        <v>113</v>
      </c>
      <c r="J326" s="18" t="s">
        <v>113</v>
      </c>
      <c r="K326" s="18" t="s">
        <v>113</v>
      </c>
      <c r="L326" s="18">
        <v>325</v>
      </c>
      <c r="M326" s="18"/>
      <c r="N326" s="18" t="s">
        <v>551</v>
      </c>
      <c r="O326" s="18" t="s">
        <v>1839</v>
      </c>
    </row>
    <row r="327" spans="1:15" ht="25" customHeight="1" x14ac:dyDescent="0.35">
      <c r="A327" s="18">
        <v>2025</v>
      </c>
      <c r="B327" s="18" t="s">
        <v>26</v>
      </c>
      <c r="C327" s="18" t="s">
        <v>1841</v>
      </c>
      <c r="D327" s="18" t="s">
        <v>134</v>
      </c>
      <c r="E327" s="18" t="s">
        <v>221</v>
      </c>
      <c r="F327" s="20" t="s">
        <v>1885</v>
      </c>
      <c r="G327" s="18"/>
      <c r="H327" s="18"/>
      <c r="I327" s="18" t="s">
        <v>113</v>
      </c>
      <c r="J327" s="18" t="s">
        <v>113</v>
      </c>
      <c r="K327" s="18" t="s">
        <v>113</v>
      </c>
      <c r="L327" s="18">
        <v>326</v>
      </c>
      <c r="M327" s="18"/>
      <c r="N327" s="18" t="s">
        <v>551</v>
      </c>
      <c r="O327" s="18" t="s">
        <v>1839</v>
      </c>
    </row>
    <row r="328" spans="1:15" ht="25" customHeight="1" x14ac:dyDescent="0.35">
      <c r="A328" s="18">
        <v>2025</v>
      </c>
      <c r="B328" s="18" t="s">
        <v>26</v>
      </c>
      <c r="C328" s="18" t="s">
        <v>1841</v>
      </c>
      <c r="D328" s="18" t="s">
        <v>134</v>
      </c>
      <c r="E328" s="18" t="s">
        <v>223</v>
      </c>
      <c r="F328" s="20" t="s">
        <v>1893</v>
      </c>
      <c r="G328" s="18"/>
      <c r="H328" s="18"/>
      <c r="I328" s="18" t="s">
        <v>113</v>
      </c>
      <c r="J328" s="18"/>
      <c r="K328" s="18"/>
      <c r="L328" s="18">
        <v>327</v>
      </c>
      <c r="M328" s="18"/>
      <c r="N328" s="18" t="s">
        <v>551</v>
      </c>
      <c r="O328" s="18" t="s">
        <v>1839</v>
      </c>
    </row>
    <row r="329" spans="1:15" ht="25" customHeight="1" x14ac:dyDescent="0.35">
      <c r="A329" s="18">
        <v>2025</v>
      </c>
      <c r="B329" s="18" t="s">
        <v>26</v>
      </c>
      <c r="C329" s="18" t="s">
        <v>1841</v>
      </c>
      <c r="D329" s="18" t="s">
        <v>134</v>
      </c>
      <c r="E329" s="18" t="s">
        <v>226</v>
      </c>
      <c r="F329" s="20" t="s">
        <v>227</v>
      </c>
      <c r="G329" s="18"/>
      <c r="H329" s="18"/>
      <c r="I329" s="18" t="s">
        <v>113</v>
      </c>
      <c r="J329" s="18"/>
      <c r="K329" s="18" t="s">
        <v>113</v>
      </c>
      <c r="L329" s="18">
        <v>328</v>
      </c>
      <c r="M329" s="18"/>
      <c r="N329" s="18" t="s">
        <v>551</v>
      </c>
      <c r="O329" s="18" t="s">
        <v>1839</v>
      </c>
    </row>
    <row r="330" spans="1:15" ht="25" customHeight="1" x14ac:dyDescent="0.35">
      <c r="A330" s="18">
        <v>2025</v>
      </c>
      <c r="B330" s="18" t="s">
        <v>26</v>
      </c>
      <c r="C330" s="18" t="s">
        <v>1841</v>
      </c>
      <c r="D330" s="18" t="s">
        <v>134</v>
      </c>
      <c r="E330" s="18" t="s">
        <v>143</v>
      </c>
      <c r="F330" s="20" t="s">
        <v>1896</v>
      </c>
      <c r="G330" s="18"/>
      <c r="H330" s="18"/>
      <c r="I330" s="18" t="s">
        <v>113</v>
      </c>
      <c r="J330" s="18" t="s">
        <v>113</v>
      </c>
      <c r="K330" s="18"/>
      <c r="L330" s="18">
        <v>329</v>
      </c>
      <c r="M330" s="18"/>
      <c r="N330" s="18" t="s">
        <v>551</v>
      </c>
      <c r="O330" s="18" t="s">
        <v>1839</v>
      </c>
    </row>
    <row r="331" spans="1:15" ht="25" customHeight="1" x14ac:dyDescent="0.35">
      <c r="A331" s="18">
        <v>2025</v>
      </c>
      <c r="B331" s="18" t="s">
        <v>26</v>
      </c>
      <c r="C331" s="18" t="s">
        <v>1841</v>
      </c>
      <c r="D331" s="18" t="s">
        <v>134</v>
      </c>
      <c r="E331" s="18" t="s">
        <v>146</v>
      </c>
      <c r="F331" s="20" t="s">
        <v>350</v>
      </c>
      <c r="G331" s="18"/>
      <c r="H331" s="18"/>
      <c r="I331" s="18" t="s">
        <v>113</v>
      </c>
      <c r="J331" s="18" t="s">
        <v>113</v>
      </c>
      <c r="K331" s="18"/>
      <c r="L331" s="18">
        <v>330</v>
      </c>
      <c r="M331" s="18"/>
      <c r="N331" s="18" t="s">
        <v>551</v>
      </c>
      <c r="O331" s="18" t="s">
        <v>1839</v>
      </c>
    </row>
    <row r="332" spans="1:15" ht="25" customHeight="1" x14ac:dyDescent="0.35">
      <c r="A332" s="18">
        <v>2025</v>
      </c>
      <c r="B332" s="18" t="s">
        <v>26</v>
      </c>
      <c r="C332" s="18" t="s">
        <v>1841</v>
      </c>
      <c r="D332" s="18" t="s">
        <v>134</v>
      </c>
      <c r="E332" s="18" t="s">
        <v>228</v>
      </c>
      <c r="F332" s="20" t="s">
        <v>1894</v>
      </c>
      <c r="G332" s="18"/>
      <c r="H332" s="18"/>
      <c r="I332" s="18" t="s">
        <v>113</v>
      </c>
      <c r="J332" s="18" t="s">
        <v>113</v>
      </c>
      <c r="K332" s="18"/>
      <c r="L332" s="18">
        <v>331</v>
      </c>
      <c r="M332" s="18"/>
      <c r="N332" s="18" t="s">
        <v>551</v>
      </c>
      <c r="O332" s="18" t="s">
        <v>1839</v>
      </c>
    </row>
    <row r="333" spans="1:15" ht="25" customHeight="1" x14ac:dyDescent="0.35">
      <c r="A333" s="18">
        <v>2025</v>
      </c>
      <c r="B333" s="18" t="s">
        <v>26</v>
      </c>
      <c r="C333" s="18" t="s">
        <v>1841</v>
      </c>
      <c r="D333" s="18" t="s">
        <v>134</v>
      </c>
      <c r="E333" s="18" t="s">
        <v>230</v>
      </c>
      <c r="F333" s="20" t="s">
        <v>1895</v>
      </c>
      <c r="G333" s="18"/>
      <c r="H333" s="18"/>
      <c r="I333" s="18" t="s">
        <v>113</v>
      </c>
      <c r="J333" s="18"/>
      <c r="K333" s="18" t="s">
        <v>113</v>
      </c>
      <c r="L333" s="18">
        <v>332</v>
      </c>
      <c r="M333" s="18"/>
      <c r="N333" s="18" t="s">
        <v>551</v>
      </c>
      <c r="O333" s="18" t="s">
        <v>1839</v>
      </c>
    </row>
    <row r="334" spans="1:15" ht="25" customHeight="1" x14ac:dyDescent="0.35">
      <c r="A334" s="18">
        <v>2025</v>
      </c>
      <c r="B334" s="18" t="s">
        <v>26</v>
      </c>
      <c r="C334" s="18" t="s">
        <v>1841</v>
      </c>
      <c r="D334" s="18" t="s">
        <v>134</v>
      </c>
      <c r="E334" s="18" t="s">
        <v>232</v>
      </c>
      <c r="F334" s="20" t="s">
        <v>813</v>
      </c>
      <c r="G334" s="18"/>
      <c r="H334" s="18"/>
      <c r="I334" s="18" t="s">
        <v>113</v>
      </c>
      <c r="J334" s="18" t="s">
        <v>113</v>
      </c>
      <c r="K334" s="18" t="s">
        <v>113</v>
      </c>
      <c r="L334" s="18">
        <v>333</v>
      </c>
      <c r="M334" s="18"/>
      <c r="N334" s="18" t="s">
        <v>551</v>
      </c>
      <c r="O334" s="18" t="s">
        <v>1839</v>
      </c>
    </row>
    <row r="335" spans="1:15" ht="25" customHeight="1" x14ac:dyDescent="0.35">
      <c r="A335" s="18">
        <v>2025</v>
      </c>
      <c r="B335" s="18" t="s">
        <v>26</v>
      </c>
      <c r="C335" s="18" t="s">
        <v>1841</v>
      </c>
      <c r="D335" s="18" t="s">
        <v>134</v>
      </c>
      <c r="E335" s="18" t="s">
        <v>156</v>
      </c>
      <c r="F335" s="20" t="s">
        <v>356</v>
      </c>
      <c r="G335" s="18"/>
      <c r="H335" s="18"/>
      <c r="I335" s="18" t="s">
        <v>113</v>
      </c>
      <c r="J335" s="18"/>
      <c r="K335" s="18" t="s">
        <v>113</v>
      </c>
      <c r="L335" s="18">
        <v>334</v>
      </c>
      <c r="M335" s="18"/>
      <c r="N335" s="18" t="s">
        <v>551</v>
      </c>
      <c r="O335" s="18" t="s">
        <v>1839</v>
      </c>
    </row>
    <row r="336" spans="1:15" ht="25" customHeight="1" x14ac:dyDescent="0.35">
      <c r="A336" s="18">
        <v>2025</v>
      </c>
      <c r="B336" s="18" t="s">
        <v>26</v>
      </c>
      <c r="C336" s="18" t="s">
        <v>1841</v>
      </c>
      <c r="D336" s="18" t="s">
        <v>134</v>
      </c>
      <c r="E336" s="18" t="s">
        <v>1862</v>
      </c>
      <c r="F336" s="20" t="s">
        <v>1912</v>
      </c>
      <c r="G336" s="18"/>
      <c r="H336" s="18"/>
      <c r="I336" s="18" t="s">
        <v>113</v>
      </c>
      <c r="J336" s="18" t="s">
        <v>113</v>
      </c>
      <c r="K336" s="18" t="s">
        <v>113</v>
      </c>
      <c r="L336" s="18">
        <v>335</v>
      </c>
      <c r="M336" s="18"/>
      <c r="N336" s="18" t="s">
        <v>551</v>
      </c>
      <c r="O336" s="18" t="s">
        <v>1839</v>
      </c>
    </row>
    <row r="337" spans="1:15" ht="25" customHeight="1" x14ac:dyDescent="0.35">
      <c r="A337" s="18">
        <v>2025</v>
      </c>
      <c r="B337" s="18" t="s">
        <v>26</v>
      </c>
      <c r="C337" s="18" t="s">
        <v>1841</v>
      </c>
      <c r="D337" s="18" t="s">
        <v>134</v>
      </c>
      <c r="E337" s="18" t="s">
        <v>235</v>
      </c>
      <c r="F337" s="20" t="s">
        <v>983</v>
      </c>
      <c r="G337" s="18"/>
      <c r="H337" s="18"/>
      <c r="I337" s="18" t="s">
        <v>113</v>
      </c>
      <c r="J337" s="18"/>
      <c r="K337" s="18" t="s">
        <v>113</v>
      </c>
      <c r="L337" s="18">
        <v>336</v>
      </c>
      <c r="M337" s="18"/>
      <c r="N337" s="18" t="s">
        <v>645</v>
      </c>
      <c r="O337" s="18" t="s">
        <v>1839</v>
      </c>
    </row>
    <row r="338" spans="1:15" ht="25" customHeight="1" x14ac:dyDescent="0.35">
      <c r="A338" s="18">
        <v>2025</v>
      </c>
      <c r="B338" s="18" t="s">
        <v>26</v>
      </c>
      <c r="C338" s="18" t="s">
        <v>1841</v>
      </c>
      <c r="D338" s="18" t="s">
        <v>134</v>
      </c>
      <c r="E338" s="18" t="s">
        <v>237</v>
      </c>
      <c r="F338" s="20" t="s">
        <v>987</v>
      </c>
      <c r="G338" s="18"/>
      <c r="H338" s="18"/>
      <c r="I338" s="18" t="s">
        <v>113</v>
      </c>
      <c r="J338" s="18" t="s">
        <v>113</v>
      </c>
      <c r="K338" s="18"/>
      <c r="L338" s="18">
        <v>337</v>
      </c>
      <c r="M338" s="18"/>
      <c r="N338" s="18" t="s">
        <v>645</v>
      </c>
      <c r="O338" s="18" t="s">
        <v>1839</v>
      </c>
    </row>
    <row r="339" spans="1:15" ht="25" customHeight="1" x14ac:dyDescent="0.35">
      <c r="A339" s="18">
        <v>2025</v>
      </c>
      <c r="B339" s="18" t="s">
        <v>26</v>
      </c>
      <c r="C339" s="18" t="s">
        <v>1841</v>
      </c>
      <c r="D339" s="18" t="s">
        <v>134</v>
      </c>
      <c r="E339" s="18" t="s">
        <v>239</v>
      </c>
      <c r="F339" s="20" t="s">
        <v>989</v>
      </c>
      <c r="G339" s="18"/>
      <c r="H339" s="18"/>
      <c r="I339" s="18" t="s">
        <v>113</v>
      </c>
      <c r="J339" s="18" t="s">
        <v>113</v>
      </c>
      <c r="K339" s="18" t="s">
        <v>113</v>
      </c>
      <c r="L339" s="18">
        <v>338</v>
      </c>
      <c r="M339" s="18"/>
      <c r="N339" s="18" t="s">
        <v>645</v>
      </c>
      <c r="O339" s="18" t="s">
        <v>1839</v>
      </c>
    </row>
    <row r="340" spans="1:15" ht="25" customHeight="1" x14ac:dyDescent="0.35">
      <c r="A340" s="18">
        <v>2025</v>
      </c>
      <c r="B340" s="18" t="s">
        <v>26</v>
      </c>
      <c r="C340" s="18" t="s">
        <v>1841</v>
      </c>
      <c r="D340" s="18" t="s">
        <v>134</v>
      </c>
      <c r="E340" s="18" t="s">
        <v>241</v>
      </c>
      <c r="F340" s="20" t="s">
        <v>395</v>
      </c>
      <c r="G340" s="18"/>
      <c r="H340" s="18"/>
      <c r="I340" s="18" t="s">
        <v>113</v>
      </c>
      <c r="J340" s="18" t="s">
        <v>113</v>
      </c>
      <c r="K340" s="18" t="s">
        <v>113</v>
      </c>
      <c r="L340" s="18">
        <v>339</v>
      </c>
      <c r="M340" s="18"/>
      <c r="N340" s="18" t="s">
        <v>645</v>
      </c>
      <c r="O340" s="18" t="s">
        <v>1839</v>
      </c>
    </row>
    <row r="341" spans="1:15" ht="25" customHeight="1" x14ac:dyDescent="0.35">
      <c r="A341" s="18">
        <v>2025</v>
      </c>
      <c r="B341" s="18" t="s">
        <v>26</v>
      </c>
      <c r="C341" s="18" t="s">
        <v>1841</v>
      </c>
      <c r="D341" s="18" t="s">
        <v>134</v>
      </c>
      <c r="E341" s="18" t="s">
        <v>243</v>
      </c>
      <c r="F341" s="20" t="s">
        <v>997</v>
      </c>
      <c r="G341" s="18"/>
      <c r="H341" s="18"/>
      <c r="I341" s="18" t="s">
        <v>113</v>
      </c>
      <c r="J341" s="18"/>
      <c r="K341" s="18"/>
      <c r="L341" s="18">
        <v>340</v>
      </c>
      <c r="M341" s="18"/>
      <c r="N341" s="18" t="s">
        <v>645</v>
      </c>
      <c r="O341" s="18" t="s">
        <v>1839</v>
      </c>
    </row>
    <row r="342" spans="1:15" ht="25" customHeight="1" x14ac:dyDescent="0.35">
      <c r="A342" s="18">
        <v>2025</v>
      </c>
      <c r="B342" s="18" t="s">
        <v>26</v>
      </c>
      <c r="C342" s="18" t="s">
        <v>1841</v>
      </c>
      <c r="D342" s="18" t="s">
        <v>134</v>
      </c>
      <c r="E342" s="18" t="s">
        <v>246</v>
      </c>
      <c r="F342" s="20" t="s">
        <v>334</v>
      </c>
      <c r="G342" s="18"/>
      <c r="H342" s="18"/>
      <c r="I342" s="18" t="s">
        <v>113</v>
      </c>
      <c r="J342" s="18"/>
      <c r="K342" s="18" t="s">
        <v>113</v>
      </c>
      <c r="L342" s="18">
        <v>341</v>
      </c>
      <c r="M342" s="18"/>
      <c r="N342" s="18" t="s">
        <v>645</v>
      </c>
      <c r="O342" s="18" t="s">
        <v>1839</v>
      </c>
    </row>
    <row r="343" spans="1:15" ht="25" customHeight="1" x14ac:dyDescent="0.35">
      <c r="A343" s="18">
        <v>2025</v>
      </c>
      <c r="B343" s="18" t="s">
        <v>26</v>
      </c>
      <c r="C343" s="18" t="s">
        <v>1841</v>
      </c>
      <c r="D343" s="18" t="s">
        <v>134</v>
      </c>
      <c r="E343" s="18" t="s">
        <v>166</v>
      </c>
      <c r="F343" s="20" t="s">
        <v>256</v>
      </c>
      <c r="G343" s="18"/>
      <c r="H343" s="18"/>
      <c r="I343" s="18"/>
      <c r="J343" s="18" t="s">
        <v>113</v>
      </c>
      <c r="K343" s="18" t="s">
        <v>113</v>
      </c>
      <c r="L343" s="18">
        <v>342</v>
      </c>
      <c r="M343" s="18"/>
      <c r="N343" s="18" t="s">
        <v>645</v>
      </c>
      <c r="O343" s="18" t="s">
        <v>1839</v>
      </c>
    </row>
    <row r="344" spans="1:15" ht="25" customHeight="1" x14ac:dyDescent="0.35">
      <c r="A344" s="18">
        <v>2025</v>
      </c>
      <c r="B344" s="18" t="s">
        <v>26</v>
      </c>
      <c r="C344" s="18" t="s">
        <v>1841</v>
      </c>
      <c r="D344" s="18" t="s">
        <v>134</v>
      </c>
      <c r="E344" s="18" t="s">
        <v>169</v>
      </c>
      <c r="F344" s="20" t="s">
        <v>170</v>
      </c>
      <c r="G344" s="18"/>
      <c r="H344" s="18"/>
      <c r="I344" s="18" t="s">
        <v>113</v>
      </c>
      <c r="J344" s="18" t="s">
        <v>113</v>
      </c>
      <c r="K344" s="18"/>
      <c r="L344" s="18">
        <v>343</v>
      </c>
      <c r="M344" s="18"/>
      <c r="N344" s="18" t="s">
        <v>645</v>
      </c>
      <c r="O344" s="18" t="s">
        <v>1839</v>
      </c>
    </row>
    <row r="345" spans="1:15" ht="25" customHeight="1" x14ac:dyDescent="0.35">
      <c r="A345" s="18">
        <v>2025</v>
      </c>
      <c r="B345" s="18" t="s">
        <v>26</v>
      </c>
      <c r="C345" s="18" t="s">
        <v>1841</v>
      </c>
      <c r="D345" s="18" t="s">
        <v>134</v>
      </c>
      <c r="E345" s="18" t="s">
        <v>249</v>
      </c>
      <c r="F345" s="20" t="s">
        <v>1001</v>
      </c>
      <c r="G345" s="18"/>
      <c r="H345" s="18"/>
      <c r="I345" s="18" t="s">
        <v>113</v>
      </c>
      <c r="J345" s="18" t="s">
        <v>113</v>
      </c>
      <c r="K345" s="18"/>
      <c r="L345" s="18">
        <v>344</v>
      </c>
      <c r="M345" s="18"/>
      <c r="N345" s="18" t="s">
        <v>645</v>
      </c>
      <c r="O345" s="18" t="s">
        <v>1839</v>
      </c>
    </row>
    <row r="346" spans="1:15" ht="25" customHeight="1" x14ac:dyDescent="0.35">
      <c r="A346" s="18">
        <v>2025</v>
      </c>
      <c r="B346" s="18" t="s">
        <v>26</v>
      </c>
      <c r="C346" s="18" t="s">
        <v>1841</v>
      </c>
      <c r="D346" s="18" t="s">
        <v>134</v>
      </c>
      <c r="E346" s="18" t="s">
        <v>251</v>
      </c>
      <c r="F346" s="20" t="s">
        <v>1002</v>
      </c>
      <c r="G346" s="18"/>
      <c r="H346" s="18"/>
      <c r="I346" s="18" t="s">
        <v>113</v>
      </c>
      <c r="J346" s="18"/>
      <c r="K346" s="18" t="s">
        <v>113</v>
      </c>
      <c r="L346" s="18">
        <v>345</v>
      </c>
      <c r="M346" s="18"/>
      <c r="N346" s="18" t="s">
        <v>645</v>
      </c>
      <c r="O346" s="18" t="s">
        <v>1839</v>
      </c>
    </row>
    <row r="347" spans="1:15" ht="25" customHeight="1" x14ac:dyDescent="0.35">
      <c r="A347" s="18">
        <v>2025</v>
      </c>
      <c r="B347" s="18" t="s">
        <v>26</v>
      </c>
      <c r="C347" s="18" t="s">
        <v>1841</v>
      </c>
      <c r="D347" s="18" t="s">
        <v>134</v>
      </c>
      <c r="E347" s="18" t="s">
        <v>253</v>
      </c>
      <c r="F347" s="20" t="s">
        <v>1006</v>
      </c>
      <c r="G347" s="18"/>
      <c r="H347" s="18"/>
      <c r="I347" s="18" t="s">
        <v>113</v>
      </c>
      <c r="J347" s="18" t="s">
        <v>113</v>
      </c>
      <c r="K347" s="18" t="s">
        <v>113</v>
      </c>
      <c r="L347" s="18">
        <v>346</v>
      </c>
      <c r="M347" s="18"/>
      <c r="N347" s="18" t="s">
        <v>645</v>
      </c>
      <c r="O347" s="18" t="s">
        <v>1839</v>
      </c>
    </row>
    <row r="348" spans="1:15" ht="25" customHeight="1" x14ac:dyDescent="0.35">
      <c r="A348" s="18">
        <v>2025</v>
      </c>
      <c r="B348" s="18" t="s">
        <v>26</v>
      </c>
      <c r="C348" s="18" t="s">
        <v>1841</v>
      </c>
      <c r="D348" s="18" t="s">
        <v>134</v>
      </c>
      <c r="E348" s="18" t="s">
        <v>178</v>
      </c>
      <c r="F348" s="20" t="s">
        <v>179</v>
      </c>
      <c r="G348" s="18"/>
      <c r="H348" s="18"/>
      <c r="I348" s="18" t="s">
        <v>113</v>
      </c>
      <c r="J348" s="18"/>
      <c r="K348" s="18" t="s">
        <v>113</v>
      </c>
      <c r="L348" s="18">
        <v>347</v>
      </c>
      <c r="M348" s="18"/>
      <c r="N348" s="18" t="s">
        <v>645</v>
      </c>
      <c r="O348" s="18" t="s">
        <v>1839</v>
      </c>
    </row>
    <row r="349" spans="1:15" ht="25" customHeight="1" x14ac:dyDescent="0.35">
      <c r="A349" s="18">
        <v>2025</v>
      </c>
      <c r="B349" s="18" t="s">
        <v>26</v>
      </c>
      <c r="C349" s="18" t="s">
        <v>1841</v>
      </c>
      <c r="D349" s="18" t="s">
        <v>134</v>
      </c>
      <c r="E349" s="18" t="s">
        <v>1863</v>
      </c>
      <c r="F349" s="20" t="s">
        <v>245</v>
      </c>
      <c r="G349" s="18"/>
      <c r="H349" s="18"/>
      <c r="I349" s="18" t="s">
        <v>113</v>
      </c>
      <c r="J349" s="18" t="s">
        <v>113</v>
      </c>
      <c r="K349" s="18" t="s">
        <v>113</v>
      </c>
      <c r="L349" s="18">
        <v>348</v>
      </c>
      <c r="M349" s="18"/>
      <c r="N349" s="18" t="s">
        <v>645</v>
      </c>
      <c r="O349" s="18" t="s">
        <v>1839</v>
      </c>
    </row>
    <row r="350" spans="1:15" ht="25" customHeight="1" x14ac:dyDescent="0.35">
      <c r="A350" s="18">
        <v>2025</v>
      </c>
      <c r="B350" s="18" t="s">
        <v>26</v>
      </c>
      <c r="C350" s="18" t="s">
        <v>1841</v>
      </c>
      <c r="D350" s="18" t="s">
        <v>134</v>
      </c>
      <c r="E350" s="18" t="s">
        <v>180</v>
      </c>
      <c r="F350" s="20" t="s">
        <v>1115</v>
      </c>
      <c r="G350" s="18" t="s">
        <v>113</v>
      </c>
      <c r="H350" s="18" t="s">
        <v>113</v>
      </c>
      <c r="I350" s="18" t="s">
        <v>113</v>
      </c>
      <c r="J350" s="18" t="s">
        <v>113</v>
      </c>
      <c r="K350" s="18" t="s">
        <v>113</v>
      </c>
      <c r="L350" s="18">
        <v>349</v>
      </c>
      <c r="M350" s="18"/>
      <c r="N350" s="18" t="s">
        <v>1107</v>
      </c>
      <c r="O350" s="18" t="s">
        <v>1839</v>
      </c>
    </row>
    <row r="351" spans="1:15" ht="25" customHeight="1" x14ac:dyDescent="0.35">
      <c r="A351" s="18">
        <v>2025</v>
      </c>
      <c r="B351" s="18" t="s">
        <v>26</v>
      </c>
      <c r="C351" s="18" t="s">
        <v>1841</v>
      </c>
      <c r="D351" s="18" t="s">
        <v>134</v>
      </c>
      <c r="E351" s="18" t="s">
        <v>182</v>
      </c>
      <c r="F351" s="20" t="s">
        <v>323</v>
      </c>
      <c r="G351" s="18"/>
      <c r="H351" s="18"/>
      <c r="I351" s="18" t="s">
        <v>113</v>
      </c>
      <c r="J351" s="18" t="s">
        <v>113</v>
      </c>
      <c r="K351" s="18" t="s">
        <v>113</v>
      </c>
      <c r="L351" s="18">
        <v>350</v>
      </c>
      <c r="M351" s="18"/>
      <c r="N351" s="18" t="s">
        <v>1112</v>
      </c>
      <c r="O351" s="18" t="s">
        <v>1839</v>
      </c>
    </row>
    <row r="352" spans="1:15" ht="25" customHeight="1" x14ac:dyDescent="0.35">
      <c r="A352" s="18">
        <v>2025</v>
      </c>
      <c r="B352" s="18" t="s">
        <v>26</v>
      </c>
      <c r="C352" s="18" t="s">
        <v>1841</v>
      </c>
      <c r="D352" s="18" t="s">
        <v>184</v>
      </c>
      <c r="E352" s="18" t="s">
        <v>1864</v>
      </c>
      <c r="F352" s="20" t="s">
        <v>375</v>
      </c>
      <c r="G352" s="18" t="s">
        <v>113</v>
      </c>
      <c r="H352" s="18" t="s">
        <v>113</v>
      </c>
      <c r="I352" s="18" t="s">
        <v>113</v>
      </c>
      <c r="J352" s="18" t="s">
        <v>113</v>
      </c>
      <c r="K352" s="18" t="s">
        <v>113</v>
      </c>
      <c r="L352" s="18">
        <v>351</v>
      </c>
      <c r="M352" s="18"/>
      <c r="N352" s="18" t="s">
        <v>1107</v>
      </c>
      <c r="O352" s="18" t="s">
        <v>1839</v>
      </c>
    </row>
    <row r="353" spans="1:15" ht="25" customHeight="1" x14ac:dyDescent="0.35">
      <c r="A353" s="18">
        <v>2025</v>
      </c>
      <c r="B353" s="18" t="s">
        <v>26</v>
      </c>
      <c r="C353" s="18" t="s">
        <v>1842</v>
      </c>
      <c r="D353" s="18" t="s">
        <v>110</v>
      </c>
      <c r="E353" s="18" t="s">
        <v>450</v>
      </c>
      <c r="F353" s="20" t="s">
        <v>451</v>
      </c>
      <c r="G353" s="18"/>
      <c r="H353" s="18"/>
      <c r="I353" s="18" t="s">
        <v>113</v>
      </c>
      <c r="J353" s="18" t="s">
        <v>113</v>
      </c>
      <c r="K353" s="18"/>
      <c r="L353" s="18">
        <v>352</v>
      </c>
      <c r="M353" s="18" t="s">
        <v>1703</v>
      </c>
      <c r="N353" s="18" t="s">
        <v>551</v>
      </c>
      <c r="O353" s="18" t="s">
        <v>1840</v>
      </c>
    </row>
    <row r="354" spans="1:15" ht="25" customHeight="1" x14ac:dyDescent="0.35">
      <c r="A354" s="18">
        <v>2025</v>
      </c>
      <c r="B354" s="18" t="s">
        <v>26</v>
      </c>
      <c r="C354" s="18" t="s">
        <v>1842</v>
      </c>
      <c r="D354" s="18" t="s">
        <v>110</v>
      </c>
      <c r="E354" s="18" t="s">
        <v>452</v>
      </c>
      <c r="F354" s="20" t="s">
        <v>1913</v>
      </c>
      <c r="G354" s="18"/>
      <c r="H354" s="18"/>
      <c r="I354" s="18" t="s">
        <v>113</v>
      </c>
      <c r="J354" s="18" t="s">
        <v>113</v>
      </c>
      <c r="K354" s="18" t="s">
        <v>113</v>
      </c>
      <c r="L354" s="18">
        <v>353</v>
      </c>
      <c r="M354" s="18" t="s">
        <v>1772</v>
      </c>
      <c r="N354" s="18" t="s">
        <v>551</v>
      </c>
      <c r="O354" s="18" t="s">
        <v>1840</v>
      </c>
    </row>
    <row r="355" spans="1:15" ht="25" customHeight="1" x14ac:dyDescent="0.35">
      <c r="A355" s="18">
        <v>2025</v>
      </c>
      <c r="B355" s="18" t="s">
        <v>26</v>
      </c>
      <c r="C355" s="18" t="s">
        <v>1842</v>
      </c>
      <c r="D355" s="18" t="s">
        <v>110</v>
      </c>
      <c r="E355" s="18" t="s">
        <v>1865</v>
      </c>
      <c r="F355" s="20" t="s">
        <v>145</v>
      </c>
      <c r="G355" s="18"/>
      <c r="H355" s="18"/>
      <c r="I355" s="18" t="s">
        <v>113</v>
      </c>
      <c r="J355" s="18" t="s">
        <v>113</v>
      </c>
      <c r="K355" s="18"/>
      <c r="L355" s="18">
        <v>354</v>
      </c>
      <c r="M355" s="18" t="s">
        <v>1773</v>
      </c>
      <c r="N355" s="18" t="s">
        <v>551</v>
      </c>
      <c r="O355" s="18" t="s">
        <v>1840</v>
      </c>
    </row>
    <row r="356" spans="1:15" ht="25" customHeight="1" x14ac:dyDescent="0.35">
      <c r="A356" s="18">
        <v>2025</v>
      </c>
      <c r="B356" s="18" t="s">
        <v>26</v>
      </c>
      <c r="C356" s="18" t="s">
        <v>1842</v>
      </c>
      <c r="D356" s="18" t="s">
        <v>110</v>
      </c>
      <c r="E356" s="18" t="s">
        <v>116</v>
      </c>
      <c r="F356" s="20" t="s">
        <v>1871</v>
      </c>
      <c r="G356" s="18"/>
      <c r="H356" s="18"/>
      <c r="I356" s="18" t="s">
        <v>113</v>
      </c>
      <c r="J356" s="18" t="s">
        <v>113</v>
      </c>
      <c r="K356" s="18"/>
      <c r="L356" s="18">
        <v>355</v>
      </c>
      <c r="M356" s="18" t="s">
        <v>1691</v>
      </c>
      <c r="N356" s="18" t="s">
        <v>551</v>
      </c>
      <c r="O356" s="18" t="s">
        <v>1840</v>
      </c>
    </row>
    <row r="357" spans="1:15" ht="25" customHeight="1" x14ac:dyDescent="0.35">
      <c r="A357" s="18">
        <v>2025</v>
      </c>
      <c r="B357" s="18" t="s">
        <v>26</v>
      </c>
      <c r="C357" s="18" t="s">
        <v>1842</v>
      </c>
      <c r="D357" s="18" t="s">
        <v>110</v>
      </c>
      <c r="E357" s="18" t="s">
        <v>118</v>
      </c>
      <c r="F357" s="20" t="s">
        <v>1872</v>
      </c>
      <c r="G357" s="18"/>
      <c r="H357" s="18"/>
      <c r="I357" s="18" t="s">
        <v>113</v>
      </c>
      <c r="J357" s="18" t="s">
        <v>113</v>
      </c>
      <c r="K357" s="18"/>
      <c r="L357" s="18">
        <v>356</v>
      </c>
      <c r="M357" s="18" t="s">
        <v>1696</v>
      </c>
      <c r="N357" s="18" t="s">
        <v>551</v>
      </c>
      <c r="O357" s="18" t="s">
        <v>1840</v>
      </c>
    </row>
    <row r="358" spans="1:15" ht="25" customHeight="1" x14ac:dyDescent="0.35">
      <c r="A358" s="18">
        <v>2025</v>
      </c>
      <c r="B358" s="18" t="s">
        <v>26</v>
      </c>
      <c r="C358" s="18" t="s">
        <v>1842</v>
      </c>
      <c r="D358" s="18" t="s">
        <v>110</v>
      </c>
      <c r="E358" s="18" t="s">
        <v>454</v>
      </c>
      <c r="F358" s="20" t="s">
        <v>455</v>
      </c>
      <c r="G358" s="18"/>
      <c r="H358" s="18"/>
      <c r="I358" s="18" t="s">
        <v>113</v>
      </c>
      <c r="J358" s="18" t="s">
        <v>113</v>
      </c>
      <c r="K358" s="18"/>
      <c r="L358" s="18">
        <v>357</v>
      </c>
      <c r="M358" s="18" t="s">
        <v>1706</v>
      </c>
      <c r="N358" s="18" t="s">
        <v>645</v>
      </c>
      <c r="O358" s="18" t="s">
        <v>1840</v>
      </c>
    </row>
    <row r="359" spans="1:15" ht="25" customHeight="1" x14ac:dyDescent="0.35">
      <c r="A359" s="18">
        <v>2025</v>
      </c>
      <c r="B359" s="18" t="s">
        <v>26</v>
      </c>
      <c r="C359" s="18" t="s">
        <v>1842</v>
      </c>
      <c r="D359" s="18" t="s">
        <v>110</v>
      </c>
      <c r="E359" s="18" t="s">
        <v>456</v>
      </c>
      <c r="F359" s="20" t="s">
        <v>457</v>
      </c>
      <c r="G359" s="18"/>
      <c r="H359" s="18"/>
      <c r="I359" s="18" t="s">
        <v>113</v>
      </c>
      <c r="J359" s="18" t="s">
        <v>113</v>
      </c>
      <c r="K359" s="18" t="s">
        <v>113</v>
      </c>
      <c r="L359" s="18">
        <v>358</v>
      </c>
      <c r="M359" s="18" t="s">
        <v>1774</v>
      </c>
      <c r="N359" s="18" t="s">
        <v>645</v>
      </c>
      <c r="O359" s="18" t="s">
        <v>1840</v>
      </c>
    </row>
    <row r="360" spans="1:15" ht="25" customHeight="1" x14ac:dyDescent="0.35">
      <c r="A360" s="18">
        <v>2025</v>
      </c>
      <c r="B360" s="18" t="s">
        <v>26</v>
      </c>
      <c r="C360" s="18" t="s">
        <v>1842</v>
      </c>
      <c r="D360" s="18" t="s">
        <v>110</v>
      </c>
      <c r="E360" s="18" t="s">
        <v>1866</v>
      </c>
      <c r="F360" s="20" t="s">
        <v>168</v>
      </c>
      <c r="G360" s="18"/>
      <c r="H360" s="18"/>
      <c r="I360" s="18"/>
      <c r="J360" s="18" t="s">
        <v>113</v>
      </c>
      <c r="K360" s="18" t="s">
        <v>113</v>
      </c>
      <c r="L360" s="18">
        <v>359</v>
      </c>
      <c r="M360" s="18" t="s">
        <v>1775</v>
      </c>
      <c r="N360" s="18" t="s">
        <v>645</v>
      </c>
      <c r="O360" s="18" t="s">
        <v>1840</v>
      </c>
    </row>
    <row r="361" spans="1:15" ht="25" customHeight="1" x14ac:dyDescent="0.35">
      <c r="A361" s="18">
        <v>2025</v>
      </c>
      <c r="B361" s="18" t="s">
        <v>26</v>
      </c>
      <c r="C361" s="18" t="s">
        <v>1842</v>
      </c>
      <c r="D361" s="18" t="s">
        <v>110</v>
      </c>
      <c r="E361" s="18" t="s">
        <v>125</v>
      </c>
      <c r="F361" s="20" t="s">
        <v>1875</v>
      </c>
      <c r="G361" s="18"/>
      <c r="H361" s="18"/>
      <c r="I361" s="18" t="s">
        <v>113</v>
      </c>
      <c r="J361" s="18" t="s">
        <v>113</v>
      </c>
      <c r="K361" s="18" t="s">
        <v>113</v>
      </c>
      <c r="L361" s="18">
        <v>360</v>
      </c>
      <c r="M361" s="18" t="s">
        <v>1690</v>
      </c>
      <c r="N361" s="18" t="s">
        <v>645</v>
      </c>
      <c r="O361" s="18" t="s">
        <v>1840</v>
      </c>
    </row>
    <row r="362" spans="1:15" ht="25" customHeight="1" x14ac:dyDescent="0.35">
      <c r="A362" s="18">
        <v>2025</v>
      </c>
      <c r="B362" s="18" t="s">
        <v>26</v>
      </c>
      <c r="C362" s="18" t="s">
        <v>1842</v>
      </c>
      <c r="D362" s="18" t="s">
        <v>110</v>
      </c>
      <c r="E362" s="18" t="s">
        <v>127</v>
      </c>
      <c r="F362" s="20" t="s">
        <v>1876</v>
      </c>
      <c r="G362" s="18"/>
      <c r="H362" s="18"/>
      <c r="I362" s="18" t="s">
        <v>113</v>
      </c>
      <c r="J362" s="18" t="s">
        <v>113</v>
      </c>
      <c r="K362" s="18"/>
      <c r="L362" s="18">
        <v>361</v>
      </c>
      <c r="M362" s="18" t="s">
        <v>1694</v>
      </c>
      <c r="N362" s="18" t="s">
        <v>645</v>
      </c>
      <c r="O362" s="18" t="s">
        <v>1840</v>
      </c>
    </row>
    <row r="363" spans="1:15" ht="25" customHeight="1" x14ac:dyDescent="0.35">
      <c r="A363" s="18">
        <v>2025</v>
      </c>
      <c r="B363" s="18" t="s">
        <v>26</v>
      </c>
      <c r="C363" s="18" t="s">
        <v>1842</v>
      </c>
      <c r="D363" s="18" t="s">
        <v>110</v>
      </c>
      <c r="E363" s="18" t="s">
        <v>130</v>
      </c>
      <c r="F363" s="20" t="s">
        <v>1108</v>
      </c>
      <c r="G363" s="18" t="s">
        <v>113</v>
      </c>
      <c r="H363" s="18" t="s">
        <v>113</v>
      </c>
      <c r="I363" s="18" t="s">
        <v>113</v>
      </c>
      <c r="J363" s="18" t="s">
        <v>113</v>
      </c>
      <c r="K363" s="18" t="s">
        <v>113</v>
      </c>
      <c r="L363" s="18">
        <v>362</v>
      </c>
      <c r="M363" s="18" t="s">
        <v>1698</v>
      </c>
      <c r="N363" s="18" t="s">
        <v>1107</v>
      </c>
      <c r="O363" s="18" t="s">
        <v>1840</v>
      </c>
    </row>
    <row r="364" spans="1:15" ht="25" customHeight="1" x14ac:dyDescent="0.35">
      <c r="A364" s="18">
        <v>2025</v>
      </c>
      <c r="B364" s="18" t="s">
        <v>26</v>
      </c>
      <c r="C364" s="18" t="s">
        <v>1842</v>
      </c>
      <c r="D364" s="18" t="s">
        <v>110</v>
      </c>
      <c r="E364" s="18" t="s">
        <v>132</v>
      </c>
      <c r="F364" s="20" t="s">
        <v>133</v>
      </c>
      <c r="G364" s="18" t="s">
        <v>113</v>
      </c>
      <c r="H364" s="18" t="s">
        <v>113</v>
      </c>
      <c r="I364" s="18"/>
      <c r="J364" s="18"/>
      <c r="K364" s="18"/>
      <c r="L364" s="18">
        <v>363</v>
      </c>
      <c r="M364" s="18" t="s">
        <v>1693</v>
      </c>
      <c r="N364" s="18" t="s">
        <v>1112</v>
      </c>
      <c r="O364" s="18" t="s">
        <v>1840</v>
      </c>
    </row>
    <row r="365" spans="1:15" ht="25" customHeight="1" x14ac:dyDescent="0.35">
      <c r="A365" s="18">
        <v>2025</v>
      </c>
      <c r="B365" s="18" t="s">
        <v>26</v>
      </c>
      <c r="C365" s="18" t="s">
        <v>1842</v>
      </c>
      <c r="D365" s="18" t="s">
        <v>134</v>
      </c>
      <c r="E365" s="18" t="s">
        <v>152</v>
      </c>
      <c r="F365" s="20" t="s">
        <v>153</v>
      </c>
      <c r="G365" s="18"/>
      <c r="H365" s="18"/>
      <c r="I365" s="18"/>
      <c r="J365" s="18" t="s">
        <v>113</v>
      </c>
      <c r="K365" s="18" t="s">
        <v>113</v>
      </c>
      <c r="L365" s="18">
        <v>364</v>
      </c>
      <c r="M365" s="18"/>
      <c r="N365" s="18" t="s">
        <v>551</v>
      </c>
      <c r="O365" s="18" t="s">
        <v>1839</v>
      </c>
    </row>
    <row r="366" spans="1:15" ht="25" customHeight="1" x14ac:dyDescent="0.35">
      <c r="A366" s="18">
        <v>2025</v>
      </c>
      <c r="B366" s="18" t="s">
        <v>26</v>
      </c>
      <c r="C366" s="18" t="s">
        <v>1842</v>
      </c>
      <c r="D366" s="18" t="s">
        <v>134</v>
      </c>
      <c r="E366" s="18" t="s">
        <v>135</v>
      </c>
      <c r="F366" s="20" t="s">
        <v>741</v>
      </c>
      <c r="G366" s="18"/>
      <c r="H366" s="18"/>
      <c r="I366" s="18" t="s">
        <v>113</v>
      </c>
      <c r="J366" s="18" t="s">
        <v>113</v>
      </c>
      <c r="K366" s="18" t="s">
        <v>113</v>
      </c>
      <c r="L366" s="18">
        <v>365</v>
      </c>
      <c r="M366" s="18"/>
      <c r="N366" s="18" t="s">
        <v>551</v>
      </c>
      <c r="O366" s="18" t="s">
        <v>1839</v>
      </c>
    </row>
    <row r="367" spans="1:15" ht="25" customHeight="1" x14ac:dyDescent="0.35">
      <c r="A367" s="18">
        <v>2025</v>
      </c>
      <c r="B367" s="18" t="s">
        <v>26</v>
      </c>
      <c r="C367" s="18" t="s">
        <v>1842</v>
      </c>
      <c r="D367" s="18" t="s">
        <v>134</v>
      </c>
      <c r="E367" s="18" t="s">
        <v>137</v>
      </c>
      <c r="F367" s="20" t="s">
        <v>745</v>
      </c>
      <c r="G367" s="18"/>
      <c r="H367" s="18"/>
      <c r="I367" s="18" t="s">
        <v>113</v>
      </c>
      <c r="J367" s="18" t="s">
        <v>113</v>
      </c>
      <c r="K367" s="18"/>
      <c r="L367" s="18">
        <v>366</v>
      </c>
      <c r="M367" s="18"/>
      <c r="N367" s="18" t="s">
        <v>551</v>
      </c>
      <c r="O367" s="18" t="s">
        <v>1839</v>
      </c>
    </row>
    <row r="368" spans="1:15" ht="25" customHeight="1" x14ac:dyDescent="0.35">
      <c r="A368" s="18">
        <v>2025</v>
      </c>
      <c r="B368" s="18" t="s">
        <v>26</v>
      </c>
      <c r="C368" s="18" t="s">
        <v>1842</v>
      </c>
      <c r="D368" s="18" t="s">
        <v>134</v>
      </c>
      <c r="E368" s="18" t="s">
        <v>458</v>
      </c>
      <c r="F368" s="20" t="s">
        <v>459</v>
      </c>
      <c r="G368" s="18"/>
      <c r="H368" s="18"/>
      <c r="I368" s="18" t="s">
        <v>113</v>
      </c>
      <c r="J368" s="18" t="s">
        <v>113</v>
      </c>
      <c r="K368" s="18"/>
      <c r="L368" s="18">
        <v>367</v>
      </c>
      <c r="M368" s="18"/>
      <c r="N368" s="18" t="s">
        <v>551</v>
      </c>
      <c r="O368" s="18" t="s">
        <v>1839</v>
      </c>
    </row>
    <row r="369" spans="1:15" ht="25" customHeight="1" x14ac:dyDescent="0.35">
      <c r="A369" s="18">
        <v>2025</v>
      </c>
      <c r="B369" s="18" t="s">
        <v>26</v>
      </c>
      <c r="C369" s="18" t="s">
        <v>1842</v>
      </c>
      <c r="D369" s="18" t="s">
        <v>134</v>
      </c>
      <c r="E369" s="18" t="s">
        <v>154</v>
      </c>
      <c r="F369" s="20" t="s">
        <v>155</v>
      </c>
      <c r="G369" s="18"/>
      <c r="H369" s="18"/>
      <c r="I369" s="18" t="s">
        <v>113</v>
      </c>
      <c r="J369" s="18" t="s">
        <v>113</v>
      </c>
      <c r="K369" s="18"/>
      <c r="L369" s="18">
        <v>368</v>
      </c>
      <c r="M369" s="18"/>
      <c r="N369" s="18" t="s">
        <v>551</v>
      </c>
      <c r="O369" s="18" t="s">
        <v>1839</v>
      </c>
    </row>
    <row r="370" spans="1:15" ht="25" customHeight="1" x14ac:dyDescent="0.35">
      <c r="A370" s="18">
        <v>2025</v>
      </c>
      <c r="B370" s="18" t="s">
        <v>26</v>
      </c>
      <c r="C370" s="18" t="s">
        <v>1842</v>
      </c>
      <c r="D370" s="18" t="s">
        <v>134</v>
      </c>
      <c r="E370" s="18" t="s">
        <v>141</v>
      </c>
      <c r="F370" s="20" t="s">
        <v>753</v>
      </c>
      <c r="G370" s="18"/>
      <c r="H370" s="18"/>
      <c r="I370" s="18" t="s">
        <v>113</v>
      </c>
      <c r="J370" s="18"/>
      <c r="K370" s="18" t="s">
        <v>113</v>
      </c>
      <c r="L370" s="18">
        <v>369</v>
      </c>
      <c r="M370" s="18"/>
      <c r="N370" s="18" t="s">
        <v>551</v>
      </c>
      <c r="O370" s="18" t="s">
        <v>1839</v>
      </c>
    </row>
    <row r="371" spans="1:15" ht="25" customHeight="1" x14ac:dyDescent="0.35">
      <c r="A371" s="18">
        <v>2025</v>
      </c>
      <c r="B371" s="18" t="s">
        <v>26</v>
      </c>
      <c r="C371" s="18" t="s">
        <v>1842</v>
      </c>
      <c r="D371" s="18" t="s">
        <v>134</v>
      </c>
      <c r="E371" s="18" t="s">
        <v>143</v>
      </c>
      <c r="F371" s="20" t="s">
        <v>1877</v>
      </c>
      <c r="G371" s="18"/>
      <c r="H371" s="18"/>
      <c r="I371" s="18" t="s">
        <v>113</v>
      </c>
      <c r="J371" s="18" t="s">
        <v>113</v>
      </c>
      <c r="K371" s="18"/>
      <c r="L371" s="18">
        <v>370</v>
      </c>
      <c r="M371" s="18"/>
      <c r="N371" s="18" t="s">
        <v>551</v>
      </c>
      <c r="O371" s="18" t="s">
        <v>1839</v>
      </c>
    </row>
    <row r="372" spans="1:15" ht="25" customHeight="1" x14ac:dyDescent="0.35">
      <c r="A372" s="18">
        <v>2025</v>
      </c>
      <c r="B372" s="18" t="s">
        <v>26</v>
      </c>
      <c r="C372" s="18" t="s">
        <v>1842</v>
      </c>
      <c r="D372" s="18" t="s">
        <v>134</v>
      </c>
      <c r="E372" s="18" t="s">
        <v>146</v>
      </c>
      <c r="F372" s="20" t="s">
        <v>350</v>
      </c>
      <c r="G372" s="18"/>
      <c r="H372" s="18"/>
      <c r="I372" s="18" t="s">
        <v>113</v>
      </c>
      <c r="J372" s="18" t="s">
        <v>113</v>
      </c>
      <c r="K372" s="18"/>
      <c r="L372" s="18">
        <v>371</v>
      </c>
      <c r="M372" s="18"/>
      <c r="N372" s="18" t="s">
        <v>551</v>
      </c>
      <c r="O372" s="18" t="s">
        <v>1839</v>
      </c>
    </row>
    <row r="373" spans="1:15" ht="25" customHeight="1" x14ac:dyDescent="0.35">
      <c r="A373" s="18">
        <v>2025</v>
      </c>
      <c r="B373" s="18" t="s">
        <v>26</v>
      </c>
      <c r="C373" s="18" t="s">
        <v>1842</v>
      </c>
      <c r="D373" s="18" t="s">
        <v>134</v>
      </c>
      <c r="E373" s="18" t="s">
        <v>460</v>
      </c>
      <c r="F373" s="20" t="s">
        <v>461</v>
      </c>
      <c r="G373" s="18"/>
      <c r="H373" s="18"/>
      <c r="I373" s="18"/>
      <c r="J373" s="18" t="s">
        <v>113</v>
      </c>
      <c r="K373" s="18" t="s">
        <v>113</v>
      </c>
      <c r="L373" s="18">
        <v>372</v>
      </c>
      <c r="M373" s="18"/>
      <c r="N373" s="18" t="s">
        <v>551</v>
      </c>
      <c r="O373" s="18" t="s">
        <v>1839</v>
      </c>
    </row>
    <row r="374" spans="1:15" ht="25" customHeight="1" x14ac:dyDescent="0.35">
      <c r="A374" s="18">
        <v>2025</v>
      </c>
      <c r="B374" s="18" t="s">
        <v>26</v>
      </c>
      <c r="C374" s="18" t="s">
        <v>1842</v>
      </c>
      <c r="D374" s="18" t="s">
        <v>134</v>
      </c>
      <c r="E374" s="18" t="s">
        <v>1867</v>
      </c>
      <c r="F374" s="20" t="s">
        <v>462</v>
      </c>
      <c r="G374" s="18"/>
      <c r="H374" s="18"/>
      <c r="I374" s="18" t="s">
        <v>113</v>
      </c>
      <c r="J374" s="18" t="s">
        <v>113</v>
      </c>
      <c r="K374" s="18"/>
      <c r="L374" s="18">
        <v>373</v>
      </c>
      <c r="M374" s="18"/>
      <c r="N374" s="18" t="s">
        <v>551</v>
      </c>
      <c r="O374" s="18" t="s">
        <v>1839</v>
      </c>
    </row>
    <row r="375" spans="1:15" ht="25" customHeight="1" x14ac:dyDescent="0.35">
      <c r="A375" s="18">
        <v>2025</v>
      </c>
      <c r="B375" s="18" t="s">
        <v>26</v>
      </c>
      <c r="C375" s="18" t="s">
        <v>1842</v>
      </c>
      <c r="D375" s="18" t="s">
        <v>134</v>
      </c>
      <c r="E375" s="18" t="s">
        <v>139</v>
      </c>
      <c r="F375" s="20" t="s">
        <v>463</v>
      </c>
      <c r="G375" s="18"/>
      <c r="H375" s="18"/>
      <c r="I375" s="18" t="s">
        <v>113</v>
      </c>
      <c r="J375" s="18" t="s">
        <v>113</v>
      </c>
      <c r="K375" s="18"/>
      <c r="L375" s="18">
        <v>374</v>
      </c>
      <c r="M375" s="18"/>
      <c r="N375" s="18" t="s">
        <v>551</v>
      </c>
      <c r="O375" s="18" t="s">
        <v>1839</v>
      </c>
    </row>
    <row r="376" spans="1:15" ht="25" customHeight="1" x14ac:dyDescent="0.35">
      <c r="A376" s="18">
        <v>2025</v>
      </c>
      <c r="B376" s="18" t="s">
        <v>26</v>
      </c>
      <c r="C376" s="18" t="s">
        <v>1842</v>
      </c>
      <c r="D376" s="18" t="s">
        <v>134</v>
      </c>
      <c r="E376" s="18" t="s">
        <v>148</v>
      </c>
      <c r="F376" s="20" t="s">
        <v>767</v>
      </c>
      <c r="G376" s="18"/>
      <c r="H376" s="18"/>
      <c r="I376" s="18" t="s">
        <v>113</v>
      </c>
      <c r="J376" s="18" t="s">
        <v>113</v>
      </c>
      <c r="K376" s="18" t="s">
        <v>113</v>
      </c>
      <c r="L376" s="18">
        <v>375</v>
      </c>
      <c r="M376" s="18"/>
      <c r="N376" s="18" t="s">
        <v>551</v>
      </c>
      <c r="O376" s="18" t="s">
        <v>1839</v>
      </c>
    </row>
    <row r="377" spans="1:15" ht="25" customHeight="1" x14ac:dyDescent="0.35">
      <c r="A377" s="18">
        <v>2025</v>
      </c>
      <c r="B377" s="18" t="s">
        <v>26</v>
      </c>
      <c r="C377" s="18" t="s">
        <v>1842</v>
      </c>
      <c r="D377" s="18" t="s">
        <v>134</v>
      </c>
      <c r="E377" s="18" t="s">
        <v>156</v>
      </c>
      <c r="F377" s="20" t="s">
        <v>356</v>
      </c>
      <c r="G377" s="18"/>
      <c r="H377" s="18"/>
      <c r="I377" s="18" t="s">
        <v>113</v>
      </c>
      <c r="J377" s="18"/>
      <c r="K377" s="18" t="s">
        <v>113</v>
      </c>
      <c r="L377" s="18">
        <v>376</v>
      </c>
      <c r="M377" s="18"/>
      <c r="N377" s="18" t="s">
        <v>551</v>
      </c>
      <c r="O377" s="18" t="s">
        <v>1839</v>
      </c>
    </row>
    <row r="378" spans="1:15" ht="25" customHeight="1" x14ac:dyDescent="0.35">
      <c r="A378" s="18">
        <v>2025</v>
      </c>
      <c r="B378" s="18" t="s">
        <v>26</v>
      </c>
      <c r="C378" s="18" t="s">
        <v>1842</v>
      </c>
      <c r="D378" s="18" t="s">
        <v>134</v>
      </c>
      <c r="E378" s="18" t="s">
        <v>175</v>
      </c>
      <c r="F378" s="20" t="s">
        <v>176</v>
      </c>
      <c r="G378" s="18"/>
      <c r="H378" s="18"/>
      <c r="I378" s="18"/>
      <c r="J378" s="18" t="s">
        <v>113</v>
      </c>
      <c r="K378" s="18" t="s">
        <v>113</v>
      </c>
      <c r="L378" s="18">
        <v>377</v>
      </c>
      <c r="M378" s="18"/>
      <c r="N378" s="18" t="s">
        <v>645</v>
      </c>
      <c r="O378" s="18" t="s">
        <v>1839</v>
      </c>
    </row>
    <row r="379" spans="1:15" ht="25" customHeight="1" x14ac:dyDescent="0.35">
      <c r="A379" s="18">
        <v>2025</v>
      </c>
      <c r="B379" s="18" t="s">
        <v>26</v>
      </c>
      <c r="C379" s="18" t="s">
        <v>1842</v>
      </c>
      <c r="D379" s="18" t="s">
        <v>134</v>
      </c>
      <c r="E379" s="18" t="s">
        <v>158</v>
      </c>
      <c r="F379" s="20" t="s">
        <v>159</v>
      </c>
      <c r="G379" s="18"/>
      <c r="H379" s="18"/>
      <c r="I379" s="18" t="s">
        <v>113</v>
      </c>
      <c r="J379" s="18" t="s">
        <v>113</v>
      </c>
      <c r="K379" s="18" t="s">
        <v>113</v>
      </c>
      <c r="L379" s="18">
        <v>378</v>
      </c>
      <c r="M379" s="18"/>
      <c r="N379" s="18" t="s">
        <v>645</v>
      </c>
      <c r="O379" s="18" t="s">
        <v>1839</v>
      </c>
    </row>
    <row r="380" spans="1:15" ht="25" customHeight="1" x14ac:dyDescent="0.35">
      <c r="A380" s="18">
        <v>2025</v>
      </c>
      <c r="B380" s="18" t="s">
        <v>26</v>
      </c>
      <c r="C380" s="18" t="s">
        <v>1842</v>
      </c>
      <c r="D380" s="18" t="s">
        <v>134</v>
      </c>
      <c r="E380" s="18" t="s">
        <v>160</v>
      </c>
      <c r="F380" s="20" t="s">
        <v>161</v>
      </c>
      <c r="G380" s="18"/>
      <c r="H380" s="18"/>
      <c r="I380" s="18"/>
      <c r="J380" s="18" t="s">
        <v>113</v>
      </c>
      <c r="K380" s="18" t="s">
        <v>113</v>
      </c>
      <c r="L380" s="18">
        <v>379</v>
      </c>
      <c r="M380" s="18"/>
      <c r="N380" s="18" t="s">
        <v>645</v>
      </c>
      <c r="O380" s="18" t="s">
        <v>1839</v>
      </c>
    </row>
    <row r="381" spans="1:15" ht="25" customHeight="1" x14ac:dyDescent="0.35">
      <c r="A381" s="18">
        <v>2025</v>
      </c>
      <c r="B381" s="18" t="s">
        <v>26</v>
      </c>
      <c r="C381" s="18" t="s">
        <v>1842</v>
      </c>
      <c r="D381" s="18" t="s">
        <v>134</v>
      </c>
      <c r="E381" s="18" t="s">
        <v>465</v>
      </c>
      <c r="F381" s="20" t="s">
        <v>466</v>
      </c>
      <c r="G381" s="18"/>
      <c r="H381" s="18"/>
      <c r="I381" s="18"/>
      <c r="J381" s="18" t="s">
        <v>113</v>
      </c>
      <c r="K381" s="18" t="s">
        <v>113</v>
      </c>
      <c r="L381" s="18">
        <v>380</v>
      </c>
      <c r="M381" s="18"/>
      <c r="N381" s="18" t="s">
        <v>645</v>
      </c>
      <c r="O381" s="18" t="s">
        <v>1839</v>
      </c>
    </row>
    <row r="382" spans="1:15" ht="25" customHeight="1" x14ac:dyDescent="0.35">
      <c r="A382" s="18">
        <v>2025</v>
      </c>
      <c r="B382" s="18" t="s">
        <v>26</v>
      </c>
      <c r="C382" s="18" t="s">
        <v>1842</v>
      </c>
      <c r="D382" s="18" t="s">
        <v>134</v>
      </c>
      <c r="E382" s="18" t="s">
        <v>177</v>
      </c>
      <c r="F382" s="20" t="s">
        <v>467</v>
      </c>
      <c r="G382" s="18"/>
      <c r="H382" s="18"/>
      <c r="I382" s="18"/>
      <c r="J382" s="18" t="s">
        <v>113</v>
      </c>
      <c r="K382" s="18" t="s">
        <v>113</v>
      </c>
      <c r="L382" s="18">
        <v>381</v>
      </c>
      <c r="M382" s="18"/>
      <c r="N382" s="18" t="s">
        <v>645</v>
      </c>
      <c r="O382" s="18" t="s">
        <v>1839</v>
      </c>
    </row>
    <row r="383" spans="1:15" ht="25" customHeight="1" x14ac:dyDescent="0.35">
      <c r="A383" s="18">
        <v>2025</v>
      </c>
      <c r="B383" s="18" t="s">
        <v>26</v>
      </c>
      <c r="C383" s="18" t="s">
        <v>1842</v>
      </c>
      <c r="D383" s="18" t="s">
        <v>134</v>
      </c>
      <c r="E383" s="18" t="s">
        <v>164</v>
      </c>
      <c r="F383" s="20" t="s">
        <v>957</v>
      </c>
      <c r="G383" s="18"/>
      <c r="H383" s="18"/>
      <c r="I383" s="18" t="s">
        <v>113</v>
      </c>
      <c r="J383" s="18"/>
      <c r="K383" s="18" t="s">
        <v>113</v>
      </c>
      <c r="L383" s="18">
        <v>382</v>
      </c>
      <c r="M383" s="18"/>
      <c r="N383" s="18" t="s">
        <v>645</v>
      </c>
      <c r="O383" s="18" t="s">
        <v>1839</v>
      </c>
    </row>
    <row r="384" spans="1:15" ht="25" customHeight="1" x14ac:dyDescent="0.35">
      <c r="A384" s="18">
        <v>2025</v>
      </c>
      <c r="B384" s="18" t="s">
        <v>26</v>
      </c>
      <c r="C384" s="18" t="s">
        <v>1842</v>
      </c>
      <c r="D384" s="18" t="s">
        <v>134</v>
      </c>
      <c r="E384" s="18" t="s">
        <v>166</v>
      </c>
      <c r="F384" s="20" t="s">
        <v>256</v>
      </c>
      <c r="G384" s="18"/>
      <c r="H384" s="18"/>
      <c r="I384" s="18"/>
      <c r="J384" s="18" t="s">
        <v>113</v>
      </c>
      <c r="K384" s="18" t="s">
        <v>113</v>
      </c>
      <c r="L384" s="18">
        <v>383</v>
      </c>
      <c r="M384" s="18"/>
      <c r="N384" s="18" t="s">
        <v>645</v>
      </c>
      <c r="O384" s="18" t="s">
        <v>1839</v>
      </c>
    </row>
    <row r="385" spans="1:15" ht="25" customHeight="1" x14ac:dyDescent="0.35">
      <c r="A385" s="18">
        <v>2025</v>
      </c>
      <c r="B385" s="18" t="s">
        <v>26</v>
      </c>
      <c r="C385" s="18" t="s">
        <v>1842</v>
      </c>
      <c r="D385" s="18" t="s">
        <v>134</v>
      </c>
      <c r="E385" s="18" t="s">
        <v>169</v>
      </c>
      <c r="F385" s="20" t="s">
        <v>170</v>
      </c>
      <c r="G385" s="18"/>
      <c r="H385" s="18"/>
      <c r="I385" s="18" t="s">
        <v>113</v>
      </c>
      <c r="J385" s="18" t="s">
        <v>113</v>
      </c>
      <c r="K385" s="18"/>
      <c r="L385" s="18">
        <v>384</v>
      </c>
      <c r="M385" s="18"/>
      <c r="N385" s="18" t="s">
        <v>645</v>
      </c>
      <c r="O385" s="18" t="s">
        <v>1839</v>
      </c>
    </row>
    <row r="386" spans="1:15" ht="25" customHeight="1" x14ac:dyDescent="0.35">
      <c r="A386" s="18">
        <v>2025</v>
      </c>
      <c r="B386" s="18" t="s">
        <v>26</v>
      </c>
      <c r="C386" s="18" t="s">
        <v>1842</v>
      </c>
      <c r="D386" s="18" t="s">
        <v>134</v>
      </c>
      <c r="E386" s="18" t="s">
        <v>468</v>
      </c>
      <c r="F386" s="20" t="s">
        <v>469</v>
      </c>
      <c r="G386" s="18"/>
      <c r="H386" s="18"/>
      <c r="I386" s="18"/>
      <c r="J386" s="18" t="s">
        <v>113</v>
      </c>
      <c r="K386" s="18" t="s">
        <v>113</v>
      </c>
      <c r="L386" s="18">
        <v>385</v>
      </c>
      <c r="M386" s="18"/>
      <c r="N386" s="18" t="s">
        <v>645</v>
      </c>
      <c r="O386" s="18" t="s">
        <v>1839</v>
      </c>
    </row>
    <row r="387" spans="1:15" ht="25" customHeight="1" x14ac:dyDescent="0.35">
      <c r="A387" s="18">
        <v>2025</v>
      </c>
      <c r="B387" s="18" t="s">
        <v>26</v>
      </c>
      <c r="C387" s="18" t="s">
        <v>1842</v>
      </c>
      <c r="D387" s="18" t="s">
        <v>134</v>
      </c>
      <c r="E387" s="18" t="s">
        <v>1869</v>
      </c>
      <c r="F387" s="20" t="s">
        <v>470</v>
      </c>
      <c r="G387" s="18"/>
      <c r="H387" s="18"/>
      <c r="I387" s="18" t="s">
        <v>113</v>
      </c>
      <c r="J387" s="18" t="s">
        <v>113</v>
      </c>
      <c r="K387" s="18"/>
      <c r="L387" s="18">
        <v>386</v>
      </c>
      <c r="M387" s="18"/>
      <c r="N387" s="18" t="s">
        <v>645</v>
      </c>
      <c r="O387" s="18" t="s">
        <v>1839</v>
      </c>
    </row>
    <row r="388" spans="1:15" ht="25" customHeight="1" x14ac:dyDescent="0.35">
      <c r="A388" s="18">
        <v>2025</v>
      </c>
      <c r="B388" s="18" t="s">
        <v>26</v>
      </c>
      <c r="C388" s="18" t="s">
        <v>1842</v>
      </c>
      <c r="D388" s="18" t="s">
        <v>134</v>
      </c>
      <c r="E388" s="18" t="s">
        <v>162</v>
      </c>
      <c r="F388" s="20" t="s">
        <v>163</v>
      </c>
      <c r="G388" s="18"/>
      <c r="H388" s="18"/>
      <c r="I388" s="18"/>
      <c r="J388" s="18" t="s">
        <v>113</v>
      </c>
      <c r="K388" s="18" t="s">
        <v>113</v>
      </c>
      <c r="L388" s="18">
        <v>387</v>
      </c>
      <c r="M388" s="18"/>
      <c r="N388" s="18" t="s">
        <v>645</v>
      </c>
      <c r="O388" s="18" t="s">
        <v>1839</v>
      </c>
    </row>
    <row r="389" spans="1:15" ht="25" customHeight="1" x14ac:dyDescent="0.35">
      <c r="A389" s="18">
        <v>2025</v>
      </c>
      <c r="B389" s="18" t="s">
        <v>26</v>
      </c>
      <c r="C389" s="18" t="s">
        <v>1842</v>
      </c>
      <c r="D389" s="18" t="s">
        <v>134</v>
      </c>
      <c r="E389" s="18" t="s">
        <v>171</v>
      </c>
      <c r="F389" s="20" t="s">
        <v>967</v>
      </c>
      <c r="G389" s="18"/>
      <c r="H389" s="18"/>
      <c r="I389" s="18" t="s">
        <v>113</v>
      </c>
      <c r="J389" s="18" t="s">
        <v>113</v>
      </c>
      <c r="K389" s="18" t="s">
        <v>113</v>
      </c>
      <c r="L389" s="18">
        <v>388</v>
      </c>
      <c r="M389" s="18"/>
      <c r="N389" s="18" t="s">
        <v>645</v>
      </c>
      <c r="O389" s="18" t="s">
        <v>1839</v>
      </c>
    </row>
    <row r="390" spans="1:15" ht="25" customHeight="1" x14ac:dyDescent="0.35">
      <c r="A390" s="18">
        <v>2025</v>
      </c>
      <c r="B390" s="18" t="s">
        <v>26</v>
      </c>
      <c r="C390" s="18" t="s">
        <v>1842</v>
      </c>
      <c r="D390" s="18" t="s">
        <v>134</v>
      </c>
      <c r="E390" s="18" t="s">
        <v>178</v>
      </c>
      <c r="F390" s="20" t="s">
        <v>179</v>
      </c>
      <c r="G390" s="18"/>
      <c r="H390" s="18"/>
      <c r="I390" s="18" t="s">
        <v>113</v>
      </c>
      <c r="J390" s="18"/>
      <c r="K390" s="18" t="s">
        <v>113</v>
      </c>
      <c r="L390" s="18">
        <v>389</v>
      </c>
      <c r="M390" s="18"/>
      <c r="N390" s="18" t="s">
        <v>645</v>
      </c>
      <c r="O390" s="18" t="s">
        <v>1839</v>
      </c>
    </row>
    <row r="391" spans="1:15" ht="25" customHeight="1" x14ac:dyDescent="0.35">
      <c r="A391" s="18">
        <v>2025</v>
      </c>
      <c r="B391" s="18" t="s">
        <v>26</v>
      </c>
      <c r="C391" s="18" t="s">
        <v>1842</v>
      </c>
      <c r="D391" s="18" t="s">
        <v>134</v>
      </c>
      <c r="E391" s="18" t="s">
        <v>180</v>
      </c>
      <c r="F391" s="20" t="s">
        <v>1115</v>
      </c>
      <c r="G391" s="18" t="s">
        <v>113</v>
      </c>
      <c r="H391" s="18" t="s">
        <v>113</v>
      </c>
      <c r="I391" s="18" t="s">
        <v>113</v>
      </c>
      <c r="J391" s="18" t="s">
        <v>113</v>
      </c>
      <c r="K391" s="18" t="s">
        <v>113</v>
      </c>
      <c r="L391" s="18">
        <v>390</v>
      </c>
      <c r="M391" s="18"/>
      <c r="N391" s="18" t="s">
        <v>1107</v>
      </c>
      <c r="O391" s="18" t="s">
        <v>1839</v>
      </c>
    </row>
    <row r="392" spans="1:15" ht="25" customHeight="1" x14ac:dyDescent="0.35">
      <c r="A392" s="18">
        <v>2025</v>
      </c>
      <c r="B392" s="18" t="s">
        <v>26</v>
      </c>
      <c r="C392" s="18" t="s">
        <v>1842</v>
      </c>
      <c r="D392" s="18" t="s">
        <v>134</v>
      </c>
      <c r="E392" s="18" t="s">
        <v>182</v>
      </c>
      <c r="F392" s="20" t="s">
        <v>323</v>
      </c>
      <c r="G392" s="18"/>
      <c r="H392" s="18"/>
      <c r="I392" s="18" t="s">
        <v>113</v>
      </c>
      <c r="J392" s="18" t="s">
        <v>113</v>
      </c>
      <c r="K392" s="18" t="s">
        <v>113</v>
      </c>
      <c r="L392" s="18">
        <v>391</v>
      </c>
      <c r="M392" s="18"/>
      <c r="N392" s="18" t="s">
        <v>1112</v>
      </c>
      <c r="O392" s="18" t="s">
        <v>1839</v>
      </c>
    </row>
    <row r="393" spans="1:15" ht="25" customHeight="1" x14ac:dyDescent="0.35">
      <c r="A393" s="18">
        <v>2025</v>
      </c>
      <c r="B393" s="18" t="s">
        <v>26</v>
      </c>
      <c r="C393" s="18" t="s">
        <v>1842</v>
      </c>
      <c r="D393" s="18" t="s">
        <v>184</v>
      </c>
      <c r="E393" s="18" t="s">
        <v>1868</v>
      </c>
      <c r="F393" s="20" t="s">
        <v>375</v>
      </c>
      <c r="G393" s="18" t="s">
        <v>113</v>
      </c>
      <c r="H393" s="18" t="s">
        <v>113</v>
      </c>
      <c r="I393" s="18" t="s">
        <v>113</v>
      </c>
      <c r="J393" s="18" t="s">
        <v>113</v>
      </c>
      <c r="K393" s="18" t="s">
        <v>113</v>
      </c>
      <c r="L393" s="18">
        <v>392</v>
      </c>
      <c r="M393" s="18"/>
      <c r="N393" s="18" t="s">
        <v>1107</v>
      </c>
      <c r="O393" s="18" t="s">
        <v>1839</v>
      </c>
    </row>
    <row r="394" spans="1:15" ht="25" customHeight="1" x14ac:dyDescent="0.35">
      <c r="A394" s="18">
        <v>2025</v>
      </c>
      <c r="B394" s="21" t="s">
        <v>26</v>
      </c>
      <c r="C394" s="21" t="s">
        <v>1843</v>
      </c>
      <c r="D394" s="21" t="s">
        <v>110</v>
      </c>
      <c r="E394" s="21" t="s">
        <v>111</v>
      </c>
      <c r="F394" s="22" t="s">
        <v>112</v>
      </c>
      <c r="G394" s="21"/>
      <c r="H394" s="21"/>
      <c r="I394" s="21" t="s">
        <v>113</v>
      </c>
      <c r="J394" s="21" t="s">
        <v>113</v>
      </c>
      <c r="K394" s="21"/>
      <c r="L394" s="18">
        <v>393</v>
      </c>
      <c r="M394" s="18" t="s">
        <v>1689</v>
      </c>
      <c r="N394" s="18" t="s">
        <v>551</v>
      </c>
      <c r="O394" s="18" t="s">
        <v>1840</v>
      </c>
    </row>
    <row r="395" spans="1:15" ht="25" customHeight="1" x14ac:dyDescent="0.35">
      <c r="A395" s="18">
        <v>2025</v>
      </c>
      <c r="B395" s="18" t="s">
        <v>26</v>
      </c>
      <c r="C395" s="18" t="s">
        <v>1843</v>
      </c>
      <c r="D395" s="18" t="s">
        <v>110</v>
      </c>
      <c r="E395" s="18" t="s">
        <v>114</v>
      </c>
      <c r="F395" s="20" t="s">
        <v>1870</v>
      </c>
      <c r="G395" s="18"/>
      <c r="H395" s="18"/>
      <c r="I395" s="18" t="s">
        <v>113</v>
      </c>
      <c r="J395" s="18" t="s">
        <v>113</v>
      </c>
      <c r="K395" s="18" t="s">
        <v>113</v>
      </c>
      <c r="L395" s="18">
        <v>394</v>
      </c>
      <c r="M395" s="18" t="s">
        <v>1687</v>
      </c>
      <c r="N395" s="18" t="s">
        <v>551</v>
      </c>
      <c r="O395" s="18" t="s">
        <v>1840</v>
      </c>
    </row>
    <row r="396" spans="1:15" ht="25" customHeight="1" x14ac:dyDescent="0.35">
      <c r="A396" s="18">
        <v>2025</v>
      </c>
      <c r="B396" s="18" t="s">
        <v>26</v>
      </c>
      <c r="C396" s="18" t="s">
        <v>1843</v>
      </c>
      <c r="D396" s="18" t="s">
        <v>110</v>
      </c>
      <c r="E396" s="18" t="s">
        <v>116</v>
      </c>
      <c r="F396" s="20" t="s">
        <v>1871</v>
      </c>
      <c r="G396" s="18"/>
      <c r="H396" s="18"/>
      <c r="I396" s="18" t="s">
        <v>113</v>
      </c>
      <c r="J396" s="18" t="s">
        <v>113</v>
      </c>
      <c r="K396" s="18"/>
      <c r="L396" s="18">
        <v>395</v>
      </c>
      <c r="M396" s="18" t="s">
        <v>1691</v>
      </c>
      <c r="N396" s="18" t="s">
        <v>551</v>
      </c>
      <c r="O396" s="18" t="s">
        <v>1840</v>
      </c>
    </row>
    <row r="397" spans="1:15" ht="25" customHeight="1" x14ac:dyDescent="0.35">
      <c r="A397" s="18">
        <v>2025</v>
      </c>
      <c r="B397" s="18" t="s">
        <v>26</v>
      </c>
      <c r="C397" s="18" t="s">
        <v>1843</v>
      </c>
      <c r="D397" s="18" t="s">
        <v>110</v>
      </c>
      <c r="E397" s="18" t="s">
        <v>1867</v>
      </c>
      <c r="F397" s="20" t="s">
        <v>462</v>
      </c>
      <c r="G397" s="18"/>
      <c r="H397" s="18"/>
      <c r="I397" s="18" t="s">
        <v>113</v>
      </c>
      <c r="J397" s="18" t="s">
        <v>113</v>
      </c>
      <c r="K397" s="18"/>
      <c r="L397" s="18">
        <v>396</v>
      </c>
      <c r="M397" s="18" t="s">
        <v>1688</v>
      </c>
      <c r="N397" s="18" t="s">
        <v>551</v>
      </c>
      <c r="O397" s="18" t="s">
        <v>1840</v>
      </c>
    </row>
    <row r="398" spans="1:15" ht="25" customHeight="1" x14ac:dyDescent="0.35">
      <c r="A398" s="18">
        <v>2025</v>
      </c>
      <c r="B398" s="18" t="s">
        <v>26</v>
      </c>
      <c r="C398" s="18" t="s">
        <v>1843</v>
      </c>
      <c r="D398" s="18" t="s">
        <v>110</v>
      </c>
      <c r="E398" s="18" t="s">
        <v>118</v>
      </c>
      <c r="F398" s="20" t="s">
        <v>1872</v>
      </c>
      <c r="G398" s="18"/>
      <c r="H398" s="18"/>
      <c r="I398" s="18" t="s">
        <v>113</v>
      </c>
      <c r="J398" s="18" t="s">
        <v>113</v>
      </c>
      <c r="K398" s="18"/>
      <c r="L398" s="18">
        <v>397</v>
      </c>
      <c r="M398" s="18" t="s">
        <v>1696</v>
      </c>
      <c r="N398" s="18" t="s">
        <v>551</v>
      </c>
      <c r="O398" s="18" t="s">
        <v>1840</v>
      </c>
    </row>
    <row r="399" spans="1:15" ht="25" customHeight="1" x14ac:dyDescent="0.35">
      <c r="A399" s="18">
        <v>2025</v>
      </c>
      <c r="B399" s="18" t="s">
        <v>26</v>
      </c>
      <c r="C399" s="18" t="s">
        <v>1843</v>
      </c>
      <c r="D399" s="18" t="s">
        <v>110</v>
      </c>
      <c r="E399" s="18" t="s">
        <v>121</v>
      </c>
      <c r="F399" s="20" t="s">
        <v>1873</v>
      </c>
      <c r="G399" s="18"/>
      <c r="H399" s="18"/>
      <c r="I399" s="18" t="s">
        <v>113</v>
      </c>
      <c r="J399" s="18" t="s">
        <v>113</v>
      </c>
      <c r="K399" s="18"/>
      <c r="L399" s="18">
        <v>398</v>
      </c>
      <c r="M399" s="18" t="s">
        <v>1697</v>
      </c>
      <c r="N399" s="18" t="s">
        <v>645</v>
      </c>
      <c r="O399" s="18" t="s">
        <v>1840</v>
      </c>
    </row>
    <row r="400" spans="1:15" ht="25" customHeight="1" x14ac:dyDescent="0.35">
      <c r="A400" s="18">
        <v>2025</v>
      </c>
      <c r="B400" s="18" t="s">
        <v>26</v>
      </c>
      <c r="C400" s="18" t="s">
        <v>1843</v>
      </c>
      <c r="D400" s="18" t="s">
        <v>110</v>
      </c>
      <c r="E400" s="18" t="s">
        <v>123</v>
      </c>
      <c r="F400" s="20" t="s">
        <v>1874</v>
      </c>
      <c r="G400" s="18"/>
      <c r="H400" s="18"/>
      <c r="I400" s="18" t="s">
        <v>113</v>
      </c>
      <c r="J400" s="18" t="s">
        <v>113</v>
      </c>
      <c r="K400" s="18" t="s">
        <v>113</v>
      </c>
      <c r="L400" s="18">
        <v>399</v>
      </c>
      <c r="M400" s="18" t="s">
        <v>1695</v>
      </c>
      <c r="N400" s="18" t="s">
        <v>645</v>
      </c>
      <c r="O400" s="18" t="s">
        <v>1840</v>
      </c>
    </row>
    <row r="401" spans="1:15" ht="25" customHeight="1" x14ac:dyDescent="0.35">
      <c r="A401" s="18">
        <v>2025</v>
      </c>
      <c r="B401" s="18" t="s">
        <v>26</v>
      </c>
      <c r="C401" s="18" t="s">
        <v>1843</v>
      </c>
      <c r="D401" s="18" t="s">
        <v>110</v>
      </c>
      <c r="E401" s="18" t="s">
        <v>125</v>
      </c>
      <c r="F401" s="20" t="s">
        <v>1875</v>
      </c>
      <c r="G401" s="18"/>
      <c r="H401" s="18"/>
      <c r="I401" s="18" t="s">
        <v>113</v>
      </c>
      <c r="J401" s="18" t="s">
        <v>113</v>
      </c>
      <c r="K401" s="18" t="s">
        <v>113</v>
      </c>
      <c r="L401" s="18">
        <v>400</v>
      </c>
      <c r="M401" s="18" t="s">
        <v>1690</v>
      </c>
      <c r="N401" s="18" t="s">
        <v>645</v>
      </c>
      <c r="O401" s="18" t="s">
        <v>1840</v>
      </c>
    </row>
    <row r="402" spans="1:15" ht="25" customHeight="1" x14ac:dyDescent="0.35">
      <c r="A402" s="18">
        <v>2025</v>
      </c>
      <c r="B402" s="18" t="s">
        <v>26</v>
      </c>
      <c r="C402" s="18" t="s">
        <v>1843</v>
      </c>
      <c r="D402" s="18" t="s">
        <v>110</v>
      </c>
      <c r="E402" s="18" t="s">
        <v>1869</v>
      </c>
      <c r="F402" s="20" t="s">
        <v>470</v>
      </c>
      <c r="G402" s="18"/>
      <c r="H402" s="18"/>
      <c r="I402" s="18" t="s">
        <v>113</v>
      </c>
      <c r="J402" s="18" t="s">
        <v>113</v>
      </c>
      <c r="K402" s="18"/>
      <c r="L402" s="18">
        <v>401</v>
      </c>
      <c r="M402" s="18" t="s">
        <v>1692</v>
      </c>
      <c r="N402" s="18" t="s">
        <v>645</v>
      </c>
      <c r="O402" s="18" t="s">
        <v>1840</v>
      </c>
    </row>
    <row r="403" spans="1:15" ht="25" customHeight="1" x14ac:dyDescent="0.35">
      <c r="A403" s="18">
        <v>2025</v>
      </c>
      <c r="B403" s="18" t="s">
        <v>26</v>
      </c>
      <c r="C403" s="18" t="s">
        <v>1843</v>
      </c>
      <c r="D403" s="18" t="s">
        <v>110</v>
      </c>
      <c r="E403" s="18" t="s">
        <v>127</v>
      </c>
      <c r="F403" s="20" t="s">
        <v>1876</v>
      </c>
      <c r="G403" s="18"/>
      <c r="H403" s="18"/>
      <c r="I403" s="18" t="s">
        <v>113</v>
      </c>
      <c r="J403" s="18" t="s">
        <v>113</v>
      </c>
      <c r="K403" s="18"/>
      <c r="L403" s="18">
        <v>402</v>
      </c>
      <c r="M403" s="18" t="s">
        <v>1694</v>
      </c>
      <c r="N403" s="18" t="s">
        <v>645</v>
      </c>
      <c r="O403" s="18" t="s">
        <v>1840</v>
      </c>
    </row>
    <row r="404" spans="1:15" ht="25" customHeight="1" x14ac:dyDescent="0.35">
      <c r="A404" s="18">
        <v>2025</v>
      </c>
      <c r="B404" s="18" t="s">
        <v>26</v>
      </c>
      <c r="C404" s="18" t="s">
        <v>1843</v>
      </c>
      <c r="D404" s="18" t="s">
        <v>110</v>
      </c>
      <c r="E404" s="18" t="s">
        <v>130</v>
      </c>
      <c r="F404" s="20" t="s">
        <v>1108</v>
      </c>
      <c r="G404" s="18" t="s">
        <v>113</v>
      </c>
      <c r="H404" s="18" t="s">
        <v>113</v>
      </c>
      <c r="I404" s="18" t="s">
        <v>113</v>
      </c>
      <c r="J404" s="18" t="s">
        <v>113</v>
      </c>
      <c r="K404" s="18" t="s">
        <v>113</v>
      </c>
      <c r="L404" s="18">
        <v>403</v>
      </c>
      <c r="M404" s="18" t="s">
        <v>1698</v>
      </c>
      <c r="N404" s="18" t="s">
        <v>1107</v>
      </c>
      <c r="O404" s="18" t="s">
        <v>1840</v>
      </c>
    </row>
    <row r="405" spans="1:15" ht="25" customHeight="1" x14ac:dyDescent="0.35">
      <c r="A405" s="18">
        <v>2025</v>
      </c>
      <c r="B405" s="18" t="s">
        <v>26</v>
      </c>
      <c r="C405" s="18" t="s">
        <v>1843</v>
      </c>
      <c r="D405" s="18" t="s">
        <v>110</v>
      </c>
      <c r="E405" s="18" t="s">
        <v>132</v>
      </c>
      <c r="F405" s="20" t="s">
        <v>133</v>
      </c>
      <c r="G405" s="18" t="s">
        <v>113</v>
      </c>
      <c r="H405" s="18" t="s">
        <v>113</v>
      </c>
      <c r="I405" s="18"/>
      <c r="J405" s="18"/>
      <c r="K405" s="18"/>
      <c r="L405" s="18">
        <v>404</v>
      </c>
      <c r="M405" s="18" t="s">
        <v>1693</v>
      </c>
      <c r="N405" s="18" t="s">
        <v>1112</v>
      </c>
      <c r="O405" s="18" t="s">
        <v>1840</v>
      </c>
    </row>
    <row r="406" spans="1:15" ht="25" customHeight="1" x14ac:dyDescent="0.35">
      <c r="A406" s="18">
        <v>2025</v>
      </c>
      <c r="B406" s="18" t="s">
        <v>26</v>
      </c>
      <c r="C406" s="18" t="s">
        <v>1843</v>
      </c>
      <c r="D406" s="18" t="s">
        <v>134</v>
      </c>
      <c r="E406" s="18" t="s">
        <v>135</v>
      </c>
      <c r="F406" s="20" t="s">
        <v>741</v>
      </c>
      <c r="G406" s="18"/>
      <c r="H406" s="18"/>
      <c r="I406" s="18" t="s">
        <v>113</v>
      </c>
      <c r="J406" s="18" t="s">
        <v>113</v>
      </c>
      <c r="K406" s="18" t="s">
        <v>113</v>
      </c>
      <c r="L406" s="18">
        <v>405</v>
      </c>
      <c r="M406" s="18"/>
      <c r="N406" s="18" t="s">
        <v>551</v>
      </c>
      <c r="O406" s="18" t="s">
        <v>1839</v>
      </c>
    </row>
    <row r="407" spans="1:15" ht="25" customHeight="1" x14ac:dyDescent="0.35">
      <c r="A407" s="18">
        <v>2025</v>
      </c>
      <c r="B407" s="18" t="s">
        <v>26</v>
      </c>
      <c r="C407" s="18" t="s">
        <v>1843</v>
      </c>
      <c r="D407" s="18" t="s">
        <v>134</v>
      </c>
      <c r="E407" s="18" t="s">
        <v>137</v>
      </c>
      <c r="F407" s="20" t="s">
        <v>745</v>
      </c>
      <c r="G407" s="18"/>
      <c r="H407" s="18"/>
      <c r="I407" s="18" t="s">
        <v>113</v>
      </c>
      <c r="J407" s="18" t="s">
        <v>113</v>
      </c>
      <c r="K407" s="18"/>
      <c r="L407" s="18">
        <v>406</v>
      </c>
      <c r="M407" s="18"/>
      <c r="N407" s="18" t="s">
        <v>551</v>
      </c>
      <c r="O407" s="18" t="s">
        <v>1839</v>
      </c>
    </row>
    <row r="408" spans="1:15" ht="25" customHeight="1" x14ac:dyDescent="0.35">
      <c r="A408" s="18">
        <v>2025</v>
      </c>
      <c r="B408" s="18" t="s">
        <v>26</v>
      </c>
      <c r="C408" s="18" t="s">
        <v>1843</v>
      </c>
      <c r="D408" s="18" t="s">
        <v>134</v>
      </c>
      <c r="E408" s="18" t="s">
        <v>139</v>
      </c>
      <c r="F408" s="20" t="s">
        <v>463</v>
      </c>
      <c r="G408" s="18"/>
      <c r="H408" s="18"/>
      <c r="I408" s="18" t="s">
        <v>113</v>
      </c>
      <c r="J408" s="18" t="s">
        <v>113</v>
      </c>
      <c r="K408" s="18"/>
      <c r="L408" s="18">
        <v>407</v>
      </c>
      <c r="M408" s="18"/>
      <c r="N408" s="18" t="s">
        <v>551</v>
      </c>
      <c r="O408" s="18" t="s">
        <v>1839</v>
      </c>
    </row>
    <row r="409" spans="1:15" ht="25" customHeight="1" x14ac:dyDescent="0.35">
      <c r="A409" s="18">
        <v>2025</v>
      </c>
      <c r="B409" s="18" t="s">
        <v>26</v>
      </c>
      <c r="C409" s="18" t="s">
        <v>1843</v>
      </c>
      <c r="D409" s="18" t="s">
        <v>134</v>
      </c>
      <c r="E409" s="18" t="s">
        <v>141</v>
      </c>
      <c r="F409" s="20" t="s">
        <v>753</v>
      </c>
      <c r="G409" s="18"/>
      <c r="H409" s="18"/>
      <c r="I409" s="18" t="s">
        <v>113</v>
      </c>
      <c r="J409" s="18" t="s">
        <v>113</v>
      </c>
      <c r="K409" s="18"/>
      <c r="L409" s="18">
        <v>408</v>
      </c>
      <c r="M409" s="18"/>
      <c r="N409" s="18" t="s">
        <v>551</v>
      </c>
      <c r="O409" s="18" t="s">
        <v>1839</v>
      </c>
    </row>
    <row r="410" spans="1:15" ht="25" customHeight="1" x14ac:dyDescent="0.35">
      <c r="A410" s="18">
        <v>2025</v>
      </c>
      <c r="B410" s="18" t="s">
        <v>26</v>
      </c>
      <c r="C410" s="18" t="s">
        <v>1843</v>
      </c>
      <c r="D410" s="18" t="s">
        <v>134</v>
      </c>
      <c r="E410" s="18" t="s">
        <v>143</v>
      </c>
      <c r="F410" s="20" t="s">
        <v>1877</v>
      </c>
      <c r="G410" s="18"/>
      <c r="H410" s="18"/>
      <c r="I410" s="18" t="s">
        <v>113</v>
      </c>
      <c r="J410" s="18" t="s">
        <v>113</v>
      </c>
      <c r="K410" s="18"/>
      <c r="L410" s="18">
        <v>409</v>
      </c>
      <c r="M410" s="18"/>
      <c r="N410" s="18" t="s">
        <v>551</v>
      </c>
      <c r="O410" s="18" t="s">
        <v>1839</v>
      </c>
    </row>
    <row r="411" spans="1:15" ht="25" customHeight="1" x14ac:dyDescent="0.35">
      <c r="A411" s="18">
        <v>2025</v>
      </c>
      <c r="B411" s="18" t="s">
        <v>26</v>
      </c>
      <c r="C411" s="18" t="s">
        <v>1843</v>
      </c>
      <c r="D411" s="18" t="s">
        <v>134</v>
      </c>
      <c r="E411" s="18" t="s">
        <v>154</v>
      </c>
      <c r="F411" s="20" t="s">
        <v>155</v>
      </c>
      <c r="G411" s="18"/>
      <c r="H411" s="18"/>
      <c r="I411" s="18" t="s">
        <v>113</v>
      </c>
      <c r="J411" s="18" t="s">
        <v>113</v>
      </c>
      <c r="K411" s="18"/>
      <c r="L411" s="18">
        <v>410</v>
      </c>
      <c r="M411" s="18"/>
      <c r="N411" s="18" t="s">
        <v>551</v>
      </c>
      <c r="O411" s="18" t="s">
        <v>1839</v>
      </c>
    </row>
    <row r="412" spans="1:15" ht="25" customHeight="1" x14ac:dyDescent="0.35">
      <c r="A412" s="18">
        <v>2025</v>
      </c>
      <c r="B412" s="18" t="s">
        <v>26</v>
      </c>
      <c r="C412" s="18" t="s">
        <v>1843</v>
      </c>
      <c r="D412" s="18" t="s">
        <v>134</v>
      </c>
      <c r="E412" s="18" t="s">
        <v>146</v>
      </c>
      <c r="F412" s="20" t="s">
        <v>350</v>
      </c>
      <c r="G412" s="18"/>
      <c r="H412" s="18"/>
      <c r="I412" s="18" t="s">
        <v>113</v>
      </c>
      <c r="J412" s="18" t="s">
        <v>113</v>
      </c>
      <c r="K412" s="18"/>
      <c r="L412" s="18">
        <v>411</v>
      </c>
      <c r="M412" s="18"/>
      <c r="N412" s="18" t="s">
        <v>551</v>
      </c>
      <c r="O412" s="18" t="s">
        <v>1839</v>
      </c>
    </row>
    <row r="413" spans="1:15" ht="25" customHeight="1" x14ac:dyDescent="0.35">
      <c r="A413" s="18">
        <v>2025</v>
      </c>
      <c r="B413" s="18" t="s">
        <v>26</v>
      </c>
      <c r="C413" s="18" t="s">
        <v>1843</v>
      </c>
      <c r="D413" s="18" t="s">
        <v>134</v>
      </c>
      <c r="E413" s="18" t="s">
        <v>148</v>
      </c>
      <c r="F413" s="20" t="s">
        <v>767</v>
      </c>
      <c r="G413" s="18"/>
      <c r="H413" s="18"/>
      <c r="I413" s="18" t="s">
        <v>113</v>
      </c>
      <c r="J413" s="18" t="s">
        <v>113</v>
      </c>
      <c r="K413" s="18" t="s">
        <v>113</v>
      </c>
      <c r="L413" s="18">
        <v>412</v>
      </c>
      <c r="M413" s="18"/>
      <c r="N413" s="18" t="s">
        <v>551</v>
      </c>
      <c r="O413" s="18" t="s">
        <v>1839</v>
      </c>
    </row>
    <row r="414" spans="1:15" ht="25" customHeight="1" x14ac:dyDescent="0.35">
      <c r="A414" s="18">
        <v>2025</v>
      </c>
      <c r="B414" s="18" t="s">
        <v>26</v>
      </c>
      <c r="C414" s="18" t="s">
        <v>1843</v>
      </c>
      <c r="D414" s="18" t="s">
        <v>134</v>
      </c>
      <c r="E414" s="18" t="s">
        <v>150</v>
      </c>
      <c r="F414" s="20" t="s">
        <v>1878</v>
      </c>
      <c r="G414" s="18"/>
      <c r="H414" s="18"/>
      <c r="I414" s="18" t="s">
        <v>113</v>
      </c>
      <c r="J414" s="18" t="s">
        <v>113</v>
      </c>
      <c r="K414" s="18"/>
      <c r="L414" s="18">
        <v>413</v>
      </c>
      <c r="M414" s="18"/>
      <c r="N414" s="18" t="s">
        <v>551</v>
      </c>
      <c r="O414" s="18" t="s">
        <v>1839</v>
      </c>
    </row>
    <row r="415" spans="1:15" ht="25" customHeight="1" x14ac:dyDescent="0.35">
      <c r="A415" s="18">
        <v>2025</v>
      </c>
      <c r="B415" s="18" t="s">
        <v>26</v>
      </c>
      <c r="C415" s="18" t="s">
        <v>1843</v>
      </c>
      <c r="D415" s="18" t="s">
        <v>134</v>
      </c>
      <c r="E415" s="18" t="s">
        <v>152</v>
      </c>
      <c r="F415" s="20" t="s">
        <v>153</v>
      </c>
      <c r="G415" s="18"/>
      <c r="H415" s="18"/>
      <c r="I415" s="18"/>
      <c r="J415" s="18" t="s">
        <v>113</v>
      </c>
      <c r="K415" s="18" t="s">
        <v>113</v>
      </c>
      <c r="L415" s="18">
        <v>414</v>
      </c>
      <c r="M415" s="18"/>
      <c r="N415" s="18" t="s">
        <v>551</v>
      </c>
      <c r="O415" s="18" t="s">
        <v>1839</v>
      </c>
    </row>
    <row r="416" spans="1:15" ht="25" customHeight="1" x14ac:dyDescent="0.35">
      <c r="A416" s="18">
        <v>2025</v>
      </c>
      <c r="B416" s="18" t="s">
        <v>26</v>
      </c>
      <c r="C416" s="18" t="s">
        <v>1843</v>
      </c>
      <c r="D416" s="18" t="s">
        <v>134</v>
      </c>
      <c r="E416" s="18" t="s">
        <v>1865</v>
      </c>
      <c r="F416" s="20" t="s">
        <v>145</v>
      </c>
      <c r="G416" s="18"/>
      <c r="H416" s="18"/>
      <c r="I416" s="18"/>
      <c r="J416" s="18" t="s">
        <v>113</v>
      </c>
      <c r="K416" s="18" t="s">
        <v>113</v>
      </c>
      <c r="L416" s="18">
        <v>415</v>
      </c>
      <c r="M416" s="18"/>
      <c r="N416" s="18" t="s">
        <v>551</v>
      </c>
      <c r="O416" s="18" t="s">
        <v>1839</v>
      </c>
    </row>
    <row r="417" spans="1:15" ht="25" customHeight="1" x14ac:dyDescent="0.35">
      <c r="A417" s="18">
        <v>2025</v>
      </c>
      <c r="B417" s="18" t="s">
        <v>26</v>
      </c>
      <c r="C417" s="18" t="s">
        <v>1843</v>
      </c>
      <c r="D417" s="18" t="s">
        <v>134</v>
      </c>
      <c r="E417" s="18" t="s">
        <v>156</v>
      </c>
      <c r="F417" s="20" t="s">
        <v>356</v>
      </c>
      <c r="G417" s="18"/>
      <c r="H417" s="18"/>
      <c r="I417" s="18" t="s">
        <v>113</v>
      </c>
      <c r="J417" s="18"/>
      <c r="K417" s="18" t="s">
        <v>113</v>
      </c>
      <c r="L417" s="18">
        <v>416</v>
      </c>
      <c r="M417" s="18"/>
      <c r="N417" s="18" t="s">
        <v>551</v>
      </c>
      <c r="O417" s="18" t="s">
        <v>1839</v>
      </c>
    </row>
    <row r="418" spans="1:15" ht="25" customHeight="1" x14ac:dyDescent="0.35">
      <c r="A418" s="18">
        <v>2025</v>
      </c>
      <c r="B418" s="18" t="s">
        <v>26</v>
      </c>
      <c r="C418" s="18" t="s">
        <v>1843</v>
      </c>
      <c r="D418" s="18" t="s">
        <v>134</v>
      </c>
      <c r="E418" s="18" t="s">
        <v>158</v>
      </c>
      <c r="F418" s="20" t="s">
        <v>159</v>
      </c>
      <c r="G418" s="18"/>
      <c r="H418" s="18"/>
      <c r="I418" s="18" t="s">
        <v>113</v>
      </c>
      <c r="J418" s="18" t="s">
        <v>113</v>
      </c>
      <c r="K418" s="18"/>
      <c r="L418" s="18">
        <v>417</v>
      </c>
      <c r="M418" s="18"/>
      <c r="N418" s="18" t="s">
        <v>645</v>
      </c>
      <c r="O418" s="18" t="s">
        <v>1839</v>
      </c>
    </row>
    <row r="419" spans="1:15" ht="25" customHeight="1" x14ac:dyDescent="0.35">
      <c r="A419" s="18">
        <v>2025</v>
      </c>
      <c r="B419" s="18" t="s">
        <v>26</v>
      </c>
      <c r="C419" s="18" t="s">
        <v>1843</v>
      </c>
      <c r="D419" s="18" t="s">
        <v>134</v>
      </c>
      <c r="E419" s="18" t="s">
        <v>160</v>
      </c>
      <c r="F419" s="20" t="s">
        <v>161</v>
      </c>
      <c r="G419" s="18"/>
      <c r="H419" s="18"/>
      <c r="I419" s="18"/>
      <c r="J419" s="18" t="s">
        <v>113</v>
      </c>
      <c r="K419" s="18" t="s">
        <v>113</v>
      </c>
      <c r="L419" s="18">
        <v>418</v>
      </c>
      <c r="M419" s="18"/>
      <c r="N419" s="18" t="s">
        <v>645</v>
      </c>
      <c r="O419" s="18" t="s">
        <v>1839</v>
      </c>
    </row>
    <row r="420" spans="1:15" ht="25" customHeight="1" x14ac:dyDescent="0.35">
      <c r="A420" s="18">
        <v>2025</v>
      </c>
      <c r="B420" s="18" t="s">
        <v>26</v>
      </c>
      <c r="C420" s="18" t="s">
        <v>1843</v>
      </c>
      <c r="D420" s="18" t="s">
        <v>134</v>
      </c>
      <c r="E420" s="18" t="s">
        <v>162</v>
      </c>
      <c r="F420" s="20" t="s">
        <v>163</v>
      </c>
      <c r="G420" s="18"/>
      <c r="H420" s="18"/>
      <c r="I420" s="18"/>
      <c r="J420" s="18" t="s">
        <v>113</v>
      </c>
      <c r="K420" s="18" t="s">
        <v>113</v>
      </c>
      <c r="L420" s="18">
        <v>419</v>
      </c>
      <c r="M420" s="18"/>
      <c r="N420" s="18" t="s">
        <v>645</v>
      </c>
      <c r="O420" s="18" t="s">
        <v>1839</v>
      </c>
    </row>
    <row r="421" spans="1:15" ht="25" customHeight="1" x14ac:dyDescent="0.35">
      <c r="A421" s="18">
        <v>2025</v>
      </c>
      <c r="B421" s="18" t="s">
        <v>26</v>
      </c>
      <c r="C421" s="18" t="s">
        <v>1843</v>
      </c>
      <c r="D421" s="18" t="s">
        <v>134</v>
      </c>
      <c r="E421" s="18" t="s">
        <v>164</v>
      </c>
      <c r="F421" s="20" t="s">
        <v>1879</v>
      </c>
      <c r="G421" s="18"/>
      <c r="H421" s="18"/>
      <c r="I421" s="18" t="s">
        <v>113</v>
      </c>
      <c r="J421" s="18" t="s">
        <v>113</v>
      </c>
      <c r="K421" s="18"/>
      <c r="L421" s="18">
        <v>420</v>
      </c>
      <c r="M421" s="18"/>
      <c r="N421" s="18" t="s">
        <v>645</v>
      </c>
      <c r="O421" s="18" t="s">
        <v>1839</v>
      </c>
    </row>
    <row r="422" spans="1:15" ht="25" customHeight="1" x14ac:dyDescent="0.35">
      <c r="A422" s="18">
        <v>2025</v>
      </c>
      <c r="B422" s="18" t="s">
        <v>26</v>
      </c>
      <c r="C422" s="18" t="s">
        <v>1843</v>
      </c>
      <c r="D422" s="18" t="s">
        <v>134</v>
      </c>
      <c r="E422" s="18" t="s">
        <v>166</v>
      </c>
      <c r="F422" s="20" t="s">
        <v>256</v>
      </c>
      <c r="G422" s="18"/>
      <c r="H422" s="18"/>
      <c r="I422" s="18"/>
      <c r="J422" s="18" t="s">
        <v>113</v>
      </c>
      <c r="K422" s="18" t="s">
        <v>113</v>
      </c>
      <c r="L422" s="18">
        <v>421</v>
      </c>
      <c r="M422" s="18"/>
      <c r="N422" s="18" t="s">
        <v>645</v>
      </c>
      <c r="O422" s="18" t="s">
        <v>1839</v>
      </c>
    </row>
    <row r="423" spans="1:15" ht="25" customHeight="1" x14ac:dyDescent="0.35">
      <c r="A423" s="18">
        <v>2025</v>
      </c>
      <c r="B423" s="18" t="s">
        <v>26</v>
      </c>
      <c r="C423" s="18" t="s">
        <v>1843</v>
      </c>
      <c r="D423" s="18" t="s">
        <v>134</v>
      </c>
      <c r="E423" s="18" t="s">
        <v>177</v>
      </c>
      <c r="F423" s="20" t="s">
        <v>1880</v>
      </c>
      <c r="G423" s="18"/>
      <c r="H423" s="18"/>
      <c r="I423" s="18"/>
      <c r="J423" s="18" t="s">
        <v>113</v>
      </c>
      <c r="K423" s="18" t="s">
        <v>113</v>
      </c>
      <c r="L423" s="18">
        <v>422</v>
      </c>
      <c r="M423" s="18"/>
      <c r="N423" s="18" t="s">
        <v>645</v>
      </c>
      <c r="O423" s="18" t="s">
        <v>1839</v>
      </c>
    </row>
    <row r="424" spans="1:15" ht="25" customHeight="1" x14ac:dyDescent="0.35">
      <c r="A424" s="18">
        <v>2025</v>
      </c>
      <c r="B424" s="18" t="s">
        <v>26</v>
      </c>
      <c r="C424" s="18" t="s">
        <v>1843</v>
      </c>
      <c r="D424" s="18" t="s">
        <v>134</v>
      </c>
      <c r="E424" s="18" t="s">
        <v>169</v>
      </c>
      <c r="F424" s="20" t="s">
        <v>170</v>
      </c>
      <c r="G424" s="18"/>
      <c r="H424" s="18"/>
      <c r="I424" s="18" t="s">
        <v>113</v>
      </c>
      <c r="J424" s="18" t="s">
        <v>113</v>
      </c>
      <c r="K424" s="18"/>
      <c r="L424" s="18">
        <v>423</v>
      </c>
      <c r="M424" s="18"/>
      <c r="N424" s="18" t="s">
        <v>645</v>
      </c>
      <c r="O424" s="18" t="s">
        <v>1839</v>
      </c>
    </row>
    <row r="425" spans="1:15" ht="25" customHeight="1" x14ac:dyDescent="0.35">
      <c r="A425" s="18">
        <v>2025</v>
      </c>
      <c r="B425" s="18" t="s">
        <v>26</v>
      </c>
      <c r="C425" s="18" t="s">
        <v>1843</v>
      </c>
      <c r="D425" s="18" t="s">
        <v>134</v>
      </c>
      <c r="E425" s="18" t="s">
        <v>171</v>
      </c>
      <c r="F425" s="20" t="s">
        <v>967</v>
      </c>
      <c r="G425" s="18"/>
      <c r="H425" s="18"/>
      <c r="I425" s="18" t="s">
        <v>113</v>
      </c>
      <c r="J425" s="18" t="s">
        <v>113</v>
      </c>
      <c r="K425" s="18" t="s">
        <v>113</v>
      </c>
      <c r="L425" s="18">
        <v>424</v>
      </c>
      <c r="M425" s="18"/>
      <c r="N425" s="18" t="s">
        <v>645</v>
      </c>
      <c r="O425" s="18" t="s">
        <v>1839</v>
      </c>
    </row>
    <row r="426" spans="1:15" ht="25" customHeight="1" x14ac:dyDescent="0.35">
      <c r="A426" s="18">
        <v>2025</v>
      </c>
      <c r="B426" s="18" t="s">
        <v>26</v>
      </c>
      <c r="C426" s="18" t="s">
        <v>1843</v>
      </c>
      <c r="D426" s="18" t="s">
        <v>134</v>
      </c>
      <c r="E426" s="18" t="s">
        <v>173</v>
      </c>
      <c r="F426" s="20" t="s">
        <v>174</v>
      </c>
      <c r="G426" s="18"/>
      <c r="H426" s="18"/>
      <c r="I426" s="18" t="s">
        <v>113</v>
      </c>
      <c r="J426" s="18" t="s">
        <v>113</v>
      </c>
      <c r="K426" s="18"/>
      <c r="L426" s="18">
        <v>425</v>
      </c>
      <c r="M426" s="18"/>
      <c r="N426" s="18" t="s">
        <v>645</v>
      </c>
      <c r="O426" s="18" t="s">
        <v>1839</v>
      </c>
    </row>
    <row r="427" spans="1:15" ht="25" customHeight="1" x14ac:dyDescent="0.35">
      <c r="A427" s="18">
        <v>2025</v>
      </c>
      <c r="B427" s="18" t="s">
        <v>26</v>
      </c>
      <c r="C427" s="18" t="s">
        <v>1843</v>
      </c>
      <c r="D427" s="18" t="s">
        <v>134</v>
      </c>
      <c r="E427" s="18" t="s">
        <v>175</v>
      </c>
      <c r="F427" s="20" t="s">
        <v>176</v>
      </c>
      <c r="G427" s="18"/>
      <c r="H427" s="18"/>
      <c r="I427" s="18"/>
      <c r="J427" s="18" t="s">
        <v>113</v>
      </c>
      <c r="K427" s="18" t="s">
        <v>113</v>
      </c>
      <c r="L427" s="18">
        <v>426</v>
      </c>
      <c r="M427" s="18"/>
      <c r="N427" s="18" t="s">
        <v>645</v>
      </c>
      <c r="O427" s="18" t="s">
        <v>1839</v>
      </c>
    </row>
    <row r="428" spans="1:15" ht="25" customHeight="1" x14ac:dyDescent="0.35">
      <c r="A428" s="18">
        <v>2025</v>
      </c>
      <c r="B428" s="18" t="s">
        <v>26</v>
      </c>
      <c r="C428" s="18" t="s">
        <v>1843</v>
      </c>
      <c r="D428" s="18" t="s">
        <v>134</v>
      </c>
      <c r="E428" s="18" t="s">
        <v>1866</v>
      </c>
      <c r="F428" s="20" t="s">
        <v>168</v>
      </c>
      <c r="G428" s="18"/>
      <c r="H428" s="18"/>
      <c r="I428" s="18" t="s">
        <v>113</v>
      </c>
      <c r="J428" s="18" t="s">
        <v>113</v>
      </c>
      <c r="K428" s="18"/>
      <c r="L428" s="18">
        <v>427</v>
      </c>
      <c r="M428" s="18"/>
      <c r="N428" s="18" t="s">
        <v>645</v>
      </c>
      <c r="O428" s="18" t="s">
        <v>1839</v>
      </c>
    </row>
    <row r="429" spans="1:15" ht="25" customHeight="1" x14ac:dyDescent="0.35">
      <c r="A429" s="18">
        <v>2025</v>
      </c>
      <c r="B429" s="18" t="s">
        <v>26</v>
      </c>
      <c r="C429" s="18" t="s">
        <v>1843</v>
      </c>
      <c r="D429" s="18" t="s">
        <v>134</v>
      </c>
      <c r="E429" s="18" t="s">
        <v>178</v>
      </c>
      <c r="F429" s="20" t="s">
        <v>179</v>
      </c>
      <c r="G429" s="18"/>
      <c r="H429" s="18"/>
      <c r="I429" s="18" t="s">
        <v>113</v>
      </c>
      <c r="J429" s="18"/>
      <c r="K429" s="18" t="s">
        <v>113</v>
      </c>
      <c r="L429" s="18">
        <v>428</v>
      </c>
      <c r="M429" s="18"/>
      <c r="N429" s="18" t="s">
        <v>645</v>
      </c>
      <c r="O429" s="18" t="s">
        <v>1839</v>
      </c>
    </row>
    <row r="430" spans="1:15" ht="25" customHeight="1" x14ac:dyDescent="0.35">
      <c r="A430" s="18">
        <v>2025</v>
      </c>
      <c r="B430" s="18" t="s">
        <v>26</v>
      </c>
      <c r="C430" s="18" t="s">
        <v>1843</v>
      </c>
      <c r="D430" s="18" t="s">
        <v>134</v>
      </c>
      <c r="E430" s="18" t="s">
        <v>180</v>
      </c>
      <c r="F430" s="20" t="s">
        <v>1115</v>
      </c>
      <c r="G430" s="18" t="s">
        <v>113</v>
      </c>
      <c r="H430" s="18" t="s">
        <v>113</v>
      </c>
      <c r="I430" s="18" t="s">
        <v>113</v>
      </c>
      <c r="J430" s="18" t="s">
        <v>113</v>
      </c>
      <c r="K430" s="18" t="s">
        <v>113</v>
      </c>
      <c r="L430" s="18">
        <v>429</v>
      </c>
      <c r="M430" s="18"/>
      <c r="N430" s="18" t="s">
        <v>1107</v>
      </c>
      <c r="O430" s="18" t="s">
        <v>1839</v>
      </c>
    </row>
    <row r="431" spans="1:15" ht="25" customHeight="1" x14ac:dyDescent="0.35">
      <c r="A431" s="18">
        <v>2025</v>
      </c>
      <c r="B431" s="18" t="s">
        <v>26</v>
      </c>
      <c r="C431" s="18" t="s">
        <v>1843</v>
      </c>
      <c r="D431" s="18" t="s">
        <v>134</v>
      </c>
      <c r="E431" s="18" t="s">
        <v>182</v>
      </c>
      <c r="F431" s="20" t="s">
        <v>323</v>
      </c>
      <c r="G431" s="18"/>
      <c r="H431" s="18"/>
      <c r="I431" s="18" t="s">
        <v>113</v>
      </c>
      <c r="J431" s="18" t="s">
        <v>113</v>
      </c>
      <c r="K431" s="18" t="s">
        <v>113</v>
      </c>
      <c r="L431" s="18">
        <v>430</v>
      </c>
      <c r="M431" s="18"/>
      <c r="N431" s="18" t="s">
        <v>1112</v>
      </c>
      <c r="O431" s="18" t="s">
        <v>1839</v>
      </c>
    </row>
    <row r="432" spans="1:15" ht="25" customHeight="1" x14ac:dyDescent="0.35">
      <c r="A432" s="18">
        <v>2025</v>
      </c>
      <c r="B432" s="18" t="s">
        <v>26</v>
      </c>
      <c r="C432" s="18" t="s">
        <v>1843</v>
      </c>
      <c r="D432" s="18" t="s">
        <v>184</v>
      </c>
      <c r="E432" s="18" t="s">
        <v>1881</v>
      </c>
      <c r="F432" s="20" t="s">
        <v>375</v>
      </c>
      <c r="G432" s="18" t="s">
        <v>113</v>
      </c>
      <c r="H432" s="18" t="s">
        <v>113</v>
      </c>
      <c r="I432" s="18" t="s">
        <v>113</v>
      </c>
      <c r="J432" s="18" t="s">
        <v>113</v>
      </c>
      <c r="K432" s="18" t="s">
        <v>113</v>
      </c>
      <c r="L432" s="18">
        <v>431</v>
      </c>
      <c r="M432" s="18"/>
      <c r="N432" s="18" t="s">
        <v>1107</v>
      </c>
      <c r="O432" s="18" t="s">
        <v>1839</v>
      </c>
    </row>
    <row r="433" spans="1:15" ht="25" customHeight="1" x14ac:dyDescent="0.35">
      <c r="A433" s="18">
        <v>2025</v>
      </c>
      <c r="B433" s="18" t="s">
        <v>26</v>
      </c>
      <c r="C433" s="18" t="s">
        <v>1844</v>
      </c>
      <c r="D433" s="18" t="s">
        <v>110</v>
      </c>
      <c r="E433" s="18" t="s">
        <v>190</v>
      </c>
      <c r="F433" s="20" t="s">
        <v>191</v>
      </c>
      <c r="G433" s="18"/>
      <c r="H433" s="18"/>
      <c r="I433" s="18" t="s">
        <v>113</v>
      </c>
      <c r="J433" s="18" t="s">
        <v>113</v>
      </c>
      <c r="K433" s="18" t="s">
        <v>113</v>
      </c>
      <c r="L433" s="18">
        <v>432</v>
      </c>
      <c r="M433" s="18" t="s">
        <v>1740</v>
      </c>
      <c r="N433" s="18" t="s">
        <v>551</v>
      </c>
      <c r="O433" s="18" t="s">
        <v>1840</v>
      </c>
    </row>
    <row r="434" spans="1:15" ht="25" customHeight="1" x14ac:dyDescent="0.35">
      <c r="A434" s="18">
        <v>2025</v>
      </c>
      <c r="B434" s="18" t="s">
        <v>26</v>
      </c>
      <c r="C434" s="18" t="s">
        <v>1844</v>
      </c>
      <c r="D434" s="18" t="s">
        <v>110</v>
      </c>
      <c r="E434" s="18" t="s">
        <v>192</v>
      </c>
      <c r="F434" s="20" t="s">
        <v>193</v>
      </c>
      <c r="G434" s="18"/>
      <c r="H434" s="18"/>
      <c r="I434" s="18" t="s">
        <v>113</v>
      </c>
      <c r="J434" s="18" t="s">
        <v>113</v>
      </c>
      <c r="K434" s="18" t="s">
        <v>113</v>
      </c>
      <c r="L434" s="18">
        <v>433</v>
      </c>
      <c r="M434" s="18" t="s">
        <v>1741</v>
      </c>
      <c r="N434" s="18" t="s">
        <v>551</v>
      </c>
      <c r="O434" s="18" t="s">
        <v>1840</v>
      </c>
    </row>
    <row r="435" spans="1:15" ht="25" customHeight="1" x14ac:dyDescent="0.35">
      <c r="A435" s="18">
        <v>2025</v>
      </c>
      <c r="B435" s="18" t="s">
        <v>26</v>
      </c>
      <c r="C435" s="18" t="s">
        <v>1844</v>
      </c>
      <c r="D435" s="18" t="s">
        <v>110</v>
      </c>
      <c r="E435" s="18" t="s">
        <v>202</v>
      </c>
      <c r="F435" s="20" t="s">
        <v>1908</v>
      </c>
      <c r="G435" s="18"/>
      <c r="H435" s="18"/>
      <c r="I435" s="18" t="s">
        <v>113</v>
      </c>
      <c r="J435" s="18" t="s">
        <v>113</v>
      </c>
      <c r="K435" s="18" t="s">
        <v>113</v>
      </c>
      <c r="L435" s="18">
        <v>434</v>
      </c>
      <c r="M435" s="18" t="s">
        <v>1717</v>
      </c>
      <c r="N435" s="18" t="s">
        <v>551</v>
      </c>
      <c r="O435" s="18" t="s">
        <v>1840</v>
      </c>
    </row>
    <row r="436" spans="1:15" ht="25" customHeight="1" x14ac:dyDescent="0.35">
      <c r="A436" s="18">
        <v>2025</v>
      </c>
      <c r="B436" s="18" t="s">
        <v>26</v>
      </c>
      <c r="C436" s="18" t="s">
        <v>1844</v>
      </c>
      <c r="D436" s="18" t="s">
        <v>110</v>
      </c>
      <c r="E436" s="18" t="s">
        <v>204</v>
      </c>
      <c r="F436" s="20" t="s">
        <v>1905</v>
      </c>
      <c r="G436" s="18"/>
      <c r="H436" s="18"/>
      <c r="I436" s="18" t="s">
        <v>113</v>
      </c>
      <c r="J436" s="18" t="s">
        <v>113</v>
      </c>
      <c r="K436" s="18" t="s">
        <v>113</v>
      </c>
      <c r="L436" s="18">
        <v>435</v>
      </c>
      <c r="M436" s="18" t="s">
        <v>1718</v>
      </c>
      <c r="N436" s="18" t="s">
        <v>551</v>
      </c>
      <c r="O436" s="18" t="s">
        <v>1840</v>
      </c>
    </row>
    <row r="437" spans="1:15" ht="25" customHeight="1" x14ac:dyDescent="0.35">
      <c r="A437" s="18">
        <v>2025</v>
      </c>
      <c r="B437" s="18" t="s">
        <v>26</v>
      </c>
      <c r="C437" s="18" t="s">
        <v>1844</v>
      </c>
      <c r="D437" s="18" t="s">
        <v>110</v>
      </c>
      <c r="E437" s="18" t="s">
        <v>206</v>
      </c>
      <c r="F437" s="20" t="s">
        <v>1909</v>
      </c>
      <c r="G437" s="18"/>
      <c r="H437" s="18"/>
      <c r="I437" s="18" t="s">
        <v>113</v>
      </c>
      <c r="J437" s="18" t="s">
        <v>113</v>
      </c>
      <c r="K437" s="18" t="s">
        <v>113</v>
      </c>
      <c r="L437" s="18">
        <v>436</v>
      </c>
      <c r="M437" s="18" t="s">
        <v>1727</v>
      </c>
      <c r="N437" s="18" t="s">
        <v>551</v>
      </c>
      <c r="O437" s="18" t="s">
        <v>1840</v>
      </c>
    </row>
    <row r="438" spans="1:15" ht="25" customHeight="1" x14ac:dyDescent="0.35">
      <c r="A438" s="18">
        <v>2025</v>
      </c>
      <c r="B438" s="18" t="s">
        <v>26</v>
      </c>
      <c r="C438" s="18" t="s">
        <v>1844</v>
      </c>
      <c r="D438" s="18" t="s">
        <v>110</v>
      </c>
      <c r="E438" s="18" t="s">
        <v>198</v>
      </c>
      <c r="F438" s="20" t="s">
        <v>199</v>
      </c>
      <c r="G438" s="18"/>
      <c r="H438" s="18"/>
      <c r="I438" s="18" t="s">
        <v>113</v>
      </c>
      <c r="J438" s="18" t="s">
        <v>113</v>
      </c>
      <c r="K438" s="18"/>
      <c r="L438" s="18">
        <v>437</v>
      </c>
      <c r="M438" s="18" t="s">
        <v>1742</v>
      </c>
      <c r="N438" s="18" t="s">
        <v>645</v>
      </c>
      <c r="O438" s="18" t="s">
        <v>1840</v>
      </c>
    </row>
    <row r="439" spans="1:15" ht="25" customHeight="1" x14ac:dyDescent="0.35">
      <c r="A439" s="18">
        <v>2025</v>
      </c>
      <c r="B439" s="18" t="s">
        <v>26</v>
      </c>
      <c r="C439" s="18" t="s">
        <v>1844</v>
      </c>
      <c r="D439" s="18" t="s">
        <v>110</v>
      </c>
      <c r="E439" s="18" t="s">
        <v>200</v>
      </c>
      <c r="F439" s="20" t="s">
        <v>201</v>
      </c>
      <c r="G439" s="18"/>
      <c r="H439" s="18"/>
      <c r="I439" s="18" t="s">
        <v>113</v>
      </c>
      <c r="J439" s="18" t="s">
        <v>113</v>
      </c>
      <c r="K439" s="18"/>
      <c r="L439" s="18">
        <v>438</v>
      </c>
      <c r="M439" s="18" t="s">
        <v>1743</v>
      </c>
      <c r="N439" s="18" t="s">
        <v>645</v>
      </c>
      <c r="O439" s="18" t="s">
        <v>1840</v>
      </c>
    </row>
    <row r="440" spans="1:15" ht="25" customHeight="1" x14ac:dyDescent="0.35">
      <c r="A440" s="18">
        <v>2025</v>
      </c>
      <c r="B440" s="18" t="s">
        <v>26</v>
      </c>
      <c r="C440" s="18" t="s">
        <v>1844</v>
      </c>
      <c r="D440" s="18" t="s">
        <v>110</v>
      </c>
      <c r="E440" s="18" t="s">
        <v>208</v>
      </c>
      <c r="F440" s="20" t="s">
        <v>1910</v>
      </c>
      <c r="G440" s="18"/>
      <c r="H440" s="18"/>
      <c r="I440" s="18" t="s">
        <v>113</v>
      </c>
      <c r="J440" s="18" t="s">
        <v>113</v>
      </c>
      <c r="K440" s="18"/>
      <c r="L440" s="18">
        <v>439</v>
      </c>
      <c r="M440" s="18" t="s">
        <v>1723</v>
      </c>
      <c r="N440" s="18" t="s">
        <v>645</v>
      </c>
      <c r="O440" s="18" t="s">
        <v>1840</v>
      </c>
    </row>
    <row r="441" spans="1:15" ht="25" customHeight="1" x14ac:dyDescent="0.35">
      <c r="A441" s="18">
        <v>2025</v>
      </c>
      <c r="B441" s="18" t="s">
        <v>26</v>
      </c>
      <c r="C441" s="18" t="s">
        <v>1844</v>
      </c>
      <c r="D441" s="18" t="s">
        <v>110</v>
      </c>
      <c r="E441" s="18" t="s">
        <v>210</v>
      </c>
      <c r="F441" s="20" t="s">
        <v>211</v>
      </c>
      <c r="G441" s="18"/>
      <c r="H441" s="18"/>
      <c r="I441" s="18" t="s">
        <v>113</v>
      </c>
      <c r="J441" s="18" t="s">
        <v>113</v>
      </c>
      <c r="K441" s="18" t="s">
        <v>113</v>
      </c>
      <c r="L441" s="18">
        <v>440</v>
      </c>
      <c r="M441" s="18" t="s">
        <v>1724</v>
      </c>
      <c r="N441" s="18" t="s">
        <v>645</v>
      </c>
      <c r="O441" s="18" t="s">
        <v>1840</v>
      </c>
    </row>
    <row r="442" spans="1:15" ht="25" customHeight="1" x14ac:dyDescent="0.35">
      <c r="A442" s="18">
        <v>2025</v>
      </c>
      <c r="B442" s="18" t="s">
        <v>26</v>
      </c>
      <c r="C442" s="18" t="s">
        <v>1844</v>
      </c>
      <c r="D442" s="18" t="s">
        <v>110</v>
      </c>
      <c r="E442" s="18" t="s">
        <v>212</v>
      </c>
      <c r="F442" s="20" t="s">
        <v>1911</v>
      </c>
      <c r="G442" s="18"/>
      <c r="H442" s="18"/>
      <c r="I442" s="18" t="s">
        <v>113</v>
      </c>
      <c r="J442" s="18" t="s">
        <v>113</v>
      </c>
      <c r="K442" s="18"/>
      <c r="L442" s="18">
        <v>441</v>
      </c>
      <c r="M442" s="18" t="s">
        <v>1732</v>
      </c>
      <c r="N442" s="18" t="s">
        <v>645</v>
      </c>
      <c r="O442" s="18" t="s">
        <v>1840</v>
      </c>
    </row>
    <row r="443" spans="1:15" ht="25" customHeight="1" x14ac:dyDescent="0.35">
      <c r="A443" s="18">
        <v>2025</v>
      </c>
      <c r="B443" s="18" t="s">
        <v>26</v>
      </c>
      <c r="C443" s="18" t="s">
        <v>1844</v>
      </c>
      <c r="D443" s="18" t="s">
        <v>110</v>
      </c>
      <c r="E443" s="18" t="s">
        <v>130</v>
      </c>
      <c r="F443" s="20" t="s">
        <v>1108</v>
      </c>
      <c r="G443" s="18" t="s">
        <v>113</v>
      </c>
      <c r="H443" s="18" t="s">
        <v>113</v>
      </c>
      <c r="I443" s="18" t="s">
        <v>113</v>
      </c>
      <c r="J443" s="18" t="s">
        <v>113</v>
      </c>
      <c r="K443" s="18" t="s">
        <v>113</v>
      </c>
      <c r="L443" s="18">
        <v>442</v>
      </c>
      <c r="M443" s="18" t="s">
        <v>1698</v>
      </c>
      <c r="N443" s="18" t="s">
        <v>1107</v>
      </c>
      <c r="O443" s="18" t="s">
        <v>1840</v>
      </c>
    </row>
    <row r="444" spans="1:15" ht="25" customHeight="1" x14ac:dyDescent="0.35">
      <c r="A444" s="18">
        <v>2025</v>
      </c>
      <c r="B444" s="18" t="s">
        <v>26</v>
      </c>
      <c r="C444" s="18" t="s">
        <v>1844</v>
      </c>
      <c r="D444" s="18" t="s">
        <v>110</v>
      </c>
      <c r="E444" s="18" t="s">
        <v>132</v>
      </c>
      <c r="F444" s="20" t="s">
        <v>133</v>
      </c>
      <c r="G444" s="18" t="s">
        <v>113</v>
      </c>
      <c r="H444" s="18" t="s">
        <v>113</v>
      </c>
      <c r="I444" s="18"/>
      <c r="J444" s="18"/>
      <c r="K444" s="18"/>
      <c r="L444" s="18">
        <v>443</v>
      </c>
      <c r="M444" s="18" t="s">
        <v>1693</v>
      </c>
      <c r="N444" s="18" t="s">
        <v>1112</v>
      </c>
      <c r="O444" s="18" t="s">
        <v>1840</v>
      </c>
    </row>
    <row r="445" spans="1:15" ht="25" customHeight="1" x14ac:dyDescent="0.35">
      <c r="A445" s="18">
        <v>2025</v>
      </c>
      <c r="B445" s="18" t="s">
        <v>26</v>
      </c>
      <c r="C445" s="18" t="s">
        <v>1845</v>
      </c>
      <c r="D445" s="18" t="s">
        <v>110</v>
      </c>
      <c r="E445" s="18" t="s">
        <v>287</v>
      </c>
      <c r="F445" s="20" t="s">
        <v>288</v>
      </c>
      <c r="G445" s="18"/>
      <c r="H445" s="18"/>
      <c r="I445" s="18"/>
      <c r="J445" s="18" t="s">
        <v>113</v>
      </c>
      <c r="K445" s="18" t="s">
        <v>113</v>
      </c>
      <c r="L445" s="18">
        <v>444</v>
      </c>
      <c r="M445" s="18" t="s">
        <v>1754</v>
      </c>
      <c r="N445" s="18" t="s">
        <v>551</v>
      </c>
      <c r="O445" s="18" t="s">
        <v>1840</v>
      </c>
    </row>
    <row r="446" spans="1:15" ht="25" customHeight="1" x14ac:dyDescent="0.35">
      <c r="A446" s="18">
        <v>2025</v>
      </c>
      <c r="B446" s="18" t="s">
        <v>26</v>
      </c>
      <c r="C446" s="18" t="s">
        <v>1845</v>
      </c>
      <c r="D446" s="18" t="s">
        <v>110</v>
      </c>
      <c r="E446" s="18" t="s">
        <v>324</v>
      </c>
      <c r="F446" s="20" t="s">
        <v>325</v>
      </c>
      <c r="G446" s="18"/>
      <c r="H446" s="18"/>
      <c r="I446" s="18"/>
      <c r="J446" s="18" t="s">
        <v>113</v>
      </c>
      <c r="K446" s="18"/>
      <c r="L446" s="18">
        <v>445</v>
      </c>
      <c r="M446" s="18" t="s">
        <v>1755</v>
      </c>
      <c r="N446" s="18" t="s">
        <v>551</v>
      </c>
      <c r="O446" s="18" t="s">
        <v>1840</v>
      </c>
    </row>
    <row r="447" spans="1:15" ht="25" customHeight="1" x14ac:dyDescent="0.35">
      <c r="A447" s="18">
        <v>2025</v>
      </c>
      <c r="B447" s="18" t="s">
        <v>26</v>
      </c>
      <c r="C447" s="18" t="s">
        <v>1845</v>
      </c>
      <c r="D447" s="18" t="s">
        <v>110</v>
      </c>
      <c r="E447" s="18" t="s">
        <v>326</v>
      </c>
      <c r="F447" s="20" t="s">
        <v>327</v>
      </c>
      <c r="G447" s="18"/>
      <c r="H447" s="18"/>
      <c r="I447" s="18" t="s">
        <v>113</v>
      </c>
      <c r="J447" s="18"/>
      <c r="K447" s="18" t="s">
        <v>113</v>
      </c>
      <c r="L447" s="18">
        <v>446</v>
      </c>
      <c r="M447" s="18" t="s">
        <v>1756</v>
      </c>
      <c r="N447" s="18" t="s">
        <v>551</v>
      </c>
      <c r="O447" s="18" t="s">
        <v>1840</v>
      </c>
    </row>
    <row r="448" spans="1:15" ht="25" customHeight="1" x14ac:dyDescent="0.35">
      <c r="A448" s="18">
        <v>2025</v>
      </c>
      <c r="B448" s="18" t="s">
        <v>26</v>
      </c>
      <c r="C448" s="18" t="s">
        <v>1845</v>
      </c>
      <c r="D448" s="18" t="s">
        <v>110</v>
      </c>
      <c r="E448" s="18" t="s">
        <v>226</v>
      </c>
      <c r="F448" s="20" t="s">
        <v>227</v>
      </c>
      <c r="G448" s="18"/>
      <c r="H448" s="18"/>
      <c r="I448" s="18" t="s">
        <v>113</v>
      </c>
      <c r="J448" s="18"/>
      <c r="K448" s="18" t="s">
        <v>113</v>
      </c>
      <c r="L448" s="18">
        <v>447</v>
      </c>
      <c r="M448" s="18" t="s">
        <v>1729</v>
      </c>
      <c r="N448" s="18" t="s">
        <v>551</v>
      </c>
      <c r="O448" s="18" t="s">
        <v>1840</v>
      </c>
    </row>
    <row r="449" spans="1:15" ht="25" customHeight="1" x14ac:dyDescent="0.35">
      <c r="A449" s="18">
        <v>2025</v>
      </c>
      <c r="B449" s="18" t="s">
        <v>26</v>
      </c>
      <c r="C449" s="18" t="s">
        <v>1845</v>
      </c>
      <c r="D449" s="18" t="s">
        <v>110</v>
      </c>
      <c r="E449" s="18" t="s">
        <v>328</v>
      </c>
      <c r="F449" s="20" t="s">
        <v>329</v>
      </c>
      <c r="G449" s="18"/>
      <c r="H449" s="18"/>
      <c r="I449" s="18" t="s">
        <v>113</v>
      </c>
      <c r="J449" s="18" t="s">
        <v>113</v>
      </c>
      <c r="K449" s="18"/>
      <c r="L449" s="18">
        <v>448</v>
      </c>
      <c r="M449" s="18" t="s">
        <v>1757</v>
      </c>
      <c r="N449" s="18" t="s">
        <v>551</v>
      </c>
      <c r="O449" s="18" t="s">
        <v>1840</v>
      </c>
    </row>
    <row r="450" spans="1:15" ht="25" customHeight="1" x14ac:dyDescent="0.35">
      <c r="A450" s="18">
        <v>2025</v>
      </c>
      <c r="B450" s="18" t="s">
        <v>26</v>
      </c>
      <c r="C450" s="18" t="s">
        <v>1845</v>
      </c>
      <c r="D450" s="18" t="s">
        <v>110</v>
      </c>
      <c r="E450" s="18" t="s">
        <v>311</v>
      </c>
      <c r="F450" s="20" t="s">
        <v>312</v>
      </c>
      <c r="G450" s="18"/>
      <c r="H450" s="18"/>
      <c r="I450" s="18"/>
      <c r="J450" s="18" t="s">
        <v>113</v>
      </c>
      <c r="K450" s="18" t="s">
        <v>113</v>
      </c>
      <c r="L450" s="18">
        <v>449</v>
      </c>
      <c r="M450" s="18" t="s">
        <v>1758</v>
      </c>
      <c r="N450" s="18" t="s">
        <v>645</v>
      </c>
      <c r="O450" s="18" t="s">
        <v>1840</v>
      </c>
    </row>
    <row r="451" spans="1:15" ht="25" customHeight="1" x14ac:dyDescent="0.35">
      <c r="A451" s="18">
        <v>2025</v>
      </c>
      <c r="B451" s="18" t="s">
        <v>26</v>
      </c>
      <c r="C451" s="18" t="s">
        <v>1845</v>
      </c>
      <c r="D451" s="18" t="s">
        <v>110</v>
      </c>
      <c r="E451" s="18" t="s">
        <v>330</v>
      </c>
      <c r="F451" s="20" t="s">
        <v>331</v>
      </c>
      <c r="G451" s="18"/>
      <c r="H451" s="18"/>
      <c r="I451" s="18"/>
      <c r="J451" s="18" t="s">
        <v>113</v>
      </c>
      <c r="K451" s="18"/>
      <c r="L451" s="18">
        <v>450</v>
      </c>
      <c r="M451" s="18" t="s">
        <v>1759</v>
      </c>
      <c r="N451" s="18" t="s">
        <v>645</v>
      </c>
      <c r="O451" s="18" t="s">
        <v>1840</v>
      </c>
    </row>
    <row r="452" spans="1:15" ht="25" customHeight="1" x14ac:dyDescent="0.35">
      <c r="A452" s="18">
        <v>2025</v>
      </c>
      <c r="B452" s="18" t="s">
        <v>26</v>
      </c>
      <c r="C452" s="18" t="s">
        <v>1845</v>
      </c>
      <c r="D452" s="18" t="s">
        <v>110</v>
      </c>
      <c r="E452" s="18" t="s">
        <v>332</v>
      </c>
      <c r="F452" s="20" t="s">
        <v>333</v>
      </c>
      <c r="G452" s="18"/>
      <c r="H452" s="18"/>
      <c r="I452" s="18" t="s">
        <v>113</v>
      </c>
      <c r="J452" s="18"/>
      <c r="K452" s="18" t="s">
        <v>113</v>
      </c>
      <c r="L452" s="18">
        <v>451</v>
      </c>
      <c r="M452" s="18" t="s">
        <v>1760</v>
      </c>
      <c r="N452" s="18" t="s">
        <v>645</v>
      </c>
      <c r="O452" s="18" t="s">
        <v>1840</v>
      </c>
    </row>
    <row r="453" spans="1:15" ht="25" customHeight="1" x14ac:dyDescent="0.35">
      <c r="A453" s="18">
        <v>2025</v>
      </c>
      <c r="B453" s="18" t="s">
        <v>26</v>
      </c>
      <c r="C453" s="18" t="s">
        <v>1845</v>
      </c>
      <c r="D453" s="18" t="s">
        <v>110</v>
      </c>
      <c r="E453" s="18" t="s">
        <v>246</v>
      </c>
      <c r="F453" s="20" t="s">
        <v>334</v>
      </c>
      <c r="G453" s="18"/>
      <c r="H453" s="18"/>
      <c r="I453" s="18" t="s">
        <v>113</v>
      </c>
      <c r="J453" s="18"/>
      <c r="K453" s="18" t="s">
        <v>113</v>
      </c>
      <c r="L453" s="18">
        <v>452</v>
      </c>
      <c r="M453" s="18" t="s">
        <v>1735</v>
      </c>
      <c r="N453" s="18" t="s">
        <v>645</v>
      </c>
      <c r="O453" s="18" t="s">
        <v>1840</v>
      </c>
    </row>
    <row r="454" spans="1:15" ht="25" customHeight="1" x14ac:dyDescent="0.35">
      <c r="A454" s="18">
        <v>2025</v>
      </c>
      <c r="B454" s="18" t="s">
        <v>26</v>
      </c>
      <c r="C454" s="18" t="s">
        <v>1845</v>
      </c>
      <c r="D454" s="18" t="s">
        <v>110</v>
      </c>
      <c r="E454" s="18" t="s">
        <v>335</v>
      </c>
      <c r="F454" s="20" t="s">
        <v>336</v>
      </c>
      <c r="G454" s="18"/>
      <c r="H454" s="18"/>
      <c r="I454" s="18" t="s">
        <v>113</v>
      </c>
      <c r="J454" s="18" t="s">
        <v>113</v>
      </c>
      <c r="K454" s="18"/>
      <c r="L454" s="18">
        <v>453</v>
      </c>
      <c r="M454" s="18" t="s">
        <v>1761</v>
      </c>
      <c r="N454" s="18" t="s">
        <v>645</v>
      </c>
      <c r="O454" s="18" t="s">
        <v>1840</v>
      </c>
    </row>
    <row r="455" spans="1:15" ht="25" customHeight="1" x14ac:dyDescent="0.35">
      <c r="A455" s="18">
        <v>2025</v>
      </c>
      <c r="B455" s="18" t="s">
        <v>26</v>
      </c>
      <c r="C455" s="18" t="s">
        <v>1845</v>
      </c>
      <c r="D455" s="18" t="s">
        <v>110</v>
      </c>
      <c r="E455" s="18" t="s">
        <v>130</v>
      </c>
      <c r="F455" s="20" t="s">
        <v>1108</v>
      </c>
      <c r="G455" s="18" t="s">
        <v>113</v>
      </c>
      <c r="H455" s="18" t="s">
        <v>113</v>
      </c>
      <c r="I455" s="18" t="s">
        <v>113</v>
      </c>
      <c r="J455" s="18" t="s">
        <v>113</v>
      </c>
      <c r="K455" s="18" t="s">
        <v>113</v>
      </c>
      <c r="L455" s="18">
        <v>454</v>
      </c>
      <c r="M455" s="18" t="s">
        <v>1698</v>
      </c>
      <c r="N455" s="18" t="s">
        <v>1107</v>
      </c>
      <c r="O455" s="18" t="s">
        <v>1840</v>
      </c>
    </row>
    <row r="456" spans="1:15" ht="25" customHeight="1" x14ac:dyDescent="0.35">
      <c r="A456" s="18">
        <v>2025</v>
      </c>
      <c r="B456" s="18" t="s">
        <v>26</v>
      </c>
      <c r="C456" s="18" t="s">
        <v>1845</v>
      </c>
      <c r="D456" s="18" t="s">
        <v>110</v>
      </c>
      <c r="E456" s="18" t="s">
        <v>132</v>
      </c>
      <c r="F456" s="20" t="s">
        <v>133</v>
      </c>
      <c r="G456" s="18" t="s">
        <v>113</v>
      </c>
      <c r="H456" s="18" t="s">
        <v>113</v>
      </c>
      <c r="I456" s="18"/>
      <c r="J456" s="18"/>
      <c r="K456" s="18"/>
      <c r="L456" s="18">
        <v>455</v>
      </c>
      <c r="M456" s="18" t="s">
        <v>1693</v>
      </c>
      <c r="N456" s="18" t="s">
        <v>1112</v>
      </c>
      <c r="O456" s="18" t="s">
        <v>1840</v>
      </c>
    </row>
    <row r="457" spans="1:15" ht="25" customHeight="1" x14ac:dyDescent="0.35">
      <c r="A457" s="18">
        <v>2025</v>
      </c>
      <c r="B457" s="18" t="s">
        <v>26</v>
      </c>
      <c r="C457" s="18" t="s">
        <v>1845</v>
      </c>
      <c r="D457" s="18" t="s">
        <v>134</v>
      </c>
      <c r="E457" s="18" t="s">
        <v>339</v>
      </c>
      <c r="F457" s="20" t="s">
        <v>349</v>
      </c>
      <c r="G457" s="18"/>
      <c r="H457" s="18"/>
      <c r="I457" s="18"/>
      <c r="J457" s="18" t="s">
        <v>113</v>
      </c>
      <c r="K457" s="18" t="s">
        <v>113</v>
      </c>
      <c r="L457" s="18">
        <v>456</v>
      </c>
      <c r="M457" s="18"/>
      <c r="N457" s="18" t="s">
        <v>551</v>
      </c>
      <c r="O457" s="18" t="s">
        <v>1839</v>
      </c>
    </row>
    <row r="458" spans="1:15" ht="25" customHeight="1" x14ac:dyDescent="0.35">
      <c r="A458" s="18">
        <v>2025</v>
      </c>
      <c r="B458" s="18" t="s">
        <v>26</v>
      </c>
      <c r="C458" s="18" t="s">
        <v>1845</v>
      </c>
      <c r="D458" s="18" t="s">
        <v>134</v>
      </c>
      <c r="E458" s="18" t="s">
        <v>341</v>
      </c>
      <c r="F458" s="20" t="s">
        <v>342</v>
      </c>
      <c r="G458" s="18"/>
      <c r="H458" s="18"/>
      <c r="I458" s="18"/>
      <c r="J458" s="18" t="s">
        <v>113</v>
      </c>
      <c r="K458" s="18" t="s">
        <v>113</v>
      </c>
      <c r="L458" s="18">
        <v>457</v>
      </c>
      <c r="M458" s="18"/>
      <c r="N458" s="18" t="s">
        <v>551</v>
      </c>
      <c r="O458" s="18" t="s">
        <v>1839</v>
      </c>
    </row>
    <row r="459" spans="1:15" ht="25" customHeight="1" x14ac:dyDescent="0.35">
      <c r="A459" s="18">
        <v>2025</v>
      </c>
      <c r="B459" s="18" t="s">
        <v>26</v>
      </c>
      <c r="C459" s="18" t="s">
        <v>1845</v>
      </c>
      <c r="D459" s="18" t="s">
        <v>134</v>
      </c>
      <c r="E459" s="18" t="s">
        <v>343</v>
      </c>
      <c r="F459" s="20" t="s">
        <v>344</v>
      </c>
      <c r="G459" s="18"/>
      <c r="H459" s="18"/>
      <c r="I459" s="18"/>
      <c r="J459" s="18" t="s">
        <v>113</v>
      </c>
      <c r="K459" s="18" t="s">
        <v>113</v>
      </c>
      <c r="L459" s="18">
        <v>458</v>
      </c>
      <c r="M459" s="18"/>
      <c r="N459" s="18" t="s">
        <v>551</v>
      </c>
      <c r="O459" s="18" t="s">
        <v>1839</v>
      </c>
    </row>
    <row r="460" spans="1:15" ht="25" customHeight="1" x14ac:dyDescent="0.35">
      <c r="A460" s="18">
        <v>2025</v>
      </c>
      <c r="B460" s="18" t="s">
        <v>26</v>
      </c>
      <c r="C460" s="18" t="s">
        <v>1845</v>
      </c>
      <c r="D460" s="18" t="s">
        <v>134</v>
      </c>
      <c r="E460" s="18" t="s">
        <v>345</v>
      </c>
      <c r="F460" s="20" t="s">
        <v>871</v>
      </c>
      <c r="G460" s="18"/>
      <c r="H460" s="18"/>
      <c r="I460" s="18" t="s">
        <v>113</v>
      </c>
      <c r="J460" s="18" t="s">
        <v>113</v>
      </c>
      <c r="K460" s="18"/>
      <c r="L460" s="18">
        <v>459</v>
      </c>
      <c r="M460" s="18"/>
      <c r="N460" s="18" t="s">
        <v>551</v>
      </c>
      <c r="O460" s="18" t="s">
        <v>1839</v>
      </c>
    </row>
    <row r="461" spans="1:15" ht="25" customHeight="1" x14ac:dyDescent="0.35">
      <c r="A461" s="18">
        <v>2025</v>
      </c>
      <c r="B461" s="18" t="s">
        <v>26</v>
      </c>
      <c r="C461" s="18" t="s">
        <v>1845</v>
      </c>
      <c r="D461" s="18" t="s">
        <v>134</v>
      </c>
      <c r="E461" s="18" t="s">
        <v>347</v>
      </c>
      <c r="F461" s="20" t="s">
        <v>348</v>
      </c>
      <c r="G461" s="18"/>
      <c r="H461" s="18"/>
      <c r="I461" s="18"/>
      <c r="J461" s="18" t="s">
        <v>113</v>
      </c>
      <c r="K461" s="18" t="s">
        <v>113</v>
      </c>
      <c r="L461" s="18">
        <v>460</v>
      </c>
      <c r="M461" s="18"/>
      <c r="N461" s="18" t="s">
        <v>551</v>
      </c>
      <c r="O461" s="18" t="s">
        <v>1839</v>
      </c>
    </row>
    <row r="462" spans="1:15" ht="25" customHeight="1" x14ac:dyDescent="0.35">
      <c r="A462" s="18">
        <v>2025</v>
      </c>
      <c r="B462" s="18" t="s">
        <v>26</v>
      </c>
      <c r="C462" s="18" t="s">
        <v>1845</v>
      </c>
      <c r="D462" s="18" t="s">
        <v>134</v>
      </c>
      <c r="E462" s="18" t="s">
        <v>354</v>
      </c>
      <c r="F462" s="20" t="s">
        <v>890</v>
      </c>
      <c r="G462" s="18"/>
      <c r="H462" s="18"/>
      <c r="I462" s="18" t="s">
        <v>113</v>
      </c>
      <c r="J462" s="18" t="s">
        <v>113</v>
      </c>
      <c r="K462" s="18" t="s">
        <v>113</v>
      </c>
      <c r="L462" s="18">
        <v>461</v>
      </c>
      <c r="M462" s="18"/>
      <c r="N462" s="18" t="s">
        <v>551</v>
      </c>
      <c r="O462" s="18" t="s">
        <v>1839</v>
      </c>
    </row>
    <row r="463" spans="1:15" ht="25" customHeight="1" x14ac:dyDescent="0.35">
      <c r="A463" s="18">
        <v>2025</v>
      </c>
      <c r="B463" s="18" t="s">
        <v>26</v>
      </c>
      <c r="C463" s="18" t="s">
        <v>1845</v>
      </c>
      <c r="D463" s="18" t="s">
        <v>134</v>
      </c>
      <c r="E463" s="18" t="s">
        <v>146</v>
      </c>
      <c r="F463" s="20" t="s">
        <v>350</v>
      </c>
      <c r="G463" s="18"/>
      <c r="H463" s="18"/>
      <c r="I463" s="18" t="s">
        <v>113</v>
      </c>
      <c r="J463" s="18" t="s">
        <v>113</v>
      </c>
      <c r="K463" s="18"/>
      <c r="L463" s="18">
        <v>462</v>
      </c>
      <c r="M463" s="18"/>
      <c r="N463" s="18" t="s">
        <v>551</v>
      </c>
      <c r="O463" s="18" t="s">
        <v>1839</v>
      </c>
    </row>
    <row r="464" spans="1:15" ht="25" customHeight="1" x14ac:dyDescent="0.35">
      <c r="A464" s="18">
        <v>2025</v>
      </c>
      <c r="B464" s="18" t="s">
        <v>26</v>
      </c>
      <c r="C464" s="18" t="s">
        <v>1845</v>
      </c>
      <c r="D464" s="18" t="s">
        <v>134</v>
      </c>
      <c r="E464" s="18" t="s">
        <v>351</v>
      </c>
      <c r="F464" s="20" t="s">
        <v>352</v>
      </c>
      <c r="G464" s="18"/>
      <c r="H464" s="18"/>
      <c r="I464" s="18" t="s">
        <v>113</v>
      </c>
      <c r="J464" s="18"/>
      <c r="K464" s="18"/>
      <c r="L464" s="18">
        <v>463</v>
      </c>
      <c r="M464" s="18"/>
      <c r="N464" s="18" t="s">
        <v>551</v>
      </c>
      <c r="O464" s="18" t="s">
        <v>1839</v>
      </c>
    </row>
    <row r="465" spans="1:15" ht="25" customHeight="1" x14ac:dyDescent="0.35">
      <c r="A465" s="18">
        <v>2025</v>
      </c>
      <c r="B465" s="18" t="s">
        <v>26</v>
      </c>
      <c r="C465" s="18" t="s">
        <v>1845</v>
      </c>
      <c r="D465" s="18" t="s">
        <v>134</v>
      </c>
      <c r="E465" s="18" t="s">
        <v>473</v>
      </c>
      <c r="F465" s="20" t="s">
        <v>353</v>
      </c>
      <c r="G465" s="18"/>
      <c r="H465" s="18"/>
      <c r="I465" s="18"/>
      <c r="J465" s="18" t="s">
        <v>113</v>
      </c>
      <c r="K465" s="18" t="s">
        <v>113</v>
      </c>
      <c r="L465" s="18">
        <v>464</v>
      </c>
      <c r="M465" s="18"/>
      <c r="N465" s="18" t="s">
        <v>551</v>
      </c>
      <c r="O465" s="18" t="s">
        <v>1839</v>
      </c>
    </row>
    <row r="466" spans="1:15" ht="25" customHeight="1" x14ac:dyDescent="0.35">
      <c r="A466" s="18">
        <v>2025</v>
      </c>
      <c r="B466" s="18" t="s">
        <v>26</v>
      </c>
      <c r="C466" s="18" t="s">
        <v>1845</v>
      </c>
      <c r="D466" s="18" t="s">
        <v>134</v>
      </c>
      <c r="E466" s="18" t="s">
        <v>1882</v>
      </c>
      <c r="F466" s="20" t="s">
        <v>340</v>
      </c>
      <c r="G466" s="18"/>
      <c r="H466" s="18"/>
      <c r="I466" s="18" t="s">
        <v>113</v>
      </c>
      <c r="J466" s="18"/>
      <c r="K466" s="18" t="s">
        <v>113</v>
      </c>
      <c r="L466" s="18">
        <v>465</v>
      </c>
      <c r="M466" s="18"/>
      <c r="N466" s="18" t="s">
        <v>551</v>
      </c>
      <c r="O466" s="18" t="s">
        <v>1839</v>
      </c>
    </row>
    <row r="467" spans="1:15" ht="25" customHeight="1" x14ac:dyDescent="0.35">
      <c r="A467" s="18">
        <v>2025</v>
      </c>
      <c r="B467" s="18" t="s">
        <v>26</v>
      </c>
      <c r="C467" s="18" t="s">
        <v>1845</v>
      </c>
      <c r="D467" s="18" t="s">
        <v>134</v>
      </c>
      <c r="E467" s="18" t="s">
        <v>156</v>
      </c>
      <c r="F467" s="20" t="s">
        <v>356</v>
      </c>
      <c r="G467" s="18"/>
      <c r="H467" s="18"/>
      <c r="I467" s="18" t="s">
        <v>113</v>
      </c>
      <c r="J467" s="18"/>
      <c r="K467" s="18" t="s">
        <v>113</v>
      </c>
      <c r="L467" s="18">
        <v>466</v>
      </c>
      <c r="M467" s="18"/>
      <c r="N467" s="18" t="s">
        <v>551</v>
      </c>
      <c r="O467" s="18" t="s">
        <v>1839</v>
      </c>
    </row>
    <row r="468" spans="1:15" ht="25" customHeight="1" x14ac:dyDescent="0.35">
      <c r="A468" s="18">
        <v>2025</v>
      </c>
      <c r="B468" s="18" t="s">
        <v>26</v>
      </c>
      <c r="C468" s="18" t="s">
        <v>1845</v>
      </c>
      <c r="D468" s="18" t="s">
        <v>134</v>
      </c>
      <c r="E468" s="18" t="s">
        <v>357</v>
      </c>
      <c r="F468" s="20" t="s">
        <v>367</v>
      </c>
      <c r="G468" s="18"/>
      <c r="H468" s="18"/>
      <c r="I468" s="18"/>
      <c r="J468" s="18" t="s">
        <v>113</v>
      </c>
      <c r="K468" s="18" t="s">
        <v>113</v>
      </c>
      <c r="L468" s="18">
        <v>467</v>
      </c>
      <c r="M468" s="18"/>
      <c r="N468" s="18" t="s">
        <v>645</v>
      </c>
      <c r="O468" s="18" t="s">
        <v>1839</v>
      </c>
    </row>
    <row r="469" spans="1:15" ht="25" customHeight="1" x14ac:dyDescent="0.35">
      <c r="A469" s="18">
        <v>2025</v>
      </c>
      <c r="B469" s="18" t="s">
        <v>26</v>
      </c>
      <c r="C469" s="18" t="s">
        <v>1845</v>
      </c>
      <c r="D469" s="18" t="s">
        <v>134</v>
      </c>
      <c r="E469" s="18" t="s">
        <v>359</v>
      </c>
      <c r="F469" s="20" t="s">
        <v>360</v>
      </c>
      <c r="G469" s="18"/>
      <c r="H469" s="18"/>
      <c r="I469" s="18"/>
      <c r="J469" s="18" t="s">
        <v>113</v>
      </c>
      <c r="K469" s="18" t="s">
        <v>113</v>
      </c>
      <c r="L469" s="18">
        <v>468</v>
      </c>
      <c r="M469" s="18"/>
      <c r="N469" s="18" t="s">
        <v>645</v>
      </c>
      <c r="O469" s="18" t="s">
        <v>1839</v>
      </c>
    </row>
    <row r="470" spans="1:15" ht="25" customHeight="1" x14ac:dyDescent="0.35">
      <c r="A470" s="18">
        <v>2025</v>
      </c>
      <c r="B470" s="18" t="s">
        <v>26</v>
      </c>
      <c r="C470" s="18" t="s">
        <v>1845</v>
      </c>
      <c r="D470" s="18" t="s">
        <v>134</v>
      </c>
      <c r="E470" s="18" t="s">
        <v>361</v>
      </c>
      <c r="F470" s="20" t="s">
        <v>362</v>
      </c>
      <c r="G470" s="18"/>
      <c r="H470" s="18"/>
      <c r="I470" s="18"/>
      <c r="J470" s="18" t="s">
        <v>113</v>
      </c>
      <c r="K470" s="18" t="s">
        <v>113</v>
      </c>
      <c r="L470" s="18">
        <v>469</v>
      </c>
      <c r="M470" s="18"/>
      <c r="N470" s="18" t="s">
        <v>645</v>
      </c>
      <c r="O470" s="18" t="s">
        <v>1839</v>
      </c>
    </row>
    <row r="471" spans="1:15" ht="25" customHeight="1" x14ac:dyDescent="0.35">
      <c r="A471" s="18">
        <v>2025</v>
      </c>
      <c r="B471" s="18" t="s">
        <v>26</v>
      </c>
      <c r="C471" s="18" t="s">
        <v>1845</v>
      </c>
      <c r="D471" s="18" t="s">
        <v>134</v>
      </c>
      <c r="E471" s="18" t="s">
        <v>363</v>
      </c>
      <c r="F471" s="20" t="s">
        <v>364</v>
      </c>
      <c r="G471" s="18"/>
      <c r="H471" s="18"/>
      <c r="I471" s="18" t="s">
        <v>113</v>
      </c>
      <c r="J471" s="18" t="s">
        <v>113</v>
      </c>
      <c r="K471" s="18"/>
      <c r="L471" s="18">
        <v>470</v>
      </c>
      <c r="M471" s="18"/>
      <c r="N471" s="18" t="s">
        <v>645</v>
      </c>
      <c r="O471" s="18" t="s">
        <v>1839</v>
      </c>
    </row>
    <row r="472" spans="1:15" ht="25" customHeight="1" x14ac:dyDescent="0.35">
      <c r="A472" s="18">
        <v>2025</v>
      </c>
      <c r="B472" s="18" t="s">
        <v>26</v>
      </c>
      <c r="C472" s="18" t="s">
        <v>1845</v>
      </c>
      <c r="D472" s="18" t="s">
        <v>134</v>
      </c>
      <c r="E472" s="18" t="s">
        <v>365</v>
      </c>
      <c r="F472" s="20" t="s">
        <v>366</v>
      </c>
      <c r="G472" s="18"/>
      <c r="H472" s="18"/>
      <c r="I472" s="18"/>
      <c r="J472" s="18" t="s">
        <v>113</v>
      </c>
      <c r="K472" s="18" t="s">
        <v>113</v>
      </c>
      <c r="L472" s="18">
        <v>471</v>
      </c>
      <c r="M472" s="18"/>
      <c r="N472" s="18" t="s">
        <v>645</v>
      </c>
      <c r="O472" s="18" t="s">
        <v>1839</v>
      </c>
    </row>
    <row r="473" spans="1:15" ht="25" customHeight="1" x14ac:dyDescent="0.35">
      <c r="A473" s="18">
        <v>2025</v>
      </c>
      <c r="B473" s="18" t="s">
        <v>26</v>
      </c>
      <c r="C473" s="18" t="s">
        <v>1845</v>
      </c>
      <c r="D473" s="18" t="s">
        <v>134</v>
      </c>
      <c r="E473" s="18" t="s">
        <v>371</v>
      </c>
      <c r="F473" s="20" t="s">
        <v>372</v>
      </c>
      <c r="G473" s="18"/>
      <c r="H473" s="18"/>
      <c r="I473" s="18" t="s">
        <v>113</v>
      </c>
      <c r="J473" s="18" t="s">
        <v>113</v>
      </c>
      <c r="K473" s="18" t="s">
        <v>113</v>
      </c>
      <c r="L473" s="18">
        <v>472</v>
      </c>
      <c r="M473" s="18"/>
      <c r="N473" s="18" t="s">
        <v>645</v>
      </c>
      <c r="O473" s="18" t="s">
        <v>1839</v>
      </c>
    </row>
    <row r="474" spans="1:15" ht="25" customHeight="1" x14ac:dyDescent="0.35">
      <c r="A474" s="18">
        <v>2025</v>
      </c>
      <c r="B474" s="18" t="s">
        <v>26</v>
      </c>
      <c r="C474" s="18" t="s">
        <v>1845</v>
      </c>
      <c r="D474" s="18" t="s">
        <v>134</v>
      </c>
      <c r="E474" s="18" t="s">
        <v>169</v>
      </c>
      <c r="F474" s="20" t="s">
        <v>170</v>
      </c>
      <c r="G474" s="18"/>
      <c r="H474" s="18"/>
      <c r="I474" s="18" t="s">
        <v>113</v>
      </c>
      <c r="J474" s="18" t="s">
        <v>113</v>
      </c>
      <c r="K474" s="18"/>
      <c r="L474" s="18">
        <v>473</v>
      </c>
      <c r="M474" s="18"/>
      <c r="N474" s="18" t="s">
        <v>645</v>
      </c>
      <c r="O474" s="18" t="s">
        <v>1839</v>
      </c>
    </row>
    <row r="475" spans="1:15" ht="25" customHeight="1" x14ac:dyDescent="0.35">
      <c r="A475" s="18">
        <v>2025</v>
      </c>
      <c r="B475" s="18" t="s">
        <v>26</v>
      </c>
      <c r="C475" s="18" t="s">
        <v>1845</v>
      </c>
      <c r="D475" s="18" t="s">
        <v>134</v>
      </c>
      <c r="E475" s="18" t="s">
        <v>368</v>
      </c>
      <c r="F475" s="20" t="s">
        <v>369</v>
      </c>
      <c r="G475" s="18"/>
      <c r="H475" s="18"/>
      <c r="I475" s="18" t="s">
        <v>113</v>
      </c>
      <c r="J475" s="18"/>
      <c r="K475" s="18"/>
      <c r="L475" s="18">
        <v>474</v>
      </c>
      <c r="M475" s="18"/>
      <c r="N475" s="18" t="s">
        <v>645</v>
      </c>
      <c r="O475" s="18" t="s">
        <v>1839</v>
      </c>
    </row>
    <row r="476" spans="1:15" ht="25" customHeight="1" x14ac:dyDescent="0.35">
      <c r="A476" s="18">
        <v>2025</v>
      </c>
      <c r="B476" s="18" t="s">
        <v>26</v>
      </c>
      <c r="C476" s="18" t="s">
        <v>1845</v>
      </c>
      <c r="D476" s="18" t="s">
        <v>134</v>
      </c>
      <c r="E476" s="18" t="s">
        <v>476</v>
      </c>
      <c r="F476" s="20" t="s">
        <v>370</v>
      </c>
      <c r="G476" s="18"/>
      <c r="H476" s="18"/>
      <c r="I476" s="18"/>
      <c r="J476" s="18" t="s">
        <v>113</v>
      </c>
      <c r="K476" s="18" t="s">
        <v>113</v>
      </c>
      <c r="L476" s="18">
        <v>475</v>
      </c>
      <c r="M476" s="18"/>
      <c r="N476" s="18" t="s">
        <v>645</v>
      </c>
      <c r="O476" s="18" t="s">
        <v>1839</v>
      </c>
    </row>
    <row r="477" spans="1:15" ht="25" customHeight="1" x14ac:dyDescent="0.35">
      <c r="A477" s="18">
        <v>2025</v>
      </c>
      <c r="B477" s="18" t="s">
        <v>26</v>
      </c>
      <c r="C477" s="18" t="s">
        <v>1845</v>
      </c>
      <c r="D477" s="18" t="s">
        <v>134</v>
      </c>
      <c r="E477" s="18" t="s">
        <v>1883</v>
      </c>
      <c r="F477" s="20" t="s">
        <v>358</v>
      </c>
      <c r="G477" s="18"/>
      <c r="H477" s="18"/>
      <c r="I477" s="18" t="s">
        <v>113</v>
      </c>
      <c r="J477" s="18"/>
      <c r="K477" s="18" t="s">
        <v>113</v>
      </c>
      <c r="L477" s="18">
        <v>476</v>
      </c>
      <c r="M477" s="18"/>
      <c r="N477" s="18" t="s">
        <v>645</v>
      </c>
      <c r="O477" s="18" t="s">
        <v>1839</v>
      </c>
    </row>
    <row r="478" spans="1:15" ht="25" customHeight="1" x14ac:dyDescent="0.35">
      <c r="A478" s="18">
        <v>2025</v>
      </c>
      <c r="B478" s="18" t="s">
        <v>26</v>
      </c>
      <c r="C478" s="18" t="s">
        <v>1845</v>
      </c>
      <c r="D478" s="18" t="s">
        <v>134</v>
      </c>
      <c r="E478" s="18" t="s">
        <v>178</v>
      </c>
      <c r="F478" s="20" t="s">
        <v>179</v>
      </c>
      <c r="G478" s="18"/>
      <c r="H478" s="18"/>
      <c r="I478" s="18" t="s">
        <v>113</v>
      </c>
      <c r="J478" s="18"/>
      <c r="K478" s="18" t="s">
        <v>113</v>
      </c>
      <c r="L478" s="18">
        <v>477</v>
      </c>
      <c r="M478" s="18"/>
      <c r="N478" s="18" t="s">
        <v>645</v>
      </c>
      <c r="O478" s="18" t="s">
        <v>1839</v>
      </c>
    </row>
    <row r="479" spans="1:15" ht="25" customHeight="1" x14ac:dyDescent="0.35">
      <c r="A479" s="18">
        <v>2025</v>
      </c>
      <c r="B479" s="18" t="s">
        <v>26</v>
      </c>
      <c r="C479" s="18" t="s">
        <v>1845</v>
      </c>
      <c r="D479" s="18" t="s">
        <v>134</v>
      </c>
      <c r="E479" s="18" t="s">
        <v>180</v>
      </c>
      <c r="F479" s="20" t="s">
        <v>1115</v>
      </c>
      <c r="G479" s="18" t="s">
        <v>113</v>
      </c>
      <c r="H479" s="18" t="s">
        <v>113</v>
      </c>
      <c r="I479" s="18" t="s">
        <v>113</v>
      </c>
      <c r="J479" s="18" t="s">
        <v>113</v>
      </c>
      <c r="K479" s="18" t="s">
        <v>113</v>
      </c>
      <c r="L479" s="18">
        <v>478</v>
      </c>
      <c r="M479" s="18"/>
      <c r="N479" s="18" t="s">
        <v>1107</v>
      </c>
      <c r="O479" s="18" t="s">
        <v>1839</v>
      </c>
    </row>
    <row r="480" spans="1:15" ht="25" customHeight="1" x14ac:dyDescent="0.35">
      <c r="A480" s="18">
        <v>2025</v>
      </c>
      <c r="B480" s="18" t="s">
        <v>26</v>
      </c>
      <c r="C480" s="18" t="s">
        <v>1845</v>
      </c>
      <c r="D480" s="18" t="s">
        <v>134</v>
      </c>
      <c r="E480" s="18" t="s">
        <v>182</v>
      </c>
      <c r="F480" s="20" t="s">
        <v>323</v>
      </c>
      <c r="G480" s="18"/>
      <c r="H480" s="18"/>
      <c r="I480" s="18" t="s">
        <v>113</v>
      </c>
      <c r="J480" s="18" t="s">
        <v>113</v>
      </c>
      <c r="K480" s="18" t="s">
        <v>113</v>
      </c>
      <c r="L480" s="18">
        <v>479</v>
      </c>
      <c r="M480" s="18"/>
      <c r="N480" s="18" t="s">
        <v>1112</v>
      </c>
      <c r="O480" s="18" t="s">
        <v>1839</v>
      </c>
    </row>
    <row r="481" spans="1:15" ht="25" customHeight="1" x14ac:dyDescent="0.35">
      <c r="A481" s="18">
        <v>2025</v>
      </c>
      <c r="B481" s="18" t="s">
        <v>26</v>
      </c>
      <c r="C481" s="18" t="s">
        <v>1845</v>
      </c>
      <c r="D481" s="18" t="s">
        <v>184</v>
      </c>
      <c r="E481" s="18" t="s">
        <v>1884</v>
      </c>
      <c r="F481" s="20" t="s">
        <v>375</v>
      </c>
      <c r="G481" s="18" t="s">
        <v>113</v>
      </c>
      <c r="H481" s="18" t="s">
        <v>113</v>
      </c>
      <c r="I481" s="18" t="s">
        <v>113</v>
      </c>
      <c r="J481" s="18" t="s">
        <v>113</v>
      </c>
      <c r="K481" s="18" t="s">
        <v>113</v>
      </c>
      <c r="L481" s="18">
        <v>480</v>
      </c>
      <c r="M481" s="18"/>
      <c r="N481" s="18" t="s">
        <v>1107</v>
      </c>
      <c r="O481" s="18" t="s">
        <v>1839</v>
      </c>
    </row>
    <row r="482" spans="1:15" ht="25" customHeight="1" x14ac:dyDescent="0.35">
      <c r="A482" s="18">
        <v>2025</v>
      </c>
      <c r="B482" s="18" t="s">
        <v>26</v>
      </c>
      <c r="C482" s="18" t="s">
        <v>1846</v>
      </c>
      <c r="D482" s="18" t="s">
        <v>110</v>
      </c>
      <c r="E482" s="18" t="s">
        <v>354</v>
      </c>
      <c r="F482" s="20" t="s">
        <v>890</v>
      </c>
      <c r="G482" s="18"/>
      <c r="H482" s="18"/>
      <c r="I482" s="18" t="s">
        <v>113</v>
      </c>
      <c r="J482" s="18" t="s">
        <v>113</v>
      </c>
      <c r="K482" s="18" t="s">
        <v>113</v>
      </c>
      <c r="L482" s="18">
        <v>481</v>
      </c>
      <c r="M482" s="18" t="s">
        <v>1762</v>
      </c>
      <c r="N482" s="18" t="s">
        <v>551</v>
      </c>
      <c r="O482" s="18" t="s">
        <v>1840</v>
      </c>
    </row>
    <row r="483" spans="1:15" ht="25" customHeight="1" x14ac:dyDescent="0.35">
      <c r="A483" s="18">
        <v>2025</v>
      </c>
      <c r="B483" s="18" t="s">
        <v>26</v>
      </c>
      <c r="C483" s="18" t="s">
        <v>1846</v>
      </c>
      <c r="D483" s="18" t="s">
        <v>110</v>
      </c>
      <c r="E483" s="18" t="s">
        <v>226</v>
      </c>
      <c r="F483" s="20" t="s">
        <v>227</v>
      </c>
      <c r="G483" s="18"/>
      <c r="H483" s="18"/>
      <c r="I483" s="18" t="s">
        <v>113</v>
      </c>
      <c r="J483" s="18"/>
      <c r="K483" s="18" t="s">
        <v>113</v>
      </c>
      <c r="L483" s="18">
        <v>482</v>
      </c>
      <c r="M483" s="18" t="s">
        <v>1729</v>
      </c>
      <c r="N483" s="18" t="s">
        <v>551</v>
      </c>
      <c r="O483" s="18" t="s">
        <v>1840</v>
      </c>
    </row>
    <row r="484" spans="1:15" ht="25" customHeight="1" x14ac:dyDescent="0.35">
      <c r="A484" s="18">
        <v>2025</v>
      </c>
      <c r="B484" s="18" t="s">
        <v>26</v>
      </c>
      <c r="C484" s="18" t="s">
        <v>1846</v>
      </c>
      <c r="D484" s="18" t="s">
        <v>110</v>
      </c>
      <c r="E484" s="18" t="s">
        <v>328</v>
      </c>
      <c r="F484" s="20" t="s">
        <v>329</v>
      </c>
      <c r="G484" s="18"/>
      <c r="H484" s="18"/>
      <c r="I484" s="18" t="s">
        <v>113</v>
      </c>
      <c r="J484" s="18" t="s">
        <v>113</v>
      </c>
      <c r="K484" s="18"/>
      <c r="L484" s="18">
        <v>483</v>
      </c>
      <c r="M484" s="18" t="s">
        <v>1757</v>
      </c>
      <c r="N484" s="18" t="s">
        <v>551</v>
      </c>
      <c r="O484" s="18" t="s">
        <v>1840</v>
      </c>
    </row>
    <row r="485" spans="1:15" ht="25" customHeight="1" x14ac:dyDescent="0.35">
      <c r="A485" s="18">
        <v>2025</v>
      </c>
      <c r="B485" s="18" t="s">
        <v>26</v>
      </c>
      <c r="C485" s="18" t="s">
        <v>1846</v>
      </c>
      <c r="D485" s="18" t="s">
        <v>110</v>
      </c>
      <c r="E485" s="18" t="s">
        <v>287</v>
      </c>
      <c r="F485" s="20" t="s">
        <v>288</v>
      </c>
      <c r="G485" s="18"/>
      <c r="H485" s="18"/>
      <c r="I485" s="18"/>
      <c r="J485" s="18" t="s">
        <v>113</v>
      </c>
      <c r="K485" s="18" t="s">
        <v>113</v>
      </c>
      <c r="L485" s="18">
        <v>484</v>
      </c>
      <c r="M485" s="18" t="s">
        <v>1754</v>
      </c>
      <c r="N485" s="18" t="s">
        <v>551</v>
      </c>
      <c r="O485" s="18" t="s">
        <v>1840</v>
      </c>
    </row>
    <row r="486" spans="1:15" ht="25" customHeight="1" x14ac:dyDescent="0.35">
      <c r="A486" s="18">
        <v>2025</v>
      </c>
      <c r="B486" s="18" t="s">
        <v>26</v>
      </c>
      <c r="C486" s="18" t="s">
        <v>1846</v>
      </c>
      <c r="D486" s="18" t="s">
        <v>110</v>
      </c>
      <c r="E486" s="18" t="s">
        <v>326</v>
      </c>
      <c r="F486" s="20" t="s">
        <v>327</v>
      </c>
      <c r="G486" s="18"/>
      <c r="H486" s="18"/>
      <c r="I486" s="18" t="s">
        <v>113</v>
      </c>
      <c r="J486" s="18"/>
      <c r="K486" s="18" t="s">
        <v>113</v>
      </c>
      <c r="L486" s="18">
        <v>485</v>
      </c>
      <c r="M486" s="18" t="s">
        <v>1756</v>
      </c>
      <c r="N486" s="18" t="s">
        <v>551</v>
      </c>
      <c r="O486" s="18" t="s">
        <v>1840</v>
      </c>
    </row>
    <row r="487" spans="1:15" ht="25" customHeight="1" x14ac:dyDescent="0.35">
      <c r="A487" s="18">
        <v>2025</v>
      </c>
      <c r="B487" s="18" t="s">
        <v>26</v>
      </c>
      <c r="C487" s="18" t="s">
        <v>1846</v>
      </c>
      <c r="D487" s="18" t="s">
        <v>110</v>
      </c>
      <c r="E487" s="18" t="s">
        <v>371</v>
      </c>
      <c r="F487" s="20" t="s">
        <v>372</v>
      </c>
      <c r="G487" s="18"/>
      <c r="H487" s="18"/>
      <c r="I487" s="18" t="s">
        <v>113</v>
      </c>
      <c r="J487" s="18" t="s">
        <v>113</v>
      </c>
      <c r="K487" s="18" t="s">
        <v>113</v>
      </c>
      <c r="L487" s="18">
        <v>486</v>
      </c>
      <c r="M487" s="18" t="s">
        <v>1763</v>
      </c>
      <c r="N487" s="18" t="s">
        <v>645</v>
      </c>
      <c r="O487" s="18" t="s">
        <v>1840</v>
      </c>
    </row>
    <row r="488" spans="1:15" ht="25" customHeight="1" x14ac:dyDescent="0.35">
      <c r="A488" s="18">
        <v>2025</v>
      </c>
      <c r="B488" s="18" t="s">
        <v>26</v>
      </c>
      <c r="C488" s="18" t="s">
        <v>1846</v>
      </c>
      <c r="D488" s="18" t="s">
        <v>110</v>
      </c>
      <c r="E488" s="18" t="s">
        <v>246</v>
      </c>
      <c r="F488" s="20" t="s">
        <v>334</v>
      </c>
      <c r="G488" s="18"/>
      <c r="H488" s="18"/>
      <c r="I488" s="18" t="s">
        <v>113</v>
      </c>
      <c r="J488" s="18"/>
      <c r="K488" s="18" t="s">
        <v>113</v>
      </c>
      <c r="L488" s="18">
        <v>487</v>
      </c>
      <c r="M488" s="18" t="s">
        <v>1735</v>
      </c>
      <c r="N488" s="18" t="s">
        <v>645</v>
      </c>
      <c r="O488" s="18" t="s">
        <v>1840</v>
      </c>
    </row>
    <row r="489" spans="1:15" ht="25" customHeight="1" x14ac:dyDescent="0.35">
      <c r="A489" s="18">
        <v>2025</v>
      </c>
      <c r="B489" s="18" t="s">
        <v>26</v>
      </c>
      <c r="C489" s="18" t="s">
        <v>1846</v>
      </c>
      <c r="D489" s="18" t="s">
        <v>110</v>
      </c>
      <c r="E489" s="18" t="s">
        <v>335</v>
      </c>
      <c r="F489" s="20" t="s">
        <v>336</v>
      </c>
      <c r="G489" s="18"/>
      <c r="H489" s="18"/>
      <c r="I489" s="18" t="s">
        <v>113</v>
      </c>
      <c r="J489" s="18" t="s">
        <v>113</v>
      </c>
      <c r="K489" s="18"/>
      <c r="L489" s="18">
        <v>488</v>
      </c>
      <c r="M489" s="18" t="s">
        <v>1761</v>
      </c>
      <c r="N489" s="18" t="s">
        <v>645</v>
      </c>
      <c r="O489" s="18" t="s">
        <v>1840</v>
      </c>
    </row>
    <row r="490" spans="1:15" ht="25" customHeight="1" x14ac:dyDescent="0.35">
      <c r="A490" s="18">
        <v>2025</v>
      </c>
      <c r="B490" s="18" t="s">
        <v>26</v>
      </c>
      <c r="C490" s="18" t="s">
        <v>1846</v>
      </c>
      <c r="D490" s="18" t="s">
        <v>110</v>
      </c>
      <c r="E490" s="18" t="s">
        <v>311</v>
      </c>
      <c r="F490" s="20" t="s">
        <v>312</v>
      </c>
      <c r="G490" s="18"/>
      <c r="H490" s="18"/>
      <c r="I490" s="18"/>
      <c r="J490" s="18" t="s">
        <v>113</v>
      </c>
      <c r="K490" s="18" t="s">
        <v>113</v>
      </c>
      <c r="L490" s="18">
        <v>489</v>
      </c>
      <c r="M490" s="18" t="s">
        <v>1758</v>
      </c>
      <c r="N490" s="18" t="s">
        <v>645</v>
      </c>
      <c r="O490" s="18" t="s">
        <v>1840</v>
      </c>
    </row>
    <row r="491" spans="1:15" ht="25" customHeight="1" x14ac:dyDescent="0.35">
      <c r="A491" s="18">
        <v>2025</v>
      </c>
      <c r="B491" s="18" t="s">
        <v>26</v>
      </c>
      <c r="C491" s="18" t="s">
        <v>1846</v>
      </c>
      <c r="D491" s="18" t="s">
        <v>110</v>
      </c>
      <c r="E491" s="18" t="s">
        <v>332</v>
      </c>
      <c r="F491" s="20" t="s">
        <v>333</v>
      </c>
      <c r="G491" s="18"/>
      <c r="H491" s="18"/>
      <c r="I491" s="18" t="s">
        <v>113</v>
      </c>
      <c r="J491" s="18"/>
      <c r="K491" s="18" t="s">
        <v>113</v>
      </c>
      <c r="L491" s="18">
        <v>490</v>
      </c>
      <c r="M491" s="18" t="s">
        <v>1760</v>
      </c>
      <c r="N491" s="18" t="s">
        <v>645</v>
      </c>
      <c r="O491" s="18" t="s">
        <v>1840</v>
      </c>
    </row>
    <row r="492" spans="1:15" ht="25" customHeight="1" x14ac:dyDescent="0.35">
      <c r="A492" s="18">
        <v>2025</v>
      </c>
      <c r="B492" s="18" t="s">
        <v>26</v>
      </c>
      <c r="C492" s="18" t="s">
        <v>1846</v>
      </c>
      <c r="D492" s="18" t="s">
        <v>110</v>
      </c>
      <c r="E492" s="18" t="s">
        <v>130</v>
      </c>
      <c r="F492" s="20" t="s">
        <v>1108</v>
      </c>
      <c r="G492" s="18" t="s">
        <v>113</v>
      </c>
      <c r="H492" s="18" t="s">
        <v>113</v>
      </c>
      <c r="I492" s="18" t="s">
        <v>113</v>
      </c>
      <c r="J492" s="18" t="s">
        <v>113</v>
      </c>
      <c r="K492" s="18" t="s">
        <v>113</v>
      </c>
      <c r="L492" s="18">
        <v>491</v>
      </c>
      <c r="M492" s="18" t="s">
        <v>1698</v>
      </c>
      <c r="N492" s="18" t="s">
        <v>1107</v>
      </c>
      <c r="O492" s="18" t="s">
        <v>1840</v>
      </c>
    </row>
    <row r="493" spans="1:15" ht="25" customHeight="1" x14ac:dyDescent="0.35">
      <c r="A493" s="18">
        <v>2025</v>
      </c>
      <c r="B493" s="18" t="s">
        <v>26</v>
      </c>
      <c r="C493" s="18" t="s">
        <v>1846</v>
      </c>
      <c r="D493" s="18" t="s">
        <v>110</v>
      </c>
      <c r="E493" s="18" t="s">
        <v>132</v>
      </c>
      <c r="F493" s="20" t="s">
        <v>133</v>
      </c>
      <c r="G493" s="18" t="s">
        <v>113</v>
      </c>
      <c r="H493" s="18" t="s">
        <v>113</v>
      </c>
      <c r="I493" s="18"/>
      <c r="J493" s="18"/>
      <c r="K493" s="18"/>
      <c r="L493" s="18">
        <v>492</v>
      </c>
      <c r="M493" s="18" t="s">
        <v>1693</v>
      </c>
      <c r="N493" s="18" t="s">
        <v>1112</v>
      </c>
      <c r="O493" s="18" t="s">
        <v>1840</v>
      </c>
    </row>
    <row r="494" spans="1:15" ht="25" customHeight="1" x14ac:dyDescent="0.35">
      <c r="A494" s="18">
        <v>2025</v>
      </c>
      <c r="B494" s="18" t="s">
        <v>26</v>
      </c>
      <c r="C494" s="18" t="s">
        <v>1846</v>
      </c>
      <c r="D494" s="18" t="s">
        <v>134</v>
      </c>
      <c r="E494" s="18" t="s">
        <v>297</v>
      </c>
      <c r="F494" s="20" t="s">
        <v>858</v>
      </c>
      <c r="G494" s="18"/>
      <c r="H494" s="18"/>
      <c r="I494" s="18" t="s">
        <v>113</v>
      </c>
      <c r="J494" s="18" t="s">
        <v>113</v>
      </c>
      <c r="K494" s="18" t="s">
        <v>113</v>
      </c>
      <c r="L494" s="18">
        <v>493</v>
      </c>
      <c r="M494" s="18"/>
      <c r="N494" s="18" t="s">
        <v>551</v>
      </c>
      <c r="O494" s="18" t="s">
        <v>1839</v>
      </c>
    </row>
    <row r="495" spans="1:15" ht="25" customHeight="1" x14ac:dyDescent="0.35">
      <c r="A495" s="18">
        <v>2025</v>
      </c>
      <c r="B495" s="18" t="s">
        <v>26</v>
      </c>
      <c r="C495" s="18" t="s">
        <v>1846</v>
      </c>
      <c r="D495" s="18" t="s">
        <v>134</v>
      </c>
      <c r="E495" s="18" t="s">
        <v>383</v>
      </c>
      <c r="F495" s="20" t="s">
        <v>896</v>
      </c>
      <c r="G495" s="18"/>
      <c r="H495" s="18"/>
      <c r="I495" s="18" t="s">
        <v>113</v>
      </c>
      <c r="J495" s="18" t="s">
        <v>113</v>
      </c>
      <c r="K495" s="18" t="s">
        <v>113</v>
      </c>
      <c r="L495" s="18">
        <v>494</v>
      </c>
      <c r="M495" s="18"/>
      <c r="N495" s="18" t="s">
        <v>551</v>
      </c>
      <c r="O495" s="18" t="s">
        <v>1839</v>
      </c>
    </row>
    <row r="496" spans="1:15" ht="25" customHeight="1" x14ac:dyDescent="0.35">
      <c r="A496" s="18">
        <v>2025</v>
      </c>
      <c r="B496" s="18" t="s">
        <v>26</v>
      </c>
      <c r="C496" s="18" t="s">
        <v>1846</v>
      </c>
      <c r="D496" s="18" t="s">
        <v>134</v>
      </c>
      <c r="E496" s="18" t="s">
        <v>257</v>
      </c>
      <c r="F496" s="20" t="s">
        <v>908</v>
      </c>
      <c r="G496" s="18"/>
      <c r="H496" s="18"/>
      <c r="I496" s="18" t="s">
        <v>113</v>
      </c>
      <c r="J496" s="18" t="s">
        <v>113</v>
      </c>
      <c r="K496" s="18" t="s">
        <v>113</v>
      </c>
      <c r="L496" s="18">
        <v>495</v>
      </c>
      <c r="M496" s="18"/>
      <c r="N496" s="18" t="s">
        <v>551</v>
      </c>
      <c r="O496" s="18" t="s">
        <v>1839</v>
      </c>
    </row>
    <row r="497" spans="1:15" ht="25" customHeight="1" x14ac:dyDescent="0.35">
      <c r="A497" s="18">
        <v>2025</v>
      </c>
      <c r="B497" s="18" t="s">
        <v>26</v>
      </c>
      <c r="C497" s="18" t="s">
        <v>1846</v>
      </c>
      <c r="D497" s="18" t="s">
        <v>134</v>
      </c>
      <c r="E497" s="18" t="s">
        <v>386</v>
      </c>
      <c r="F497" s="20" t="s">
        <v>900</v>
      </c>
      <c r="G497" s="18"/>
      <c r="H497" s="18"/>
      <c r="I497" s="18" t="s">
        <v>113</v>
      </c>
      <c r="J497" s="18" t="s">
        <v>113</v>
      </c>
      <c r="K497" s="18" t="s">
        <v>113</v>
      </c>
      <c r="L497" s="18">
        <v>496</v>
      </c>
      <c r="M497" s="18"/>
      <c r="N497" s="18" t="s">
        <v>551</v>
      </c>
      <c r="O497" s="18" t="s">
        <v>1839</v>
      </c>
    </row>
    <row r="498" spans="1:15" ht="25" customHeight="1" x14ac:dyDescent="0.35">
      <c r="A498" s="18">
        <v>2025</v>
      </c>
      <c r="B498" s="18" t="s">
        <v>26</v>
      </c>
      <c r="C498" s="18" t="s">
        <v>1846</v>
      </c>
      <c r="D498" s="18" t="s">
        <v>134</v>
      </c>
      <c r="E498" s="18" t="s">
        <v>221</v>
      </c>
      <c r="F498" s="20" t="s">
        <v>1885</v>
      </c>
      <c r="G498" s="18"/>
      <c r="H498" s="18"/>
      <c r="I498" s="18" t="s">
        <v>113</v>
      </c>
      <c r="J498" s="18"/>
      <c r="K498" s="18" t="s">
        <v>113</v>
      </c>
      <c r="L498" s="18">
        <v>497</v>
      </c>
      <c r="M498" s="18"/>
      <c r="N498" s="18" t="s">
        <v>551</v>
      </c>
      <c r="O498" s="18" t="s">
        <v>1839</v>
      </c>
    </row>
    <row r="499" spans="1:15" ht="25" customHeight="1" x14ac:dyDescent="0.35">
      <c r="A499" s="18">
        <v>2025</v>
      </c>
      <c r="B499" s="18" t="s">
        <v>26</v>
      </c>
      <c r="C499" s="18" t="s">
        <v>1846</v>
      </c>
      <c r="D499" s="18" t="s">
        <v>134</v>
      </c>
      <c r="E499" s="18" t="s">
        <v>146</v>
      </c>
      <c r="F499" s="20" t="s">
        <v>350</v>
      </c>
      <c r="G499" s="18"/>
      <c r="H499" s="18"/>
      <c r="I499" s="18" t="s">
        <v>113</v>
      </c>
      <c r="J499" s="18" t="s">
        <v>113</v>
      </c>
      <c r="K499" s="18"/>
      <c r="L499" s="18">
        <v>498</v>
      </c>
      <c r="M499" s="18"/>
      <c r="N499" s="18" t="s">
        <v>551</v>
      </c>
      <c r="O499" s="18" t="s">
        <v>1839</v>
      </c>
    </row>
    <row r="500" spans="1:15" ht="25" customHeight="1" x14ac:dyDescent="0.35">
      <c r="A500" s="18">
        <v>2025</v>
      </c>
      <c r="B500" s="18" t="s">
        <v>26</v>
      </c>
      <c r="C500" s="18" t="s">
        <v>1846</v>
      </c>
      <c r="D500" s="18" t="s">
        <v>134</v>
      </c>
      <c r="E500" s="18" t="s">
        <v>388</v>
      </c>
      <c r="F500" s="20" t="s">
        <v>1897</v>
      </c>
      <c r="G500" s="18"/>
      <c r="H500" s="18"/>
      <c r="I500" s="18" t="s">
        <v>113</v>
      </c>
      <c r="J500" s="18" t="s">
        <v>113</v>
      </c>
      <c r="K500" s="18" t="s">
        <v>113</v>
      </c>
      <c r="L500" s="18">
        <v>499</v>
      </c>
      <c r="M500" s="18"/>
      <c r="N500" s="18" t="s">
        <v>551</v>
      </c>
      <c r="O500" s="18" t="s">
        <v>1839</v>
      </c>
    </row>
    <row r="501" spans="1:15" ht="25" customHeight="1" x14ac:dyDescent="0.35">
      <c r="A501" s="18">
        <v>2025</v>
      </c>
      <c r="B501" s="18" t="s">
        <v>26</v>
      </c>
      <c r="C501" s="18" t="s">
        <v>1846</v>
      </c>
      <c r="D501" s="18" t="s">
        <v>134</v>
      </c>
      <c r="E501" s="18" t="s">
        <v>1882</v>
      </c>
      <c r="F501" s="20" t="s">
        <v>340</v>
      </c>
      <c r="G501" s="18"/>
      <c r="H501" s="18"/>
      <c r="I501" s="18" t="s">
        <v>113</v>
      </c>
      <c r="J501" s="18"/>
      <c r="K501" s="18" t="s">
        <v>113</v>
      </c>
      <c r="L501" s="18">
        <v>500</v>
      </c>
      <c r="M501" s="18"/>
      <c r="N501" s="18" t="s">
        <v>551</v>
      </c>
      <c r="O501" s="18" t="s">
        <v>1839</v>
      </c>
    </row>
    <row r="502" spans="1:15" ht="25" customHeight="1" x14ac:dyDescent="0.35">
      <c r="A502" s="18">
        <v>2025</v>
      </c>
      <c r="B502" s="18" t="s">
        <v>26</v>
      </c>
      <c r="C502" s="18" t="s">
        <v>1846</v>
      </c>
      <c r="D502" s="18" t="s">
        <v>134</v>
      </c>
      <c r="E502" s="18" t="s">
        <v>156</v>
      </c>
      <c r="F502" s="20" t="s">
        <v>356</v>
      </c>
      <c r="G502" s="18"/>
      <c r="H502" s="18"/>
      <c r="I502" s="18" t="s">
        <v>113</v>
      </c>
      <c r="J502" s="18"/>
      <c r="K502" s="18" t="s">
        <v>113</v>
      </c>
      <c r="L502" s="18">
        <v>501</v>
      </c>
      <c r="M502" s="18"/>
      <c r="N502" s="18" t="s">
        <v>551</v>
      </c>
      <c r="O502" s="18" t="s">
        <v>1839</v>
      </c>
    </row>
    <row r="503" spans="1:15" ht="25" customHeight="1" x14ac:dyDescent="0.35">
      <c r="A503" s="18">
        <v>2025</v>
      </c>
      <c r="B503" s="18" t="s">
        <v>26</v>
      </c>
      <c r="C503" s="18" t="s">
        <v>1846</v>
      </c>
      <c r="D503" s="18" t="s">
        <v>134</v>
      </c>
      <c r="E503" s="18" t="s">
        <v>321</v>
      </c>
      <c r="F503" s="20" t="s">
        <v>1036</v>
      </c>
      <c r="G503" s="18"/>
      <c r="H503" s="18"/>
      <c r="I503" s="18" t="s">
        <v>113</v>
      </c>
      <c r="J503" s="18" t="s">
        <v>113</v>
      </c>
      <c r="K503" s="18" t="s">
        <v>113</v>
      </c>
      <c r="L503" s="18">
        <v>502</v>
      </c>
      <c r="M503" s="18"/>
      <c r="N503" s="18" t="s">
        <v>645</v>
      </c>
      <c r="O503" s="18" t="s">
        <v>1839</v>
      </c>
    </row>
    <row r="504" spans="1:15" ht="25" customHeight="1" x14ac:dyDescent="0.35">
      <c r="A504" s="18">
        <v>2025</v>
      </c>
      <c r="B504" s="18" t="s">
        <v>26</v>
      </c>
      <c r="C504" s="18" t="s">
        <v>1846</v>
      </c>
      <c r="D504" s="18" t="s">
        <v>134</v>
      </c>
      <c r="E504" s="18" t="s">
        <v>390</v>
      </c>
      <c r="F504" s="20" t="s">
        <v>1058</v>
      </c>
      <c r="G504" s="18"/>
      <c r="H504" s="18"/>
      <c r="I504" s="18" t="s">
        <v>113</v>
      </c>
      <c r="J504" s="18" t="s">
        <v>113</v>
      </c>
      <c r="K504" s="18" t="s">
        <v>113</v>
      </c>
      <c r="L504" s="18">
        <v>503</v>
      </c>
      <c r="M504" s="18"/>
      <c r="N504" s="18" t="s">
        <v>645</v>
      </c>
      <c r="O504" s="18" t="s">
        <v>1839</v>
      </c>
    </row>
    <row r="505" spans="1:15" ht="25" customHeight="1" x14ac:dyDescent="0.35">
      <c r="A505" s="18">
        <v>2025</v>
      </c>
      <c r="B505" s="18" t="s">
        <v>26</v>
      </c>
      <c r="C505" s="18" t="s">
        <v>1846</v>
      </c>
      <c r="D505" s="18" t="s">
        <v>134</v>
      </c>
      <c r="E505" s="18" t="s">
        <v>265</v>
      </c>
      <c r="F505" s="20" t="s">
        <v>1071</v>
      </c>
      <c r="G505" s="18"/>
      <c r="H505" s="18"/>
      <c r="I505" s="18" t="s">
        <v>113</v>
      </c>
      <c r="J505" s="18" t="s">
        <v>113</v>
      </c>
      <c r="K505" s="18" t="s">
        <v>113</v>
      </c>
      <c r="L505" s="18">
        <v>504</v>
      </c>
      <c r="M505" s="18"/>
      <c r="N505" s="18" t="s">
        <v>645</v>
      </c>
      <c r="O505" s="18" t="s">
        <v>1839</v>
      </c>
    </row>
    <row r="506" spans="1:15" ht="25" customHeight="1" x14ac:dyDescent="0.35">
      <c r="A506" s="18">
        <v>2025</v>
      </c>
      <c r="B506" s="18" t="s">
        <v>26</v>
      </c>
      <c r="C506" s="18" t="s">
        <v>1846</v>
      </c>
      <c r="D506" s="18" t="s">
        <v>134</v>
      </c>
      <c r="E506" s="18" t="s">
        <v>393</v>
      </c>
      <c r="F506" s="20" t="s">
        <v>1062</v>
      </c>
      <c r="G506" s="18"/>
      <c r="H506" s="18"/>
      <c r="I506" s="18" t="s">
        <v>113</v>
      </c>
      <c r="J506" s="18" t="s">
        <v>113</v>
      </c>
      <c r="K506" s="18" t="s">
        <v>113</v>
      </c>
      <c r="L506" s="18">
        <v>505</v>
      </c>
      <c r="M506" s="18"/>
      <c r="N506" s="18" t="s">
        <v>645</v>
      </c>
      <c r="O506" s="18" t="s">
        <v>1839</v>
      </c>
    </row>
    <row r="507" spans="1:15" ht="25" customHeight="1" x14ac:dyDescent="0.35">
      <c r="A507" s="18">
        <v>2025</v>
      </c>
      <c r="B507" s="18" t="s">
        <v>26</v>
      </c>
      <c r="C507" s="18" t="s">
        <v>1846</v>
      </c>
      <c r="D507" s="18" t="s">
        <v>134</v>
      </c>
      <c r="E507" s="18" t="s">
        <v>241</v>
      </c>
      <c r="F507" s="20" t="s">
        <v>395</v>
      </c>
      <c r="G507" s="18"/>
      <c r="H507" s="18"/>
      <c r="I507" s="18" t="s">
        <v>113</v>
      </c>
      <c r="J507" s="18"/>
      <c r="K507" s="18" t="s">
        <v>113</v>
      </c>
      <c r="L507" s="18">
        <v>506</v>
      </c>
      <c r="M507" s="18"/>
      <c r="N507" s="18" t="s">
        <v>645</v>
      </c>
      <c r="O507" s="18" t="s">
        <v>1839</v>
      </c>
    </row>
    <row r="508" spans="1:15" ht="25" customHeight="1" x14ac:dyDescent="0.35">
      <c r="A508" s="18">
        <v>2025</v>
      </c>
      <c r="B508" s="18" t="s">
        <v>26</v>
      </c>
      <c r="C508" s="18" t="s">
        <v>1846</v>
      </c>
      <c r="D508" s="18" t="s">
        <v>134</v>
      </c>
      <c r="E508" s="18" t="s">
        <v>169</v>
      </c>
      <c r="F508" s="20" t="s">
        <v>170</v>
      </c>
      <c r="G508" s="18"/>
      <c r="H508" s="18"/>
      <c r="I508" s="18" t="s">
        <v>113</v>
      </c>
      <c r="J508" s="18" t="s">
        <v>113</v>
      </c>
      <c r="K508" s="18"/>
      <c r="L508" s="18">
        <v>507</v>
      </c>
      <c r="M508" s="18"/>
      <c r="N508" s="18" t="s">
        <v>645</v>
      </c>
      <c r="O508" s="18" t="s">
        <v>1839</v>
      </c>
    </row>
    <row r="509" spans="1:15" ht="25" customHeight="1" x14ac:dyDescent="0.35">
      <c r="A509" s="18">
        <v>2025</v>
      </c>
      <c r="B509" s="18" t="s">
        <v>26</v>
      </c>
      <c r="C509" s="18" t="s">
        <v>1846</v>
      </c>
      <c r="D509" s="18" t="s">
        <v>134</v>
      </c>
      <c r="E509" s="18" t="s">
        <v>1066</v>
      </c>
      <c r="F509" s="20" t="s">
        <v>1067</v>
      </c>
      <c r="G509" s="18"/>
      <c r="H509" s="18"/>
      <c r="I509" s="18" t="s">
        <v>113</v>
      </c>
      <c r="J509" s="18" t="s">
        <v>113</v>
      </c>
      <c r="K509" s="18" t="s">
        <v>113</v>
      </c>
      <c r="L509" s="18">
        <v>508</v>
      </c>
      <c r="M509" s="18"/>
      <c r="N509" s="18" t="s">
        <v>551</v>
      </c>
      <c r="O509" s="18" t="s">
        <v>1839</v>
      </c>
    </row>
    <row r="510" spans="1:15" ht="25" customHeight="1" x14ac:dyDescent="0.35">
      <c r="A510" s="18">
        <v>2025</v>
      </c>
      <c r="B510" s="18" t="s">
        <v>26</v>
      </c>
      <c r="C510" s="18" t="s">
        <v>1846</v>
      </c>
      <c r="D510" s="18" t="s">
        <v>134</v>
      </c>
      <c r="E510" s="18" t="s">
        <v>1883</v>
      </c>
      <c r="F510" s="20" t="s">
        <v>358</v>
      </c>
      <c r="G510" s="18"/>
      <c r="H510" s="18"/>
      <c r="I510" s="18" t="s">
        <v>113</v>
      </c>
      <c r="J510" s="18"/>
      <c r="K510" s="18" t="s">
        <v>113</v>
      </c>
      <c r="L510" s="18">
        <v>509</v>
      </c>
      <c r="M510" s="18"/>
      <c r="N510" s="18" t="s">
        <v>645</v>
      </c>
      <c r="O510" s="18" t="s">
        <v>1839</v>
      </c>
    </row>
    <row r="511" spans="1:15" ht="25" customHeight="1" x14ac:dyDescent="0.35">
      <c r="A511" s="18">
        <v>2025</v>
      </c>
      <c r="B511" s="18" t="s">
        <v>26</v>
      </c>
      <c r="C511" s="18" t="s">
        <v>1846</v>
      </c>
      <c r="D511" s="18" t="s">
        <v>134</v>
      </c>
      <c r="E511" s="18" t="s">
        <v>178</v>
      </c>
      <c r="F511" s="20" t="s">
        <v>179</v>
      </c>
      <c r="G511" s="18"/>
      <c r="H511" s="18"/>
      <c r="I511" s="18" t="s">
        <v>113</v>
      </c>
      <c r="J511" s="18"/>
      <c r="K511" s="18" t="s">
        <v>113</v>
      </c>
      <c r="L511" s="18">
        <v>510</v>
      </c>
      <c r="M511" s="18"/>
      <c r="N511" s="18" t="s">
        <v>645</v>
      </c>
      <c r="O511" s="18" t="s">
        <v>1839</v>
      </c>
    </row>
    <row r="512" spans="1:15" ht="25" customHeight="1" x14ac:dyDescent="0.35">
      <c r="A512" s="18">
        <v>2025</v>
      </c>
      <c r="B512" s="18" t="s">
        <v>26</v>
      </c>
      <c r="C512" s="18" t="s">
        <v>1846</v>
      </c>
      <c r="D512" s="18" t="s">
        <v>134</v>
      </c>
      <c r="E512" s="18" t="s">
        <v>180</v>
      </c>
      <c r="F512" s="20" t="s">
        <v>1115</v>
      </c>
      <c r="G512" s="18" t="s">
        <v>113</v>
      </c>
      <c r="H512" s="18" t="s">
        <v>113</v>
      </c>
      <c r="I512" s="18" t="s">
        <v>113</v>
      </c>
      <c r="J512" s="18" t="s">
        <v>113</v>
      </c>
      <c r="K512" s="18" t="s">
        <v>113</v>
      </c>
      <c r="L512" s="18">
        <v>511</v>
      </c>
      <c r="M512" s="18"/>
      <c r="N512" s="18" t="s">
        <v>1107</v>
      </c>
      <c r="O512" s="18" t="s">
        <v>1839</v>
      </c>
    </row>
    <row r="513" spans="1:15" ht="25" customHeight="1" x14ac:dyDescent="0.35">
      <c r="A513" s="18">
        <v>2025</v>
      </c>
      <c r="B513" s="18" t="s">
        <v>26</v>
      </c>
      <c r="C513" s="18" t="s">
        <v>1846</v>
      </c>
      <c r="D513" s="18" t="s">
        <v>134</v>
      </c>
      <c r="E513" s="18" t="s">
        <v>182</v>
      </c>
      <c r="F513" s="20" t="s">
        <v>323</v>
      </c>
      <c r="G513" s="18"/>
      <c r="H513" s="18"/>
      <c r="I513" s="18" t="s">
        <v>113</v>
      </c>
      <c r="J513" s="18" t="s">
        <v>113</v>
      </c>
      <c r="K513" s="18" t="s">
        <v>113</v>
      </c>
      <c r="L513" s="18">
        <v>512</v>
      </c>
      <c r="M513" s="18"/>
      <c r="N513" s="18" t="s">
        <v>1112</v>
      </c>
      <c r="O513" s="18" t="s">
        <v>1839</v>
      </c>
    </row>
    <row r="514" spans="1:15" ht="25" customHeight="1" x14ac:dyDescent="0.35">
      <c r="A514" s="18">
        <v>2025</v>
      </c>
      <c r="B514" s="18" t="s">
        <v>26</v>
      </c>
      <c r="C514" s="18" t="s">
        <v>1846</v>
      </c>
      <c r="D514" s="18" t="s">
        <v>184</v>
      </c>
      <c r="E514" s="18" t="s">
        <v>1886</v>
      </c>
      <c r="F514" s="20" t="s">
        <v>375</v>
      </c>
      <c r="G514" s="18" t="s">
        <v>113</v>
      </c>
      <c r="H514" s="18" t="s">
        <v>113</v>
      </c>
      <c r="I514" s="18" t="s">
        <v>113</v>
      </c>
      <c r="J514" s="18" t="s">
        <v>113</v>
      </c>
      <c r="K514" s="18" t="s">
        <v>113</v>
      </c>
      <c r="L514" s="18">
        <v>513</v>
      </c>
      <c r="M514" s="18"/>
      <c r="N514" s="18" t="s">
        <v>1107</v>
      </c>
      <c r="O514" s="18" t="s">
        <v>1839</v>
      </c>
    </row>
    <row r="515" spans="1:15" ht="25" customHeight="1" x14ac:dyDescent="0.35">
      <c r="A515" s="18">
        <v>2025</v>
      </c>
      <c r="B515" s="18" t="s">
        <v>26</v>
      </c>
      <c r="C515" s="18" t="s">
        <v>1847</v>
      </c>
      <c r="D515" s="18" t="s">
        <v>110</v>
      </c>
      <c r="E515" s="18" t="s">
        <v>257</v>
      </c>
      <c r="F515" s="20" t="s">
        <v>908</v>
      </c>
      <c r="G515" s="18"/>
      <c r="H515" s="18"/>
      <c r="I515" s="18" t="s">
        <v>113</v>
      </c>
      <c r="J515" s="18" t="s">
        <v>113</v>
      </c>
      <c r="K515" s="18" t="s">
        <v>113</v>
      </c>
      <c r="L515" s="18">
        <v>514</v>
      </c>
      <c r="M515" s="18" t="s">
        <v>1744</v>
      </c>
      <c r="N515" s="18" t="s">
        <v>551</v>
      </c>
      <c r="O515" s="18" t="s">
        <v>1840</v>
      </c>
    </row>
    <row r="516" spans="1:15" ht="25" customHeight="1" x14ac:dyDescent="0.35">
      <c r="A516" s="18">
        <v>2025</v>
      </c>
      <c r="B516" s="18" t="s">
        <v>26</v>
      </c>
      <c r="C516" s="18" t="s">
        <v>1847</v>
      </c>
      <c r="D516" s="18" t="s">
        <v>110</v>
      </c>
      <c r="E516" s="18" t="s">
        <v>259</v>
      </c>
      <c r="F516" s="20" t="s">
        <v>1890</v>
      </c>
      <c r="G516" s="18"/>
      <c r="H516" s="18"/>
      <c r="I516" s="18" t="s">
        <v>113</v>
      </c>
      <c r="J516" s="18" t="s">
        <v>113</v>
      </c>
      <c r="K516" s="18"/>
      <c r="L516" s="18">
        <v>515</v>
      </c>
      <c r="M516" s="18" t="s">
        <v>1745</v>
      </c>
      <c r="N516" s="18" t="s">
        <v>551</v>
      </c>
      <c r="O516" s="18" t="s">
        <v>1840</v>
      </c>
    </row>
    <row r="517" spans="1:15" ht="25" customHeight="1" x14ac:dyDescent="0.35">
      <c r="A517" s="18">
        <v>2025</v>
      </c>
      <c r="B517" s="18" t="s">
        <v>26</v>
      </c>
      <c r="C517" s="18" t="s">
        <v>1847</v>
      </c>
      <c r="D517" s="18" t="s">
        <v>110</v>
      </c>
      <c r="E517" s="18" t="s">
        <v>260</v>
      </c>
      <c r="F517" s="20" t="s">
        <v>1914</v>
      </c>
      <c r="G517" s="18"/>
      <c r="H517" s="18"/>
      <c r="I517" s="18" t="s">
        <v>113</v>
      </c>
      <c r="J517" s="18" t="s">
        <v>113</v>
      </c>
      <c r="K517" s="18" t="s">
        <v>113</v>
      </c>
      <c r="L517" s="18">
        <v>516</v>
      </c>
      <c r="M517" s="18" t="s">
        <v>1746</v>
      </c>
      <c r="N517" s="18" t="s">
        <v>551</v>
      </c>
      <c r="O517" s="18" t="s">
        <v>1840</v>
      </c>
    </row>
    <row r="518" spans="1:15" ht="25" customHeight="1" x14ac:dyDescent="0.35">
      <c r="A518" s="18">
        <v>2025</v>
      </c>
      <c r="B518" s="18" t="s">
        <v>26</v>
      </c>
      <c r="C518" s="18" t="s">
        <v>1847</v>
      </c>
      <c r="D518" s="18" t="s">
        <v>110</v>
      </c>
      <c r="E518" s="18" t="s">
        <v>262</v>
      </c>
      <c r="F518" s="20" t="s">
        <v>1915</v>
      </c>
      <c r="G518" s="18"/>
      <c r="H518" s="18"/>
      <c r="I518" s="18" t="s">
        <v>113</v>
      </c>
      <c r="J518" s="18"/>
      <c r="K518" s="18" t="s">
        <v>113</v>
      </c>
      <c r="L518" s="18">
        <v>517</v>
      </c>
      <c r="M518" s="18" t="s">
        <v>1747</v>
      </c>
      <c r="N518" s="18" t="s">
        <v>551</v>
      </c>
      <c r="O518" s="18" t="s">
        <v>1840</v>
      </c>
    </row>
    <row r="519" spans="1:15" ht="25" customHeight="1" x14ac:dyDescent="0.35">
      <c r="A519" s="18">
        <v>2025</v>
      </c>
      <c r="B519" s="18" t="s">
        <v>26</v>
      </c>
      <c r="C519" s="18" t="s">
        <v>1847</v>
      </c>
      <c r="D519" s="18" t="s">
        <v>110</v>
      </c>
      <c r="E519" s="18" t="s">
        <v>1887</v>
      </c>
      <c r="F519" s="20" t="s">
        <v>1916</v>
      </c>
      <c r="G519" s="18"/>
      <c r="H519" s="18"/>
      <c r="I519" s="18" t="s">
        <v>113</v>
      </c>
      <c r="J519" s="18" t="s">
        <v>113</v>
      </c>
      <c r="K519" s="18" t="s">
        <v>113</v>
      </c>
      <c r="L519" s="18">
        <v>518</v>
      </c>
      <c r="M519" s="18" t="s">
        <v>1748</v>
      </c>
      <c r="N519" s="18" t="s">
        <v>551</v>
      </c>
      <c r="O519" s="18" t="s">
        <v>1840</v>
      </c>
    </row>
    <row r="520" spans="1:15" ht="25" customHeight="1" x14ac:dyDescent="0.35">
      <c r="A520" s="18">
        <v>2025</v>
      </c>
      <c r="B520" s="18" t="s">
        <v>26</v>
      </c>
      <c r="C520" s="18" t="s">
        <v>1847</v>
      </c>
      <c r="D520" s="18" t="s">
        <v>110</v>
      </c>
      <c r="E520" s="18" t="s">
        <v>265</v>
      </c>
      <c r="F520" s="20" t="s">
        <v>1071</v>
      </c>
      <c r="G520" s="18"/>
      <c r="H520" s="18"/>
      <c r="I520" s="18" t="s">
        <v>113</v>
      </c>
      <c r="J520" s="18" t="s">
        <v>113</v>
      </c>
      <c r="K520" s="18" t="s">
        <v>113</v>
      </c>
      <c r="L520" s="18">
        <v>519</v>
      </c>
      <c r="M520" s="18" t="s">
        <v>1749</v>
      </c>
      <c r="N520" s="18" t="s">
        <v>645</v>
      </c>
      <c r="O520" s="18" t="s">
        <v>1840</v>
      </c>
    </row>
    <row r="521" spans="1:15" ht="25" customHeight="1" x14ac:dyDescent="0.35">
      <c r="A521" s="18">
        <v>2025</v>
      </c>
      <c r="B521" s="18" t="s">
        <v>26</v>
      </c>
      <c r="C521" s="18" t="s">
        <v>1847</v>
      </c>
      <c r="D521" s="18" t="s">
        <v>110</v>
      </c>
      <c r="E521" s="18" t="s">
        <v>267</v>
      </c>
      <c r="F521" s="20" t="s">
        <v>268</v>
      </c>
      <c r="G521" s="18"/>
      <c r="H521" s="18"/>
      <c r="I521" s="18" t="s">
        <v>113</v>
      </c>
      <c r="J521" s="18" t="s">
        <v>113</v>
      </c>
      <c r="K521" s="18"/>
      <c r="L521" s="18">
        <v>520</v>
      </c>
      <c r="M521" s="18" t="s">
        <v>1750</v>
      </c>
      <c r="N521" s="18" t="s">
        <v>645</v>
      </c>
      <c r="O521" s="18" t="s">
        <v>1840</v>
      </c>
    </row>
    <row r="522" spans="1:15" ht="25" customHeight="1" x14ac:dyDescent="0.35">
      <c r="A522" s="18">
        <v>2025</v>
      </c>
      <c r="B522" s="18" t="s">
        <v>26</v>
      </c>
      <c r="C522" s="18" t="s">
        <v>1847</v>
      </c>
      <c r="D522" s="18" t="s">
        <v>110</v>
      </c>
      <c r="E522" s="18" t="s">
        <v>269</v>
      </c>
      <c r="F522" s="20" t="s">
        <v>1917</v>
      </c>
      <c r="G522" s="18"/>
      <c r="H522" s="18"/>
      <c r="I522" s="18" t="s">
        <v>113</v>
      </c>
      <c r="J522" s="18" t="s">
        <v>113</v>
      </c>
      <c r="K522" s="18" t="s">
        <v>113</v>
      </c>
      <c r="L522" s="18">
        <v>521</v>
      </c>
      <c r="M522" s="18" t="s">
        <v>1751</v>
      </c>
      <c r="N522" s="18" t="s">
        <v>645</v>
      </c>
      <c r="O522" s="18" t="s">
        <v>1840</v>
      </c>
    </row>
    <row r="523" spans="1:15" ht="25" customHeight="1" x14ac:dyDescent="0.35">
      <c r="A523" s="18">
        <v>2025</v>
      </c>
      <c r="B523" s="18" t="s">
        <v>26</v>
      </c>
      <c r="C523" s="18" t="s">
        <v>1847</v>
      </c>
      <c r="D523" s="18" t="s">
        <v>110</v>
      </c>
      <c r="E523" s="18" t="s">
        <v>271</v>
      </c>
      <c r="F523" s="20" t="s">
        <v>1918</v>
      </c>
      <c r="G523" s="18"/>
      <c r="H523" s="18"/>
      <c r="I523" s="18" t="s">
        <v>113</v>
      </c>
      <c r="J523" s="18"/>
      <c r="K523" s="18" t="s">
        <v>113</v>
      </c>
      <c r="L523" s="18">
        <v>522</v>
      </c>
      <c r="M523" s="18" t="s">
        <v>1752</v>
      </c>
      <c r="N523" s="18" t="s">
        <v>645</v>
      </c>
      <c r="O523" s="18" t="s">
        <v>1840</v>
      </c>
    </row>
    <row r="524" spans="1:15" ht="25" customHeight="1" x14ac:dyDescent="0.35">
      <c r="A524" s="18">
        <v>2025</v>
      </c>
      <c r="B524" s="18" t="s">
        <v>26</v>
      </c>
      <c r="C524" s="18" t="s">
        <v>1847</v>
      </c>
      <c r="D524" s="18" t="s">
        <v>110</v>
      </c>
      <c r="E524" s="18" t="s">
        <v>273</v>
      </c>
      <c r="F524" s="20" t="s">
        <v>1919</v>
      </c>
      <c r="G524" s="18"/>
      <c r="H524" s="18"/>
      <c r="I524" s="18" t="s">
        <v>113</v>
      </c>
      <c r="J524" s="18" t="s">
        <v>113</v>
      </c>
      <c r="K524" s="18" t="s">
        <v>113</v>
      </c>
      <c r="L524" s="18">
        <v>523</v>
      </c>
      <c r="M524" s="18" t="s">
        <v>1753</v>
      </c>
      <c r="N524" s="18" t="s">
        <v>645</v>
      </c>
      <c r="O524" s="18" t="s">
        <v>1840</v>
      </c>
    </row>
    <row r="525" spans="1:15" ht="25" customHeight="1" x14ac:dyDescent="0.35">
      <c r="A525" s="18">
        <v>2025</v>
      </c>
      <c r="B525" s="18" t="s">
        <v>26</v>
      </c>
      <c r="C525" s="18" t="s">
        <v>1847</v>
      </c>
      <c r="D525" s="18" t="s">
        <v>110</v>
      </c>
      <c r="E525" s="18" t="s">
        <v>130</v>
      </c>
      <c r="F525" s="20" t="s">
        <v>1108</v>
      </c>
      <c r="G525" s="18" t="s">
        <v>113</v>
      </c>
      <c r="H525" s="18" t="s">
        <v>113</v>
      </c>
      <c r="I525" s="18" t="s">
        <v>113</v>
      </c>
      <c r="J525" s="18" t="s">
        <v>113</v>
      </c>
      <c r="K525" s="18" t="s">
        <v>113</v>
      </c>
      <c r="L525" s="18">
        <v>524</v>
      </c>
      <c r="M525" s="18" t="s">
        <v>1698</v>
      </c>
      <c r="N525" s="18" t="s">
        <v>1107</v>
      </c>
      <c r="O525" s="18" t="s">
        <v>1840</v>
      </c>
    </row>
    <row r="526" spans="1:15" ht="25" customHeight="1" x14ac:dyDescent="0.35">
      <c r="A526" s="18">
        <v>2025</v>
      </c>
      <c r="B526" s="18" t="s">
        <v>26</v>
      </c>
      <c r="C526" s="18" t="s">
        <v>1847</v>
      </c>
      <c r="D526" s="18" t="s">
        <v>110</v>
      </c>
      <c r="E526" s="18" t="s">
        <v>132</v>
      </c>
      <c r="F526" s="20" t="s">
        <v>133</v>
      </c>
      <c r="G526" s="18" t="s">
        <v>113</v>
      </c>
      <c r="H526" s="18" t="s">
        <v>113</v>
      </c>
      <c r="I526" s="18"/>
      <c r="J526" s="18"/>
      <c r="K526" s="18"/>
      <c r="L526" s="18">
        <v>525</v>
      </c>
      <c r="M526" s="18" t="s">
        <v>1693</v>
      </c>
      <c r="N526" s="18" t="s">
        <v>1112</v>
      </c>
      <c r="O526" s="18" t="s">
        <v>1840</v>
      </c>
    </row>
    <row r="527" spans="1:15" ht="25" customHeight="1" x14ac:dyDescent="0.35">
      <c r="A527" s="18">
        <v>2025</v>
      </c>
      <c r="B527" s="18" t="s">
        <v>26</v>
      </c>
      <c r="C527" s="18" t="s">
        <v>1847</v>
      </c>
      <c r="D527" s="18" t="s">
        <v>134</v>
      </c>
      <c r="E527" s="18" t="s">
        <v>275</v>
      </c>
      <c r="F527" s="20" t="s">
        <v>818</v>
      </c>
      <c r="G527" s="18"/>
      <c r="H527" s="18"/>
      <c r="I527" s="18" t="s">
        <v>113</v>
      </c>
      <c r="J527" s="18" t="s">
        <v>113</v>
      </c>
      <c r="K527" s="18" t="s">
        <v>113</v>
      </c>
      <c r="L527" s="18">
        <v>526</v>
      </c>
      <c r="M527" s="18"/>
      <c r="N527" s="18" t="s">
        <v>551</v>
      </c>
      <c r="O527" s="18" t="s">
        <v>1839</v>
      </c>
    </row>
    <row r="528" spans="1:15" ht="25" customHeight="1" x14ac:dyDescent="0.35">
      <c r="A528" s="18">
        <v>2025</v>
      </c>
      <c r="B528" s="18" t="s">
        <v>26</v>
      </c>
      <c r="C528" s="18" t="s">
        <v>1847</v>
      </c>
      <c r="D528" s="18" t="s">
        <v>134</v>
      </c>
      <c r="E528" s="18" t="s">
        <v>277</v>
      </c>
      <c r="F528" s="20" t="s">
        <v>1898</v>
      </c>
      <c r="G528" s="18"/>
      <c r="H528" s="18"/>
      <c r="I528" s="18" t="s">
        <v>113</v>
      </c>
      <c r="J528" s="18" t="s">
        <v>113</v>
      </c>
      <c r="K528" s="18"/>
      <c r="L528" s="18">
        <v>527</v>
      </c>
      <c r="M528" s="18"/>
      <c r="N528" s="18" t="s">
        <v>551</v>
      </c>
      <c r="O528" s="18" t="s">
        <v>1839</v>
      </c>
    </row>
    <row r="529" spans="1:15" ht="25" customHeight="1" x14ac:dyDescent="0.35">
      <c r="A529" s="18">
        <v>2025</v>
      </c>
      <c r="B529" s="18" t="s">
        <v>26</v>
      </c>
      <c r="C529" s="18" t="s">
        <v>1847</v>
      </c>
      <c r="D529" s="18" t="s">
        <v>134</v>
      </c>
      <c r="E529" s="18" t="s">
        <v>279</v>
      </c>
      <c r="F529" s="20" t="s">
        <v>280</v>
      </c>
      <c r="G529" s="18"/>
      <c r="H529" s="18"/>
      <c r="I529" s="18" t="s">
        <v>113</v>
      </c>
      <c r="J529" s="18" t="s">
        <v>113</v>
      </c>
      <c r="K529" s="18" t="s">
        <v>113</v>
      </c>
      <c r="L529" s="18">
        <v>528</v>
      </c>
      <c r="M529" s="18"/>
      <c r="N529" s="18" t="s">
        <v>551</v>
      </c>
      <c r="O529" s="18" t="s">
        <v>1839</v>
      </c>
    </row>
    <row r="530" spans="1:15" ht="25" customHeight="1" x14ac:dyDescent="0.35">
      <c r="A530" s="18">
        <v>2025</v>
      </c>
      <c r="B530" s="18" t="s">
        <v>26</v>
      </c>
      <c r="C530" s="18" t="s">
        <v>1847</v>
      </c>
      <c r="D530" s="18" t="s">
        <v>134</v>
      </c>
      <c r="E530" s="18" t="s">
        <v>281</v>
      </c>
      <c r="F530" s="20" t="s">
        <v>828</v>
      </c>
      <c r="G530" s="18"/>
      <c r="H530" s="18"/>
      <c r="I530" s="18" t="s">
        <v>113</v>
      </c>
      <c r="J530" s="18" t="s">
        <v>113</v>
      </c>
      <c r="K530" s="18" t="s">
        <v>113</v>
      </c>
      <c r="L530" s="18">
        <v>529</v>
      </c>
      <c r="M530" s="18"/>
      <c r="N530" s="18" t="s">
        <v>551</v>
      </c>
      <c r="O530" s="18" t="s">
        <v>1839</v>
      </c>
    </row>
    <row r="531" spans="1:15" ht="25" customHeight="1" x14ac:dyDescent="0.35">
      <c r="A531" s="18">
        <v>2025</v>
      </c>
      <c r="B531" s="18" t="s">
        <v>26</v>
      </c>
      <c r="C531" s="18" t="s">
        <v>1847</v>
      </c>
      <c r="D531" s="18" t="s">
        <v>134</v>
      </c>
      <c r="E531" s="18" t="s">
        <v>283</v>
      </c>
      <c r="F531" s="20" t="s">
        <v>834</v>
      </c>
      <c r="G531" s="18"/>
      <c r="H531" s="18"/>
      <c r="I531" s="18" t="s">
        <v>113</v>
      </c>
      <c r="J531" s="18" t="s">
        <v>113</v>
      </c>
      <c r="K531" s="18" t="s">
        <v>113</v>
      </c>
      <c r="L531" s="18">
        <v>530</v>
      </c>
      <c r="M531" s="18"/>
      <c r="N531" s="18" t="s">
        <v>551</v>
      </c>
      <c r="O531" s="18" t="s">
        <v>1839</v>
      </c>
    </row>
    <row r="532" spans="1:15" ht="25" customHeight="1" x14ac:dyDescent="0.35">
      <c r="A532" s="18">
        <v>2025</v>
      </c>
      <c r="B532" s="18" t="s">
        <v>26</v>
      </c>
      <c r="C532" s="18" t="s">
        <v>1847</v>
      </c>
      <c r="D532" s="18" t="s">
        <v>134</v>
      </c>
      <c r="E532" s="18" t="s">
        <v>285</v>
      </c>
      <c r="F532" s="20" t="s">
        <v>286</v>
      </c>
      <c r="G532" s="18"/>
      <c r="H532" s="18"/>
      <c r="I532" s="18" t="s">
        <v>113</v>
      </c>
      <c r="J532" s="18" t="s">
        <v>113</v>
      </c>
      <c r="K532" s="18" t="s">
        <v>113</v>
      </c>
      <c r="L532" s="18">
        <v>531</v>
      </c>
      <c r="M532" s="18"/>
      <c r="N532" s="18" t="s">
        <v>551</v>
      </c>
      <c r="O532" s="18" t="s">
        <v>1839</v>
      </c>
    </row>
    <row r="533" spans="1:15" ht="25" customHeight="1" x14ac:dyDescent="0.35">
      <c r="A533" s="18">
        <v>2025</v>
      </c>
      <c r="B533" s="18" t="s">
        <v>26</v>
      </c>
      <c r="C533" s="18" t="s">
        <v>1847</v>
      </c>
      <c r="D533" s="18" t="s">
        <v>134</v>
      </c>
      <c r="E533" s="18" t="s">
        <v>287</v>
      </c>
      <c r="F533" s="20" t="s">
        <v>288</v>
      </c>
      <c r="G533" s="18"/>
      <c r="H533" s="18"/>
      <c r="I533" s="18"/>
      <c r="J533" s="18" t="s">
        <v>113</v>
      </c>
      <c r="K533" s="18" t="s">
        <v>113</v>
      </c>
      <c r="L533" s="18">
        <v>532</v>
      </c>
      <c r="M533" s="18"/>
      <c r="N533" s="18" t="s">
        <v>551</v>
      </c>
      <c r="O533" s="18" t="s">
        <v>1839</v>
      </c>
    </row>
    <row r="534" spans="1:15" ht="25" customHeight="1" x14ac:dyDescent="0.35">
      <c r="A534" s="18">
        <v>2025</v>
      </c>
      <c r="B534" s="18" t="s">
        <v>26</v>
      </c>
      <c r="C534" s="18" t="s">
        <v>1847</v>
      </c>
      <c r="D534" s="18" t="s">
        <v>134</v>
      </c>
      <c r="E534" s="18" t="s">
        <v>146</v>
      </c>
      <c r="F534" s="20" t="s">
        <v>350</v>
      </c>
      <c r="G534" s="18"/>
      <c r="H534" s="18"/>
      <c r="I534" s="18" t="s">
        <v>113</v>
      </c>
      <c r="J534" s="18" t="s">
        <v>113</v>
      </c>
      <c r="K534" s="18"/>
      <c r="L534" s="18">
        <v>533</v>
      </c>
      <c r="M534" s="18"/>
      <c r="N534" s="18" t="s">
        <v>551</v>
      </c>
      <c r="O534" s="18" t="s">
        <v>1839</v>
      </c>
    </row>
    <row r="535" spans="1:15" ht="25" customHeight="1" x14ac:dyDescent="0.35">
      <c r="A535" s="18">
        <v>2025</v>
      </c>
      <c r="B535" s="18" t="s">
        <v>26</v>
      </c>
      <c r="C535" s="18" t="s">
        <v>1847</v>
      </c>
      <c r="D535" s="18" t="s">
        <v>134</v>
      </c>
      <c r="E535" s="18" t="s">
        <v>289</v>
      </c>
      <c r="F535" s="20" t="s">
        <v>474</v>
      </c>
      <c r="G535" s="18"/>
      <c r="H535" s="18"/>
      <c r="I535" s="18" t="s">
        <v>113</v>
      </c>
      <c r="J535" s="18" t="s">
        <v>113</v>
      </c>
      <c r="K535" s="18" t="s">
        <v>113</v>
      </c>
      <c r="L535" s="18">
        <v>534</v>
      </c>
      <c r="M535" s="18"/>
      <c r="N535" s="18" t="s">
        <v>551</v>
      </c>
      <c r="O535" s="18" t="s">
        <v>1839</v>
      </c>
    </row>
    <row r="536" spans="1:15" ht="25" customHeight="1" x14ac:dyDescent="0.35">
      <c r="A536" s="18">
        <v>2025</v>
      </c>
      <c r="B536" s="18" t="s">
        <v>26</v>
      </c>
      <c r="C536" s="18" t="s">
        <v>1847</v>
      </c>
      <c r="D536" s="18" t="s">
        <v>134</v>
      </c>
      <c r="E536" s="18" t="s">
        <v>291</v>
      </c>
      <c r="F536" s="20" t="s">
        <v>845</v>
      </c>
      <c r="G536" s="18"/>
      <c r="H536" s="18"/>
      <c r="I536" s="18" t="s">
        <v>113</v>
      </c>
      <c r="J536" s="18" t="s">
        <v>113</v>
      </c>
      <c r="K536" s="18"/>
      <c r="L536" s="18">
        <v>535</v>
      </c>
      <c r="M536" s="18"/>
      <c r="N536" s="18" t="s">
        <v>551</v>
      </c>
      <c r="O536" s="18" t="s">
        <v>1839</v>
      </c>
    </row>
    <row r="537" spans="1:15" ht="25" customHeight="1" x14ac:dyDescent="0.35">
      <c r="A537" s="18">
        <v>2025</v>
      </c>
      <c r="B537" s="18" t="s">
        <v>26</v>
      </c>
      <c r="C537" s="18" t="s">
        <v>1847</v>
      </c>
      <c r="D537" s="18" t="s">
        <v>134</v>
      </c>
      <c r="E537" s="18" t="s">
        <v>293</v>
      </c>
      <c r="F537" s="20" t="s">
        <v>850</v>
      </c>
      <c r="G537" s="18"/>
      <c r="H537" s="18"/>
      <c r="I537" s="18" t="s">
        <v>113</v>
      </c>
      <c r="J537" s="18" t="s">
        <v>113</v>
      </c>
      <c r="K537" s="18" t="s">
        <v>113</v>
      </c>
      <c r="L537" s="18">
        <v>536</v>
      </c>
      <c r="M537" s="18"/>
      <c r="N537" s="18" t="s">
        <v>551</v>
      </c>
      <c r="O537" s="18" t="s">
        <v>1839</v>
      </c>
    </row>
    <row r="538" spans="1:15" ht="25" customHeight="1" x14ac:dyDescent="0.35">
      <c r="A538" s="18">
        <v>2025</v>
      </c>
      <c r="B538" s="18" t="s">
        <v>26</v>
      </c>
      <c r="C538" s="18" t="s">
        <v>1847</v>
      </c>
      <c r="D538" s="18" t="s">
        <v>134</v>
      </c>
      <c r="E538" s="18" t="s">
        <v>295</v>
      </c>
      <c r="F538" s="20" t="s">
        <v>296</v>
      </c>
      <c r="G538" s="18"/>
      <c r="H538" s="18"/>
      <c r="I538" s="18" t="s">
        <v>113</v>
      </c>
      <c r="J538" s="18" t="s">
        <v>113</v>
      </c>
      <c r="K538" s="18" t="s">
        <v>113</v>
      </c>
      <c r="L538" s="18">
        <v>537</v>
      </c>
      <c r="M538" s="18"/>
      <c r="N538" s="18" t="s">
        <v>551</v>
      </c>
      <c r="O538" s="18" t="s">
        <v>1839</v>
      </c>
    </row>
    <row r="539" spans="1:15" ht="25" customHeight="1" x14ac:dyDescent="0.35">
      <c r="A539" s="18">
        <v>2025</v>
      </c>
      <c r="B539" s="18" t="s">
        <v>26</v>
      </c>
      <c r="C539" s="18" t="s">
        <v>1847</v>
      </c>
      <c r="D539" s="18" t="s">
        <v>134</v>
      </c>
      <c r="E539" s="18" t="s">
        <v>297</v>
      </c>
      <c r="F539" s="20" t="s">
        <v>858</v>
      </c>
      <c r="G539" s="18"/>
      <c r="H539" s="18"/>
      <c r="I539" s="18" t="s">
        <v>113</v>
      </c>
      <c r="J539" s="18" t="s">
        <v>113</v>
      </c>
      <c r="K539" s="18" t="s">
        <v>113</v>
      </c>
      <c r="L539" s="18">
        <v>538</v>
      </c>
      <c r="M539" s="18"/>
      <c r="N539" s="18" t="s">
        <v>551</v>
      </c>
      <c r="O539" s="18" t="s">
        <v>1839</v>
      </c>
    </row>
    <row r="540" spans="1:15" ht="25" customHeight="1" x14ac:dyDescent="0.35">
      <c r="A540" s="18">
        <v>2025</v>
      </c>
      <c r="B540" s="18" t="s">
        <v>26</v>
      </c>
      <c r="C540" s="18" t="s">
        <v>1847</v>
      </c>
      <c r="D540" s="18" t="s">
        <v>134</v>
      </c>
      <c r="E540" s="18" t="s">
        <v>156</v>
      </c>
      <c r="F540" s="20" t="s">
        <v>356</v>
      </c>
      <c r="G540" s="18"/>
      <c r="H540" s="18"/>
      <c r="I540" s="18" t="s">
        <v>113</v>
      </c>
      <c r="J540" s="18"/>
      <c r="K540" s="18" t="s">
        <v>113</v>
      </c>
      <c r="L540" s="18">
        <v>539</v>
      </c>
      <c r="M540" s="18"/>
      <c r="N540" s="18" t="s">
        <v>551</v>
      </c>
      <c r="O540" s="18" t="s">
        <v>1839</v>
      </c>
    </row>
    <row r="541" spans="1:15" ht="25" customHeight="1" x14ac:dyDescent="0.35">
      <c r="A541" s="18">
        <v>2025</v>
      </c>
      <c r="B541" s="18" t="s">
        <v>26</v>
      </c>
      <c r="C541" s="18" t="s">
        <v>1847</v>
      </c>
      <c r="D541" s="18" t="s">
        <v>134</v>
      </c>
      <c r="E541" s="18" t="s">
        <v>299</v>
      </c>
      <c r="F541" s="20" t="s">
        <v>1011</v>
      </c>
      <c r="G541" s="18"/>
      <c r="H541" s="18"/>
      <c r="I541" s="18" t="s">
        <v>113</v>
      </c>
      <c r="J541" s="18" t="s">
        <v>113</v>
      </c>
      <c r="K541" s="18" t="s">
        <v>113</v>
      </c>
      <c r="L541" s="18">
        <v>540</v>
      </c>
      <c r="M541" s="18"/>
      <c r="N541" s="18" t="s">
        <v>645</v>
      </c>
      <c r="O541" s="18" t="s">
        <v>1839</v>
      </c>
    </row>
    <row r="542" spans="1:15" ht="25" customHeight="1" x14ac:dyDescent="0.35">
      <c r="A542" s="18">
        <v>2025</v>
      </c>
      <c r="B542" s="18" t="s">
        <v>26</v>
      </c>
      <c r="C542" s="18" t="s">
        <v>1847</v>
      </c>
      <c r="D542" s="18" t="s">
        <v>134</v>
      </c>
      <c r="E542" s="18" t="s">
        <v>301</v>
      </c>
      <c r="F542" s="20" t="s">
        <v>1015</v>
      </c>
      <c r="G542" s="18"/>
      <c r="H542" s="18"/>
      <c r="I542" s="18" t="s">
        <v>113</v>
      </c>
      <c r="J542" s="18" t="s">
        <v>113</v>
      </c>
      <c r="K542" s="18"/>
      <c r="L542" s="18">
        <v>541</v>
      </c>
      <c r="M542" s="18"/>
      <c r="N542" s="18" t="s">
        <v>645</v>
      </c>
      <c r="O542" s="18" t="s">
        <v>1839</v>
      </c>
    </row>
    <row r="543" spans="1:15" ht="25" customHeight="1" x14ac:dyDescent="0.35">
      <c r="A543" s="18">
        <v>2025</v>
      </c>
      <c r="B543" s="18" t="s">
        <v>26</v>
      </c>
      <c r="C543" s="18" t="s">
        <v>1847</v>
      </c>
      <c r="D543" s="18" t="s">
        <v>134</v>
      </c>
      <c r="E543" s="18" t="s">
        <v>303</v>
      </c>
      <c r="F543" s="20" t="s">
        <v>475</v>
      </c>
      <c r="G543" s="18"/>
      <c r="H543" s="18"/>
      <c r="I543" s="18" t="s">
        <v>113</v>
      </c>
      <c r="J543" s="18" t="s">
        <v>113</v>
      </c>
      <c r="K543" s="18" t="s">
        <v>113</v>
      </c>
      <c r="L543" s="18">
        <v>542</v>
      </c>
      <c r="M543" s="18"/>
      <c r="N543" s="18" t="s">
        <v>645</v>
      </c>
      <c r="O543" s="18" t="s">
        <v>1839</v>
      </c>
    </row>
    <row r="544" spans="1:15" ht="25" customHeight="1" x14ac:dyDescent="0.35">
      <c r="A544" s="18">
        <v>2025</v>
      </c>
      <c r="B544" s="18" t="s">
        <v>26</v>
      </c>
      <c r="C544" s="18" t="s">
        <v>1847</v>
      </c>
      <c r="D544" s="18" t="s">
        <v>134</v>
      </c>
      <c r="E544" s="18" t="s">
        <v>305</v>
      </c>
      <c r="F544" s="20" t="s">
        <v>1022</v>
      </c>
      <c r="G544" s="18"/>
      <c r="H544" s="18"/>
      <c r="I544" s="18" t="s">
        <v>113</v>
      </c>
      <c r="J544" s="18" t="s">
        <v>113</v>
      </c>
      <c r="K544" s="18" t="s">
        <v>113</v>
      </c>
      <c r="L544" s="18">
        <v>543</v>
      </c>
      <c r="M544" s="18"/>
      <c r="N544" s="18" t="s">
        <v>645</v>
      </c>
      <c r="O544" s="18" t="s">
        <v>1839</v>
      </c>
    </row>
    <row r="545" spans="1:15" ht="25" customHeight="1" x14ac:dyDescent="0.35">
      <c r="A545" s="18">
        <v>2025</v>
      </c>
      <c r="B545" s="18" t="s">
        <v>26</v>
      </c>
      <c r="C545" s="18" t="s">
        <v>1847</v>
      </c>
      <c r="D545" s="18" t="s">
        <v>134</v>
      </c>
      <c r="E545" s="18" t="s">
        <v>307</v>
      </c>
      <c r="F545" s="20" t="s">
        <v>1024</v>
      </c>
      <c r="G545" s="18"/>
      <c r="H545" s="18"/>
      <c r="I545" s="18" t="s">
        <v>113</v>
      </c>
      <c r="J545" s="18" t="s">
        <v>113</v>
      </c>
      <c r="K545" s="18"/>
      <c r="L545" s="18">
        <v>544</v>
      </c>
      <c r="M545" s="18"/>
      <c r="N545" s="18" t="s">
        <v>645</v>
      </c>
      <c r="O545" s="18" t="s">
        <v>1839</v>
      </c>
    </row>
    <row r="546" spans="1:15" ht="25" customHeight="1" x14ac:dyDescent="0.35">
      <c r="A546" s="18">
        <v>2025</v>
      </c>
      <c r="B546" s="18" t="s">
        <v>26</v>
      </c>
      <c r="C546" s="18" t="s">
        <v>1847</v>
      </c>
      <c r="D546" s="18" t="s">
        <v>134</v>
      </c>
      <c r="E546" s="18" t="s">
        <v>309</v>
      </c>
      <c r="F546" s="20" t="s">
        <v>310</v>
      </c>
      <c r="G546" s="18"/>
      <c r="H546" s="18"/>
      <c r="I546" s="18" t="s">
        <v>113</v>
      </c>
      <c r="J546" s="18" t="s">
        <v>113</v>
      </c>
      <c r="K546" s="18" t="s">
        <v>113</v>
      </c>
      <c r="L546" s="18">
        <v>545</v>
      </c>
      <c r="M546" s="18"/>
      <c r="N546" s="18" t="s">
        <v>645</v>
      </c>
      <c r="O546" s="18" t="s">
        <v>1839</v>
      </c>
    </row>
    <row r="547" spans="1:15" ht="25" customHeight="1" x14ac:dyDescent="0.35">
      <c r="A547" s="18">
        <v>2025</v>
      </c>
      <c r="B547" s="18" t="s">
        <v>26</v>
      </c>
      <c r="C547" s="18" t="s">
        <v>1847</v>
      </c>
      <c r="D547" s="18" t="s">
        <v>134</v>
      </c>
      <c r="E547" s="18" t="s">
        <v>311</v>
      </c>
      <c r="F547" s="20" t="s">
        <v>312</v>
      </c>
      <c r="G547" s="18"/>
      <c r="H547" s="18"/>
      <c r="I547" s="18"/>
      <c r="J547" s="18" t="s">
        <v>113</v>
      </c>
      <c r="K547" s="18" t="s">
        <v>113</v>
      </c>
      <c r="L547" s="18">
        <v>546</v>
      </c>
      <c r="M547" s="18"/>
      <c r="N547" s="18" t="s">
        <v>645</v>
      </c>
      <c r="O547" s="18" t="s">
        <v>1839</v>
      </c>
    </row>
    <row r="548" spans="1:15" ht="25" customHeight="1" x14ac:dyDescent="0.35">
      <c r="A548" s="18">
        <v>2025</v>
      </c>
      <c r="B548" s="18" t="s">
        <v>26</v>
      </c>
      <c r="C548" s="18" t="s">
        <v>1847</v>
      </c>
      <c r="D548" s="18" t="s">
        <v>134</v>
      </c>
      <c r="E548" s="18" t="s">
        <v>169</v>
      </c>
      <c r="F548" s="20" t="s">
        <v>170</v>
      </c>
      <c r="G548" s="18"/>
      <c r="H548" s="18"/>
      <c r="I548" s="18" t="s">
        <v>113</v>
      </c>
      <c r="J548" s="18" t="s">
        <v>113</v>
      </c>
      <c r="K548" s="18"/>
      <c r="L548" s="18">
        <v>547</v>
      </c>
      <c r="M548" s="18"/>
      <c r="N548" s="18" t="s">
        <v>645</v>
      </c>
      <c r="O548" s="18" t="s">
        <v>1839</v>
      </c>
    </row>
    <row r="549" spans="1:15" ht="25" customHeight="1" x14ac:dyDescent="0.35">
      <c r="A549" s="18">
        <v>2025</v>
      </c>
      <c r="B549" s="18" t="s">
        <v>26</v>
      </c>
      <c r="C549" s="18" t="s">
        <v>1847</v>
      </c>
      <c r="D549" s="18" t="s">
        <v>134</v>
      </c>
      <c r="E549" s="18" t="s">
        <v>313</v>
      </c>
      <c r="F549" s="20" t="s">
        <v>477</v>
      </c>
      <c r="G549" s="18"/>
      <c r="H549" s="18"/>
      <c r="I549" s="18" t="s">
        <v>113</v>
      </c>
      <c r="J549" s="18" t="s">
        <v>113</v>
      </c>
      <c r="K549" s="18" t="s">
        <v>113</v>
      </c>
      <c r="L549" s="18">
        <v>548</v>
      </c>
      <c r="M549" s="18"/>
      <c r="N549" s="18" t="s">
        <v>645</v>
      </c>
      <c r="O549" s="18" t="s">
        <v>1839</v>
      </c>
    </row>
    <row r="550" spans="1:15" ht="25" customHeight="1" x14ac:dyDescent="0.35">
      <c r="A550" s="18">
        <v>2025</v>
      </c>
      <c r="B550" s="18" t="s">
        <v>26</v>
      </c>
      <c r="C550" s="18" t="s">
        <v>1847</v>
      </c>
      <c r="D550" s="18" t="s">
        <v>134</v>
      </c>
      <c r="E550" s="18" t="s">
        <v>315</v>
      </c>
      <c r="F550" s="20" t="s">
        <v>1032</v>
      </c>
      <c r="G550" s="18"/>
      <c r="H550" s="18"/>
      <c r="I550" s="18" t="s">
        <v>113</v>
      </c>
      <c r="J550" s="18" t="s">
        <v>113</v>
      </c>
      <c r="K550" s="18"/>
      <c r="L550" s="18">
        <v>549</v>
      </c>
      <c r="M550" s="18"/>
      <c r="N550" s="18" t="s">
        <v>645</v>
      </c>
      <c r="O550" s="18" t="s">
        <v>1839</v>
      </c>
    </row>
    <row r="551" spans="1:15" ht="25" customHeight="1" x14ac:dyDescent="0.35">
      <c r="A551" s="18">
        <v>2025</v>
      </c>
      <c r="B551" s="18" t="s">
        <v>26</v>
      </c>
      <c r="C551" s="18" t="s">
        <v>1847</v>
      </c>
      <c r="D551" s="18" t="s">
        <v>134</v>
      </c>
      <c r="E551" s="18" t="s">
        <v>317</v>
      </c>
      <c r="F551" s="20" t="s">
        <v>1033</v>
      </c>
      <c r="G551" s="18"/>
      <c r="H551" s="18"/>
      <c r="I551" s="18" t="s">
        <v>113</v>
      </c>
      <c r="J551" s="18" t="s">
        <v>113</v>
      </c>
      <c r="K551" s="18" t="s">
        <v>113</v>
      </c>
      <c r="L551" s="18">
        <v>550</v>
      </c>
      <c r="M551" s="18"/>
      <c r="N551" s="18" t="s">
        <v>645</v>
      </c>
      <c r="O551" s="18" t="s">
        <v>1839</v>
      </c>
    </row>
    <row r="552" spans="1:15" ht="25" customHeight="1" x14ac:dyDescent="0.35">
      <c r="A552" s="18">
        <v>2025</v>
      </c>
      <c r="B552" s="18" t="s">
        <v>26</v>
      </c>
      <c r="C552" s="18" t="s">
        <v>1847</v>
      </c>
      <c r="D552" s="18" t="s">
        <v>134</v>
      </c>
      <c r="E552" s="18" t="s">
        <v>319</v>
      </c>
      <c r="F552" s="20" t="s">
        <v>320</v>
      </c>
      <c r="G552" s="18"/>
      <c r="H552" s="18"/>
      <c r="I552" s="18" t="s">
        <v>113</v>
      </c>
      <c r="J552" s="18" t="s">
        <v>113</v>
      </c>
      <c r="K552" s="18" t="s">
        <v>113</v>
      </c>
      <c r="L552" s="18">
        <v>551</v>
      </c>
      <c r="M552" s="18"/>
      <c r="N552" s="18" t="s">
        <v>645</v>
      </c>
      <c r="O552" s="18" t="s">
        <v>1839</v>
      </c>
    </row>
    <row r="553" spans="1:15" ht="25" customHeight="1" x14ac:dyDescent="0.35">
      <c r="A553" s="18">
        <v>2025</v>
      </c>
      <c r="B553" s="18" t="s">
        <v>26</v>
      </c>
      <c r="C553" s="18" t="s">
        <v>1847</v>
      </c>
      <c r="D553" s="18" t="s">
        <v>134</v>
      </c>
      <c r="E553" s="18" t="s">
        <v>321</v>
      </c>
      <c r="F553" s="20" t="s">
        <v>1036</v>
      </c>
      <c r="G553" s="18"/>
      <c r="H553" s="18"/>
      <c r="I553" s="18" t="s">
        <v>113</v>
      </c>
      <c r="J553" s="18" t="s">
        <v>113</v>
      </c>
      <c r="K553" s="18" t="s">
        <v>113</v>
      </c>
      <c r="L553" s="18">
        <v>552</v>
      </c>
      <c r="M553" s="18"/>
      <c r="N553" s="18" t="s">
        <v>645</v>
      </c>
      <c r="O553" s="18" t="s">
        <v>1839</v>
      </c>
    </row>
    <row r="554" spans="1:15" ht="25" customHeight="1" x14ac:dyDescent="0.35">
      <c r="A554" s="18">
        <v>2025</v>
      </c>
      <c r="B554" s="18" t="s">
        <v>26</v>
      </c>
      <c r="C554" s="18" t="s">
        <v>1847</v>
      </c>
      <c r="D554" s="18" t="s">
        <v>134</v>
      </c>
      <c r="E554" s="18" t="s">
        <v>178</v>
      </c>
      <c r="F554" s="20" t="s">
        <v>179</v>
      </c>
      <c r="G554" s="18"/>
      <c r="H554" s="18"/>
      <c r="I554" s="18" t="s">
        <v>113</v>
      </c>
      <c r="J554" s="18"/>
      <c r="K554" s="18" t="s">
        <v>113</v>
      </c>
      <c r="L554" s="18">
        <v>553</v>
      </c>
      <c r="M554" s="18"/>
      <c r="N554" s="18" t="s">
        <v>645</v>
      </c>
      <c r="O554" s="18" t="s">
        <v>1839</v>
      </c>
    </row>
    <row r="555" spans="1:15" ht="25" customHeight="1" x14ac:dyDescent="0.35">
      <c r="A555" s="18">
        <v>2025</v>
      </c>
      <c r="B555" s="18" t="s">
        <v>26</v>
      </c>
      <c r="C555" s="18" t="s">
        <v>1847</v>
      </c>
      <c r="D555" s="18" t="s">
        <v>134</v>
      </c>
      <c r="E555" s="18" t="s">
        <v>180</v>
      </c>
      <c r="F555" s="20" t="s">
        <v>1115</v>
      </c>
      <c r="G555" s="18" t="s">
        <v>113</v>
      </c>
      <c r="H555" s="18" t="s">
        <v>113</v>
      </c>
      <c r="I555" s="18" t="s">
        <v>113</v>
      </c>
      <c r="J555" s="18" t="s">
        <v>113</v>
      </c>
      <c r="K555" s="18" t="s">
        <v>113</v>
      </c>
      <c r="L555" s="18">
        <v>554</v>
      </c>
      <c r="M555" s="18"/>
      <c r="N555" s="18" t="s">
        <v>1107</v>
      </c>
      <c r="O555" s="18" t="s">
        <v>1839</v>
      </c>
    </row>
    <row r="556" spans="1:15" ht="25" customHeight="1" x14ac:dyDescent="0.35">
      <c r="A556" s="18">
        <v>2025</v>
      </c>
      <c r="B556" s="18" t="s">
        <v>26</v>
      </c>
      <c r="C556" s="18" t="s">
        <v>1847</v>
      </c>
      <c r="D556" s="18" t="s">
        <v>134</v>
      </c>
      <c r="E556" s="18" t="s">
        <v>182</v>
      </c>
      <c r="F556" s="20" t="s">
        <v>323</v>
      </c>
      <c r="G556" s="18"/>
      <c r="H556" s="18"/>
      <c r="I556" s="18" t="s">
        <v>113</v>
      </c>
      <c r="J556" s="18" t="s">
        <v>113</v>
      </c>
      <c r="K556" s="18" t="s">
        <v>113</v>
      </c>
      <c r="L556" s="18">
        <v>555</v>
      </c>
      <c r="M556" s="18"/>
      <c r="N556" s="18" t="s">
        <v>1112</v>
      </c>
      <c r="O556" s="18" t="s">
        <v>1839</v>
      </c>
    </row>
    <row r="557" spans="1:15" ht="25" customHeight="1" x14ac:dyDescent="0.35">
      <c r="A557" s="18">
        <v>2025</v>
      </c>
      <c r="B557" s="18" t="s">
        <v>26</v>
      </c>
      <c r="C557" s="18" t="s">
        <v>1847</v>
      </c>
      <c r="D557" s="18" t="s">
        <v>184</v>
      </c>
      <c r="E557" s="18" t="s">
        <v>1888</v>
      </c>
      <c r="F557" s="20" t="s">
        <v>375</v>
      </c>
      <c r="G557" s="18" t="s">
        <v>113</v>
      </c>
      <c r="H557" s="18" t="s">
        <v>113</v>
      </c>
      <c r="I557" s="18" t="s">
        <v>113</v>
      </c>
      <c r="J557" s="18" t="s">
        <v>113</v>
      </c>
      <c r="K557" s="18" t="s">
        <v>113</v>
      </c>
      <c r="L557" s="18">
        <v>556</v>
      </c>
      <c r="M557" s="18"/>
      <c r="N557" s="18" t="s">
        <v>1107</v>
      </c>
      <c r="O557" s="18" t="s">
        <v>1839</v>
      </c>
    </row>
    <row r="558" spans="1:15" ht="25" customHeight="1" x14ac:dyDescent="0.35">
      <c r="A558" s="18">
        <v>2025</v>
      </c>
      <c r="B558" s="18" t="s">
        <v>26</v>
      </c>
      <c r="C558" s="18" t="s">
        <v>1848</v>
      </c>
      <c r="D558" s="18" t="s">
        <v>110</v>
      </c>
      <c r="E558" s="18" t="s">
        <v>396</v>
      </c>
      <c r="F558" s="20" t="s">
        <v>397</v>
      </c>
      <c r="G558" s="18" t="s">
        <v>113</v>
      </c>
      <c r="H558" s="18"/>
      <c r="I558" s="18" t="s">
        <v>113</v>
      </c>
      <c r="J558" s="18" t="s">
        <v>113</v>
      </c>
      <c r="K558" s="18" t="s">
        <v>113</v>
      </c>
      <c r="L558" s="18">
        <v>557</v>
      </c>
      <c r="M558" s="18" t="s">
        <v>1764</v>
      </c>
      <c r="N558" s="18" t="s">
        <v>551</v>
      </c>
      <c r="O558" s="18" t="s">
        <v>1840</v>
      </c>
    </row>
    <row r="559" spans="1:15" ht="25" customHeight="1" x14ac:dyDescent="0.35">
      <c r="A559" s="18">
        <v>2025</v>
      </c>
      <c r="B559" s="18" t="s">
        <v>26</v>
      </c>
      <c r="C559" s="18" t="s">
        <v>1848</v>
      </c>
      <c r="D559" s="18" t="s">
        <v>110</v>
      </c>
      <c r="E559" s="18" t="s">
        <v>399</v>
      </c>
      <c r="F559" s="20" t="s">
        <v>400</v>
      </c>
      <c r="G559" s="18" t="s">
        <v>113</v>
      </c>
      <c r="H559" s="18"/>
      <c r="I559" s="18" t="s">
        <v>113</v>
      </c>
      <c r="J559" s="18" t="s">
        <v>113</v>
      </c>
      <c r="K559" s="18" t="s">
        <v>113</v>
      </c>
      <c r="L559" s="18">
        <v>558</v>
      </c>
      <c r="M559" s="18" t="s">
        <v>1765</v>
      </c>
      <c r="N559" s="18" t="s">
        <v>551</v>
      </c>
      <c r="O559" s="18" t="s">
        <v>1840</v>
      </c>
    </row>
    <row r="560" spans="1:15" ht="25" customHeight="1" x14ac:dyDescent="0.35">
      <c r="A560" s="18">
        <v>2025</v>
      </c>
      <c r="B560" s="18" t="s">
        <v>26</v>
      </c>
      <c r="C560" s="18" t="s">
        <v>1848</v>
      </c>
      <c r="D560" s="18" t="s">
        <v>110</v>
      </c>
      <c r="E560" s="18" t="s">
        <v>401</v>
      </c>
      <c r="F560" s="20" t="s">
        <v>402</v>
      </c>
      <c r="G560" s="18" t="s">
        <v>113</v>
      </c>
      <c r="H560" s="18"/>
      <c r="I560" s="18" t="s">
        <v>113</v>
      </c>
      <c r="J560" s="18"/>
      <c r="K560" s="18" t="s">
        <v>113</v>
      </c>
      <c r="L560" s="18">
        <v>559</v>
      </c>
      <c r="M560" s="18" t="s">
        <v>1766</v>
      </c>
      <c r="N560" s="18" t="s">
        <v>551</v>
      </c>
      <c r="O560" s="18" t="s">
        <v>1840</v>
      </c>
    </row>
    <row r="561" spans="1:15" ht="25" customHeight="1" x14ac:dyDescent="0.35">
      <c r="A561" s="18">
        <v>2025</v>
      </c>
      <c r="B561" s="18" t="s">
        <v>26</v>
      </c>
      <c r="C561" s="18" t="s">
        <v>1848</v>
      </c>
      <c r="D561" s="18" t="s">
        <v>110</v>
      </c>
      <c r="E561" s="18" t="s">
        <v>403</v>
      </c>
      <c r="F561" s="20" t="s">
        <v>404</v>
      </c>
      <c r="G561" s="18" t="s">
        <v>113</v>
      </c>
      <c r="H561" s="18"/>
      <c r="I561" s="18" t="s">
        <v>113</v>
      </c>
      <c r="J561" s="18" t="s">
        <v>113</v>
      </c>
      <c r="K561" s="18" t="s">
        <v>113</v>
      </c>
      <c r="L561" s="18">
        <v>560</v>
      </c>
      <c r="M561" s="18" t="s">
        <v>1767</v>
      </c>
      <c r="N561" s="18" t="s">
        <v>551</v>
      </c>
      <c r="O561" s="18" t="s">
        <v>1840</v>
      </c>
    </row>
    <row r="562" spans="1:15" ht="25" customHeight="1" x14ac:dyDescent="0.35">
      <c r="A562" s="18">
        <v>2025</v>
      </c>
      <c r="B562" s="18" t="s">
        <v>26</v>
      </c>
      <c r="C562" s="18" t="s">
        <v>1848</v>
      </c>
      <c r="D562" s="18" t="s">
        <v>110</v>
      </c>
      <c r="E562" s="18" t="s">
        <v>188</v>
      </c>
      <c r="F562" s="20" t="s">
        <v>405</v>
      </c>
      <c r="G562" s="18" t="s">
        <v>113</v>
      </c>
      <c r="H562" s="18"/>
      <c r="I562" s="18" t="s">
        <v>113</v>
      </c>
      <c r="J562" s="18" t="s">
        <v>113</v>
      </c>
      <c r="K562" s="18" t="s">
        <v>113</v>
      </c>
      <c r="L562" s="18">
        <v>561</v>
      </c>
      <c r="M562" s="18" t="s">
        <v>1716</v>
      </c>
      <c r="N562" s="18" t="s">
        <v>551</v>
      </c>
      <c r="O562" s="18" t="s">
        <v>1840</v>
      </c>
    </row>
    <row r="563" spans="1:15" ht="25" customHeight="1" x14ac:dyDescent="0.35">
      <c r="A563" s="18">
        <v>2025</v>
      </c>
      <c r="B563" s="18" t="s">
        <v>26</v>
      </c>
      <c r="C563" s="18" t="s">
        <v>1848</v>
      </c>
      <c r="D563" s="18" t="s">
        <v>110</v>
      </c>
      <c r="E563" s="18" t="s">
        <v>406</v>
      </c>
      <c r="F563" s="20" t="s">
        <v>407</v>
      </c>
      <c r="G563" s="18"/>
      <c r="H563" s="18"/>
      <c r="I563" s="18" t="s">
        <v>113</v>
      </c>
      <c r="J563" s="18"/>
      <c r="K563" s="18" t="s">
        <v>113</v>
      </c>
      <c r="L563" s="18">
        <v>562</v>
      </c>
      <c r="M563" s="18" t="s">
        <v>1768</v>
      </c>
      <c r="N563" s="18" t="s">
        <v>645</v>
      </c>
      <c r="O563" s="18" t="s">
        <v>1840</v>
      </c>
    </row>
    <row r="564" spans="1:15" ht="25" customHeight="1" x14ac:dyDescent="0.35">
      <c r="A564" s="18">
        <v>2025</v>
      </c>
      <c r="B564" s="18" t="s">
        <v>26</v>
      </c>
      <c r="C564" s="18" t="s">
        <v>1848</v>
      </c>
      <c r="D564" s="18" t="s">
        <v>110</v>
      </c>
      <c r="E564" s="18" t="s">
        <v>408</v>
      </c>
      <c r="F564" s="20" t="s">
        <v>409</v>
      </c>
      <c r="G564" s="18"/>
      <c r="H564" s="18"/>
      <c r="I564" s="18" t="s">
        <v>113</v>
      </c>
      <c r="J564" s="18"/>
      <c r="K564" s="18" t="s">
        <v>113</v>
      </c>
      <c r="L564" s="18">
        <v>563</v>
      </c>
      <c r="M564" s="18" t="s">
        <v>1769</v>
      </c>
      <c r="N564" s="18" t="s">
        <v>645</v>
      </c>
      <c r="O564" s="18" t="s">
        <v>1840</v>
      </c>
    </row>
    <row r="565" spans="1:15" ht="25" customHeight="1" x14ac:dyDescent="0.35">
      <c r="A565" s="18">
        <v>2025</v>
      </c>
      <c r="B565" s="18" t="s">
        <v>26</v>
      </c>
      <c r="C565" s="18" t="s">
        <v>1848</v>
      </c>
      <c r="D565" s="18" t="s">
        <v>110</v>
      </c>
      <c r="E565" s="18" t="s">
        <v>410</v>
      </c>
      <c r="F565" s="20" t="s">
        <v>411</v>
      </c>
      <c r="G565" s="18"/>
      <c r="H565" s="18"/>
      <c r="I565" s="18" t="s">
        <v>113</v>
      </c>
      <c r="J565" s="18"/>
      <c r="K565" s="18" t="s">
        <v>113</v>
      </c>
      <c r="L565" s="18">
        <v>564</v>
      </c>
      <c r="M565" s="18" t="s">
        <v>1770</v>
      </c>
      <c r="N565" s="18" t="s">
        <v>645</v>
      </c>
      <c r="O565" s="18" t="s">
        <v>1840</v>
      </c>
    </row>
    <row r="566" spans="1:15" ht="25" customHeight="1" x14ac:dyDescent="0.35">
      <c r="A566" s="18">
        <v>2025</v>
      </c>
      <c r="B566" s="18" t="s">
        <v>26</v>
      </c>
      <c r="C566" s="18" t="s">
        <v>1848</v>
      </c>
      <c r="D566" s="18" t="s">
        <v>110</v>
      </c>
      <c r="E566" s="18" t="s">
        <v>412</v>
      </c>
      <c r="F566" s="20" t="s">
        <v>413</v>
      </c>
      <c r="G566" s="18"/>
      <c r="H566" s="18"/>
      <c r="I566" s="18" t="s">
        <v>113</v>
      </c>
      <c r="J566" s="18" t="s">
        <v>113</v>
      </c>
      <c r="K566" s="18" t="s">
        <v>113</v>
      </c>
      <c r="L566" s="18">
        <v>565</v>
      </c>
      <c r="M566" s="18" t="s">
        <v>1771</v>
      </c>
      <c r="N566" s="18" t="s">
        <v>645</v>
      </c>
      <c r="O566" s="18" t="s">
        <v>1840</v>
      </c>
    </row>
    <row r="567" spans="1:15" ht="25" customHeight="1" x14ac:dyDescent="0.35">
      <c r="A567" s="18">
        <v>2025</v>
      </c>
      <c r="B567" s="18" t="s">
        <v>26</v>
      </c>
      <c r="C567" s="18" t="s">
        <v>1848</v>
      </c>
      <c r="D567" s="18" t="s">
        <v>110</v>
      </c>
      <c r="E567" s="18" t="s">
        <v>196</v>
      </c>
      <c r="F567" s="20" t="s">
        <v>414</v>
      </c>
      <c r="G567" s="18" t="s">
        <v>113</v>
      </c>
      <c r="H567" s="18"/>
      <c r="I567" s="18" t="s">
        <v>113</v>
      </c>
      <c r="J567" s="18" t="s">
        <v>113</v>
      </c>
      <c r="K567" s="18" t="s">
        <v>113</v>
      </c>
      <c r="L567" s="18">
        <v>566</v>
      </c>
      <c r="M567" s="18" t="s">
        <v>1722</v>
      </c>
      <c r="N567" s="18" t="s">
        <v>645</v>
      </c>
      <c r="O567" s="18" t="s">
        <v>1840</v>
      </c>
    </row>
    <row r="568" spans="1:15" ht="25" customHeight="1" x14ac:dyDescent="0.35">
      <c r="A568" s="18">
        <v>2025</v>
      </c>
      <c r="B568" s="18" t="s">
        <v>26</v>
      </c>
      <c r="C568" s="18" t="s">
        <v>1848</v>
      </c>
      <c r="D568" s="18" t="s">
        <v>110</v>
      </c>
      <c r="E568" s="18" t="s">
        <v>130</v>
      </c>
      <c r="F568" s="20" t="s">
        <v>1108</v>
      </c>
      <c r="G568" s="18" t="s">
        <v>113</v>
      </c>
      <c r="H568" s="18" t="s">
        <v>113</v>
      </c>
      <c r="I568" s="18" t="s">
        <v>113</v>
      </c>
      <c r="J568" s="18" t="s">
        <v>113</v>
      </c>
      <c r="K568" s="18" t="s">
        <v>113</v>
      </c>
      <c r="L568" s="18">
        <v>567</v>
      </c>
      <c r="M568" s="18" t="s">
        <v>1698</v>
      </c>
      <c r="N568" s="18" t="s">
        <v>1107</v>
      </c>
      <c r="O568" s="18" t="s">
        <v>1840</v>
      </c>
    </row>
    <row r="569" spans="1:15" ht="25" customHeight="1" x14ac:dyDescent="0.35">
      <c r="A569" s="18">
        <v>2025</v>
      </c>
      <c r="B569" s="18" t="s">
        <v>26</v>
      </c>
      <c r="C569" s="18" t="s">
        <v>1848</v>
      </c>
      <c r="D569" s="18" t="s">
        <v>110</v>
      </c>
      <c r="E569" s="18" t="s">
        <v>132</v>
      </c>
      <c r="F569" s="20" t="s">
        <v>133</v>
      </c>
      <c r="G569" s="18" t="s">
        <v>113</v>
      </c>
      <c r="H569" s="18" t="s">
        <v>113</v>
      </c>
      <c r="I569" s="18"/>
      <c r="J569" s="18"/>
      <c r="K569" s="18"/>
      <c r="L569" s="18">
        <v>568</v>
      </c>
      <c r="M569" s="18" t="s">
        <v>1693</v>
      </c>
      <c r="N569" s="18" t="s">
        <v>1112</v>
      </c>
      <c r="O569" s="18" t="s">
        <v>1840</v>
      </c>
    </row>
    <row r="570" spans="1:15" ht="25" customHeight="1" x14ac:dyDescent="0.35">
      <c r="A570" s="18">
        <v>2025</v>
      </c>
      <c r="B570" s="18" t="s">
        <v>26</v>
      </c>
      <c r="C570" s="18" t="s">
        <v>1848</v>
      </c>
      <c r="D570" s="18" t="s">
        <v>134</v>
      </c>
      <c r="E570" s="18" t="s">
        <v>415</v>
      </c>
      <c r="F570" s="20" t="s">
        <v>416</v>
      </c>
      <c r="G570" s="18" t="s">
        <v>113</v>
      </c>
      <c r="H570" s="18"/>
      <c r="I570" s="18" t="s">
        <v>113</v>
      </c>
      <c r="J570" s="18" t="s">
        <v>113</v>
      </c>
      <c r="K570" s="18"/>
      <c r="L570" s="18">
        <v>569</v>
      </c>
      <c r="M570" s="18"/>
      <c r="N570" s="18" t="s">
        <v>551</v>
      </c>
      <c r="O570" s="18" t="s">
        <v>1839</v>
      </c>
    </row>
    <row r="571" spans="1:15" ht="25" customHeight="1" x14ac:dyDescent="0.35">
      <c r="A571" s="18">
        <v>2025</v>
      </c>
      <c r="B571" s="18" t="s">
        <v>26</v>
      </c>
      <c r="C571" s="18" t="s">
        <v>1848</v>
      </c>
      <c r="D571" s="18" t="s">
        <v>134</v>
      </c>
      <c r="E571" s="18" t="s">
        <v>417</v>
      </c>
      <c r="F571" s="20" t="s">
        <v>418</v>
      </c>
      <c r="G571" s="18" t="s">
        <v>113</v>
      </c>
      <c r="H571" s="18"/>
      <c r="I571" s="18" t="s">
        <v>113</v>
      </c>
      <c r="J571" s="18" t="s">
        <v>113</v>
      </c>
      <c r="K571" s="18"/>
      <c r="L571" s="18">
        <v>570</v>
      </c>
      <c r="M571" s="18"/>
      <c r="N571" s="18" t="s">
        <v>551</v>
      </c>
      <c r="O571" s="18" t="s">
        <v>1839</v>
      </c>
    </row>
    <row r="572" spans="1:15" ht="25" customHeight="1" x14ac:dyDescent="0.35">
      <c r="A572" s="18">
        <v>2025</v>
      </c>
      <c r="B572" s="18" t="s">
        <v>26</v>
      </c>
      <c r="C572" s="18" t="s">
        <v>1848</v>
      </c>
      <c r="D572" s="18" t="s">
        <v>134</v>
      </c>
      <c r="E572" s="18" t="s">
        <v>419</v>
      </c>
      <c r="F572" s="20" t="s">
        <v>420</v>
      </c>
      <c r="G572" s="18" t="s">
        <v>113</v>
      </c>
      <c r="H572" s="18"/>
      <c r="I572" s="18" t="s">
        <v>113</v>
      </c>
      <c r="J572" s="18" t="s">
        <v>113</v>
      </c>
      <c r="K572" s="18"/>
      <c r="L572" s="18">
        <v>571</v>
      </c>
      <c r="M572" s="18"/>
      <c r="N572" s="18" t="s">
        <v>551</v>
      </c>
      <c r="O572" s="18" t="s">
        <v>1839</v>
      </c>
    </row>
    <row r="573" spans="1:15" ht="25" customHeight="1" x14ac:dyDescent="0.35">
      <c r="A573" s="18">
        <v>2025</v>
      </c>
      <c r="B573" s="18" t="s">
        <v>26</v>
      </c>
      <c r="C573" s="18" t="s">
        <v>1848</v>
      </c>
      <c r="D573" s="18" t="s">
        <v>134</v>
      </c>
      <c r="E573" s="18" t="s">
        <v>421</v>
      </c>
      <c r="F573" s="20" t="s">
        <v>422</v>
      </c>
      <c r="G573" s="18" t="s">
        <v>113</v>
      </c>
      <c r="H573" s="18"/>
      <c r="I573" s="18" t="s">
        <v>113</v>
      </c>
      <c r="J573" s="18" t="s">
        <v>113</v>
      </c>
      <c r="K573" s="18"/>
      <c r="L573" s="18">
        <v>572</v>
      </c>
      <c r="M573" s="18"/>
      <c r="N573" s="18" t="s">
        <v>551</v>
      </c>
      <c r="O573" s="18" t="s">
        <v>1839</v>
      </c>
    </row>
    <row r="574" spans="1:15" ht="25" customHeight="1" x14ac:dyDescent="0.35">
      <c r="A574" s="18">
        <v>2025</v>
      </c>
      <c r="B574" s="18" t="s">
        <v>26</v>
      </c>
      <c r="C574" s="18" t="s">
        <v>1848</v>
      </c>
      <c r="D574" s="18" t="s">
        <v>134</v>
      </c>
      <c r="E574" s="18" t="s">
        <v>423</v>
      </c>
      <c r="F574" s="20" t="s">
        <v>1284</v>
      </c>
      <c r="G574" s="18" t="s">
        <v>113</v>
      </c>
      <c r="H574" s="18"/>
      <c r="I574" s="18" t="s">
        <v>113</v>
      </c>
      <c r="J574" s="18" t="s">
        <v>113</v>
      </c>
      <c r="K574" s="18"/>
      <c r="L574" s="18">
        <v>573</v>
      </c>
      <c r="M574" s="18"/>
      <c r="N574" s="18" t="s">
        <v>551</v>
      </c>
      <c r="O574" s="18" t="s">
        <v>1839</v>
      </c>
    </row>
    <row r="575" spans="1:15" ht="25" customHeight="1" x14ac:dyDescent="0.35">
      <c r="A575" s="18">
        <v>2025</v>
      </c>
      <c r="B575" s="18" t="s">
        <v>26</v>
      </c>
      <c r="C575" s="18" t="s">
        <v>1848</v>
      </c>
      <c r="D575" s="18" t="s">
        <v>134</v>
      </c>
      <c r="E575" s="18" t="s">
        <v>424</v>
      </c>
      <c r="F575" s="20" t="s">
        <v>425</v>
      </c>
      <c r="G575" s="18" t="s">
        <v>113</v>
      </c>
      <c r="H575" s="18"/>
      <c r="I575" s="18" t="s">
        <v>113</v>
      </c>
      <c r="J575" s="18" t="s">
        <v>113</v>
      </c>
      <c r="K575" s="18"/>
      <c r="L575" s="18">
        <v>574</v>
      </c>
      <c r="M575" s="18"/>
      <c r="N575" s="18" t="s">
        <v>551</v>
      </c>
      <c r="O575" s="18" t="s">
        <v>1839</v>
      </c>
    </row>
    <row r="576" spans="1:15" ht="25" customHeight="1" x14ac:dyDescent="0.35">
      <c r="A576" s="18">
        <v>2025</v>
      </c>
      <c r="B576" s="18" t="s">
        <v>26</v>
      </c>
      <c r="C576" s="18" t="s">
        <v>1848</v>
      </c>
      <c r="D576" s="18" t="s">
        <v>134</v>
      </c>
      <c r="E576" s="18" t="s">
        <v>146</v>
      </c>
      <c r="F576" s="20" t="s">
        <v>350</v>
      </c>
      <c r="G576" s="18"/>
      <c r="H576" s="18"/>
      <c r="I576" s="18" t="s">
        <v>113</v>
      </c>
      <c r="J576" s="18" t="s">
        <v>113</v>
      </c>
      <c r="K576" s="18"/>
      <c r="L576" s="18">
        <v>575</v>
      </c>
      <c r="M576" s="18"/>
      <c r="N576" s="18" t="s">
        <v>551</v>
      </c>
      <c r="O576" s="18" t="s">
        <v>1839</v>
      </c>
    </row>
    <row r="577" spans="1:15" ht="25" customHeight="1" x14ac:dyDescent="0.35">
      <c r="A577" s="18">
        <v>2025</v>
      </c>
      <c r="B577" s="18" t="s">
        <v>26</v>
      </c>
      <c r="C577" s="18" t="s">
        <v>1848</v>
      </c>
      <c r="D577" s="18" t="s">
        <v>134</v>
      </c>
      <c r="E577" s="18" t="s">
        <v>426</v>
      </c>
      <c r="F577" s="20" t="s">
        <v>427</v>
      </c>
      <c r="G577" s="18" t="s">
        <v>113</v>
      </c>
      <c r="H577" s="18"/>
      <c r="I577" s="18" t="s">
        <v>113</v>
      </c>
      <c r="J577" s="18" t="s">
        <v>113</v>
      </c>
      <c r="K577" s="18"/>
      <c r="L577" s="18">
        <v>576</v>
      </c>
      <c r="M577" s="18"/>
      <c r="N577" s="18" t="s">
        <v>551</v>
      </c>
      <c r="O577" s="18" t="s">
        <v>1839</v>
      </c>
    </row>
    <row r="578" spans="1:15" ht="25" customHeight="1" x14ac:dyDescent="0.35">
      <c r="A578" s="18">
        <v>2025</v>
      </c>
      <c r="B578" s="18" t="s">
        <v>26</v>
      </c>
      <c r="C578" s="18" t="s">
        <v>1848</v>
      </c>
      <c r="D578" s="18" t="s">
        <v>134</v>
      </c>
      <c r="E578" s="18" t="s">
        <v>428</v>
      </c>
      <c r="F578" s="20" t="s">
        <v>429</v>
      </c>
      <c r="G578" s="18" t="s">
        <v>113</v>
      </c>
      <c r="H578" s="18"/>
      <c r="I578" s="18" t="s">
        <v>113</v>
      </c>
      <c r="J578" s="18" t="s">
        <v>113</v>
      </c>
      <c r="K578" s="18"/>
      <c r="L578" s="18">
        <v>577</v>
      </c>
      <c r="M578" s="18"/>
      <c r="N578" s="18" t="s">
        <v>551</v>
      </c>
      <c r="O578" s="18" t="s">
        <v>1839</v>
      </c>
    </row>
    <row r="579" spans="1:15" ht="25" customHeight="1" x14ac:dyDescent="0.35">
      <c r="A579" s="18">
        <v>2025</v>
      </c>
      <c r="B579" s="18" t="s">
        <v>26</v>
      </c>
      <c r="C579" s="18" t="s">
        <v>1848</v>
      </c>
      <c r="D579" s="18" t="s">
        <v>134</v>
      </c>
      <c r="E579" s="18" t="s">
        <v>430</v>
      </c>
      <c r="F579" s="20" t="s">
        <v>431</v>
      </c>
      <c r="G579" s="18" t="s">
        <v>113</v>
      </c>
      <c r="H579" s="18" t="s">
        <v>113</v>
      </c>
      <c r="I579" s="18" t="s">
        <v>113</v>
      </c>
      <c r="J579" s="18"/>
      <c r="K579" s="18"/>
      <c r="L579" s="18">
        <v>578</v>
      </c>
      <c r="M579" s="18"/>
      <c r="N579" s="18" t="s">
        <v>551</v>
      </c>
      <c r="O579" s="18" t="s">
        <v>1839</v>
      </c>
    </row>
    <row r="580" spans="1:15" ht="25" customHeight="1" x14ac:dyDescent="0.35">
      <c r="A580" s="18">
        <v>2025</v>
      </c>
      <c r="B580" s="18" t="s">
        <v>26</v>
      </c>
      <c r="C580" s="18" t="s">
        <v>1848</v>
      </c>
      <c r="D580" s="18" t="s">
        <v>134</v>
      </c>
      <c r="E580" s="18" t="s">
        <v>156</v>
      </c>
      <c r="F580" s="20" t="s">
        <v>356</v>
      </c>
      <c r="G580" s="18" t="s">
        <v>113</v>
      </c>
      <c r="H580" s="18"/>
      <c r="I580" s="18" t="s">
        <v>113</v>
      </c>
      <c r="J580" s="18"/>
      <c r="K580" s="18" t="s">
        <v>113</v>
      </c>
      <c r="L580" s="18">
        <v>579</v>
      </c>
      <c r="M580" s="18"/>
      <c r="N580" s="18" t="s">
        <v>551</v>
      </c>
      <c r="O580" s="18" t="s">
        <v>1839</v>
      </c>
    </row>
    <row r="581" spans="1:15" ht="25" customHeight="1" x14ac:dyDescent="0.35">
      <c r="A581" s="18">
        <v>2025</v>
      </c>
      <c r="B581" s="18" t="s">
        <v>26</v>
      </c>
      <c r="C581" s="18" t="s">
        <v>1848</v>
      </c>
      <c r="D581" s="18" t="s">
        <v>134</v>
      </c>
      <c r="E581" s="18" t="s">
        <v>432</v>
      </c>
      <c r="F581" s="20" t="s">
        <v>433</v>
      </c>
      <c r="G581" s="18" t="s">
        <v>113</v>
      </c>
      <c r="H581" s="18" t="s">
        <v>113</v>
      </c>
      <c r="I581" s="18" t="s">
        <v>113</v>
      </c>
      <c r="J581" s="18"/>
      <c r="K581" s="18"/>
      <c r="L581" s="18">
        <v>580</v>
      </c>
      <c r="M581" s="18"/>
      <c r="N581" s="18" t="s">
        <v>645</v>
      </c>
      <c r="O581" s="18" t="s">
        <v>1839</v>
      </c>
    </row>
    <row r="582" spans="1:15" ht="25" customHeight="1" x14ac:dyDescent="0.35">
      <c r="A582" s="18">
        <v>2025</v>
      </c>
      <c r="B582" s="18" t="s">
        <v>26</v>
      </c>
      <c r="C582" s="18" t="s">
        <v>1848</v>
      </c>
      <c r="D582" s="18" t="s">
        <v>134</v>
      </c>
      <c r="E582" s="18" t="s">
        <v>434</v>
      </c>
      <c r="F582" s="20" t="s">
        <v>435</v>
      </c>
      <c r="G582" s="18"/>
      <c r="H582" s="18" t="s">
        <v>113</v>
      </c>
      <c r="I582" s="18" t="s">
        <v>113</v>
      </c>
      <c r="J582" s="18"/>
      <c r="K582" s="18" t="s">
        <v>113</v>
      </c>
      <c r="L582" s="18">
        <v>581</v>
      </c>
      <c r="M582" s="18"/>
      <c r="N582" s="18" t="s">
        <v>645</v>
      </c>
      <c r="O582" s="18" t="s">
        <v>1839</v>
      </c>
    </row>
    <row r="583" spans="1:15" ht="25" customHeight="1" x14ac:dyDescent="0.35">
      <c r="A583" s="18">
        <v>2025</v>
      </c>
      <c r="B583" s="18" t="s">
        <v>26</v>
      </c>
      <c r="C583" s="18" t="s">
        <v>1848</v>
      </c>
      <c r="D583" s="18" t="s">
        <v>134</v>
      </c>
      <c r="E583" s="18" t="s">
        <v>436</v>
      </c>
      <c r="F583" s="20" t="s">
        <v>437</v>
      </c>
      <c r="G583" s="18"/>
      <c r="H583" s="18" t="s">
        <v>113</v>
      </c>
      <c r="I583" s="18" t="s">
        <v>113</v>
      </c>
      <c r="J583" s="18"/>
      <c r="K583" s="18" t="s">
        <v>113</v>
      </c>
      <c r="L583" s="18">
        <v>582</v>
      </c>
      <c r="M583" s="18"/>
      <c r="N583" s="18" t="s">
        <v>645</v>
      </c>
      <c r="O583" s="18" t="s">
        <v>1839</v>
      </c>
    </row>
    <row r="584" spans="1:15" ht="25" customHeight="1" x14ac:dyDescent="0.35">
      <c r="A584" s="18">
        <v>2025</v>
      </c>
      <c r="B584" s="18" t="s">
        <v>26</v>
      </c>
      <c r="C584" s="18" t="s">
        <v>1848</v>
      </c>
      <c r="D584" s="18" t="s">
        <v>134</v>
      </c>
      <c r="E584" s="18" t="s">
        <v>438</v>
      </c>
      <c r="F584" s="20" t="s">
        <v>439</v>
      </c>
      <c r="G584" s="18" t="s">
        <v>113</v>
      </c>
      <c r="H584" s="18"/>
      <c r="I584" s="18" t="s">
        <v>113</v>
      </c>
      <c r="J584" s="18" t="s">
        <v>113</v>
      </c>
      <c r="K584" s="18"/>
      <c r="L584" s="18">
        <v>583</v>
      </c>
      <c r="M584" s="18"/>
      <c r="N584" s="18" t="s">
        <v>645</v>
      </c>
      <c r="O584" s="18" t="s">
        <v>1839</v>
      </c>
    </row>
    <row r="585" spans="1:15" ht="25" customHeight="1" x14ac:dyDescent="0.35">
      <c r="A585" s="18">
        <v>2025</v>
      </c>
      <c r="B585" s="18" t="s">
        <v>26</v>
      </c>
      <c r="C585" s="18" t="s">
        <v>1848</v>
      </c>
      <c r="D585" s="18" t="s">
        <v>134</v>
      </c>
      <c r="E585" s="18" t="s">
        <v>440</v>
      </c>
      <c r="F585" s="20" t="s">
        <v>441</v>
      </c>
      <c r="G585" s="18" t="s">
        <v>113</v>
      </c>
      <c r="H585" s="18"/>
      <c r="I585" s="18" t="s">
        <v>113</v>
      </c>
      <c r="J585" s="18" t="s">
        <v>113</v>
      </c>
      <c r="K585" s="18"/>
      <c r="L585" s="18">
        <v>584</v>
      </c>
      <c r="M585" s="18"/>
      <c r="N585" s="18" t="s">
        <v>645</v>
      </c>
      <c r="O585" s="18" t="s">
        <v>1839</v>
      </c>
    </row>
    <row r="586" spans="1:15" ht="25" customHeight="1" x14ac:dyDescent="0.35">
      <c r="A586" s="18">
        <v>2025</v>
      </c>
      <c r="B586" s="18" t="s">
        <v>26</v>
      </c>
      <c r="C586" s="18" t="s">
        <v>1848</v>
      </c>
      <c r="D586" s="18" t="s">
        <v>134</v>
      </c>
      <c r="E586" s="18" t="s">
        <v>442</v>
      </c>
      <c r="F586" s="20" t="s">
        <v>443</v>
      </c>
      <c r="G586" s="18"/>
      <c r="H586" s="18"/>
      <c r="I586" s="18" t="s">
        <v>113</v>
      </c>
      <c r="J586" s="18"/>
      <c r="K586" s="18" t="s">
        <v>113</v>
      </c>
      <c r="L586" s="18">
        <v>585</v>
      </c>
      <c r="M586" s="18"/>
      <c r="N586" s="18" t="s">
        <v>645</v>
      </c>
      <c r="O586" s="18" t="s">
        <v>1839</v>
      </c>
    </row>
    <row r="587" spans="1:15" ht="25" customHeight="1" x14ac:dyDescent="0.35">
      <c r="A587" s="18">
        <v>2025</v>
      </c>
      <c r="B587" s="18" t="s">
        <v>26</v>
      </c>
      <c r="C587" s="18" t="s">
        <v>1848</v>
      </c>
      <c r="D587" s="18" t="s">
        <v>134</v>
      </c>
      <c r="E587" s="18" t="s">
        <v>169</v>
      </c>
      <c r="F587" s="20" t="s">
        <v>170</v>
      </c>
      <c r="G587" s="18"/>
      <c r="H587" s="18"/>
      <c r="I587" s="18" t="s">
        <v>113</v>
      </c>
      <c r="J587" s="18" t="s">
        <v>113</v>
      </c>
      <c r="K587" s="18"/>
      <c r="L587" s="18">
        <v>586</v>
      </c>
      <c r="M587" s="18"/>
      <c r="N587" s="18" t="s">
        <v>645</v>
      </c>
      <c r="O587" s="18" t="s">
        <v>1839</v>
      </c>
    </row>
    <row r="588" spans="1:15" ht="25" customHeight="1" x14ac:dyDescent="0.35">
      <c r="A588" s="18">
        <v>2025</v>
      </c>
      <c r="B588" s="18" t="s">
        <v>26</v>
      </c>
      <c r="C588" s="18" t="s">
        <v>1848</v>
      </c>
      <c r="D588" s="18" t="s">
        <v>134</v>
      </c>
      <c r="E588" s="18" t="s">
        <v>444</v>
      </c>
      <c r="F588" s="20" t="s">
        <v>445</v>
      </c>
      <c r="G588" s="18"/>
      <c r="H588" s="18"/>
      <c r="I588" s="18" t="s">
        <v>113</v>
      </c>
      <c r="J588" s="18"/>
      <c r="K588" s="18" t="s">
        <v>113</v>
      </c>
      <c r="L588" s="18">
        <v>587</v>
      </c>
      <c r="M588" s="18"/>
      <c r="N588" s="18" t="s">
        <v>645</v>
      </c>
      <c r="O588" s="18" t="s">
        <v>1839</v>
      </c>
    </row>
    <row r="589" spans="1:15" ht="25" customHeight="1" x14ac:dyDescent="0.35">
      <c r="A589" s="18">
        <v>2025</v>
      </c>
      <c r="B589" s="18" t="s">
        <v>26</v>
      </c>
      <c r="C589" s="18" t="s">
        <v>1848</v>
      </c>
      <c r="D589" s="18" t="s">
        <v>134</v>
      </c>
      <c r="E589" s="18" t="s">
        <v>446</v>
      </c>
      <c r="F589" s="20" t="s">
        <v>447</v>
      </c>
      <c r="G589" s="18"/>
      <c r="H589" s="18"/>
      <c r="I589" s="18" t="s">
        <v>113</v>
      </c>
      <c r="J589" s="18"/>
      <c r="K589" s="18" t="s">
        <v>113</v>
      </c>
      <c r="L589" s="18">
        <v>588</v>
      </c>
      <c r="M589" s="18"/>
      <c r="N589" s="18" t="s">
        <v>645</v>
      </c>
      <c r="O589" s="18" t="s">
        <v>1839</v>
      </c>
    </row>
    <row r="590" spans="1:15" ht="25" customHeight="1" x14ac:dyDescent="0.35">
      <c r="A590" s="18">
        <v>2025</v>
      </c>
      <c r="B590" s="18" t="s">
        <v>26</v>
      </c>
      <c r="C590" s="18" t="s">
        <v>1848</v>
      </c>
      <c r="D590" s="18" t="s">
        <v>134</v>
      </c>
      <c r="E590" s="18" t="s">
        <v>448</v>
      </c>
      <c r="F590" s="20" t="s">
        <v>449</v>
      </c>
      <c r="G590" s="18" t="s">
        <v>113</v>
      </c>
      <c r="H590" s="18"/>
      <c r="I590" s="18" t="s">
        <v>113</v>
      </c>
      <c r="J590" s="18"/>
      <c r="K590" s="18" t="s">
        <v>113</v>
      </c>
      <c r="L590" s="18">
        <v>589</v>
      </c>
      <c r="M590" s="18"/>
      <c r="N590" s="18" t="s">
        <v>645</v>
      </c>
      <c r="O590" s="18" t="s">
        <v>1839</v>
      </c>
    </row>
    <row r="591" spans="1:15" ht="25" customHeight="1" x14ac:dyDescent="0.35">
      <c r="A591" s="18">
        <v>2025</v>
      </c>
      <c r="B591" s="18" t="s">
        <v>26</v>
      </c>
      <c r="C591" s="18" t="s">
        <v>1848</v>
      </c>
      <c r="D591" s="18" t="s">
        <v>134</v>
      </c>
      <c r="E591" s="18" t="s">
        <v>178</v>
      </c>
      <c r="F591" s="20" t="s">
        <v>179</v>
      </c>
      <c r="G591" s="18" t="s">
        <v>113</v>
      </c>
      <c r="H591" s="18"/>
      <c r="I591" s="18" t="s">
        <v>113</v>
      </c>
      <c r="J591" s="18"/>
      <c r="K591" s="18" t="s">
        <v>113</v>
      </c>
      <c r="L591" s="18">
        <v>590</v>
      </c>
      <c r="M591" s="18"/>
      <c r="N591" s="18" t="s">
        <v>645</v>
      </c>
      <c r="O591" s="18" t="s">
        <v>1839</v>
      </c>
    </row>
    <row r="592" spans="1:15" ht="25" customHeight="1" x14ac:dyDescent="0.35">
      <c r="A592" s="18">
        <v>2025</v>
      </c>
      <c r="B592" s="18" t="s">
        <v>26</v>
      </c>
      <c r="C592" s="18" t="s">
        <v>1848</v>
      </c>
      <c r="D592" s="18" t="s">
        <v>134</v>
      </c>
      <c r="E592" s="18" t="s">
        <v>180</v>
      </c>
      <c r="F592" s="20" t="s">
        <v>1115</v>
      </c>
      <c r="G592" s="18" t="s">
        <v>113</v>
      </c>
      <c r="H592" s="18" t="s">
        <v>113</v>
      </c>
      <c r="I592" s="18" t="s">
        <v>113</v>
      </c>
      <c r="J592" s="18" t="s">
        <v>113</v>
      </c>
      <c r="K592" s="18" t="s">
        <v>113</v>
      </c>
      <c r="L592" s="18">
        <v>591</v>
      </c>
      <c r="M592" s="18"/>
      <c r="N592" s="18" t="s">
        <v>1107</v>
      </c>
      <c r="O592" s="18" t="s">
        <v>1839</v>
      </c>
    </row>
    <row r="593" spans="1:15" ht="25" customHeight="1" x14ac:dyDescent="0.35">
      <c r="A593" s="18">
        <v>2025</v>
      </c>
      <c r="B593" s="18" t="s">
        <v>26</v>
      </c>
      <c r="C593" s="18" t="s">
        <v>1848</v>
      </c>
      <c r="D593" s="18" t="s">
        <v>134</v>
      </c>
      <c r="E593" s="18" t="s">
        <v>182</v>
      </c>
      <c r="F593" s="20" t="s">
        <v>323</v>
      </c>
      <c r="G593" s="18"/>
      <c r="H593" s="18"/>
      <c r="I593" s="18" t="s">
        <v>113</v>
      </c>
      <c r="J593" s="18" t="s">
        <v>113</v>
      </c>
      <c r="K593" s="18" t="s">
        <v>113</v>
      </c>
      <c r="L593" s="18">
        <v>592</v>
      </c>
      <c r="M593" s="18"/>
      <c r="N593" s="18" t="s">
        <v>1112</v>
      </c>
      <c r="O593" s="18" t="s">
        <v>1839</v>
      </c>
    </row>
    <row r="594" spans="1:15" ht="25" customHeight="1" x14ac:dyDescent="0.35">
      <c r="A594" s="18">
        <v>2025</v>
      </c>
      <c r="B594" s="18" t="s">
        <v>26</v>
      </c>
      <c r="C594" s="18" t="s">
        <v>1848</v>
      </c>
      <c r="D594" s="18" t="s">
        <v>184</v>
      </c>
      <c r="E594" s="18" t="s">
        <v>1889</v>
      </c>
      <c r="F594" s="20" t="s">
        <v>375</v>
      </c>
      <c r="G594" s="18" t="s">
        <v>113</v>
      </c>
      <c r="H594" s="18" t="s">
        <v>113</v>
      </c>
      <c r="I594" s="18" t="s">
        <v>113</v>
      </c>
      <c r="J594" s="18" t="s">
        <v>113</v>
      </c>
      <c r="K594" s="18" t="s">
        <v>113</v>
      </c>
      <c r="L594" s="18">
        <v>593</v>
      </c>
      <c r="M594" s="18"/>
      <c r="N594" s="18" t="s">
        <v>1107</v>
      </c>
      <c r="O594" s="18" t="s">
        <v>1839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10E8-9004-4C4B-9B22-D161A8A3343D}">
  <dimension ref="A1:D40"/>
  <sheetViews>
    <sheetView workbookViewId="0">
      <selection activeCell="B3" sqref="B3"/>
    </sheetView>
  </sheetViews>
  <sheetFormatPr defaultColWidth="9.1796875" defaultRowHeight="25" customHeight="1" x14ac:dyDescent="0.35"/>
  <cols>
    <col min="1" max="1" width="19.54296875" style="14" bestFit="1" customWidth="1"/>
    <col min="2" max="2" width="15.54296875" style="14" bestFit="1" customWidth="1"/>
    <col min="3" max="3" width="31" style="14" bestFit="1" customWidth="1"/>
    <col min="4" max="4" width="19.7265625" style="15" customWidth="1"/>
    <col min="5" max="16384" width="9.1796875" style="14"/>
  </cols>
  <sheetData>
    <row r="1" spans="1:4" ht="25" customHeight="1" x14ac:dyDescent="0.35">
      <c r="A1" s="180" t="s">
        <v>41</v>
      </c>
      <c r="B1" s="180"/>
      <c r="C1" s="180"/>
      <c r="D1" s="180"/>
    </row>
    <row r="2" spans="1:4" ht="36.75" customHeight="1" x14ac:dyDescent="0.35">
      <c r="A2" s="25" t="s">
        <v>43</v>
      </c>
      <c r="B2" s="25" t="s">
        <v>44</v>
      </c>
      <c r="C2" s="25" t="s">
        <v>45</v>
      </c>
      <c r="D2" s="25" t="s">
        <v>1699</v>
      </c>
    </row>
    <row r="3" spans="1:4" ht="25" customHeight="1" x14ac:dyDescent="0.35">
      <c r="A3" s="18" t="s">
        <v>46</v>
      </c>
      <c r="B3" s="18" t="s">
        <v>47</v>
      </c>
      <c r="C3" s="20" t="s">
        <v>48</v>
      </c>
      <c r="D3" s="18" t="e" vm="1">
        <v>#VALUE!</v>
      </c>
    </row>
    <row r="4" spans="1:4" ht="25" customHeight="1" x14ac:dyDescent="0.35">
      <c r="A4" s="18" t="s">
        <v>49</v>
      </c>
      <c r="B4" s="18" t="s">
        <v>50</v>
      </c>
      <c r="C4" s="20" t="s">
        <v>51</v>
      </c>
      <c r="D4" s="18" t="e" vm="2">
        <v>#VALUE!</v>
      </c>
    </row>
    <row r="5" spans="1:4" ht="25" customHeight="1" x14ac:dyDescent="0.35">
      <c r="A5" s="18" t="s">
        <v>52</v>
      </c>
      <c r="B5" s="18" t="s">
        <v>53</v>
      </c>
      <c r="C5" s="20" t="s">
        <v>54</v>
      </c>
      <c r="D5" s="18" t="e" vm="3">
        <v>#VALUE!</v>
      </c>
    </row>
    <row r="6" spans="1:4" ht="25" customHeight="1" x14ac:dyDescent="0.35">
      <c r="A6" s="18" t="s">
        <v>55</v>
      </c>
      <c r="B6" s="18" t="s">
        <v>56</v>
      </c>
      <c r="C6" s="20" t="s">
        <v>57</v>
      </c>
      <c r="D6" s="18" t="e" vm="4">
        <v>#VALUE!</v>
      </c>
    </row>
    <row r="7" spans="1:4" ht="25" customHeight="1" x14ac:dyDescent="0.35">
      <c r="A7" s="18" t="s">
        <v>58</v>
      </c>
      <c r="B7" s="18" t="s">
        <v>59</v>
      </c>
      <c r="C7" s="20" t="s">
        <v>60</v>
      </c>
      <c r="D7" s="18" t="e" vm="5">
        <v>#VALUE!</v>
      </c>
    </row>
    <row r="8" spans="1:4" ht="25" customHeight="1" x14ac:dyDescent="0.35">
      <c r="A8" s="18" t="s">
        <v>61</v>
      </c>
      <c r="B8" s="18" t="s">
        <v>62</v>
      </c>
      <c r="C8" s="20" t="s">
        <v>63</v>
      </c>
      <c r="D8" s="18" t="e" vm="6">
        <v>#VALUE!</v>
      </c>
    </row>
    <row r="9" spans="1:4" ht="25" customHeight="1" x14ac:dyDescent="0.35">
      <c r="A9" s="18" t="s">
        <v>64</v>
      </c>
      <c r="B9" s="18" t="s">
        <v>65</v>
      </c>
      <c r="C9" s="20" t="s">
        <v>66</v>
      </c>
      <c r="D9" s="18" t="e" vm="7">
        <v>#VALUE!</v>
      </c>
    </row>
    <row r="10" spans="1:4" ht="25" customHeight="1" x14ac:dyDescent="0.35">
      <c r="A10" s="18" t="s">
        <v>67</v>
      </c>
      <c r="B10" s="18" t="s">
        <v>68</v>
      </c>
      <c r="C10" s="20" t="s">
        <v>69</v>
      </c>
      <c r="D10" s="18" t="e" vm="8">
        <v>#VALUE!</v>
      </c>
    </row>
    <row r="11" spans="1:4" ht="25" customHeight="1" x14ac:dyDescent="0.35">
      <c r="A11" s="18" t="s">
        <v>70</v>
      </c>
      <c r="B11" s="18" t="s">
        <v>71</v>
      </c>
      <c r="C11" s="20" t="s">
        <v>72</v>
      </c>
      <c r="D11" s="18" t="e" vm="9">
        <v>#VALUE!</v>
      </c>
    </row>
    <row r="12" spans="1:4" ht="25" customHeight="1" x14ac:dyDescent="0.35">
      <c r="A12" s="18" t="s">
        <v>73</v>
      </c>
      <c r="B12" s="18" t="s">
        <v>74</v>
      </c>
      <c r="C12" s="20" t="s">
        <v>75</v>
      </c>
      <c r="D12" s="18" t="e" vm="10">
        <v>#VALUE!</v>
      </c>
    </row>
    <row r="13" spans="1:4" ht="25" customHeight="1" x14ac:dyDescent="0.35">
      <c r="A13" s="18" t="s">
        <v>76</v>
      </c>
      <c r="B13" s="18" t="s">
        <v>77</v>
      </c>
      <c r="C13" s="20" t="s">
        <v>78</v>
      </c>
      <c r="D13" s="18" t="e" vm="11">
        <v>#VALUE!</v>
      </c>
    </row>
    <row r="14" spans="1:4" ht="25" customHeight="1" x14ac:dyDescent="0.35">
      <c r="A14" s="18" t="s">
        <v>79</v>
      </c>
      <c r="B14" s="18" t="s">
        <v>80</v>
      </c>
      <c r="C14" s="20" t="s">
        <v>81</v>
      </c>
      <c r="D14" s="18" t="e" vm="12">
        <v>#VALUE!</v>
      </c>
    </row>
    <row r="15" spans="1:4" ht="25" customHeight="1" x14ac:dyDescent="0.35">
      <c r="A15" s="18" t="s">
        <v>82</v>
      </c>
      <c r="B15" s="18" t="s">
        <v>83</v>
      </c>
      <c r="C15" s="20" t="s">
        <v>84</v>
      </c>
      <c r="D15" s="18" t="e" vm="13">
        <v>#VALUE!</v>
      </c>
    </row>
    <row r="16" spans="1:4" ht="25" customHeight="1" x14ac:dyDescent="0.35">
      <c r="A16" s="18" t="s">
        <v>85</v>
      </c>
      <c r="B16" s="18" t="s">
        <v>86</v>
      </c>
      <c r="C16" s="20" t="s">
        <v>1920</v>
      </c>
      <c r="D16" s="18" t="e" vm="14">
        <v>#VALUE!</v>
      </c>
    </row>
    <row r="17" spans="1:4" ht="25" customHeight="1" x14ac:dyDescent="0.35">
      <c r="A17" s="18" t="s">
        <v>87</v>
      </c>
      <c r="B17" s="18" t="s">
        <v>88</v>
      </c>
      <c r="C17" s="20" t="s">
        <v>89</v>
      </c>
      <c r="D17" s="18" t="e" vm="15">
        <v>#VALUE!</v>
      </c>
    </row>
    <row r="18" spans="1:4" ht="25" customHeight="1" x14ac:dyDescent="0.35">
      <c r="A18" s="18" t="s">
        <v>90</v>
      </c>
      <c r="B18" s="18" t="s">
        <v>91</v>
      </c>
      <c r="C18" s="20" t="s">
        <v>92</v>
      </c>
      <c r="D18" s="18" t="e" vm="16">
        <v>#VALUE!</v>
      </c>
    </row>
    <row r="19" spans="1:4" ht="25" customHeight="1" x14ac:dyDescent="0.35">
      <c r="A19" s="18" t="s">
        <v>93</v>
      </c>
      <c r="B19" s="18" t="s">
        <v>94</v>
      </c>
      <c r="C19" s="20" t="s">
        <v>1685</v>
      </c>
      <c r="D19" s="18" t="e" vm="17">
        <v>#VALUE!</v>
      </c>
    </row>
    <row r="20" spans="1:4" ht="25" customHeight="1" x14ac:dyDescent="0.35">
      <c r="A20" s="18" t="s">
        <v>95</v>
      </c>
      <c r="B20" s="18" t="s">
        <v>96</v>
      </c>
      <c r="C20" s="20" t="s">
        <v>97</v>
      </c>
      <c r="D20" s="18" t="e" vm="18">
        <v>#VALUE!</v>
      </c>
    </row>
    <row r="21" spans="1:4" ht="25" customHeight="1" x14ac:dyDescent="0.35">
      <c r="A21" s="18" t="s">
        <v>98</v>
      </c>
      <c r="B21" s="18" t="s">
        <v>99</v>
      </c>
      <c r="C21" s="20" t="s">
        <v>100</v>
      </c>
      <c r="D21" s="18" t="e" vm="19">
        <v>#VALUE!</v>
      </c>
    </row>
    <row r="22" spans="1:4" ht="25" customHeight="1" x14ac:dyDescent="0.35">
      <c r="A22" s="18" t="s">
        <v>101</v>
      </c>
      <c r="B22" s="18" t="s">
        <v>102</v>
      </c>
      <c r="C22" s="20" t="s">
        <v>103</v>
      </c>
      <c r="D22" s="18" t="e" vm="20">
        <v>#VALUE!</v>
      </c>
    </row>
    <row r="23" spans="1:4" ht="25" customHeight="1" x14ac:dyDescent="0.35">
      <c r="A23" s="18" t="s">
        <v>1926</v>
      </c>
      <c r="B23" s="18" t="s">
        <v>1924</v>
      </c>
      <c r="C23" s="20" t="s">
        <v>1925</v>
      </c>
      <c r="D23" s="18"/>
    </row>
    <row r="24" spans="1:4" ht="25" customHeight="1" x14ac:dyDescent="0.35">
      <c r="A24" s="18" t="s">
        <v>1923</v>
      </c>
      <c r="B24" s="18" t="s">
        <v>1921</v>
      </c>
      <c r="C24" s="20" t="s">
        <v>1922</v>
      </c>
      <c r="D24" s="18" t="e" vm="21">
        <v>#VALUE!</v>
      </c>
    </row>
    <row r="25" spans="1:4" ht="25" customHeight="1" x14ac:dyDescent="0.35">
      <c r="A25" s="18" t="s">
        <v>1931</v>
      </c>
      <c r="B25" s="18" t="s">
        <v>1932</v>
      </c>
      <c r="C25" s="20" t="s">
        <v>1933</v>
      </c>
      <c r="D25" s="18" t="e" vm="22">
        <v>#VALUE!</v>
      </c>
    </row>
    <row r="26" spans="1:4" ht="25" customHeight="1" x14ac:dyDescent="0.35">
      <c r="A26" s="18"/>
      <c r="B26" s="18"/>
      <c r="C26" s="20"/>
      <c r="D26" s="18"/>
    </row>
    <row r="27" spans="1:4" ht="25" customHeight="1" x14ac:dyDescent="0.35">
      <c r="A27" s="18"/>
      <c r="B27" s="18"/>
      <c r="C27" s="20"/>
      <c r="D27" s="18"/>
    </row>
    <row r="28" spans="1:4" ht="25" customHeight="1" x14ac:dyDescent="0.35">
      <c r="A28" s="18"/>
      <c r="B28" s="18"/>
      <c r="C28" s="20"/>
      <c r="D28" s="18"/>
    </row>
    <row r="29" spans="1:4" ht="25" customHeight="1" x14ac:dyDescent="0.35">
      <c r="A29" s="18" t="s">
        <v>104</v>
      </c>
      <c r="B29" s="18" t="s">
        <v>105</v>
      </c>
      <c r="C29" s="20" t="s">
        <v>106</v>
      </c>
      <c r="D29" s="18" t="e" vm="23">
        <v>#VALUE!</v>
      </c>
    </row>
    <row r="30" spans="1:4" ht="25" customHeight="1" x14ac:dyDescent="0.35">
      <c r="A30" s="18" t="s">
        <v>1858</v>
      </c>
      <c r="B30" s="18" t="s">
        <v>1859</v>
      </c>
      <c r="C30" s="20" t="s">
        <v>1860</v>
      </c>
      <c r="D30" s="18" t="e" vm="24">
        <v>#VALUE!</v>
      </c>
    </row>
    <row r="31" spans="1:4" ht="25" customHeight="1" x14ac:dyDescent="0.35">
      <c r="A31" s="18"/>
      <c r="B31" s="18"/>
      <c r="C31" s="20"/>
      <c r="D31" s="18"/>
    </row>
    <row r="32" spans="1:4" ht="25" customHeight="1" x14ac:dyDescent="0.35">
      <c r="A32" s="18"/>
      <c r="B32" s="18"/>
      <c r="C32" s="20"/>
      <c r="D32" s="18"/>
    </row>
    <row r="33" spans="1:4" ht="25" customHeight="1" x14ac:dyDescent="0.35">
      <c r="A33" s="18"/>
      <c r="B33" s="18"/>
      <c r="C33" s="20"/>
      <c r="D33" s="18"/>
    </row>
    <row r="34" spans="1:4" ht="25" customHeight="1" x14ac:dyDescent="0.35">
      <c r="A34" s="18"/>
      <c r="B34" s="18"/>
      <c r="C34" s="20"/>
      <c r="D34" s="18"/>
    </row>
    <row r="35" spans="1:4" ht="25" customHeight="1" x14ac:dyDescent="0.35">
      <c r="A35" s="18"/>
      <c r="B35" s="18"/>
      <c r="C35" s="20"/>
      <c r="D35" s="18"/>
    </row>
    <row r="36" spans="1:4" ht="25" customHeight="1" x14ac:dyDescent="0.35">
      <c r="A36" s="18"/>
      <c r="B36" s="18"/>
      <c r="C36" s="20"/>
      <c r="D36" s="18"/>
    </row>
    <row r="37" spans="1:4" ht="25" customHeight="1" x14ac:dyDescent="0.35">
      <c r="A37" s="18"/>
      <c r="B37" s="18"/>
      <c r="C37" s="20"/>
      <c r="D37" s="18"/>
    </row>
    <row r="38" spans="1:4" ht="25" customHeight="1" x14ac:dyDescent="0.35">
      <c r="A38" s="18"/>
      <c r="B38" s="18"/>
      <c r="C38" s="20"/>
      <c r="D38" s="18"/>
    </row>
    <row r="39" spans="1:4" ht="25" customHeight="1" x14ac:dyDescent="0.35">
      <c r="A39" s="18"/>
      <c r="B39" s="18"/>
      <c r="C39" s="20"/>
      <c r="D39" s="18"/>
    </row>
    <row r="40" spans="1:4" ht="25" customHeight="1" x14ac:dyDescent="0.35">
      <c r="A40" s="18"/>
      <c r="B40" s="18"/>
      <c r="C40" s="20"/>
      <c r="D40" s="18"/>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8F95-8D58-4ECA-9870-96652C8013B7}">
  <dimension ref="A1:L500"/>
  <sheetViews>
    <sheetView workbookViewId="0">
      <selection activeCell="H5" sqref="H5"/>
    </sheetView>
  </sheetViews>
  <sheetFormatPr defaultRowHeight="25" customHeight="1" x14ac:dyDescent="0.25"/>
  <cols>
    <col min="1" max="1" width="12" customWidth="1"/>
    <col min="2" max="2" width="10.81640625" style="1" bestFit="1" customWidth="1"/>
    <col min="3" max="3" width="11.81640625" style="1" customWidth="1"/>
    <col min="4" max="4" width="1.81640625" customWidth="1"/>
    <col min="5" max="5" width="14.26953125" style="1" bestFit="1" customWidth="1"/>
    <col min="6" max="6" width="16.54296875" style="1" customWidth="1"/>
    <col min="7" max="7" width="14.81640625" style="42" customWidth="1"/>
    <col min="8" max="8" width="14.54296875" customWidth="1"/>
    <col min="9" max="9" width="12.54296875" bestFit="1" customWidth="1"/>
    <col min="10" max="10" width="2" customWidth="1"/>
    <col min="11" max="11" width="13" style="1" customWidth="1"/>
    <col min="12" max="12" width="17.81640625" style="1" customWidth="1"/>
  </cols>
  <sheetData>
    <row r="1" spans="1:12" ht="25" customHeight="1" x14ac:dyDescent="0.25">
      <c r="A1" s="43" t="s">
        <v>1832</v>
      </c>
      <c r="B1" s="43" t="s">
        <v>1737</v>
      </c>
      <c r="C1" s="43" t="s">
        <v>1739</v>
      </c>
      <c r="E1" s="43" t="s">
        <v>107</v>
      </c>
      <c r="F1" s="43" t="s">
        <v>1737</v>
      </c>
      <c r="G1" s="45" t="s">
        <v>1739</v>
      </c>
      <c r="H1" s="43" t="s">
        <v>1738</v>
      </c>
      <c r="I1" s="43" t="s">
        <v>108</v>
      </c>
      <c r="K1" s="43" t="s">
        <v>478</v>
      </c>
      <c r="L1" s="43" t="s">
        <v>1831</v>
      </c>
    </row>
    <row r="2" spans="1:12" ht="25" customHeight="1" x14ac:dyDescent="0.25">
      <c r="A2" s="4" t="s">
        <v>1833</v>
      </c>
      <c r="B2" s="4" t="s">
        <v>1672</v>
      </c>
      <c r="C2" s="4" t="s">
        <v>1663</v>
      </c>
      <c r="E2" s="40"/>
      <c r="F2" s="40"/>
      <c r="G2" s="41"/>
      <c r="H2" s="40"/>
      <c r="I2" s="4" t="str" cm="1">
        <f t="array" ref="I2">IF(E2="","",_xlfn.XLOOKUP(E2&amp;H2,Course!$A$2:$A$582&amp;Course!$K$2:$K$582,Course!$C$2:$C$582,""))</f>
        <v/>
      </c>
      <c r="K2" s="40" t="s">
        <v>40</v>
      </c>
      <c r="L2" s="40" t="s">
        <v>1834</v>
      </c>
    </row>
    <row r="3" spans="1:12" ht="25" customHeight="1" x14ac:dyDescent="0.25">
      <c r="A3" s="4" t="s">
        <v>1834</v>
      </c>
      <c r="B3" s="4" t="s">
        <v>1673</v>
      </c>
      <c r="C3" s="4" t="s">
        <v>1664</v>
      </c>
      <c r="E3" s="40"/>
      <c r="F3" s="40"/>
      <c r="G3" s="41"/>
      <c r="H3" s="40"/>
      <c r="I3" s="4" t="str" cm="1">
        <f t="array" ref="I3">IF(E3="","",_xlfn.XLOOKUP(E3&amp;H3,Course!$A$2:$A$582&amp;Course!$K$2:$K$582,Course!$C$2:$C$582,""))</f>
        <v/>
      </c>
      <c r="K3" s="40" t="s">
        <v>1841</v>
      </c>
      <c r="L3" s="40" t="s">
        <v>1835</v>
      </c>
    </row>
    <row r="4" spans="1:12" ht="25" customHeight="1" x14ac:dyDescent="0.25">
      <c r="A4" s="4" t="s">
        <v>1835</v>
      </c>
      <c r="B4" s="4" t="s">
        <v>1674</v>
      </c>
      <c r="C4" s="4" t="s">
        <v>1665</v>
      </c>
      <c r="E4" s="40"/>
      <c r="F4" s="40"/>
      <c r="G4" s="41"/>
      <c r="H4" s="40"/>
      <c r="I4" s="4" t="str" cm="1">
        <f t="array" ref="I4">IF(E4="","",_xlfn.XLOOKUP(E4&amp;H4,Course!$A$2:$A$582&amp;Course!$K$2:$K$582,Course!$C$2:$C$582,""))</f>
        <v/>
      </c>
      <c r="K4" s="40" t="s">
        <v>1842</v>
      </c>
      <c r="L4" s="40" t="s">
        <v>1836</v>
      </c>
    </row>
    <row r="5" spans="1:12" ht="25" customHeight="1" x14ac:dyDescent="0.25">
      <c r="A5" s="4" t="s">
        <v>1836</v>
      </c>
      <c r="B5" s="4" t="s">
        <v>1675</v>
      </c>
      <c r="C5" s="4" t="s">
        <v>1666</v>
      </c>
      <c r="E5" s="40"/>
      <c r="F5" s="40"/>
      <c r="G5" s="41"/>
      <c r="H5" s="44"/>
      <c r="I5" s="4" t="str" cm="1">
        <f t="array" ref="I5">IF(E5="","",_xlfn.XLOOKUP(E5&amp;H5,Course!$A$2:$A$582&amp;Course!$K$2:$K$582,Course!$C$2:$C$582,""))</f>
        <v/>
      </c>
      <c r="K5" s="40" t="s">
        <v>1843</v>
      </c>
      <c r="L5" s="40" t="s">
        <v>1836</v>
      </c>
    </row>
    <row r="6" spans="1:12" ht="25" customHeight="1" x14ac:dyDescent="0.25">
      <c r="A6" s="4" t="s">
        <v>1837</v>
      </c>
      <c r="B6" s="4" t="s">
        <v>1676</v>
      </c>
      <c r="C6" s="4" t="s">
        <v>1667</v>
      </c>
      <c r="E6" s="40"/>
      <c r="F6" s="40"/>
      <c r="G6" s="41"/>
      <c r="H6" s="44"/>
      <c r="I6" s="4" t="str" cm="1">
        <f t="array" ref="I6">IF(E6="","",_xlfn.XLOOKUP(E6&amp;H6,Course!$A$2:$A$582&amp;Course!$K$2:$K$582,Course!$C$2:$C$582,""))</f>
        <v/>
      </c>
      <c r="K6" s="40" t="s">
        <v>1844</v>
      </c>
      <c r="L6" s="40" t="s">
        <v>1903</v>
      </c>
    </row>
    <row r="7" spans="1:12" ht="25" customHeight="1" x14ac:dyDescent="0.25">
      <c r="A7" s="4" t="s">
        <v>1838</v>
      </c>
      <c r="B7" s="4" t="s">
        <v>1677</v>
      </c>
      <c r="C7" s="4" t="s">
        <v>1668</v>
      </c>
      <c r="E7" s="40"/>
      <c r="F7" s="40"/>
      <c r="G7" s="41"/>
      <c r="H7" s="44"/>
      <c r="I7" s="4" t="str" cm="1">
        <f t="array" ref="I7">IF(E7="","",_xlfn.XLOOKUP(E7&amp;H7,Course!$A$2:$A$582&amp;Course!$K$2:$K$582,Course!$C$2:$C$582,""))</f>
        <v/>
      </c>
      <c r="K7" s="40" t="s">
        <v>1845</v>
      </c>
      <c r="L7" s="40" t="s">
        <v>1837</v>
      </c>
    </row>
    <row r="8" spans="1:12" ht="25" customHeight="1" x14ac:dyDescent="0.25">
      <c r="A8" s="4" t="s">
        <v>1903</v>
      </c>
      <c r="B8" s="4"/>
      <c r="C8" s="4" t="s">
        <v>1669</v>
      </c>
      <c r="E8" s="40"/>
      <c r="F8" s="40"/>
      <c r="G8" s="41"/>
      <c r="H8" s="44"/>
      <c r="I8" s="4" t="str" cm="1">
        <f t="array" ref="I8">IF(E8="","",_xlfn.XLOOKUP(E8&amp;H8,Course!$A$2:$A$582&amp;Course!$K$2:$K$582,Course!$C$2:$C$582,""))</f>
        <v/>
      </c>
      <c r="K8" s="40" t="s">
        <v>1846</v>
      </c>
      <c r="L8" s="40" t="s">
        <v>1834</v>
      </c>
    </row>
    <row r="9" spans="1:12" ht="25" customHeight="1" x14ac:dyDescent="0.25">
      <c r="A9" s="4" t="s">
        <v>1904</v>
      </c>
      <c r="B9" s="4"/>
      <c r="C9" s="4" t="s">
        <v>1670</v>
      </c>
      <c r="E9" s="40"/>
      <c r="F9" s="40"/>
      <c r="G9" s="41"/>
      <c r="H9" s="44"/>
      <c r="I9" s="4" t="str" cm="1">
        <f t="array" ref="I9">IF(E9="","",_xlfn.XLOOKUP(E9&amp;H9,Course!$A$2:$A$582&amp;Course!$K$2:$K$582,Course!$C$2:$C$582,""))</f>
        <v/>
      </c>
      <c r="K9" s="40" t="s">
        <v>1847</v>
      </c>
      <c r="L9" s="40" t="s">
        <v>1833</v>
      </c>
    </row>
    <row r="10" spans="1:12" ht="25" customHeight="1" x14ac:dyDescent="0.25">
      <c r="A10" s="4"/>
      <c r="B10" s="4"/>
      <c r="C10" s="4" t="s">
        <v>1671</v>
      </c>
      <c r="E10" s="40"/>
      <c r="F10" s="40"/>
      <c r="G10" s="41"/>
      <c r="H10" s="44"/>
      <c r="I10" s="4" t="str" cm="1">
        <f t="array" ref="I10">IF(E10="","",_xlfn.XLOOKUP(E10&amp;H10,Course!$A$2:$A$582&amp;Course!$K$2:$K$582,Course!$C$2:$C$582,""))</f>
        <v/>
      </c>
      <c r="K10" s="40" t="s">
        <v>1848</v>
      </c>
      <c r="L10" s="40" t="s">
        <v>1904</v>
      </c>
    </row>
    <row r="11" spans="1:12" ht="25" customHeight="1" x14ac:dyDescent="0.25">
      <c r="E11" s="40"/>
      <c r="F11" s="40"/>
      <c r="G11" s="41"/>
      <c r="H11" s="44"/>
      <c r="I11" s="4" t="str" cm="1">
        <f t="array" ref="I11">IF(E11="","",_xlfn.XLOOKUP(E11&amp;H11,Course!$A$2:$A$582&amp;Course!$K$2:$K$582,Course!$C$2:$C$582,""))</f>
        <v/>
      </c>
      <c r="K11" s="40"/>
      <c r="L11" s="40"/>
    </row>
    <row r="12" spans="1:12" ht="25" customHeight="1" x14ac:dyDescent="0.25">
      <c r="E12" s="40"/>
      <c r="F12" s="40"/>
      <c r="G12" s="41"/>
      <c r="H12" s="44"/>
      <c r="I12" s="4" t="str" cm="1">
        <f t="array" ref="I12">IF(E12="","",_xlfn.XLOOKUP(E12&amp;H12,Course!$A$2:$A$582&amp;Course!$K$2:$K$582,Course!$C$2:$C$582,""))</f>
        <v/>
      </c>
      <c r="K12" s="40"/>
      <c r="L12" s="40"/>
    </row>
    <row r="13" spans="1:12" ht="25" customHeight="1" x14ac:dyDescent="0.25">
      <c r="E13" s="40"/>
      <c r="F13" s="40"/>
      <c r="G13" s="41"/>
      <c r="H13" s="44"/>
      <c r="I13" s="4" t="str" cm="1">
        <f t="array" ref="I13">IF(E13="","",_xlfn.XLOOKUP(E13&amp;H13,Course!$A$2:$A$582&amp;Course!$K$2:$K$582,Course!$C$2:$C$582,""))</f>
        <v/>
      </c>
      <c r="K13" s="40"/>
      <c r="L13" s="40"/>
    </row>
    <row r="14" spans="1:12" ht="25" customHeight="1" x14ac:dyDescent="0.25">
      <c r="E14" s="40"/>
      <c r="F14" s="40"/>
      <c r="G14" s="41"/>
      <c r="H14" s="44"/>
      <c r="I14" s="4" t="str" cm="1">
        <f t="array" ref="I14">IF(E14="","",_xlfn.XLOOKUP(E14&amp;H14,Course!$A$2:$A$582&amp;Course!$K$2:$K$582,Course!$C$2:$C$582,""))</f>
        <v/>
      </c>
    </row>
    <row r="15" spans="1:12" ht="25" customHeight="1" x14ac:dyDescent="0.25">
      <c r="E15" s="40"/>
      <c r="F15" s="40"/>
      <c r="G15" s="41"/>
      <c r="H15" s="44"/>
      <c r="I15" s="4" t="str" cm="1">
        <f t="array" ref="I15">IF(E15="","",_xlfn.XLOOKUP(E15&amp;H15,Course!$A$2:$A$582&amp;Course!$K$2:$K$582,Course!$C$2:$C$582,""))</f>
        <v/>
      </c>
    </row>
    <row r="16" spans="1:12" ht="25" customHeight="1" x14ac:dyDescent="0.25">
      <c r="E16" s="40"/>
      <c r="F16" s="40"/>
      <c r="G16" s="41"/>
      <c r="H16" s="44"/>
      <c r="I16" s="4" t="str" cm="1">
        <f t="array" ref="I16">IF(E16="","",_xlfn.XLOOKUP(E16&amp;H16,Course!$A$2:$A$582&amp;Course!$K$2:$K$582,Course!$C$2:$C$582,""))</f>
        <v/>
      </c>
    </row>
    <row r="17" spans="5:9" ht="25" customHeight="1" x14ac:dyDescent="0.25">
      <c r="E17" s="40"/>
      <c r="F17" s="40"/>
      <c r="G17" s="41"/>
      <c r="H17" s="40"/>
      <c r="I17" s="4" t="str" cm="1">
        <f t="array" ref="I17">IF(E17="","",_xlfn.XLOOKUP(E17&amp;H17,Course!$A$2:$A$582&amp;Course!$K$2:$K$582,Course!$C$2:$C$582,""))</f>
        <v/>
      </c>
    </row>
    <row r="18" spans="5:9" ht="25" customHeight="1" x14ac:dyDescent="0.25">
      <c r="E18" s="40"/>
      <c r="F18" s="40"/>
      <c r="G18" s="41"/>
      <c r="H18" s="40"/>
      <c r="I18" s="4" t="str" cm="1">
        <f t="array" ref="I18">IF(E18="","",_xlfn.XLOOKUP(E18&amp;H18,Course!$A$2:$A$582&amp;Course!$K$2:$K$582,Course!$C$2:$C$582,""))</f>
        <v/>
      </c>
    </row>
    <row r="19" spans="5:9" ht="25" customHeight="1" x14ac:dyDescent="0.25">
      <c r="E19" s="40"/>
      <c r="F19" s="40"/>
      <c r="G19" s="41"/>
      <c r="H19" s="40"/>
      <c r="I19" s="4" t="str" cm="1">
        <f t="array" ref="I19">IF(E19="","",_xlfn.XLOOKUP(E19&amp;H19,Course!$A$2:$A$582&amp;Course!$K$2:$K$582,Course!$C$2:$C$582,""))</f>
        <v/>
      </c>
    </row>
    <row r="20" spans="5:9" ht="25" customHeight="1" x14ac:dyDescent="0.25">
      <c r="E20" s="40"/>
      <c r="F20" s="40"/>
      <c r="G20" s="41"/>
      <c r="H20" s="40"/>
      <c r="I20" s="4" t="str" cm="1">
        <f t="array" ref="I20">IF(E20="","",_xlfn.XLOOKUP(E20&amp;H20,Course!$A$2:$A$582&amp;Course!$K$2:$K$582,Course!$C$2:$C$582,""))</f>
        <v/>
      </c>
    </row>
    <row r="21" spans="5:9" ht="25" customHeight="1" x14ac:dyDescent="0.25">
      <c r="E21" s="40"/>
      <c r="F21" s="40"/>
      <c r="G21" s="41"/>
      <c r="H21" s="40"/>
      <c r="I21" s="4" t="str" cm="1">
        <f t="array" ref="I21">IF(E21="","",_xlfn.XLOOKUP(E21&amp;H21,Course!$A$2:$A$582&amp;Course!$K$2:$K$582,Course!$C$2:$C$582,""))</f>
        <v/>
      </c>
    </row>
    <row r="22" spans="5:9" ht="25" customHeight="1" x14ac:dyDescent="0.25">
      <c r="E22" s="40"/>
      <c r="F22" s="40"/>
      <c r="G22" s="41"/>
      <c r="H22" s="40"/>
      <c r="I22" s="4" t="str" cm="1">
        <f t="array" ref="I22">IF(E22="","",_xlfn.XLOOKUP(E22&amp;H22,Course!$A$2:$A$582&amp;Course!$K$2:$K$582,Course!$C$2:$C$582,""))</f>
        <v/>
      </c>
    </row>
    <row r="23" spans="5:9" ht="25" customHeight="1" x14ac:dyDescent="0.25">
      <c r="E23" s="40"/>
      <c r="F23" s="40"/>
      <c r="G23" s="41"/>
      <c r="H23" s="40"/>
      <c r="I23" s="4" t="str" cm="1">
        <f t="array" ref="I23">IF(E23="","",_xlfn.XLOOKUP(E23&amp;H23,Course!$A$2:$A$582&amp;Course!$K$2:$K$582,Course!$C$2:$C$582,""))</f>
        <v/>
      </c>
    </row>
    <row r="24" spans="5:9" ht="25" customHeight="1" x14ac:dyDescent="0.25">
      <c r="E24" s="40"/>
      <c r="F24" s="40"/>
      <c r="G24" s="41"/>
      <c r="H24" s="40"/>
      <c r="I24" s="4" t="str" cm="1">
        <f t="array" ref="I24">IF(E24="","",_xlfn.XLOOKUP(E24&amp;H24,Course!$A$2:$A$582&amp;Course!$K$2:$K$582,Course!$C$2:$C$582,""))</f>
        <v/>
      </c>
    </row>
    <row r="25" spans="5:9" ht="25" customHeight="1" x14ac:dyDescent="0.25">
      <c r="E25" s="40"/>
      <c r="F25" s="40"/>
      <c r="G25" s="41"/>
      <c r="H25" s="40"/>
      <c r="I25" s="4" t="str" cm="1">
        <f t="array" ref="I25">IF(E25="","",_xlfn.XLOOKUP(E25&amp;H25,Course!$A$2:$A$582&amp;Course!$K$2:$K$582,Course!$C$2:$C$582,""))</f>
        <v/>
      </c>
    </row>
    <row r="26" spans="5:9" ht="25" customHeight="1" x14ac:dyDescent="0.25">
      <c r="E26" s="40"/>
      <c r="F26" s="40"/>
      <c r="G26" s="41"/>
      <c r="H26" s="40"/>
      <c r="I26" s="4" t="str" cm="1">
        <f t="array" ref="I26">IF(E26="","",_xlfn.XLOOKUP(E26&amp;H26,Course!$A$2:$A$582&amp;Course!$K$2:$K$582,Course!$C$2:$C$582,""))</f>
        <v/>
      </c>
    </row>
    <row r="27" spans="5:9" ht="25" customHeight="1" x14ac:dyDescent="0.25">
      <c r="E27" s="40"/>
      <c r="F27" s="40"/>
      <c r="G27" s="41"/>
      <c r="H27" s="40"/>
      <c r="I27" s="4" t="str" cm="1">
        <f t="array" ref="I27">IF(E27="","",_xlfn.XLOOKUP(E27&amp;H27,Course!$A$2:$A$582&amp;Course!$K$2:$K$582,Course!$C$2:$C$582,""))</f>
        <v/>
      </c>
    </row>
    <row r="28" spans="5:9" ht="25" customHeight="1" x14ac:dyDescent="0.25">
      <c r="E28" s="40"/>
      <c r="F28" s="40"/>
      <c r="G28" s="41"/>
      <c r="H28" s="40"/>
      <c r="I28" s="4" t="str" cm="1">
        <f t="array" ref="I28">IF(E28="","",_xlfn.XLOOKUP(E28&amp;H28,Course!$A$2:$A$582&amp;Course!$K$2:$K$582,Course!$C$2:$C$582,""))</f>
        <v/>
      </c>
    </row>
    <row r="29" spans="5:9" ht="25" customHeight="1" x14ac:dyDescent="0.25">
      <c r="E29" s="40"/>
      <c r="F29" s="40"/>
      <c r="G29" s="41"/>
      <c r="H29" s="40"/>
      <c r="I29" s="4" t="str" cm="1">
        <f t="array" ref="I29">IF(E29="","",_xlfn.XLOOKUP(E29&amp;H29,Course!$A$2:$A$582&amp;Course!$K$2:$K$582,Course!$C$2:$C$582,""))</f>
        <v/>
      </c>
    </row>
    <row r="30" spans="5:9" ht="25" customHeight="1" x14ac:dyDescent="0.25">
      <c r="E30" s="40"/>
      <c r="F30" s="40"/>
      <c r="G30" s="41"/>
      <c r="H30" s="40"/>
      <c r="I30" s="4" t="str" cm="1">
        <f t="array" ref="I30">IF(E30="","",_xlfn.XLOOKUP(E30&amp;H30,Course!$A$2:$A$582&amp;Course!$K$2:$K$582,Course!$C$2:$C$582,""))</f>
        <v/>
      </c>
    </row>
    <row r="31" spans="5:9" ht="25" customHeight="1" x14ac:dyDescent="0.25">
      <c r="E31" s="40"/>
      <c r="F31" s="40"/>
      <c r="G31" s="41"/>
      <c r="H31" s="40"/>
      <c r="I31" s="4" t="str" cm="1">
        <f t="array" ref="I31">IF(E31="","",_xlfn.XLOOKUP(E31&amp;H31,Course!$A$2:$A$582&amp;Course!$K$2:$K$582,Course!$C$2:$C$582,""))</f>
        <v/>
      </c>
    </row>
    <row r="32" spans="5:9" ht="25" customHeight="1" x14ac:dyDescent="0.25">
      <c r="E32" s="40"/>
      <c r="F32" s="40"/>
      <c r="G32" s="41"/>
      <c r="H32" s="40"/>
      <c r="I32" s="4" t="str" cm="1">
        <f t="array" ref="I32">IF(E32="","",_xlfn.XLOOKUP(E32&amp;H32,Course!$A$2:$A$582&amp;Course!$K$2:$K$582,Course!$C$2:$C$582,""))</f>
        <v/>
      </c>
    </row>
    <row r="33" spans="5:9" ht="25" customHeight="1" x14ac:dyDescent="0.25">
      <c r="E33" s="40"/>
      <c r="F33" s="40"/>
      <c r="G33" s="41"/>
      <c r="H33" s="40"/>
      <c r="I33" s="4" t="str" cm="1">
        <f t="array" ref="I33">IF(E33="","",_xlfn.XLOOKUP(E33&amp;H33,Course!$A$2:$A$582&amp;Course!$K$2:$K$582,Course!$C$2:$C$582,""))</f>
        <v/>
      </c>
    </row>
    <row r="34" spans="5:9" ht="25" customHeight="1" x14ac:dyDescent="0.25">
      <c r="E34" s="40"/>
      <c r="F34" s="40"/>
      <c r="G34" s="41"/>
      <c r="H34" s="40"/>
      <c r="I34" s="4" t="str" cm="1">
        <f t="array" ref="I34">IF(E34="","",_xlfn.XLOOKUP(E34&amp;H34,Course!$A$2:$A$582&amp;Course!$K$2:$K$582,Course!$C$2:$C$582,""))</f>
        <v/>
      </c>
    </row>
    <row r="35" spans="5:9" ht="25" customHeight="1" x14ac:dyDescent="0.25">
      <c r="E35" s="40"/>
      <c r="F35" s="40"/>
      <c r="G35" s="41"/>
      <c r="H35" s="40"/>
      <c r="I35" s="4" t="str" cm="1">
        <f t="array" ref="I35">IF(E35="","",_xlfn.XLOOKUP(E35&amp;H35,Course!$A$2:$A$582&amp;Course!$K$2:$K$582,Course!$C$2:$C$582,""))</f>
        <v/>
      </c>
    </row>
    <row r="36" spans="5:9" ht="25" customHeight="1" x14ac:dyDescent="0.25">
      <c r="E36" s="40"/>
      <c r="F36" s="40"/>
      <c r="G36" s="41"/>
      <c r="H36" s="40"/>
      <c r="I36" s="4" t="str" cm="1">
        <f t="array" ref="I36">IF(E36="","",_xlfn.XLOOKUP(E36&amp;H36,Course!$A$2:$A$582&amp;Course!$K$2:$K$582,Course!$C$2:$C$582,""))</f>
        <v/>
      </c>
    </row>
    <row r="37" spans="5:9" ht="25" customHeight="1" x14ac:dyDescent="0.25">
      <c r="E37" s="40"/>
      <c r="F37" s="40"/>
      <c r="G37" s="41"/>
      <c r="H37" s="40"/>
      <c r="I37" s="4" t="str" cm="1">
        <f t="array" ref="I37">IF(E37="","",_xlfn.XLOOKUP(E37&amp;H37,Course!$A$2:$A$582&amp;Course!$K$2:$K$582,Course!$C$2:$C$582,""))</f>
        <v/>
      </c>
    </row>
    <row r="38" spans="5:9" ht="25" customHeight="1" x14ac:dyDescent="0.25">
      <c r="E38" s="40"/>
      <c r="F38" s="40"/>
      <c r="G38" s="41"/>
      <c r="H38" s="40"/>
      <c r="I38" s="4" t="str" cm="1">
        <f t="array" ref="I38">IF(E38="","",_xlfn.XLOOKUP(E38&amp;H38,Course!$A$2:$A$582&amp;Course!$K$2:$K$582,Course!$C$2:$C$582,""))</f>
        <v/>
      </c>
    </row>
    <row r="39" spans="5:9" ht="25" customHeight="1" x14ac:dyDescent="0.25">
      <c r="E39" s="40"/>
      <c r="F39" s="40"/>
      <c r="G39" s="41"/>
      <c r="H39" s="40"/>
      <c r="I39" s="4" t="str" cm="1">
        <f t="array" ref="I39">IF(E39="","",_xlfn.XLOOKUP(E39&amp;H39,Course!$A$2:$A$582&amp;Course!$K$2:$K$582,Course!$C$2:$C$582,""))</f>
        <v/>
      </c>
    </row>
    <row r="40" spans="5:9" ht="25" customHeight="1" x14ac:dyDescent="0.25">
      <c r="E40" s="40"/>
      <c r="F40" s="40"/>
      <c r="G40" s="41"/>
      <c r="H40" s="40"/>
      <c r="I40" s="4" t="str" cm="1">
        <f t="array" ref="I40">IF(E40="","",_xlfn.XLOOKUP(E40&amp;H40,Course!$A$2:$A$582&amp;Course!$K$2:$K$582,Course!$C$2:$C$582,""))</f>
        <v/>
      </c>
    </row>
    <row r="41" spans="5:9" ht="25" customHeight="1" x14ac:dyDescent="0.25">
      <c r="E41" s="40"/>
      <c r="F41" s="40"/>
      <c r="G41" s="41"/>
      <c r="H41" s="40"/>
      <c r="I41" s="4" t="str" cm="1">
        <f t="array" ref="I41">IF(E41="","",_xlfn.XLOOKUP(E41&amp;H41,Course!$A$2:$A$582&amp;Course!$K$2:$K$582,Course!$C$2:$C$582,""))</f>
        <v/>
      </c>
    </row>
    <row r="42" spans="5:9" ht="25" customHeight="1" x14ac:dyDescent="0.25">
      <c r="E42" s="40"/>
      <c r="F42" s="40"/>
      <c r="G42" s="41"/>
      <c r="H42" s="40"/>
      <c r="I42" s="4" t="str" cm="1">
        <f t="array" ref="I42">IF(E42="","",_xlfn.XLOOKUP(E42&amp;H42,Course!$A$2:$A$582&amp;Course!$K$2:$K$582,Course!$C$2:$C$582,""))</f>
        <v/>
      </c>
    </row>
    <row r="43" spans="5:9" ht="25" customHeight="1" x14ac:dyDescent="0.25">
      <c r="E43" s="40"/>
      <c r="F43" s="40"/>
      <c r="G43" s="41"/>
      <c r="H43" s="40"/>
      <c r="I43" s="4" t="str" cm="1">
        <f t="array" ref="I43">IF(E43="","",_xlfn.XLOOKUP(E43&amp;H43,Course!$A$2:$A$582&amp;Course!$K$2:$K$582,Course!$C$2:$C$582,""))</f>
        <v/>
      </c>
    </row>
    <row r="44" spans="5:9" ht="25" customHeight="1" x14ac:dyDescent="0.25">
      <c r="E44" s="40"/>
      <c r="F44" s="40"/>
      <c r="G44" s="41"/>
      <c r="H44" s="40"/>
      <c r="I44" s="4" t="str" cm="1">
        <f t="array" ref="I44">IF(E44="","",_xlfn.XLOOKUP(E44&amp;H44,Course!$A$2:$A$582&amp;Course!$K$2:$K$582,Course!$C$2:$C$582,""))</f>
        <v/>
      </c>
    </row>
    <row r="45" spans="5:9" ht="25" customHeight="1" x14ac:dyDescent="0.25">
      <c r="E45" s="40"/>
      <c r="F45" s="40"/>
      <c r="G45" s="41"/>
      <c r="H45" s="40"/>
      <c r="I45" s="4" t="str" cm="1">
        <f t="array" ref="I45">IF(E45="","",_xlfn.XLOOKUP(E45&amp;H45,Course!$A$2:$A$582&amp;Course!$K$2:$K$582,Course!$C$2:$C$582,""))</f>
        <v/>
      </c>
    </row>
    <row r="46" spans="5:9" ht="25" customHeight="1" x14ac:dyDescent="0.25">
      <c r="E46" s="40"/>
      <c r="F46" s="40"/>
      <c r="G46" s="41"/>
      <c r="H46" s="40"/>
      <c r="I46" s="4" t="str" cm="1">
        <f t="array" ref="I46">IF(E46="","",_xlfn.XLOOKUP(E46&amp;H46,Course!$A$2:$A$582&amp;Course!$K$2:$K$582,Course!$C$2:$C$582,""))</f>
        <v/>
      </c>
    </row>
    <row r="47" spans="5:9" ht="25" customHeight="1" x14ac:dyDescent="0.25">
      <c r="E47" s="40"/>
      <c r="F47" s="40"/>
      <c r="G47" s="41"/>
      <c r="H47" s="40"/>
      <c r="I47" s="4" t="str" cm="1">
        <f t="array" ref="I47">IF(E47="","",_xlfn.XLOOKUP(E47&amp;H47,Course!$A$2:$A$582&amp;Course!$K$2:$K$582,Course!$C$2:$C$582,""))</f>
        <v/>
      </c>
    </row>
    <row r="48" spans="5:9" ht="25" customHeight="1" x14ac:dyDescent="0.25">
      <c r="E48" s="40"/>
      <c r="F48" s="40"/>
      <c r="G48" s="41"/>
      <c r="H48" s="40"/>
      <c r="I48" s="4" t="str" cm="1">
        <f t="array" ref="I48">IF(E48="","",_xlfn.XLOOKUP(E48&amp;H48,Course!$A$2:$A$582&amp;Course!$K$2:$K$582,Course!$C$2:$C$582,""))</f>
        <v/>
      </c>
    </row>
    <row r="49" spans="5:9" ht="25" customHeight="1" x14ac:dyDescent="0.25">
      <c r="E49" s="40"/>
      <c r="F49" s="40"/>
      <c r="G49" s="41"/>
      <c r="H49" s="40"/>
      <c r="I49" s="4" t="str" cm="1">
        <f t="array" ref="I49">IF(E49="","",_xlfn.XLOOKUP(E49&amp;H49,Course!$A$2:$A$582&amp;Course!$K$2:$K$582,Course!$C$2:$C$582,""))</f>
        <v/>
      </c>
    </row>
    <row r="50" spans="5:9" ht="25" customHeight="1" x14ac:dyDescent="0.25">
      <c r="E50" s="40"/>
      <c r="F50" s="40"/>
      <c r="G50" s="41"/>
      <c r="H50" s="40"/>
      <c r="I50" s="4" t="str" cm="1">
        <f t="array" ref="I50">IF(E50="","",_xlfn.XLOOKUP(E50&amp;H50,Course!$A$2:$A$582&amp;Course!$K$2:$K$582,Course!$C$2:$C$582,""))</f>
        <v/>
      </c>
    </row>
    <row r="51" spans="5:9" ht="25" customHeight="1" x14ac:dyDescent="0.25">
      <c r="E51" s="40"/>
      <c r="F51" s="40"/>
      <c r="G51" s="41"/>
      <c r="H51" s="40"/>
      <c r="I51" s="4" t="str" cm="1">
        <f t="array" ref="I51">IF(E51="","",_xlfn.XLOOKUP(E51&amp;H51,Course!$A$2:$A$582&amp;Course!$K$2:$K$582,Course!$C$2:$C$582,""))</f>
        <v/>
      </c>
    </row>
    <row r="52" spans="5:9" ht="25" customHeight="1" x14ac:dyDescent="0.25">
      <c r="E52" s="40"/>
      <c r="F52" s="40"/>
      <c r="G52" s="41"/>
      <c r="H52" s="40"/>
      <c r="I52" s="4" t="str" cm="1">
        <f t="array" ref="I52">IF(E52="","",_xlfn.XLOOKUP(E52&amp;H52,Course!$A$2:$A$582&amp;Course!$K$2:$K$582,Course!$C$2:$C$582,""))</f>
        <v/>
      </c>
    </row>
    <row r="53" spans="5:9" ht="25" customHeight="1" x14ac:dyDescent="0.25">
      <c r="E53" s="40"/>
      <c r="F53" s="40"/>
      <c r="G53" s="41"/>
      <c r="H53" s="40"/>
      <c r="I53" s="4" t="str" cm="1">
        <f t="array" ref="I53">IF(E53="","",_xlfn.XLOOKUP(E53&amp;H53,Course!$A$2:$A$582&amp;Course!$K$2:$K$582,Course!$C$2:$C$582,""))</f>
        <v/>
      </c>
    </row>
    <row r="54" spans="5:9" ht="25" customHeight="1" x14ac:dyDescent="0.25">
      <c r="E54" s="40"/>
      <c r="F54" s="40"/>
      <c r="G54" s="41"/>
      <c r="H54" s="40"/>
      <c r="I54" s="4" t="str" cm="1">
        <f t="array" ref="I54">IF(E54="","",_xlfn.XLOOKUP(E54&amp;H54,Course!$A$2:$A$582&amp;Course!$K$2:$K$582,Course!$C$2:$C$582,""))</f>
        <v/>
      </c>
    </row>
    <row r="55" spans="5:9" ht="25" customHeight="1" x14ac:dyDescent="0.25">
      <c r="E55" s="40"/>
      <c r="F55" s="40"/>
      <c r="G55" s="41"/>
      <c r="H55" s="40"/>
      <c r="I55" s="4" t="str" cm="1">
        <f t="array" ref="I55">IF(E55="","",_xlfn.XLOOKUP(E55&amp;H55,Course!$A$2:$A$582&amp;Course!$K$2:$K$582,Course!$C$2:$C$582,""))</f>
        <v/>
      </c>
    </row>
    <row r="56" spans="5:9" ht="25" customHeight="1" x14ac:dyDescent="0.25">
      <c r="E56" s="40"/>
      <c r="F56" s="40"/>
      <c r="G56" s="41"/>
      <c r="H56" s="40"/>
      <c r="I56" s="4" t="str" cm="1">
        <f t="array" ref="I56">IF(E56="","",_xlfn.XLOOKUP(E56&amp;H56,Course!$A$2:$A$582&amp;Course!$K$2:$K$582,Course!$C$2:$C$582,""))</f>
        <v/>
      </c>
    </row>
    <row r="57" spans="5:9" ht="25" customHeight="1" x14ac:dyDescent="0.25">
      <c r="E57" s="40"/>
      <c r="F57" s="40"/>
      <c r="G57" s="41"/>
      <c r="H57" s="40"/>
      <c r="I57" s="4" t="str" cm="1">
        <f t="array" ref="I57">IF(E57="","",_xlfn.XLOOKUP(E57&amp;H57,Course!$A$2:$A$582&amp;Course!$K$2:$K$582,Course!$C$2:$C$582,""))</f>
        <v/>
      </c>
    </row>
    <row r="58" spans="5:9" ht="25" customHeight="1" x14ac:dyDescent="0.25">
      <c r="E58" s="40"/>
      <c r="F58" s="40"/>
      <c r="G58" s="41"/>
      <c r="H58" s="40"/>
      <c r="I58" s="4" t="str" cm="1">
        <f t="array" ref="I58">IF(E58="","",_xlfn.XLOOKUP(E58&amp;H58,Course!$A$2:$A$582&amp;Course!$K$2:$K$582,Course!$C$2:$C$582,""))</f>
        <v/>
      </c>
    </row>
    <row r="59" spans="5:9" ht="25" customHeight="1" x14ac:dyDescent="0.25">
      <c r="E59" s="40"/>
      <c r="F59" s="40"/>
      <c r="G59" s="41"/>
      <c r="H59" s="40"/>
      <c r="I59" s="4" t="str" cm="1">
        <f t="array" ref="I59">IF(E59="","",_xlfn.XLOOKUP(E59&amp;H59,Course!$A$2:$A$582&amp;Course!$K$2:$K$582,Course!$C$2:$C$582,""))</f>
        <v/>
      </c>
    </row>
    <row r="60" spans="5:9" ht="25" customHeight="1" x14ac:dyDescent="0.25">
      <c r="E60" s="40"/>
      <c r="F60" s="40"/>
      <c r="G60" s="41"/>
      <c r="H60" s="40"/>
      <c r="I60" s="4" t="str" cm="1">
        <f t="array" ref="I60">IF(E60="","",_xlfn.XLOOKUP(E60&amp;H60,Course!$A$2:$A$582&amp;Course!$K$2:$K$582,Course!$C$2:$C$582,""))</f>
        <v/>
      </c>
    </row>
    <row r="61" spans="5:9" ht="25" customHeight="1" x14ac:dyDescent="0.25">
      <c r="E61" s="40"/>
      <c r="F61" s="40"/>
      <c r="G61" s="41"/>
      <c r="H61" s="40"/>
      <c r="I61" s="4" t="str" cm="1">
        <f t="array" ref="I61">IF(E61="","",_xlfn.XLOOKUP(E61&amp;H61,Course!$A$2:$A$582&amp;Course!$K$2:$K$582,Course!$C$2:$C$582,""))</f>
        <v/>
      </c>
    </row>
    <row r="62" spans="5:9" ht="25" customHeight="1" x14ac:dyDescent="0.25">
      <c r="E62" s="40"/>
      <c r="F62" s="40"/>
      <c r="G62" s="41"/>
      <c r="H62" s="40"/>
      <c r="I62" s="4" t="str" cm="1">
        <f t="array" ref="I62">IF(E62="","",_xlfn.XLOOKUP(E62&amp;H62,Course!$A$2:$A$582&amp;Course!$K$2:$K$582,Course!$C$2:$C$582,""))</f>
        <v/>
      </c>
    </row>
    <row r="63" spans="5:9" ht="25" customHeight="1" x14ac:dyDescent="0.25">
      <c r="E63" s="40"/>
      <c r="F63" s="40"/>
      <c r="G63" s="41"/>
      <c r="H63" s="40"/>
      <c r="I63" s="4" t="str" cm="1">
        <f t="array" ref="I63">IF(E63="","",_xlfn.XLOOKUP(E63&amp;H63,Course!$A$2:$A$582&amp;Course!$K$2:$K$582,Course!$C$2:$C$582,""))</f>
        <v/>
      </c>
    </row>
    <row r="64" spans="5:9" ht="25" customHeight="1" x14ac:dyDescent="0.25">
      <c r="E64" s="40"/>
      <c r="F64" s="40"/>
      <c r="G64" s="41"/>
      <c r="H64" s="40"/>
      <c r="I64" s="4" t="str" cm="1">
        <f t="array" ref="I64">IF(E64="","",_xlfn.XLOOKUP(E64&amp;H64,Course!$A$2:$A$582&amp;Course!$K$2:$K$582,Course!$C$2:$C$582,""))</f>
        <v/>
      </c>
    </row>
    <row r="65" spans="5:9" ht="25" customHeight="1" x14ac:dyDescent="0.25">
      <c r="E65" s="40"/>
      <c r="F65" s="40"/>
      <c r="G65" s="41"/>
      <c r="H65" s="40"/>
      <c r="I65" s="4" t="str" cm="1">
        <f t="array" ref="I65">IF(E65="","",_xlfn.XLOOKUP(E65&amp;H65,Course!$A$2:$A$582&amp;Course!$K$2:$K$582,Course!$C$2:$C$582,""))</f>
        <v/>
      </c>
    </row>
    <row r="66" spans="5:9" ht="25" customHeight="1" x14ac:dyDescent="0.25">
      <c r="E66" s="40"/>
      <c r="F66" s="40"/>
      <c r="G66" s="41"/>
      <c r="H66" s="40"/>
      <c r="I66" s="4" t="str" cm="1">
        <f t="array" ref="I66">IF(E66="","",_xlfn.XLOOKUP(E66&amp;H66,Course!$A$2:$A$582&amp;Course!$K$2:$K$582,Course!$C$2:$C$582,""))</f>
        <v/>
      </c>
    </row>
    <row r="67" spans="5:9" ht="25" customHeight="1" x14ac:dyDescent="0.25">
      <c r="E67" s="40"/>
      <c r="F67" s="40"/>
      <c r="G67" s="41"/>
      <c r="H67" s="40"/>
      <c r="I67" s="4" t="str" cm="1">
        <f t="array" ref="I67">IF(E67="","",_xlfn.XLOOKUP(E67&amp;H67,Course!$A$2:$A$582&amp;Course!$K$2:$K$582,Course!$C$2:$C$582,""))</f>
        <v/>
      </c>
    </row>
    <row r="68" spans="5:9" ht="25" customHeight="1" x14ac:dyDescent="0.25">
      <c r="E68" s="40"/>
      <c r="F68" s="40"/>
      <c r="G68" s="41"/>
      <c r="H68" s="40"/>
      <c r="I68" s="4" t="str" cm="1">
        <f t="array" ref="I68">IF(E68="","",_xlfn.XLOOKUP(E68&amp;H68,Course!$A$2:$A$582&amp;Course!$K$2:$K$582,Course!$C$2:$C$582,""))</f>
        <v/>
      </c>
    </row>
    <row r="69" spans="5:9" ht="25" customHeight="1" x14ac:dyDescent="0.25">
      <c r="E69" s="40"/>
      <c r="F69" s="40"/>
      <c r="G69" s="41"/>
      <c r="H69" s="40"/>
      <c r="I69" s="4" t="str" cm="1">
        <f t="array" ref="I69">IF(E69="","",_xlfn.XLOOKUP(E69&amp;H69,Course!$A$2:$A$582&amp;Course!$K$2:$K$582,Course!$C$2:$C$582,""))</f>
        <v/>
      </c>
    </row>
    <row r="70" spans="5:9" ht="25" customHeight="1" x14ac:dyDescent="0.25">
      <c r="E70" s="40"/>
      <c r="F70" s="40"/>
      <c r="G70" s="41"/>
      <c r="H70" s="40"/>
      <c r="I70" s="4" t="str" cm="1">
        <f t="array" ref="I70">IF(E70="","",_xlfn.XLOOKUP(E70&amp;H70,Course!$A$2:$A$582&amp;Course!$K$2:$K$582,Course!$C$2:$C$582,""))</f>
        <v/>
      </c>
    </row>
    <row r="71" spans="5:9" ht="25" customHeight="1" x14ac:dyDescent="0.25">
      <c r="E71" s="40"/>
      <c r="F71" s="40"/>
      <c r="G71" s="41"/>
      <c r="H71" s="40"/>
      <c r="I71" s="4" t="str" cm="1">
        <f t="array" ref="I71">IF(E71="","",_xlfn.XLOOKUP(E71&amp;H71,Course!$A$2:$A$582&amp;Course!$K$2:$K$582,Course!$C$2:$C$582,""))</f>
        <v/>
      </c>
    </row>
    <row r="72" spans="5:9" ht="25" customHeight="1" x14ac:dyDescent="0.25">
      <c r="E72" s="40"/>
      <c r="F72" s="40"/>
      <c r="G72" s="41"/>
      <c r="H72" s="40"/>
      <c r="I72" s="4" t="str" cm="1">
        <f t="array" ref="I72">IF(E72="","",_xlfn.XLOOKUP(E72&amp;H72,Course!$A$2:$A$582&amp;Course!$K$2:$K$582,Course!$C$2:$C$582,""))</f>
        <v/>
      </c>
    </row>
    <row r="73" spans="5:9" ht="25" customHeight="1" x14ac:dyDescent="0.25">
      <c r="E73" s="40"/>
      <c r="F73" s="40"/>
      <c r="G73" s="41"/>
      <c r="H73" s="40"/>
      <c r="I73" s="4" t="str" cm="1">
        <f t="array" ref="I73">IF(E73="","",_xlfn.XLOOKUP(E73&amp;H73,Course!$A$2:$A$582&amp;Course!$K$2:$K$582,Course!$C$2:$C$582,""))</f>
        <v/>
      </c>
    </row>
    <row r="74" spans="5:9" ht="25" customHeight="1" x14ac:dyDescent="0.25">
      <c r="E74" s="40"/>
      <c r="F74" s="40"/>
      <c r="G74" s="41"/>
      <c r="H74" s="40"/>
      <c r="I74" s="4" t="str" cm="1">
        <f t="array" ref="I74">IF(E74="","",_xlfn.XLOOKUP(E74&amp;H74,Course!$A$2:$A$582&amp;Course!$K$2:$K$582,Course!$C$2:$C$582,""))</f>
        <v/>
      </c>
    </row>
    <row r="75" spans="5:9" ht="25" customHeight="1" x14ac:dyDescent="0.25">
      <c r="E75" s="40"/>
      <c r="F75" s="40"/>
      <c r="G75" s="41"/>
      <c r="H75" s="40"/>
      <c r="I75" s="4" t="str" cm="1">
        <f t="array" ref="I75">IF(E75="","",_xlfn.XLOOKUP(E75&amp;H75,Course!$A$2:$A$582&amp;Course!$K$2:$K$582,Course!$C$2:$C$582,""))</f>
        <v/>
      </c>
    </row>
    <row r="76" spans="5:9" ht="25" customHeight="1" x14ac:dyDescent="0.25">
      <c r="E76" s="40"/>
      <c r="F76" s="40"/>
      <c r="G76" s="41"/>
      <c r="H76" s="40"/>
      <c r="I76" s="4" t="str" cm="1">
        <f t="array" ref="I76">IF(E76="","",_xlfn.XLOOKUP(E76&amp;H76,Course!$A$2:$A$582&amp;Course!$K$2:$K$582,Course!$C$2:$C$582,""))</f>
        <v/>
      </c>
    </row>
    <row r="77" spans="5:9" ht="25" customHeight="1" x14ac:dyDescent="0.25">
      <c r="E77" s="40"/>
      <c r="F77" s="40"/>
      <c r="G77" s="41"/>
      <c r="H77" s="40"/>
      <c r="I77" s="4" t="str" cm="1">
        <f t="array" ref="I77">IF(E77="","",_xlfn.XLOOKUP(E77&amp;H77,Course!$A$2:$A$582&amp;Course!$K$2:$K$582,Course!$C$2:$C$582,""))</f>
        <v/>
      </c>
    </row>
    <row r="78" spans="5:9" ht="25" customHeight="1" x14ac:dyDescent="0.25">
      <c r="E78" s="40"/>
      <c r="F78" s="40"/>
      <c r="G78" s="41"/>
      <c r="H78" s="40"/>
      <c r="I78" s="4" t="str" cm="1">
        <f t="array" ref="I78">IF(E78="","",_xlfn.XLOOKUP(E78&amp;H78,Course!$A$2:$A$582&amp;Course!$K$2:$K$582,Course!$C$2:$C$582,""))</f>
        <v/>
      </c>
    </row>
    <row r="79" spans="5:9" ht="25" customHeight="1" x14ac:dyDescent="0.25">
      <c r="E79" s="40"/>
      <c r="F79" s="40"/>
      <c r="G79" s="41"/>
      <c r="H79" s="40"/>
      <c r="I79" s="4" t="str" cm="1">
        <f t="array" ref="I79">IF(E79="","",_xlfn.XLOOKUP(E79&amp;H79,Course!$A$2:$A$582&amp;Course!$K$2:$K$582,Course!$C$2:$C$582,""))</f>
        <v/>
      </c>
    </row>
    <row r="80" spans="5:9" ht="25" customHeight="1" x14ac:dyDescent="0.25">
      <c r="E80" s="40"/>
      <c r="F80" s="40"/>
      <c r="G80" s="41"/>
      <c r="H80" s="40"/>
      <c r="I80" s="4" t="str" cm="1">
        <f t="array" ref="I80">IF(E80="","",_xlfn.XLOOKUP(E80&amp;H80,Course!$A$2:$A$582&amp;Course!$K$2:$K$582,Course!$C$2:$C$582,""))</f>
        <v/>
      </c>
    </row>
    <row r="81" spans="5:9" ht="25" customHeight="1" x14ac:dyDescent="0.25">
      <c r="E81" s="40"/>
      <c r="F81" s="40"/>
      <c r="G81" s="41"/>
      <c r="H81" s="40"/>
      <c r="I81" s="4" t="str" cm="1">
        <f t="array" ref="I81">IF(E81="","",_xlfn.XLOOKUP(E81&amp;H81,Course!$A$2:$A$582&amp;Course!$K$2:$K$582,Course!$C$2:$C$582,""))</f>
        <v/>
      </c>
    </row>
    <row r="82" spans="5:9" ht="25" customHeight="1" x14ac:dyDescent="0.25">
      <c r="E82" s="40"/>
      <c r="F82" s="40"/>
      <c r="G82" s="41"/>
      <c r="H82" s="40"/>
      <c r="I82" s="4" t="str" cm="1">
        <f t="array" ref="I82">IF(E82="","",_xlfn.XLOOKUP(E82&amp;H82,Course!$A$2:$A$582&amp;Course!$K$2:$K$582,Course!$C$2:$C$582,""))</f>
        <v/>
      </c>
    </row>
    <row r="83" spans="5:9" ht="25" customHeight="1" x14ac:dyDescent="0.25">
      <c r="E83" s="40"/>
      <c r="F83" s="40"/>
      <c r="G83" s="41"/>
      <c r="H83" s="40"/>
      <c r="I83" s="4" t="str" cm="1">
        <f t="array" ref="I83">IF(E83="","",_xlfn.XLOOKUP(E83&amp;H83,Course!$A$2:$A$582&amp;Course!$K$2:$K$582,Course!$C$2:$C$582,""))</f>
        <v/>
      </c>
    </row>
    <row r="84" spans="5:9" ht="25" customHeight="1" x14ac:dyDescent="0.25">
      <c r="E84" s="40"/>
      <c r="F84" s="40"/>
      <c r="G84" s="41"/>
      <c r="H84" s="40"/>
      <c r="I84" s="4" t="str" cm="1">
        <f t="array" ref="I84">IF(E84="","",_xlfn.XLOOKUP(E84&amp;H84,Course!$A$2:$A$582&amp;Course!$K$2:$K$582,Course!$C$2:$C$582,""))</f>
        <v/>
      </c>
    </row>
    <row r="85" spans="5:9" ht="25" customHeight="1" x14ac:dyDescent="0.25">
      <c r="E85" s="40"/>
      <c r="F85" s="40"/>
      <c r="G85" s="41"/>
      <c r="H85" s="40"/>
      <c r="I85" s="4" t="str" cm="1">
        <f t="array" ref="I85">IF(E85="","",_xlfn.XLOOKUP(E85&amp;H85,Course!$A$2:$A$582&amp;Course!$K$2:$K$582,Course!$C$2:$C$582,""))</f>
        <v/>
      </c>
    </row>
    <row r="86" spans="5:9" ht="25" customHeight="1" x14ac:dyDescent="0.25">
      <c r="E86" s="40"/>
      <c r="F86" s="40"/>
      <c r="G86" s="41"/>
      <c r="H86" s="40"/>
      <c r="I86" s="4" t="str" cm="1">
        <f t="array" ref="I86">IF(E86="","",_xlfn.XLOOKUP(E86&amp;H86,Course!$A$2:$A$582&amp;Course!$K$2:$K$582,Course!$C$2:$C$582,""))</f>
        <v/>
      </c>
    </row>
    <row r="87" spans="5:9" ht="25" customHeight="1" x14ac:dyDescent="0.25">
      <c r="E87" s="40"/>
      <c r="F87" s="40"/>
      <c r="G87" s="41"/>
      <c r="H87" s="40"/>
      <c r="I87" s="4" t="str" cm="1">
        <f t="array" ref="I87">IF(E87="","",_xlfn.XLOOKUP(E87&amp;H87,Course!$A$2:$A$582&amp;Course!$K$2:$K$582,Course!$C$2:$C$582,""))</f>
        <v/>
      </c>
    </row>
    <row r="88" spans="5:9" ht="25" customHeight="1" x14ac:dyDescent="0.25">
      <c r="E88" s="40"/>
      <c r="F88" s="40"/>
      <c r="G88" s="41"/>
      <c r="H88" s="40"/>
      <c r="I88" s="4" t="str" cm="1">
        <f t="array" ref="I88">IF(E88="","",_xlfn.XLOOKUP(E88&amp;H88,Course!$A$2:$A$582&amp;Course!$K$2:$K$582,Course!$C$2:$C$582,""))</f>
        <v/>
      </c>
    </row>
    <row r="89" spans="5:9" ht="25" customHeight="1" x14ac:dyDescent="0.25">
      <c r="E89" s="40"/>
      <c r="F89" s="40"/>
      <c r="G89" s="41"/>
      <c r="H89" s="40"/>
      <c r="I89" s="4" t="str" cm="1">
        <f t="array" ref="I89">IF(E89="","",_xlfn.XLOOKUP(E89&amp;H89,Course!$A$2:$A$582&amp;Course!$K$2:$K$582,Course!$C$2:$C$582,""))</f>
        <v/>
      </c>
    </row>
    <row r="90" spans="5:9" ht="25" customHeight="1" x14ac:dyDescent="0.25">
      <c r="E90" s="40"/>
      <c r="F90" s="40"/>
      <c r="G90" s="41"/>
      <c r="H90" s="40"/>
      <c r="I90" s="4" t="str" cm="1">
        <f t="array" ref="I90">IF(E90="","",_xlfn.XLOOKUP(E90&amp;H90,Course!$A$2:$A$582&amp;Course!$K$2:$K$582,Course!$C$2:$C$582,""))</f>
        <v/>
      </c>
    </row>
    <row r="91" spans="5:9" ht="25" customHeight="1" x14ac:dyDescent="0.25">
      <c r="E91" s="40"/>
      <c r="F91" s="40"/>
      <c r="G91" s="41"/>
      <c r="H91" s="40"/>
      <c r="I91" s="4" t="str" cm="1">
        <f t="array" ref="I91">IF(E91="","",_xlfn.XLOOKUP(E91&amp;H91,Course!$A$2:$A$582&amp;Course!$K$2:$K$582,Course!$C$2:$C$582,""))</f>
        <v/>
      </c>
    </row>
    <row r="92" spans="5:9" ht="25" customHeight="1" x14ac:dyDescent="0.25">
      <c r="E92" s="40"/>
      <c r="F92" s="40"/>
      <c r="G92" s="41"/>
      <c r="H92" s="40"/>
      <c r="I92" s="4" t="str" cm="1">
        <f t="array" ref="I92">IF(E92="","",_xlfn.XLOOKUP(E92&amp;H92,Course!$A$2:$A$582&amp;Course!$K$2:$K$582,Course!$C$2:$C$582,""))</f>
        <v/>
      </c>
    </row>
    <row r="93" spans="5:9" ht="25" customHeight="1" x14ac:dyDescent="0.25">
      <c r="E93" s="40"/>
      <c r="F93" s="40"/>
      <c r="G93" s="41"/>
      <c r="H93" s="40"/>
      <c r="I93" s="4" t="str" cm="1">
        <f t="array" ref="I93">IF(E93="","",_xlfn.XLOOKUP(E93&amp;H93,Course!$A$2:$A$582&amp;Course!$K$2:$K$582,Course!$C$2:$C$582,""))</f>
        <v/>
      </c>
    </row>
    <row r="94" spans="5:9" ht="25" customHeight="1" x14ac:dyDescent="0.25">
      <c r="E94" s="40"/>
      <c r="F94" s="40"/>
      <c r="G94" s="41"/>
      <c r="H94" s="40"/>
      <c r="I94" s="4" t="str" cm="1">
        <f t="array" ref="I94">IF(E94="","",_xlfn.XLOOKUP(E94&amp;H94,Course!$A$2:$A$582&amp;Course!$K$2:$K$582,Course!$C$2:$C$582,""))</f>
        <v/>
      </c>
    </row>
    <row r="95" spans="5:9" ht="25" customHeight="1" x14ac:dyDescent="0.25">
      <c r="E95" s="40"/>
      <c r="F95" s="40"/>
      <c r="G95" s="41"/>
      <c r="H95" s="40"/>
      <c r="I95" s="4" t="str" cm="1">
        <f t="array" ref="I95">IF(E95="","",_xlfn.XLOOKUP(E95&amp;H95,Course!$A$2:$A$582&amp;Course!$K$2:$K$582,Course!$C$2:$C$582,""))</f>
        <v/>
      </c>
    </row>
    <row r="96" spans="5:9" ht="25" customHeight="1" x14ac:dyDescent="0.25">
      <c r="E96" s="40"/>
      <c r="F96" s="40"/>
      <c r="G96" s="41"/>
      <c r="H96" s="40"/>
      <c r="I96" s="4" t="str" cm="1">
        <f t="array" ref="I96">IF(E96="","",_xlfn.XLOOKUP(E96&amp;H96,Course!$A$2:$A$582&amp;Course!$K$2:$K$582,Course!$C$2:$C$582,""))</f>
        <v/>
      </c>
    </row>
    <row r="97" spans="5:9" ht="25" customHeight="1" x14ac:dyDescent="0.25">
      <c r="E97" s="40"/>
      <c r="F97" s="40"/>
      <c r="G97" s="41"/>
      <c r="H97" s="40"/>
      <c r="I97" s="4" t="str" cm="1">
        <f t="array" ref="I97">IF(E97="","",_xlfn.XLOOKUP(E97&amp;H97,Course!$A$2:$A$582&amp;Course!$K$2:$K$582,Course!$C$2:$C$582,""))</f>
        <v/>
      </c>
    </row>
    <row r="98" spans="5:9" ht="25" customHeight="1" x14ac:dyDescent="0.25">
      <c r="E98" s="40"/>
      <c r="F98" s="40"/>
      <c r="G98" s="41"/>
      <c r="H98" s="40"/>
      <c r="I98" s="4" t="str" cm="1">
        <f t="array" ref="I98">IF(E98="","",_xlfn.XLOOKUP(E98&amp;H98,Course!$A$2:$A$582&amp;Course!$K$2:$K$582,Course!$C$2:$C$582,""))</f>
        <v/>
      </c>
    </row>
    <row r="99" spans="5:9" ht="25" customHeight="1" x14ac:dyDescent="0.25">
      <c r="E99" s="40"/>
      <c r="F99" s="40"/>
      <c r="G99" s="41"/>
      <c r="H99" s="40"/>
      <c r="I99" s="4" t="str" cm="1">
        <f t="array" ref="I99">IF(E99="","",_xlfn.XLOOKUP(E99&amp;H99,Course!$A$2:$A$582&amp;Course!$K$2:$K$582,Course!$C$2:$C$582,""))</f>
        <v/>
      </c>
    </row>
    <row r="100" spans="5:9" ht="25" customHeight="1" x14ac:dyDescent="0.25">
      <c r="E100" s="40"/>
      <c r="F100" s="40"/>
      <c r="G100" s="41"/>
      <c r="H100" s="40"/>
      <c r="I100" s="4" t="str" cm="1">
        <f t="array" ref="I100">IF(E100="","",_xlfn.XLOOKUP(E100&amp;H100,Course!$A$2:$A$582&amp;Course!$K$2:$K$582,Course!$C$2:$C$582,""))</f>
        <v/>
      </c>
    </row>
    <row r="101" spans="5:9" ht="25" customHeight="1" x14ac:dyDescent="0.25">
      <c r="E101" s="40"/>
      <c r="F101" s="40"/>
      <c r="G101" s="41"/>
      <c r="H101" s="40"/>
      <c r="I101" s="4" t="str" cm="1">
        <f t="array" ref="I101">IF(E101="","",_xlfn.XLOOKUP(E101&amp;H101,Course!$A$2:$A$582&amp;Course!$K$2:$K$582,Course!$C$2:$C$582,""))</f>
        <v/>
      </c>
    </row>
    <row r="102" spans="5:9" ht="25" customHeight="1" x14ac:dyDescent="0.25">
      <c r="E102" s="40"/>
      <c r="F102" s="40"/>
      <c r="G102" s="41"/>
      <c r="H102" s="40"/>
      <c r="I102" s="4" t="str" cm="1">
        <f t="array" ref="I102">IF(E102="","",_xlfn.XLOOKUP(E102&amp;H102,Course!$A$2:$A$582&amp;Course!$K$2:$K$582,Course!$C$2:$C$582,""))</f>
        <v/>
      </c>
    </row>
    <row r="103" spans="5:9" ht="25" customHeight="1" x14ac:dyDescent="0.25">
      <c r="E103" s="40"/>
      <c r="F103" s="40"/>
      <c r="G103" s="41"/>
      <c r="H103" s="40"/>
      <c r="I103" s="4" t="str" cm="1">
        <f t="array" ref="I103">IF(E103="","",_xlfn.XLOOKUP(E103&amp;H103,Course!$A$2:$A$582&amp;Course!$K$2:$K$582,Course!$C$2:$C$582,""))</f>
        <v/>
      </c>
    </row>
    <row r="104" spans="5:9" ht="25" customHeight="1" x14ac:dyDescent="0.25">
      <c r="E104" s="40"/>
      <c r="F104" s="40"/>
      <c r="G104" s="41"/>
      <c r="H104" s="40"/>
      <c r="I104" s="4" t="str" cm="1">
        <f t="array" ref="I104">IF(E104="","",_xlfn.XLOOKUP(E104&amp;H104,Course!$A$2:$A$582&amp;Course!$K$2:$K$582,Course!$C$2:$C$582,""))</f>
        <v/>
      </c>
    </row>
    <row r="105" spans="5:9" ht="25" customHeight="1" x14ac:dyDescent="0.25">
      <c r="E105" s="40"/>
      <c r="F105" s="40"/>
      <c r="G105" s="41"/>
      <c r="H105" s="40"/>
      <c r="I105" s="4" t="str" cm="1">
        <f t="array" ref="I105">IF(E105="","",_xlfn.XLOOKUP(E105&amp;H105,Course!$A$2:$A$582&amp;Course!$K$2:$K$582,Course!$C$2:$C$582,""))</f>
        <v/>
      </c>
    </row>
    <row r="106" spans="5:9" ht="25" customHeight="1" x14ac:dyDescent="0.25">
      <c r="E106" s="40"/>
      <c r="F106" s="40"/>
      <c r="G106" s="41"/>
      <c r="H106" s="40"/>
      <c r="I106" s="4" t="str" cm="1">
        <f t="array" ref="I106">IF(E106="","",_xlfn.XLOOKUP(E106&amp;H106,Course!$A$2:$A$582&amp;Course!$K$2:$K$582,Course!$C$2:$C$582,""))</f>
        <v/>
      </c>
    </row>
    <row r="107" spans="5:9" ht="25" customHeight="1" x14ac:dyDescent="0.25">
      <c r="E107" s="40"/>
      <c r="F107" s="40"/>
      <c r="G107" s="41"/>
      <c r="H107" s="40"/>
      <c r="I107" s="4" t="str" cm="1">
        <f t="array" ref="I107">IF(E107="","",_xlfn.XLOOKUP(E107&amp;H107,Course!$A$2:$A$582&amp;Course!$K$2:$K$582,Course!$C$2:$C$582,""))</f>
        <v/>
      </c>
    </row>
    <row r="108" spans="5:9" ht="25" customHeight="1" x14ac:dyDescent="0.25">
      <c r="E108" s="40"/>
      <c r="F108" s="40"/>
      <c r="G108" s="41"/>
      <c r="H108" s="40"/>
      <c r="I108" s="4" t="str" cm="1">
        <f t="array" ref="I108">IF(E108="","",_xlfn.XLOOKUP(E108&amp;H108,Course!$A$2:$A$582&amp;Course!$K$2:$K$582,Course!$C$2:$C$582,""))</f>
        <v/>
      </c>
    </row>
    <row r="109" spans="5:9" ht="25" customHeight="1" x14ac:dyDescent="0.25">
      <c r="E109" s="40"/>
      <c r="F109" s="40"/>
      <c r="G109" s="41"/>
      <c r="H109" s="40"/>
      <c r="I109" s="4" t="str" cm="1">
        <f t="array" ref="I109">IF(E109="","",_xlfn.XLOOKUP(E109&amp;H109,Course!$A$2:$A$582&amp;Course!$K$2:$K$582,Course!$C$2:$C$582,""))</f>
        <v/>
      </c>
    </row>
    <row r="110" spans="5:9" ht="25" customHeight="1" x14ac:dyDescent="0.25">
      <c r="E110" s="40"/>
      <c r="F110" s="40"/>
      <c r="G110" s="41"/>
      <c r="H110" s="40"/>
      <c r="I110" s="4" t="str" cm="1">
        <f t="array" ref="I110">IF(E110="","",_xlfn.XLOOKUP(E110&amp;H110,Course!$A$2:$A$582&amp;Course!$K$2:$K$582,Course!$C$2:$C$582,""))</f>
        <v/>
      </c>
    </row>
    <row r="111" spans="5:9" ht="25" customHeight="1" x14ac:dyDescent="0.25">
      <c r="E111" s="40"/>
      <c r="F111" s="40"/>
      <c r="G111" s="41"/>
      <c r="H111" s="40"/>
      <c r="I111" s="4" t="str" cm="1">
        <f t="array" ref="I111">IF(E111="","",_xlfn.XLOOKUP(E111&amp;H111,Course!$A$2:$A$582&amp;Course!$K$2:$K$582,Course!$C$2:$C$582,""))</f>
        <v/>
      </c>
    </row>
    <row r="112" spans="5:9" ht="25" customHeight="1" x14ac:dyDescent="0.25">
      <c r="E112" s="40"/>
      <c r="F112" s="40"/>
      <c r="G112" s="41"/>
      <c r="H112" s="40"/>
      <c r="I112" s="4" t="str" cm="1">
        <f t="array" ref="I112">IF(E112="","",_xlfn.XLOOKUP(E112&amp;H112,Course!$A$2:$A$582&amp;Course!$K$2:$K$582,Course!$C$2:$C$582,""))</f>
        <v/>
      </c>
    </row>
    <row r="113" spans="5:9" ht="25" customHeight="1" x14ac:dyDescent="0.25">
      <c r="E113" s="40"/>
      <c r="F113" s="40"/>
      <c r="G113" s="41"/>
      <c r="H113" s="40"/>
      <c r="I113" s="4" t="str" cm="1">
        <f t="array" ref="I113">IF(E113="","",_xlfn.XLOOKUP(E113&amp;H113,Course!$A$2:$A$582&amp;Course!$K$2:$K$582,Course!$C$2:$C$582,""))</f>
        <v/>
      </c>
    </row>
    <row r="114" spans="5:9" ht="25" customHeight="1" x14ac:dyDescent="0.25">
      <c r="E114" s="40"/>
      <c r="F114" s="40"/>
      <c r="G114" s="41"/>
      <c r="H114" s="40"/>
      <c r="I114" s="4" t="str" cm="1">
        <f t="array" ref="I114">IF(E114="","",_xlfn.XLOOKUP(E114&amp;H114,Course!$A$2:$A$582&amp;Course!$K$2:$K$582,Course!$C$2:$C$582,""))</f>
        <v/>
      </c>
    </row>
    <row r="115" spans="5:9" ht="25" customHeight="1" x14ac:dyDescent="0.25">
      <c r="E115" s="40"/>
      <c r="F115" s="40"/>
      <c r="G115" s="41"/>
      <c r="H115" s="40"/>
      <c r="I115" s="4" t="str" cm="1">
        <f t="array" ref="I115">IF(E115="","",_xlfn.XLOOKUP(E115&amp;H115,Course!$A$2:$A$582&amp;Course!$K$2:$K$582,Course!$C$2:$C$582,""))</f>
        <v/>
      </c>
    </row>
    <row r="116" spans="5:9" ht="25" customHeight="1" x14ac:dyDescent="0.25">
      <c r="E116" s="40"/>
      <c r="F116" s="40"/>
      <c r="G116" s="41"/>
      <c r="H116" s="40"/>
      <c r="I116" s="4" t="str" cm="1">
        <f t="array" ref="I116">IF(E116="","",_xlfn.XLOOKUP(E116&amp;H116,Course!$A$2:$A$582&amp;Course!$K$2:$K$582,Course!$C$2:$C$582,""))</f>
        <v/>
      </c>
    </row>
    <row r="117" spans="5:9" ht="25" customHeight="1" x14ac:dyDescent="0.25">
      <c r="E117" s="40"/>
      <c r="F117" s="40"/>
      <c r="G117" s="41"/>
      <c r="H117" s="40"/>
      <c r="I117" s="4" t="str" cm="1">
        <f t="array" ref="I117">IF(E117="","",_xlfn.XLOOKUP(E117&amp;H117,Course!$A$2:$A$582&amp;Course!$K$2:$K$582,Course!$C$2:$C$582,""))</f>
        <v/>
      </c>
    </row>
    <row r="118" spans="5:9" ht="25" customHeight="1" x14ac:dyDescent="0.25">
      <c r="E118" s="40"/>
      <c r="F118" s="40"/>
      <c r="G118" s="41"/>
      <c r="H118" s="40"/>
      <c r="I118" s="4" t="str" cm="1">
        <f t="array" ref="I118">IF(E118="","",_xlfn.XLOOKUP(E118&amp;H118,Course!$A$2:$A$582&amp;Course!$K$2:$K$582,Course!$C$2:$C$582,""))</f>
        <v/>
      </c>
    </row>
    <row r="119" spans="5:9" ht="25" customHeight="1" x14ac:dyDescent="0.25">
      <c r="E119" s="40"/>
      <c r="F119" s="40"/>
      <c r="G119" s="41"/>
      <c r="H119" s="40"/>
      <c r="I119" s="4" t="str" cm="1">
        <f t="array" ref="I119">IF(E119="","",_xlfn.XLOOKUP(E119&amp;H119,Course!$A$2:$A$582&amp;Course!$K$2:$K$582,Course!$C$2:$C$582,""))</f>
        <v/>
      </c>
    </row>
    <row r="120" spans="5:9" ht="25" customHeight="1" x14ac:dyDescent="0.25">
      <c r="E120" s="40"/>
      <c r="F120" s="40"/>
      <c r="G120" s="41"/>
      <c r="H120" s="40"/>
      <c r="I120" s="4" t="str" cm="1">
        <f t="array" ref="I120">IF(E120="","",_xlfn.XLOOKUP(E120&amp;H120,Course!$A$2:$A$582&amp;Course!$K$2:$K$582,Course!$C$2:$C$582,""))</f>
        <v/>
      </c>
    </row>
    <row r="121" spans="5:9" ht="25" customHeight="1" x14ac:dyDescent="0.25">
      <c r="E121" s="40"/>
      <c r="F121" s="40"/>
      <c r="G121" s="41"/>
      <c r="H121" s="40"/>
      <c r="I121" s="4" t="str" cm="1">
        <f t="array" ref="I121">IF(E121="","",_xlfn.XLOOKUP(E121&amp;H121,Course!$A$2:$A$582&amp;Course!$K$2:$K$582,Course!$C$2:$C$582,""))</f>
        <v/>
      </c>
    </row>
    <row r="122" spans="5:9" ht="25" customHeight="1" x14ac:dyDescent="0.25">
      <c r="E122" s="40"/>
      <c r="F122" s="40"/>
      <c r="G122" s="41"/>
      <c r="H122" s="40"/>
      <c r="I122" s="4" t="str" cm="1">
        <f t="array" ref="I122">IF(E122="","",_xlfn.XLOOKUP(E122&amp;H122,Course!$A$2:$A$582&amp;Course!$K$2:$K$582,Course!$C$2:$C$582,""))</f>
        <v/>
      </c>
    </row>
    <row r="123" spans="5:9" ht="25" customHeight="1" x14ac:dyDescent="0.25">
      <c r="E123" s="40"/>
      <c r="F123" s="40"/>
      <c r="G123" s="41"/>
      <c r="H123" s="40"/>
      <c r="I123" s="4" t="str" cm="1">
        <f t="array" ref="I123">IF(E123="","",_xlfn.XLOOKUP(E123&amp;H123,Course!$A$2:$A$582&amp;Course!$K$2:$K$582,Course!$C$2:$C$582,""))</f>
        <v/>
      </c>
    </row>
    <row r="124" spans="5:9" ht="25" customHeight="1" x14ac:dyDescent="0.25">
      <c r="E124" s="40"/>
      <c r="F124" s="40"/>
      <c r="G124" s="41"/>
      <c r="H124" s="40"/>
      <c r="I124" s="4" t="str" cm="1">
        <f t="array" ref="I124">IF(E124="","",_xlfn.XLOOKUP(E124&amp;H124,Course!$A$2:$A$582&amp;Course!$K$2:$K$582,Course!$C$2:$C$582,""))</f>
        <v/>
      </c>
    </row>
    <row r="125" spans="5:9" ht="25" customHeight="1" x14ac:dyDescent="0.25">
      <c r="E125" s="40"/>
      <c r="F125" s="40"/>
      <c r="G125" s="41"/>
      <c r="H125" s="40"/>
      <c r="I125" s="4" t="str" cm="1">
        <f t="array" ref="I125">IF(E125="","",_xlfn.XLOOKUP(E125&amp;H125,Course!$A$2:$A$582&amp;Course!$K$2:$K$582,Course!$C$2:$C$582,""))</f>
        <v/>
      </c>
    </row>
    <row r="126" spans="5:9" ht="25" customHeight="1" x14ac:dyDescent="0.25">
      <c r="E126" s="40"/>
      <c r="F126" s="40"/>
      <c r="G126" s="41"/>
      <c r="H126" s="40"/>
      <c r="I126" s="4" t="str" cm="1">
        <f t="array" ref="I126">IF(E126="","",_xlfn.XLOOKUP(E126&amp;H126,Course!$A$2:$A$582&amp;Course!$K$2:$K$582,Course!$C$2:$C$582,""))</f>
        <v/>
      </c>
    </row>
    <row r="127" spans="5:9" ht="25" customHeight="1" x14ac:dyDescent="0.25">
      <c r="E127" s="40"/>
      <c r="F127" s="40"/>
      <c r="G127" s="41"/>
      <c r="H127" s="40"/>
      <c r="I127" s="4" t="str" cm="1">
        <f t="array" ref="I127">IF(E127="","",_xlfn.XLOOKUP(E127&amp;H127,Course!$A$2:$A$582&amp;Course!$K$2:$K$582,Course!$C$2:$C$582,""))</f>
        <v/>
      </c>
    </row>
    <row r="128" spans="5:9" ht="25" customHeight="1" x14ac:dyDescent="0.25">
      <c r="E128" s="40"/>
      <c r="F128" s="40"/>
      <c r="G128" s="41"/>
      <c r="H128" s="40"/>
      <c r="I128" s="4" t="str" cm="1">
        <f t="array" ref="I128">IF(E128="","",_xlfn.XLOOKUP(E128&amp;H128,Course!$A$2:$A$582&amp;Course!$K$2:$K$582,Course!$C$2:$C$582,""))</f>
        <v/>
      </c>
    </row>
    <row r="129" spans="5:9" ht="25" customHeight="1" x14ac:dyDescent="0.25">
      <c r="E129" s="40"/>
      <c r="F129" s="40"/>
      <c r="G129" s="41"/>
      <c r="H129" s="40"/>
      <c r="I129" s="4" t="str" cm="1">
        <f t="array" ref="I129">IF(E129="","",_xlfn.XLOOKUP(E129&amp;H129,Course!$A$2:$A$582&amp;Course!$K$2:$K$582,Course!$C$2:$C$582,""))</f>
        <v/>
      </c>
    </row>
    <row r="130" spans="5:9" ht="25" customHeight="1" x14ac:dyDescent="0.25">
      <c r="E130" s="40"/>
      <c r="F130" s="40"/>
      <c r="G130" s="41"/>
      <c r="H130" s="40"/>
      <c r="I130" s="4" t="str" cm="1">
        <f t="array" ref="I130">IF(E130="","",_xlfn.XLOOKUP(E130&amp;H130,Course!$A$2:$A$582&amp;Course!$K$2:$K$582,Course!$C$2:$C$582,""))</f>
        <v/>
      </c>
    </row>
    <row r="131" spans="5:9" ht="25" customHeight="1" x14ac:dyDescent="0.25">
      <c r="E131" s="40"/>
      <c r="F131" s="40"/>
      <c r="G131" s="41"/>
      <c r="H131" s="40"/>
      <c r="I131" s="4" t="str" cm="1">
        <f t="array" ref="I131">IF(E131="","",_xlfn.XLOOKUP(E131&amp;H131,Course!$A$2:$A$582&amp;Course!$K$2:$K$582,Course!$C$2:$C$582,""))</f>
        <v/>
      </c>
    </row>
    <row r="132" spans="5:9" ht="25" customHeight="1" x14ac:dyDescent="0.25">
      <c r="E132" s="40"/>
      <c r="F132" s="40"/>
      <c r="G132" s="41"/>
      <c r="H132" s="40"/>
      <c r="I132" s="4" t="str" cm="1">
        <f t="array" ref="I132">IF(E132="","",_xlfn.XLOOKUP(E132&amp;H132,Course!$A$2:$A$582&amp;Course!$K$2:$K$582,Course!$C$2:$C$582,""))</f>
        <v/>
      </c>
    </row>
    <row r="133" spans="5:9" ht="25" customHeight="1" x14ac:dyDescent="0.25">
      <c r="E133" s="40"/>
      <c r="F133" s="40"/>
      <c r="G133" s="41"/>
      <c r="H133" s="40"/>
      <c r="I133" s="4" t="str" cm="1">
        <f t="array" ref="I133">IF(E133="","",_xlfn.XLOOKUP(E133&amp;H133,Course!$A$2:$A$582&amp;Course!$K$2:$K$582,Course!$C$2:$C$582,""))</f>
        <v/>
      </c>
    </row>
    <row r="134" spans="5:9" ht="25" customHeight="1" x14ac:dyDescent="0.25">
      <c r="E134" s="40"/>
      <c r="F134" s="40"/>
      <c r="G134" s="41"/>
      <c r="H134" s="40"/>
      <c r="I134" s="4" t="str" cm="1">
        <f t="array" ref="I134">IF(E134="","",_xlfn.XLOOKUP(E134&amp;H134,Course!$A$2:$A$582&amp;Course!$K$2:$K$582,Course!$C$2:$C$582,""))</f>
        <v/>
      </c>
    </row>
    <row r="135" spans="5:9" ht="25" customHeight="1" x14ac:dyDescent="0.25">
      <c r="E135" s="40"/>
      <c r="F135" s="40"/>
      <c r="G135" s="41"/>
      <c r="H135" s="40"/>
      <c r="I135" s="4" t="str" cm="1">
        <f t="array" ref="I135">IF(E135="","",_xlfn.XLOOKUP(E135&amp;H135,Course!$A$2:$A$582&amp;Course!$K$2:$K$582,Course!$C$2:$C$582,""))</f>
        <v/>
      </c>
    </row>
    <row r="136" spans="5:9" ht="25" customHeight="1" x14ac:dyDescent="0.25">
      <c r="E136" s="40"/>
      <c r="F136" s="40"/>
      <c r="G136" s="41"/>
      <c r="H136" s="40"/>
      <c r="I136" s="4" t="str" cm="1">
        <f t="array" ref="I136">IF(E136="","",_xlfn.XLOOKUP(E136&amp;H136,Course!$A$2:$A$582&amp;Course!$K$2:$K$582,Course!$C$2:$C$582,""))</f>
        <v/>
      </c>
    </row>
    <row r="137" spans="5:9" ht="25" customHeight="1" x14ac:dyDescent="0.25">
      <c r="E137" s="40"/>
      <c r="F137" s="40"/>
      <c r="G137" s="41"/>
      <c r="H137" s="40"/>
      <c r="I137" s="4" t="str" cm="1">
        <f t="array" ref="I137">IF(E137="","",_xlfn.XLOOKUP(E137&amp;H137,Course!$A$2:$A$582&amp;Course!$K$2:$K$582,Course!$C$2:$C$582,""))</f>
        <v/>
      </c>
    </row>
    <row r="138" spans="5:9" ht="25" customHeight="1" x14ac:dyDescent="0.25">
      <c r="E138" s="40"/>
      <c r="F138" s="40"/>
      <c r="G138" s="41"/>
      <c r="H138" s="40"/>
      <c r="I138" s="4" t="str" cm="1">
        <f t="array" ref="I138">IF(E138="","",_xlfn.XLOOKUP(E138&amp;H138,Course!$A$2:$A$582&amp;Course!$K$2:$K$582,Course!$C$2:$C$582,""))</f>
        <v/>
      </c>
    </row>
    <row r="139" spans="5:9" ht="25" customHeight="1" x14ac:dyDescent="0.25">
      <c r="E139" s="40"/>
      <c r="F139" s="40"/>
      <c r="G139" s="41"/>
      <c r="H139" s="40"/>
      <c r="I139" s="4" t="str" cm="1">
        <f t="array" ref="I139">IF(E139="","",_xlfn.XLOOKUP(E139&amp;H139,Course!$A$2:$A$582&amp;Course!$K$2:$K$582,Course!$C$2:$C$582,""))</f>
        <v/>
      </c>
    </row>
    <row r="140" spans="5:9" ht="25" customHeight="1" x14ac:dyDescent="0.25">
      <c r="E140" s="40"/>
      <c r="F140" s="40"/>
      <c r="G140" s="41"/>
      <c r="H140" s="40"/>
      <c r="I140" s="4" t="str" cm="1">
        <f t="array" ref="I140">IF(E140="","",_xlfn.XLOOKUP(E140&amp;H140,Course!$A$2:$A$582&amp;Course!$K$2:$K$582,Course!$C$2:$C$582,""))</f>
        <v/>
      </c>
    </row>
    <row r="141" spans="5:9" ht="25" customHeight="1" x14ac:dyDescent="0.25">
      <c r="E141" s="40"/>
      <c r="F141" s="40"/>
      <c r="G141" s="41"/>
      <c r="H141" s="40"/>
      <c r="I141" s="4" t="str" cm="1">
        <f t="array" ref="I141">IF(E141="","",_xlfn.XLOOKUP(E141&amp;H141,Course!$A$2:$A$582&amp;Course!$K$2:$K$582,Course!$C$2:$C$582,""))</f>
        <v/>
      </c>
    </row>
    <row r="142" spans="5:9" ht="25" customHeight="1" x14ac:dyDescent="0.25">
      <c r="E142" s="40"/>
      <c r="F142" s="40"/>
      <c r="G142" s="41"/>
      <c r="H142" s="40"/>
      <c r="I142" s="4" t="str" cm="1">
        <f t="array" ref="I142">IF(E142="","",_xlfn.XLOOKUP(E142&amp;H142,Course!$A$2:$A$582&amp;Course!$K$2:$K$582,Course!$C$2:$C$582,""))</f>
        <v/>
      </c>
    </row>
    <row r="143" spans="5:9" ht="25" customHeight="1" x14ac:dyDescent="0.25">
      <c r="E143" s="40"/>
      <c r="F143" s="40"/>
      <c r="G143" s="41"/>
      <c r="H143" s="40"/>
      <c r="I143" s="4" t="str" cm="1">
        <f t="array" ref="I143">IF(E143="","",_xlfn.XLOOKUP(E143&amp;H143,Course!$A$2:$A$582&amp;Course!$K$2:$K$582,Course!$C$2:$C$582,""))</f>
        <v/>
      </c>
    </row>
    <row r="144" spans="5:9" ht="25" customHeight="1" x14ac:dyDescent="0.25">
      <c r="E144" s="40"/>
      <c r="F144" s="40"/>
      <c r="G144" s="41"/>
      <c r="H144" s="40"/>
      <c r="I144" s="4" t="str" cm="1">
        <f t="array" ref="I144">IF(E144="","",_xlfn.XLOOKUP(E144&amp;H144,Course!$A$2:$A$582&amp;Course!$K$2:$K$582,Course!$C$2:$C$582,""))</f>
        <v/>
      </c>
    </row>
    <row r="145" spans="5:9" ht="25" customHeight="1" x14ac:dyDescent="0.25">
      <c r="E145" s="40"/>
      <c r="F145" s="40"/>
      <c r="G145" s="41"/>
      <c r="H145" s="40"/>
      <c r="I145" s="4" t="str" cm="1">
        <f t="array" ref="I145">IF(E145="","",_xlfn.XLOOKUP(E145&amp;H145,Course!$A$2:$A$582&amp;Course!$K$2:$K$582,Course!$C$2:$C$582,""))</f>
        <v/>
      </c>
    </row>
    <row r="146" spans="5:9" ht="25" customHeight="1" x14ac:dyDescent="0.25">
      <c r="E146" s="40"/>
      <c r="F146" s="40"/>
      <c r="G146" s="41"/>
      <c r="H146" s="40"/>
      <c r="I146" s="4" t="str" cm="1">
        <f t="array" ref="I146">IF(E146="","",_xlfn.XLOOKUP(E146&amp;H146,Course!$A$2:$A$582&amp;Course!$K$2:$K$582,Course!$C$2:$C$582,""))</f>
        <v/>
      </c>
    </row>
    <row r="147" spans="5:9" ht="25" customHeight="1" x14ac:dyDescent="0.25">
      <c r="E147" s="40"/>
      <c r="F147" s="40"/>
      <c r="G147" s="41"/>
      <c r="H147" s="40"/>
      <c r="I147" s="4" t="str" cm="1">
        <f t="array" ref="I147">IF(E147="","",_xlfn.XLOOKUP(E147&amp;H147,Course!$A$2:$A$582&amp;Course!$K$2:$K$582,Course!$C$2:$C$582,""))</f>
        <v/>
      </c>
    </row>
    <row r="148" spans="5:9" ht="25" customHeight="1" x14ac:dyDescent="0.25">
      <c r="E148" s="40"/>
      <c r="F148" s="40"/>
      <c r="G148" s="41"/>
      <c r="H148" s="40"/>
      <c r="I148" s="4" t="str" cm="1">
        <f t="array" ref="I148">IF(E148="","",_xlfn.XLOOKUP(E148&amp;H148,Course!$A$2:$A$582&amp;Course!$K$2:$K$582,Course!$C$2:$C$582,""))</f>
        <v/>
      </c>
    </row>
    <row r="149" spans="5:9" ht="25" customHeight="1" x14ac:dyDescent="0.25">
      <c r="E149" s="40"/>
      <c r="F149" s="40"/>
      <c r="G149" s="41"/>
      <c r="H149" s="40"/>
      <c r="I149" s="4" t="str" cm="1">
        <f t="array" ref="I149">IF(E149="","",_xlfn.XLOOKUP(E149&amp;H149,Course!$A$2:$A$582&amp;Course!$K$2:$K$582,Course!$C$2:$C$582,""))</f>
        <v/>
      </c>
    </row>
    <row r="150" spans="5:9" ht="25" customHeight="1" x14ac:dyDescent="0.25">
      <c r="E150" s="40"/>
      <c r="F150" s="40"/>
      <c r="G150" s="41"/>
      <c r="H150" s="40"/>
      <c r="I150" s="4" t="str" cm="1">
        <f t="array" ref="I150">IF(E150="","",_xlfn.XLOOKUP(E150&amp;H150,Course!$A$2:$A$582&amp;Course!$K$2:$K$582,Course!$C$2:$C$582,""))</f>
        <v/>
      </c>
    </row>
    <row r="151" spans="5:9" ht="25" customHeight="1" x14ac:dyDescent="0.25">
      <c r="E151" s="40"/>
      <c r="F151" s="40"/>
      <c r="G151" s="41"/>
      <c r="H151" s="40"/>
      <c r="I151" s="4" t="str" cm="1">
        <f t="array" ref="I151">IF(E151="","",_xlfn.XLOOKUP(E151&amp;H151,Course!$A$2:$A$582&amp;Course!$K$2:$K$582,Course!$C$2:$C$582,""))</f>
        <v/>
      </c>
    </row>
    <row r="152" spans="5:9" ht="25" customHeight="1" x14ac:dyDescent="0.25">
      <c r="E152" s="40"/>
      <c r="F152" s="40"/>
      <c r="G152" s="41"/>
      <c r="H152" s="40"/>
      <c r="I152" s="4" t="str" cm="1">
        <f t="array" ref="I152">IF(E152="","",_xlfn.XLOOKUP(E152&amp;H152,Course!$A$2:$A$582&amp;Course!$K$2:$K$582,Course!$C$2:$C$582,""))</f>
        <v/>
      </c>
    </row>
    <row r="153" spans="5:9" ht="25" customHeight="1" x14ac:dyDescent="0.25">
      <c r="E153" s="40"/>
      <c r="F153" s="40"/>
      <c r="G153" s="41"/>
      <c r="H153" s="40"/>
      <c r="I153" s="4" t="str" cm="1">
        <f t="array" ref="I153">IF(E153="","",_xlfn.XLOOKUP(E153&amp;H153,Course!$A$2:$A$582&amp;Course!$K$2:$K$582,Course!$C$2:$C$582,""))</f>
        <v/>
      </c>
    </row>
    <row r="154" spans="5:9" ht="25" customHeight="1" x14ac:dyDescent="0.25">
      <c r="E154" s="40"/>
      <c r="F154" s="40"/>
      <c r="G154" s="41"/>
      <c r="H154" s="40"/>
      <c r="I154" s="4" t="str" cm="1">
        <f t="array" ref="I154">IF(E154="","",_xlfn.XLOOKUP(E154&amp;H154,Course!$A$2:$A$582&amp;Course!$K$2:$K$582,Course!$C$2:$C$582,""))</f>
        <v/>
      </c>
    </row>
    <row r="155" spans="5:9" ht="25" customHeight="1" x14ac:dyDescent="0.25">
      <c r="E155" s="40"/>
      <c r="F155" s="40"/>
      <c r="G155" s="41"/>
      <c r="H155" s="40"/>
      <c r="I155" s="4" t="str" cm="1">
        <f t="array" ref="I155">IF(E155="","",_xlfn.XLOOKUP(E155&amp;H155,Course!$A$2:$A$582&amp;Course!$K$2:$K$582,Course!$C$2:$C$582,""))</f>
        <v/>
      </c>
    </row>
    <row r="156" spans="5:9" ht="25" customHeight="1" x14ac:dyDescent="0.25">
      <c r="E156" s="40"/>
      <c r="F156" s="40"/>
      <c r="G156" s="41"/>
      <c r="H156" s="40"/>
      <c r="I156" s="4" t="str" cm="1">
        <f t="array" ref="I156">IF(E156="","",_xlfn.XLOOKUP(E156&amp;H156,Course!$A$2:$A$582&amp;Course!$K$2:$K$582,Course!$C$2:$C$582,""))</f>
        <v/>
      </c>
    </row>
    <row r="157" spans="5:9" ht="25" customHeight="1" x14ac:dyDescent="0.25">
      <c r="E157" s="40"/>
      <c r="F157" s="40"/>
      <c r="G157" s="41"/>
      <c r="H157" s="40"/>
      <c r="I157" s="4" t="str" cm="1">
        <f t="array" ref="I157">IF(E157="","",_xlfn.XLOOKUP(E157&amp;H157,Course!$A$2:$A$582&amp;Course!$K$2:$K$582,Course!$C$2:$C$582,""))</f>
        <v/>
      </c>
    </row>
    <row r="158" spans="5:9" ht="25" customHeight="1" x14ac:dyDescent="0.25">
      <c r="E158" s="40"/>
      <c r="F158" s="40"/>
      <c r="G158" s="41"/>
      <c r="H158" s="40"/>
      <c r="I158" s="4" t="str" cm="1">
        <f t="array" ref="I158">IF(E158="","",_xlfn.XLOOKUP(E158&amp;H158,Course!$A$2:$A$582&amp;Course!$K$2:$K$582,Course!$C$2:$C$582,""))</f>
        <v/>
      </c>
    </row>
    <row r="159" spans="5:9" ht="25" customHeight="1" x14ac:dyDescent="0.25">
      <c r="E159" s="40"/>
      <c r="F159" s="40"/>
      <c r="G159" s="41"/>
      <c r="H159" s="40"/>
      <c r="I159" s="4" t="str" cm="1">
        <f t="array" ref="I159">IF(E159="","",_xlfn.XLOOKUP(E159&amp;H159,Course!$A$2:$A$582&amp;Course!$K$2:$K$582,Course!$C$2:$C$582,""))</f>
        <v/>
      </c>
    </row>
    <row r="160" spans="5:9" ht="25" customHeight="1" x14ac:dyDescent="0.25">
      <c r="E160" s="40"/>
      <c r="F160" s="40"/>
      <c r="G160" s="41"/>
      <c r="H160" s="40"/>
      <c r="I160" s="4" t="str" cm="1">
        <f t="array" ref="I160">IF(E160="","",_xlfn.XLOOKUP(E160&amp;H160,Course!$A$2:$A$582&amp;Course!$K$2:$K$582,Course!$C$2:$C$582,""))</f>
        <v/>
      </c>
    </row>
    <row r="161" spans="5:9" ht="25" customHeight="1" x14ac:dyDescent="0.25">
      <c r="E161" s="40"/>
      <c r="F161" s="40"/>
      <c r="G161" s="41"/>
      <c r="H161" s="40"/>
      <c r="I161" s="4" t="str" cm="1">
        <f t="array" ref="I161">IF(E161="","",_xlfn.XLOOKUP(E161&amp;H161,Course!$A$2:$A$582&amp;Course!$K$2:$K$582,Course!$C$2:$C$582,""))</f>
        <v/>
      </c>
    </row>
    <row r="162" spans="5:9" ht="25" customHeight="1" x14ac:dyDescent="0.25">
      <c r="E162" s="40"/>
      <c r="F162" s="40"/>
      <c r="G162" s="41"/>
      <c r="H162" s="40"/>
      <c r="I162" s="4" t="str" cm="1">
        <f t="array" ref="I162">IF(E162="","",_xlfn.XLOOKUP(E162&amp;H162,Course!$A$2:$A$582&amp;Course!$K$2:$K$582,Course!$C$2:$C$582,""))</f>
        <v/>
      </c>
    </row>
    <row r="163" spans="5:9" ht="25" customHeight="1" x14ac:dyDescent="0.25">
      <c r="E163" s="40"/>
      <c r="F163" s="40"/>
      <c r="G163" s="41"/>
      <c r="H163" s="40"/>
      <c r="I163" s="4" t="str" cm="1">
        <f t="array" ref="I163">IF(E163="","",_xlfn.XLOOKUP(E163&amp;H163,Course!$A$2:$A$582&amp;Course!$K$2:$K$582,Course!$C$2:$C$582,""))</f>
        <v/>
      </c>
    </row>
    <row r="164" spans="5:9" ht="25" customHeight="1" x14ac:dyDescent="0.25">
      <c r="E164" s="40"/>
      <c r="F164" s="40"/>
      <c r="G164" s="41"/>
      <c r="H164" s="40"/>
      <c r="I164" s="4" t="str" cm="1">
        <f t="array" ref="I164">IF(E164="","",_xlfn.XLOOKUP(E164&amp;H164,Course!$A$2:$A$582&amp;Course!$K$2:$K$582,Course!$C$2:$C$582,""))</f>
        <v/>
      </c>
    </row>
    <row r="165" spans="5:9" ht="25" customHeight="1" x14ac:dyDescent="0.25">
      <c r="E165" s="40"/>
      <c r="F165" s="40"/>
      <c r="G165" s="41"/>
      <c r="H165" s="40"/>
      <c r="I165" s="4" t="str" cm="1">
        <f t="array" ref="I165">IF(E165="","",_xlfn.XLOOKUP(E165&amp;H165,Course!$A$2:$A$582&amp;Course!$K$2:$K$582,Course!$C$2:$C$582,""))</f>
        <v/>
      </c>
    </row>
    <row r="166" spans="5:9" ht="25" customHeight="1" x14ac:dyDescent="0.25">
      <c r="E166" s="40"/>
      <c r="F166" s="40"/>
      <c r="G166" s="41"/>
      <c r="H166" s="40"/>
      <c r="I166" s="4" t="str" cm="1">
        <f t="array" ref="I166">IF(E166="","",_xlfn.XLOOKUP(E166&amp;H166,Course!$A$2:$A$582&amp;Course!$K$2:$K$582,Course!$C$2:$C$582,""))</f>
        <v/>
      </c>
    </row>
    <row r="167" spans="5:9" ht="25" customHeight="1" x14ac:dyDescent="0.25">
      <c r="E167" s="40"/>
      <c r="F167" s="40"/>
      <c r="G167" s="41"/>
      <c r="H167" s="40"/>
      <c r="I167" s="4" t="str" cm="1">
        <f t="array" ref="I167">IF(E167="","",_xlfn.XLOOKUP(E167&amp;H167,Course!$A$2:$A$582&amp;Course!$K$2:$K$582,Course!$C$2:$C$582,""))</f>
        <v/>
      </c>
    </row>
    <row r="168" spans="5:9" ht="25" customHeight="1" x14ac:dyDescent="0.25">
      <c r="E168" s="40"/>
      <c r="F168" s="40"/>
      <c r="G168" s="41"/>
      <c r="H168" s="40"/>
      <c r="I168" s="4" t="str" cm="1">
        <f t="array" ref="I168">IF(E168="","",_xlfn.XLOOKUP(E168&amp;H168,Course!$A$2:$A$582&amp;Course!$K$2:$K$582,Course!$C$2:$C$582,""))</f>
        <v/>
      </c>
    </row>
    <row r="169" spans="5:9" ht="25" customHeight="1" x14ac:dyDescent="0.25">
      <c r="E169" s="40"/>
      <c r="F169" s="40"/>
      <c r="G169" s="41"/>
      <c r="H169" s="40"/>
      <c r="I169" s="4" t="str" cm="1">
        <f t="array" ref="I169">IF(E169="","",_xlfn.XLOOKUP(E169&amp;H169,Course!$A$2:$A$582&amp;Course!$K$2:$K$582,Course!$C$2:$C$582,""))</f>
        <v/>
      </c>
    </row>
    <row r="170" spans="5:9" ht="25" customHeight="1" x14ac:dyDescent="0.25">
      <c r="E170" s="40"/>
      <c r="F170" s="40"/>
      <c r="G170" s="41"/>
      <c r="H170" s="40"/>
      <c r="I170" s="4" t="str" cm="1">
        <f t="array" ref="I170">IF(E170="","",_xlfn.XLOOKUP(E170&amp;H170,Course!$A$2:$A$582&amp;Course!$K$2:$K$582,Course!$C$2:$C$582,""))</f>
        <v/>
      </c>
    </row>
    <row r="171" spans="5:9" ht="25" customHeight="1" x14ac:dyDescent="0.25">
      <c r="E171" s="40"/>
      <c r="F171" s="40"/>
      <c r="G171" s="41"/>
      <c r="H171" s="40"/>
      <c r="I171" s="4" t="str" cm="1">
        <f t="array" ref="I171">IF(E171="","",_xlfn.XLOOKUP(E171&amp;H171,Course!$A$2:$A$582&amp;Course!$K$2:$K$582,Course!$C$2:$C$582,""))</f>
        <v/>
      </c>
    </row>
    <row r="172" spans="5:9" ht="25" customHeight="1" x14ac:dyDescent="0.25">
      <c r="E172" s="40"/>
      <c r="F172" s="40"/>
      <c r="G172" s="41"/>
      <c r="H172" s="40"/>
      <c r="I172" s="4" t="str" cm="1">
        <f t="array" ref="I172">IF(E172="","",_xlfn.XLOOKUP(E172&amp;H172,Course!$A$2:$A$582&amp;Course!$K$2:$K$582,Course!$C$2:$C$582,""))</f>
        <v/>
      </c>
    </row>
    <row r="173" spans="5:9" ht="25" customHeight="1" x14ac:dyDescent="0.25">
      <c r="E173" s="40"/>
      <c r="F173" s="40"/>
      <c r="G173" s="41"/>
      <c r="H173" s="40"/>
      <c r="I173" s="4" t="str" cm="1">
        <f t="array" ref="I173">IF(E173="","",_xlfn.XLOOKUP(E173&amp;H173,Course!$A$2:$A$582&amp;Course!$K$2:$K$582,Course!$C$2:$C$582,""))</f>
        <v/>
      </c>
    </row>
    <row r="174" spans="5:9" ht="25" customHeight="1" x14ac:dyDescent="0.25">
      <c r="E174" s="40"/>
      <c r="F174" s="40"/>
      <c r="G174" s="41"/>
      <c r="H174" s="40"/>
      <c r="I174" s="4" t="str" cm="1">
        <f t="array" ref="I174">IF(E174="","",_xlfn.XLOOKUP(E174&amp;H174,Course!$A$2:$A$582&amp;Course!$K$2:$K$582,Course!$C$2:$C$582,""))</f>
        <v/>
      </c>
    </row>
    <row r="175" spans="5:9" ht="25" customHeight="1" x14ac:dyDescent="0.25">
      <c r="E175" s="40"/>
      <c r="F175" s="40"/>
      <c r="G175" s="41"/>
      <c r="H175" s="40"/>
      <c r="I175" s="4" t="str" cm="1">
        <f t="array" ref="I175">IF(E175="","",_xlfn.XLOOKUP(E175&amp;H175,Course!$A$2:$A$582&amp;Course!$K$2:$K$582,Course!$C$2:$C$582,""))</f>
        <v/>
      </c>
    </row>
    <row r="176" spans="5:9" ht="25" customHeight="1" x14ac:dyDescent="0.25">
      <c r="E176" s="40"/>
      <c r="F176" s="40"/>
      <c r="G176" s="41"/>
      <c r="H176" s="40"/>
      <c r="I176" s="4" t="str" cm="1">
        <f t="array" ref="I176">IF(E176="","",_xlfn.XLOOKUP(E176&amp;H176,Course!$A$2:$A$582&amp;Course!$K$2:$K$582,Course!$C$2:$C$582,""))</f>
        <v/>
      </c>
    </row>
    <row r="177" spans="5:9" ht="25" customHeight="1" x14ac:dyDescent="0.25">
      <c r="E177" s="40"/>
      <c r="F177" s="40"/>
      <c r="G177" s="41"/>
      <c r="H177" s="40"/>
      <c r="I177" s="4" t="str" cm="1">
        <f t="array" ref="I177">IF(E177="","",_xlfn.XLOOKUP(E177&amp;H177,Course!$A$2:$A$582&amp;Course!$K$2:$K$582,Course!$C$2:$C$582,""))</f>
        <v/>
      </c>
    </row>
    <row r="178" spans="5:9" ht="25" customHeight="1" x14ac:dyDescent="0.25">
      <c r="E178" s="40"/>
      <c r="F178" s="40"/>
      <c r="G178" s="41"/>
      <c r="H178" s="40"/>
      <c r="I178" s="4" t="str" cm="1">
        <f t="array" ref="I178">IF(E178="","",_xlfn.XLOOKUP(E178&amp;H178,Course!$A$2:$A$582&amp;Course!$K$2:$K$582,Course!$C$2:$C$582,""))</f>
        <v/>
      </c>
    </row>
    <row r="179" spans="5:9" ht="25" customHeight="1" x14ac:dyDescent="0.25">
      <c r="E179" s="40"/>
      <c r="F179" s="40"/>
      <c r="G179" s="41"/>
      <c r="H179" s="40"/>
      <c r="I179" s="4" t="str" cm="1">
        <f t="array" ref="I179">IF(E179="","",_xlfn.XLOOKUP(E179&amp;H179,Course!$A$2:$A$582&amp;Course!$K$2:$K$582,Course!$C$2:$C$582,""))</f>
        <v/>
      </c>
    </row>
    <row r="180" spans="5:9" ht="25" customHeight="1" x14ac:dyDescent="0.25">
      <c r="E180" s="40"/>
      <c r="F180" s="40"/>
      <c r="G180" s="41"/>
      <c r="H180" s="40"/>
      <c r="I180" s="4" t="str" cm="1">
        <f t="array" ref="I180">IF(E180="","",_xlfn.XLOOKUP(E180&amp;H180,Course!$A$2:$A$582&amp;Course!$K$2:$K$582,Course!$C$2:$C$582,""))</f>
        <v/>
      </c>
    </row>
    <row r="181" spans="5:9" ht="25" customHeight="1" x14ac:dyDescent="0.25">
      <c r="E181" s="40"/>
      <c r="F181" s="40"/>
      <c r="G181" s="41"/>
      <c r="H181" s="40"/>
      <c r="I181" s="4" t="str" cm="1">
        <f t="array" ref="I181">IF(E181="","",_xlfn.XLOOKUP(E181&amp;H181,Course!$A$2:$A$582&amp;Course!$K$2:$K$582,Course!$C$2:$C$582,""))</f>
        <v/>
      </c>
    </row>
    <row r="182" spans="5:9" ht="25" customHeight="1" x14ac:dyDescent="0.25">
      <c r="E182" s="40"/>
      <c r="F182" s="40"/>
      <c r="G182" s="41"/>
      <c r="H182" s="40"/>
      <c r="I182" s="4" t="str" cm="1">
        <f t="array" ref="I182">IF(E182="","",_xlfn.XLOOKUP(E182&amp;H182,Course!$A$2:$A$582&amp;Course!$K$2:$K$582,Course!$C$2:$C$582,""))</f>
        <v/>
      </c>
    </row>
    <row r="183" spans="5:9" ht="25" customHeight="1" x14ac:dyDescent="0.25">
      <c r="E183" s="40"/>
      <c r="F183" s="40"/>
      <c r="G183" s="41"/>
      <c r="H183" s="40"/>
      <c r="I183" s="4" t="str" cm="1">
        <f t="array" ref="I183">IF(E183="","",_xlfn.XLOOKUP(E183&amp;H183,Course!$A$2:$A$582&amp;Course!$K$2:$K$582,Course!$C$2:$C$582,""))</f>
        <v/>
      </c>
    </row>
    <row r="184" spans="5:9" ht="25" customHeight="1" x14ac:dyDescent="0.25">
      <c r="E184" s="40"/>
      <c r="F184" s="40"/>
      <c r="G184" s="41"/>
      <c r="H184" s="40"/>
      <c r="I184" s="4" t="str" cm="1">
        <f t="array" ref="I184">IF(E184="","",_xlfn.XLOOKUP(E184&amp;H184,Course!$A$2:$A$582&amp;Course!$K$2:$K$582,Course!$C$2:$C$582,""))</f>
        <v/>
      </c>
    </row>
    <row r="185" spans="5:9" ht="25" customHeight="1" x14ac:dyDescent="0.25">
      <c r="E185" s="40"/>
      <c r="F185" s="40"/>
      <c r="G185" s="41"/>
      <c r="H185" s="40"/>
      <c r="I185" s="4" t="str" cm="1">
        <f t="array" ref="I185">IF(E185="","",_xlfn.XLOOKUP(E185&amp;H185,Course!$A$2:$A$582&amp;Course!$K$2:$K$582,Course!$C$2:$C$582,""))</f>
        <v/>
      </c>
    </row>
    <row r="186" spans="5:9" ht="25" customHeight="1" x14ac:dyDescent="0.25">
      <c r="E186" s="40"/>
      <c r="F186" s="40"/>
      <c r="G186" s="41"/>
      <c r="H186" s="40"/>
      <c r="I186" s="4" t="str" cm="1">
        <f t="array" ref="I186">IF(E186="","",_xlfn.XLOOKUP(E186&amp;H186,Course!$A$2:$A$582&amp;Course!$K$2:$K$582,Course!$C$2:$C$582,""))</f>
        <v/>
      </c>
    </row>
    <row r="187" spans="5:9" ht="25" customHeight="1" x14ac:dyDescent="0.25">
      <c r="E187" s="40"/>
      <c r="F187" s="40"/>
      <c r="G187" s="41"/>
      <c r="H187" s="40"/>
      <c r="I187" s="4" t="str" cm="1">
        <f t="array" ref="I187">IF(E187="","",_xlfn.XLOOKUP(E187&amp;H187,Course!$A$2:$A$582&amp;Course!$K$2:$K$582,Course!$C$2:$C$582,""))</f>
        <v/>
      </c>
    </row>
    <row r="188" spans="5:9" ht="25" customHeight="1" x14ac:dyDescent="0.25">
      <c r="E188" s="40"/>
      <c r="F188" s="40"/>
      <c r="G188" s="41"/>
      <c r="H188" s="40"/>
      <c r="I188" s="4" t="str" cm="1">
        <f t="array" ref="I188">IF(E188="","",_xlfn.XLOOKUP(E188&amp;H188,Course!$A$2:$A$582&amp;Course!$K$2:$K$582,Course!$C$2:$C$582,""))</f>
        <v/>
      </c>
    </row>
    <row r="189" spans="5:9" ht="25" customHeight="1" x14ac:dyDescent="0.25">
      <c r="E189" s="40"/>
      <c r="F189" s="40"/>
      <c r="G189" s="41"/>
      <c r="H189" s="40"/>
      <c r="I189" s="4" t="str" cm="1">
        <f t="array" ref="I189">IF(E189="","",_xlfn.XLOOKUP(E189&amp;H189,Course!$A$2:$A$582&amp;Course!$K$2:$K$582,Course!$C$2:$C$582,""))</f>
        <v/>
      </c>
    </row>
    <row r="190" spans="5:9" ht="25" customHeight="1" x14ac:dyDescent="0.25">
      <c r="E190" s="40"/>
      <c r="F190" s="40"/>
      <c r="G190" s="41"/>
      <c r="H190" s="40"/>
      <c r="I190" s="4" t="str" cm="1">
        <f t="array" ref="I190">IF(E190="","",_xlfn.XLOOKUP(E190&amp;H190,Course!$A$2:$A$582&amp;Course!$K$2:$K$582,Course!$C$2:$C$582,""))</f>
        <v/>
      </c>
    </row>
    <row r="191" spans="5:9" ht="25" customHeight="1" x14ac:dyDescent="0.25">
      <c r="E191" s="40"/>
      <c r="F191" s="40"/>
      <c r="G191" s="41"/>
      <c r="H191" s="40"/>
      <c r="I191" s="4" t="str" cm="1">
        <f t="array" ref="I191">IF(E191="","",_xlfn.XLOOKUP(E191&amp;H191,Course!$A$2:$A$582&amp;Course!$K$2:$K$582,Course!$C$2:$C$582,""))</f>
        <v/>
      </c>
    </row>
    <row r="192" spans="5:9" ht="25" customHeight="1" x14ac:dyDescent="0.25">
      <c r="E192" s="40"/>
      <c r="F192" s="40"/>
      <c r="G192" s="41"/>
      <c r="H192" s="40"/>
      <c r="I192" s="4" t="str" cm="1">
        <f t="array" ref="I192">IF(E192="","",_xlfn.XLOOKUP(E192&amp;H192,Course!$A$2:$A$582&amp;Course!$K$2:$K$582,Course!$C$2:$C$582,""))</f>
        <v/>
      </c>
    </row>
    <row r="193" spans="5:9" ht="25" customHeight="1" x14ac:dyDescent="0.25">
      <c r="E193" s="40"/>
      <c r="F193" s="40"/>
      <c r="G193" s="41"/>
      <c r="H193" s="40"/>
      <c r="I193" s="4" t="str" cm="1">
        <f t="array" ref="I193">IF(E193="","",_xlfn.XLOOKUP(E193&amp;H193,Course!$A$2:$A$582&amp;Course!$K$2:$K$582,Course!$C$2:$C$582,""))</f>
        <v/>
      </c>
    </row>
    <row r="194" spans="5:9" ht="25" customHeight="1" x14ac:dyDescent="0.25">
      <c r="E194" s="40"/>
      <c r="F194" s="40"/>
      <c r="G194" s="41"/>
      <c r="H194" s="40"/>
      <c r="I194" s="4" t="str" cm="1">
        <f t="array" ref="I194">IF(E194="","",_xlfn.XLOOKUP(E194&amp;H194,Course!$A$2:$A$582&amp;Course!$K$2:$K$582,Course!$C$2:$C$582,""))</f>
        <v/>
      </c>
    </row>
    <row r="195" spans="5:9" ht="25" customHeight="1" x14ac:dyDescent="0.25">
      <c r="E195" s="40"/>
      <c r="F195" s="40"/>
      <c r="G195" s="41"/>
      <c r="H195" s="40"/>
      <c r="I195" s="4" t="str" cm="1">
        <f t="array" ref="I195">IF(E195="","",_xlfn.XLOOKUP(E195&amp;H195,Course!$A$2:$A$582&amp;Course!$K$2:$K$582,Course!$C$2:$C$582,""))</f>
        <v/>
      </c>
    </row>
    <row r="196" spans="5:9" ht="25" customHeight="1" x14ac:dyDescent="0.25">
      <c r="E196" s="40"/>
      <c r="F196" s="40"/>
      <c r="G196" s="41"/>
      <c r="H196" s="40"/>
      <c r="I196" s="4" t="str" cm="1">
        <f t="array" ref="I196">IF(E196="","",_xlfn.XLOOKUP(E196&amp;H196,Course!$A$2:$A$582&amp;Course!$K$2:$K$582,Course!$C$2:$C$582,""))</f>
        <v/>
      </c>
    </row>
    <row r="197" spans="5:9" ht="25" customHeight="1" x14ac:dyDescent="0.25">
      <c r="E197" s="40"/>
      <c r="F197" s="40"/>
      <c r="G197" s="41"/>
      <c r="H197" s="40"/>
      <c r="I197" s="4" t="str" cm="1">
        <f t="array" ref="I197">IF(E197="","",_xlfn.XLOOKUP(E197&amp;H197,Course!$A$2:$A$582&amp;Course!$K$2:$K$582,Course!$C$2:$C$582,""))</f>
        <v/>
      </c>
    </row>
    <row r="198" spans="5:9" ht="25" customHeight="1" x14ac:dyDescent="0.25">
      <c r="E198" s="40"/>
      <c r="F198" s="40"/>
      <c r="G198" s="41"/>
      <c r="H198" s="40"/>
      <c r="I198" s="4" t="str" cm="1">
        <f t="array" ref="I198">IF(E198="","",_xlfn.XLOOKUP(E198&amp;H198,Course!$A$2:$A$582&amp;Course!$K$2:$K$582,Course!$C$2:$C$582,""))</f>
        <v/>
      </c>
    </row>
    <row r="199" spans="5:9" ht="25" customHeight="1" x14ac:dyDescent="0.25">
      <c r="E199" s="40"/>
      <c r="F199" s="40"/>
      <c r="G199" s="41"/>
      <c r="H199" s="40"/>
      <c r="I199" s="4" t="str" cm="1">
        <f t="array" ref="I199">IF(E199="","",_xlfn.XLOOKUP(E199&amp;H199,Course!$A$2:$A$582&amp;Course!$K$2:$K$582,Course!$C$2:$C$582,""))</f>
        <v/>
      </c>
    </row>
    <row r="200" spans="5:9" ht="25" customHeight="1" x14ac:dyDescent="0.25">
      <c r="E200" s="40"/>
      <c r="F200" s="40"/>
      <c r="G200" s="41"/>
      <c r="H200" s="40"/>
      <c r="I200" s="4" t="str" cm="1">
        <f t="array" ref="I200">IF(E200="","",_xlfn.XLOOKUP(E200&amp;H200,Course!$A$2:$A$582&amp;Course!$K$2:$K$582,Course!$C$2:$C$582,""))</f>
        <v/>
      </c>
    </row>
    <row r="201" spans="5:9" ht="25" customHeight="1" x14ac:dyDescent="0.25">
      <c r="E201" s="40"/>
      <c r="F201" s="40"/>
      <c r="G201" s="41"/>
      <c r="H201" s="40"/>
      <c r="I201" s="4" t="str" cm="1">
        <f t="array" ref="I201">IF(E201="","",_xlfn.XLOOKUP(E201&amp;H201,Course!$A$2:$A$582&amp;Course!$K$2:$K$582,Course!$C$2:$C$582,""))</f>
        <v/>
      </c>
    </row>
    <row r="202" spans="5:9" ht="25" customHeight="1" x14ac:dyDescent="0.25">
      <c r="E202" s="40"/>
      <c r="F202" s="40"/>
      <c r="G202" s="41"/>
      <c r="H202" s="40"/>
      <c r="I202" s="4" t="str" cm="1">
        <f t="array" ref="I202">IF(E202="","",_xlfn.XLOOKUP(E202&amp;H202,Course!$A$2:$A$582&amp;Course!$K$2:$K$582,Course!$C$2:$C$582,""))</f>
        <v/>
      </c>
    </row>
    <row r="203" spans="5:9" ht="25" customHeight="1" x14ac:dyDescent="0.25">
      <c r="E203" s="40"/>
      <c r="F203" s="40"/>
      <c r="G203" s="41"/>
      <c r="H203" s="40"/>
      <c r="I203" s="4" t="str" cm="1">
        <f t="array" ref="I203">IF(E203="","",_xlfn.XLOOKUP(E203&amp;H203,Course!$A$2:$A$582&amp;Course!$K$2:$K$582,Course!$C$2:$C$582,""))</f>
        <v/>
      </c>
    </row>
    <row r="204" spans="5:9" ht="25" customHeight="1" x14ac:dyDescent="0.25">
      <c r="E204" s="40"/>
      <c r="F204" s="40"/>
      <c r="G204" s="41"/>
      <c r="H204" s="40"/>
      <c r="I204" s="4" t="str" cm="1">
        <f t="array" ref="I204">IF(E204="","",_xlfn.XLOOKUP(E204&amp;H204,Course!$A$2:$A$582&amp;Course!$K$2:$K$582,Course!$C$2:$C$582,""))</f>
        <v/>
      </c>
    </row>
    <row r="205" spans="5:9" ht="25" customHeight="1" x14ac:dyDescent="0.25">
      <c r="E205" s="40"/>
      <c r="F205" s="40"/>
      <c r="G205" s="41"/>
      <c r="H205" s="40"/>
      <c r="I205" s="4" t="str" cm="1">
        <f t="array" ref="I205">IF(E205="","",_xlfn.XLOOKUP(E205&amp;H205,Course!$A$2:$A$582&amp;Course!$K$2:$K$582,Course!$C$2:$C$582,""))</f>
        <v/>
      </c>
    </row>
    <row r="206" spans="5:9" ht="25" customHeight="1" x14ac:dyDescent="0.25">
      <c r="E206" s="40"/>
      <c r="F206" s="40"/>
      <c r="G206" s="41"/>
      <c r="H206" s="40"/>
      <c r="I206" s="4" t="str" cm="1">
        <f t="array" ref="I206">IF(E206="","",_xlfn.XLOOKUP(E206&amp;H206,Course!$A$2:$A$582&amp;Course!$K$2:$K$582,Course!$C$2:$C$582,""))</f>
        <v/>
      </c>
    </row>
    <row r="207" spans="5:9" ht="25" customHeight="1" x14ac:dyDescent="0.25">
      <c r="E207" s="40"/>
      <c r="F207" s="40"/>
      <c r="G207" s="41"/>
      <c r="H207" s="40"/>
      <c r="I207" s="4" t="str" cm="1">
        <f t="array" ref="I207">IF(E207="","",_xlfn.XLOOKUP(E207&amp;H207,Course!$A$2:$A$582&amp;Course!$K$2:$K$582,Course!$C$2:$C$582,""))</f>
        <v/>
      </c>
    </row>
    <row r="208" spans="5:9" ht="25" customHeight="1" x14ac:dyDescent="0.25">
      <c r="E208" s="40"/>
      <c r="F208" s="40"/>
      <c r="G208" s="41"/>
      <c r="H208" s="40"/>
      <c r="I208" s="4" t="str" cm="1">
        <f t="array" ref="I208">IF(E208="","",_xlfn.XLOOKUP(E208&amp;H208,Course!$A$2:$A$582&amp;Course!$K$2:$K$582,Course!$C$2:$C$582,""))</f>
        <v/>
      </c>
    </row>
    <row r="209" spans="5:9" ht="25" customHeight="1" x14ac:dyDescent="0.25">
      <c r="E209" s="40"/>
      <c r="F209" s="40"/>
      <c r="G209" s="41"/>
      <c r="H209" s="40"/>
      <c r="I209" s="4" t="str" cm="1">
        <f t="array" ref="I209">IF(E209="","",_xlfn.XLOOKUP(E209&amp;H209,Course!$A$2:$A$582&amp;Course!$K$2:$K$582,Course!$C$2:$C$582,""))</f>
        <v/>
      </c>
    </row>
    <row r="210" spans="5:9" ht="25" customHeight="1" x14ac:dyDescent="0.25">
      <c r="E210" s="40"/>
      <c r="F210" s="40"/>
      <c r="G210" s="41"/>
      <c r="H210" s="40"/>
      <c r="I210" s="4" t="str" cm="1">
        <f t="array" ref="I210">IF(E210="","",_xlfn.XLOOKUP(E210&amp;H210,Course!$A$2:$A$582&amp;Course!$K$2:$K$582,Course!$C$2:$C$582,""))</f>
        <v/>
      </c>
    </row>
    <row r="211" spans="5:9" ht="25" customHeight="1" x14ac:dyDescent="0.25">
      <c r="E211" s="40"/>
      <c r="F211" s="40"/>
      <c r="G211" s="41"/>
      <c r="H211" s="40"/>
      <c r="I211" s="4" t="str" cm="1">
        <f t="array" ref="I211">IF(E211="","",_xlfn.XLOOKUP(E211&amp;H211,Course!$A$2:$A$582&amp;Course!$K$2:$K$582,Course!$C$2:$C$582,""))</f>
        <v/>
      </c>
    </row>
    <row r="212" spans="5:9" ht="25" customHeight="1" x14ac:dyDescent="0.25">
      <c r="E212" s="40"/>
      <c r="F212" s="40"/>
      <c r="G212" s="41"/>
      <c r="H212" s="40"/>
      <c r="I212" s="4" t="str" cm="1">
        <f t="array" ref="I212">IF(E212="","",_xlfn.XLOOKUP(E212&amp;H212,Course!$A$2:$A$582&amp;Course!$K$2:$K$582,Course!$C$2:$C$582,""))</f>
        <v/>
      </c>
    </row>
    <row r="213" spans="5:9" ht="25" customHeight="1" x14ac:dyDescent="0.25">
      <c r="E213" s="40"/>
      <c r="F213" s="40"/>
      <c r="G213" s="41"/>
      <c r="H213" s="40"/>
      <c r="I213" s="4" t="str" cm="1">
        <f t="array" ref="I213">IF(E213="","",_xlfn.XLOOKUP(E213&amp;H213,Course!$A$2:$A$582&amp;Course!$K$2:$K$582,Course!$C$2:$C$582,""))</f>
        <v/>
      </c>
    </row>
    <row r="214" spans="5:9" ht="25" customHeight="1" x14ac:dyDescent="0.25">
      <c r="E214" s="40"/>
      <c r="F214" s="40"/>
      <c r="G214" s="41"/>
      <c r="H214" s="40"/>
      <c r="I214" s="4" t="str" cm="1">
        <f t="array" ref="I214">IF(E214="","",_xlfn.XLOOKUP(E214&amp;H214,Course!$A$2:$A$582&amp;Course!$K$2:$K$582,Course!$C$2:$C$582,""))</f>
        <v/>
      </c>
    </row>
    <row r="215" spans="5:9" ht="25" customHeight="1" x14ac:dyDescent="0.25">
      <c r="E215" s="40"/>
      <c r="F215" s="40"/>
      <c r="G215" s="41"/>
      <c r="H215" s="40"/>
      <c r="I215" s="4" t="str" cm="1">
        <f t="array" ref="I215">IF(E215="","",_xlfn.XLOOKUP(E215&amp;H215,Course!$A$2:$A$582&amp;Course!$K$2:$K$582,Course!$C$2:$C$582,""))</f>
        <v/>
      </c>
    </row>
    <row r="216" spans="5:9" ht="25" customHeight="1" x14ac:dyDescent="0.25">
      <c r="E216" s="40"/>
      <c r="F216" s="40"/>
      <c r="G216" s="41"/>
      <c r="H216" s="40"/>
      <c r="I216" s="4" t="str" cm="1">
        <f t="array" ref="I216">IF(E216="","",_xlfn.XLOOKUP(E216&amp;H216,Course!$A$2:$A$582&amp;Course!$K$2:$K$582,Course!$C$2:$C$582,""))</f>
        <v/>
      </c>
    </row>
    <row r="217" spans="5:9" ht="25" customHeight="1" x14ac:dyDescent="0.25">
      <c r="E217" s="40"/>
      <c r="F217" s="40"/>
      <c r="G217" s="41"/>
      <c r="H217" s="40"/>
      <c r="I217" s="4" t="str" cm="1">
        <f t="array" ref="I217">IF(E217="","",_xlfn.XLOOKUP(E217&amp;H217,Course!$A$2:$A$582&amp;Course!$K$2:$K$582,Course!$C$2:$C$582,""))</f>
        <v/>
      </c>
    </row>
    <row r="218" spans="5:9" ht="25" customHeight="1" x14ac:dyDescent="0.25">
      <c r="E218" s="40"/>
      <c r="F218" s="40"/>
      <c r="G218" s="41"/>
      <c r="H218" s="40"/>
      <c r="I218" s="4" t="str" cm="1">
        <f t="array" ref="I218">IF(E218="","",_xlfn.XLOOKUP(E218&amp;H218,Course!$A$2:$A$582&amp;Course!$K$2:$K$582,Course!$C$2:$C$582,""))</f>
        <v/>
      </c>
    </row>
    <row r="219" spans="5:9" ht="25" customHeight="1" x14ac:dyDescent="0.25">
      <c r="E219" s="40"/>
      <c r="F219" s="40"/>
      <c r="G219" s="41"/>
      <c r="H219" s="40"/>
      <c r="I219" s="4" t="str" cm="1">
        <f t="array" ref="I219">IF(E219="","",_xlfn.XLOOKUP(E219&amp;H219,Course!$A$2:$A$582&amp;Course!$K$2:$K$582,Course!$C$2:$C$582,""))</f>
        <v/>
      </c>
    </row>
    <row r="220" spans="5:9" ht="25" customHeight="1" x14ac:dyDescent="0.25">
      <c r="E220" s="40"/>
      <c r="F220" s="40"/>
      <c r="G220" s="41"/>
      <c r="H220" s="40"/>
      <c r="I220" s="4" t="str" cm="1">
        <f t="array" ref="I220">IF(E220="","",_xlfn.XLOOKUP(E220&amp;H220,Course!$A$2:$A$582&amp;Course!$K$2:$K$582,Course!$C$2:$C$582,""))</f>
        <v/>
      </c>
    </row>
    <row r="221" spans="5:9" ht="25" customHeight="1" x14ac:dyDescent="0.25">
      <c r="E221" s="40"/>
      <c r="F221" s="40"/>
      <c r="G221" s="41"/>
      <c r="H221" s="40"/>
      <c r="I221" s="4" t="str" cm="1">
        <f t="array" ref="I221">IF(E221="","",_xlfn.XLOOKUP(E221&amp;H221,Course!$A$2:$A$582&amp;Course!$K$2:$K$582,Course!$C$2:$C$582,""))</f>
        <v/>
      </c>
    </row>
    <row r="222" spans="5:9" ht="25" customHeight="1" x14ac:dyDescent="0.25">
      <c r="E222" s="40"/>
      <c r="F222" s="40"/>
      <c r="G222" s="41"/>
      <c r="H222" s="40"/>
      <c r="I222" s="4" t="str" cm="1">
        <f t="array" ref="I222">IF(E222="","",_xlfn.XLOOKUP(E222&amp;H222,Course!$A$2:$A$582&amp;Course!$K$2:$K$582,Course!$C$2:$C$582,""))</f>
        <v/>
      </c>
    </row>
    <row r="223" spans="5:9" ht="25" customHeight="1" x14ac:dyDescent="0.25">
      <c r="E223" s="40"/>
      <c r="F223" s="40"/>
      <c r="G223" s="41"/>
      <c r="H223" s="40"/>
      <c r="I223" s="4" t="str" cm="1">
        <f t="array" ref="I223">IF(E223="","",_xlfn.XLOOKUP(E223&amp;H223,Course!$A$2:$A$582&amp;Course!$K$2:$K$582,Course!$C$2:$C$582,""))</f>
        <v/>
      </c>
    </row>
    <row r="224" spans="5:9" ht="25" customHeight="1" x14ac:dyDescent="0.25">
      <c r="E224" s="40"/>
      <c r="F224" s="40"/>
      <c r="G224" s="41"/>
      <c r="H224" s="40"/>
      <c r="I224" s="4" t="str" cm="1">
        <f t="array" ref="I224">IF(E224="","",_xlfn.XLOOKUP(E224&amp;H224,Course!$A$2:$A$582&amp;Course!$K$2:$K$582,Course!$C$2:$C$582,""))</f>
        <v/>
      </c>
    </row>
    <row r="225" spans="5:9" ht="25" customHeight="1" x14ac:dyDescent="0.25">
      <c r="E225" s="40"/>
      <c r="F225" s="40"/>
      <c r="G225" s="41"/>
      <c r="H225" s="40"/>
      <c r="I225" s="4" t="str" cm="1">
        <f t="array" ref="I225">IF(E225="","",_xlfn.XLOOKUP(E225&amp;H225,Course!$A$2:$A$582&amp;Course!$K$2:$K$582,Course!$C$2:$C$582,""))</f>
        <v/>
      </c>
    </row>
    <row r="226" spans="5:9" ht="25" customHeight="1" x14ac:dyDescent="0.25">
      <c r="E226" s="40"/>
      <c r="F226" s="40"/>
      <c r="G226" s="41"/>
      <c r="H226" s="40"/>
      <c r="I226" s="4" t="str" cm="1">
        <f t="array" ref="I226">IF(E226="","",_xlfn.XLOOKUP(E226&amp;H226,Course!$A$2:$A$582&amp;Course!$K$2:$K$582,Course!$C$2:$C$582,""))</f>
        <v/>
      </c>
    </row>
    <row r="227" spans="5:9" ht="25" customHeight="1" x14ac:dyDescent="0.25">
      <c r="E227" s="40"/>
      <c r="F227" s="40"/>
      <c r="G227" s="41"/>
      <c r="H227" s="40"/>
      <c r="I227" s="4" t="str" cm="1">
        <f t="array" ref="I227">IF(E227="","",_xlfn.XLOOKUP(E227&amp;H227,Course!$A$2:$A$582&amp;Course!$K$2:$K$582,Course!$C$2:$C$582,""))</f>
        <v/>
      </c>
    </row>
    <row r="228" spans="5:9" ht="25" customHeight="1" x14ac:dyDescent="0.25">
      <c r="E228" s="40"/>
      <c r="F228" s="40"/>
      <c r="G228" s="41"/>
      <c r="H228" s="40"/>
      <c r="I228" s="4" t="str" cm="1">
        <f t="array" ref="I228">IF(E228="","",_xlfn.XLOOKUP(E228&amp;H228,Course!$A$2:$A$582&amp;Course!$K$2:$K$582,Course!$C$2:$C$582,""))</f>
        <v/>
      </c>
    </row>
    <row r="229" spans="5:9" ht="25" customHeight="1" x14ac:dyDescent="0.25">
      <c r="E229" s="40"/>
      <c r="F229" s="40"/>
      <c r="G229" s="41"/>
      <c r="H229" s="40"/>
      <c r="I229" s="4" t="str" cm="1">
        <f t="array" ref="I229">IF(E229="","",_xlfn.XLOOKUP(E229&amp;H229,Course!$A$2:$A$582&amp;Course!$K$2:$K$582,Course!$C$2:$C$582,""))</f>
        <v/>
      </c>
    </row>
    <row r="230" spans="5:9" ht="25" customHeight="1" x14ac:dyDescent="0.25">
      <c r="E230" s="40"/>
      <c r="F230" s="40"/>
      <c r="G230" s="41"/>
      <c r="H230" s="40"/>
      <c r="I230" s="4" t="str" cm="1">
        <f t="array" ref="I230">IF(E230="","",_xlfn.XLOOKUP(E230&amp;H230,Course!$A$2:$A$582&amp;Course!$K$2:$K$582,Course!$C$2:$C$582,""))</f>
        <v/>
      </c>
    </row>
    <row r="231" spans="5:9" ht="25" customHeight="1" x14ac:dyDescent="0.25">
      <c r="E231" s="40"/>
      <c r="F231" s="40"/>
      <c r="G231" s="41"/>
      <c r="H231" s="40"/>
      <c r="I231" s="4" t="str" cm="1">
        <f t="array" ref="I231">IF(E231="","",_xlfn.XLOOKUP(E231&amp;H231,Course!$A$2:$A$582&amp;Course!$K$2:$K$582,Course!$C$2:$C$582,""))</f>
        <v/>
      </c>
    </row>
    <row r="232" spans="5:9" ht="25" customHeight="1" x14ac:dyDescent="0.25">
      <c r="E232" s="40"/>
      <c r="F232" s="40"/>
      <c r="G232" s="41"/>
      <c r="H232" s="40"/>
      <c r="I232" s="4" t="str" cm="1">
        <f t="array" ref="I232">IF(E232="","",_xlfn.XLOOKUP(E232&amp;H232,Course!$A$2:$A$582&amp;Course!$K$2:$K$582,Course!$C$2:$C$582,""))</f>
        <v/>
      </c>
    </row>
    <row r="233" spans="5:9" ht="25" customHeight="1" x14ac:dyDescent="0.25">
      <c r="E233" s="40"/>
      <c r="F233" s="40"/>
      <c r="G233" s="41"/>
      <c r="H233" s="40"/>
      <c r="I233" s="4" t="str" cm="1">
        <f t="array" ref="I233">IF(E233="","",_xlfn.XLOOKUP(E233&amp;H233,Course!$A$2:$A$582&amp;Course!$K$2:$K$582,Course!$C$2:$C$582,""))</f>
        <v/>
      </c>
    </row>
    <row r="234" spans="5:9" ht="25" customHeight="1" x14ac:dyDescent="0.25">
      <c r="E234" s="40"/>
      <c r="F234" s="40"/>
      <c r="G234" s="41"/>
      <c r="H234" s="40"/>
      <c r="I234" s="4" t="str" cm="1">
        <f t="array" ref="I234">IF(E234="","",_xlfn.XLOOKUP(E234&amp;H234,Course!$A$2:$A$582&amp;Course!$K$2:$K$582,Course!$C$2:$C$582,""))</f>
        <v/>
      </c>
    </row>
    <row r="235" spans="5:9" ht="25" customHeight="1" x14ac:dyDescent="0.25">
      <c r="E235" s="40"/>
      <c r="F235" s="40"/>
      <c r="G235" s="41"/>
      <c r="H235" s="40"/>
      <c r="I235" s="4" t="str" cm="1">
        <f t="array" ref="I235">IF(E235="","",_xlfn.XLOOKUP(E235&amp;H235,Course!$A$2:$A$582&amp;Course!$K$2:$K$582,Course!$C$2:$C$582,""))</f>
        <v/>
      </c>
    </row>
    <row r="236" spans="5:9" ht="25" customHeight="1" x14ac:dyDescent="0.25">
      <c r="E236" s="40"/>
      <c r="F236" s="40"/>
      <c r="G236" s="41"/>
      <c r="H236" s="40"/>
      <c r="I236" s="4" t="str" cm="1">
        <f t="array" ref="I236">IF(E236="","",_xlfn.XLOOKUP(E236&amp;H236,Course!$A$2:$A$582&amp;Course!$K$2:$K$582,Course!$C$2:$C$582,""))</f>
        <v/>
      </c>
    </row>
    <row r="237" spans="5:9" ht="25" customHeight="1" x14ac:dyDescent="0.25">
      <c r="E237" s="40"/>
      <c r="F237" s="40"/>
      <c r="G237" s="41"/>
      <c r="H237" s="40"/>
      <c r="I237" s="4" t="str" cm="1">
        <f t="array" ref="I237">IF(E237="","",_xlfn.XLOOKUP(E237&amp;H237,Course!$A$2:$A$582&amp;Course!$K$2:$K$582,Course!$C$2:$C$582,""))</f>
        <v/>
      </c>
    </row>
    <row r="238" spans="5:9" ht="25" customHeight="1" x14ac:dyDescent="0.25">
      <c r="E238" s="40"/>
      <c r="F238" s="40"/>
      <c r="G238" s="41"/>
      <c r="H238" s="40"/>
      <c r="I238" s="4" t="str" cm="1">
        <f t="array" ref="I238">IF(E238="","",_xlfn.XLOOKUP(E238&amp;H238,Course!$A$2:$A$582&amp;Course!$K$2:$K$582,Course!$C$2:$C$582,""))</f>
        <v/>
      </c>
    </row>
    <row r="239" spans="5:9" ht="25" customHeight="1" x14ac:dyDescent="0.25">
      <c r="E239" s="40"/>
      <c r="F239" s="40"/>
      <c r="G239" s="41"/>
      <c r="H239" s="40"/>
      <c r="I239" s="4" t="str" cm="1">
        <f t="array" ref="I239">IF(E239="","",_xlfn.XLOOKUP(E239&amp;H239,Course!$A$2:$A$582&amp;Course!$K$2:$K$582,Course!$C$2:$C$582,""))</f>
        <v/>
      </c>
    </row>
    <row r="240" spans="5:9" ht="25" customHeight="1" x14ac:dyDescent="0.25">
      <c r="E240" s="40"/>
      <c r="F240" s="40"/>
      <c r="G240" s="41"/>
      <c r="H240" s="40"/>
      <c r="I240" s="4" t="str" cm="1">
        <f t="array" ref="I240">IF(E240="","",_xlfn.XLOOKUP(E240&amp;H240,Course!$A$2:$A$582&amp;Course!$K$2:$K$582,Course!$C$2:$C$582,""))</f>
        <v/>
      </c>
    </row>
    <row r="241" spans="5:9" ht="25" customHeight="1" x14ac:dyDescent="0.25">
      <c r="E241" s="40"/>
      <c r="F241" s="40"/>
      <c r="G241" s="41"/>
      <c r="H241" s="40"/>
      <c r="I241" s="4" t="str" cm="1">
        <f t="array" ref="I241">IF(E241="","",_xlfn.XLOOKUP(E241&amp;H241,Course!$A$2:$A$582&amp;Course!$K$2:$K$582,Course!$C$2:$C$582,""))</f>
        <v/>
      </c>
    </row>
    <row r="242" spans="5:9" ht="25" customHeight="1" x14ac:dyDescent="0.25">
      <c r="E242" s="40"/>
      <c r="F242" s="40"/>
      <c r="G242" s="41"/>
      <c r="H242" s="40"/>
      <c r="I242" s="4" t="str" cm="1">
        <f t="array" ref="I242">IF(E242="","",_xlfn.XLOOKUP(E242&amp;H242,Course!$A$2:$A$582&amp;Course!$K$2:$K$582,Course!$C$2:$C$582,""))</f>
        <v/>
      </c>
    </row>
    <row r="243" spans="5:9" ht="25" customHeight="1" x14ac:dyDescent="0.25">
      <c r="E243" s="40"/>
      <c r="F243" s="40"/>
      <c r="G243" s="41"/>
      <c r="H243" s="40"/>
      <c r="I243" s="4" t="str" cm="1">
        <f t="array" ref="I243">IF(E243="","",_xlfn.XLOOKUP(E243&amp;H243,Course!$A$2:$A$582&amp;Course!$K$2:$K$582,Course!$C$2:$C$582,""))</f>
        <v/>
      </c>
    </row>
    <row r="244" spans="5:9" ht="25" customHeight="1" x14ac:dyDescent="0.25">
      <c r="E244" s="40"/>
      <c r="F244" s="40"/>
      <c r="G244" s="41"/>
      <c r="H244" s="40"/>
      <c r="I244" s="4" t="str" cm="1">
        <f t="array" ref="I244">IF(E244="","",_xlfn.XLOOKUP(E244&amp;H244,Course!$A$2:$A$582&amp;Course!$K$2:$K$582,Course!$C$2:$C$582,""))</f>
        <v/>
      </c>
    </row>
    <row r="245" spans="5:9" ht="25" customHeight="1" x14ac:dyDescent="0.25">
      <c r="E245" s="40"/>
      <c r="F245" s="40"/>
      <c r="G245" s="41"/>
      <c r="H245" s="40"/>
      <c r="I245" s="4" t="str" cm="1">
        <f t="array" ref="I245">IF(E245="","",_xlfn.XLOOKUP(E245&amp;H245,Course!$A$2:$A$582&amp;Course!$K$2:$K$582,Course!$C$2:$C$582,""))</f>
        <v/>
      </c>
    </row>
    <row r="246" spans="5:9" ht="25" customHeight="1" x14ac:dyDescent="0.25">
      <c r="E246" s="40"/>
      <c r="F246" s="40"/>
      <c r="G246" s="41"/>
      <c r="H246" s="40"/>
      <c r="I246" s="4" t="str" cm="1">
        <f t="array" ref="I246">IF(E246="","",_xlfn.XLOOKUP(E246&amp;H246,Course!$A$2:$A$582&amp;Course!$K$2:$K$582,Course!$C$2:$C$582,""))</f>
        <v/>
      </c>
    </row>
    <row r="247" spans="5:9" ht="25" customHeight="1" x14ac:dyDescent="0.25">
      <c r="E247" s="40"/>
      <c r="F247" s="40"/>
      <c r="G247" s="41"/>
      <c r="H247" s="40"/>
      <c r="I247" s="4" t="str" cm="1">
        <f t="array" ref="I247">IF(E247="","",_xlfn.XLOOKUP(E247&amp;H247,Course!$A$2:$A$582&amp;Course!$K$2:$K$582,Course!$C$2:$C$582,""))</f>
        <v/>
      </c>
    </row>
    <row r="248" spans="5:9" ht="25" customHeight="1" x14ac:dyDescent="0.25">
      <c r="E248" s="40"/>
      <c r="F248" s="40"/>
      <c r="G248" s="41"/>
      <c r="H248" s="40"/>
      <c r="I248" s="4" t="str" cm="1">
        <f t="array" ref="I248">IF(E248="","",_xlfn.XLOOKUP(E248&amp;H248,Course!$A$2:$A$582&amp;Course!$K$2:$K$582,Course!$C$2:$C$582,""))</f>
        <v/>
      </c>
    </row>
    <row r="249" spans="5:9" ht="25" customHeight="1" x14ac:dyDescent="0.25">
      <c r="E249" s="40"/>
      <c r="F249" s="40"/>
      <c r="G249" s="41"/>
      <c r="H249" s="40"/>
      <c r="I249" s="4" t="str" cm="1">
        <f t="array" ref="I249">IF(E249="","",_xlfn.XLOOKUP(E249&amp;H249,Course!$A$2:$A$582&amp;Course!$K$2:$K$582,Course!$C$2:$C$582,""))</f>
        <v/>
      </c>
    </row>
    <row r="250" spans="5:9" ht="25" customHeight="1" x14ac:dyDescent="0.25">
      <c r="E250" s="40"/>
      <c r="F250" s="40"/>
      <c r="G250" s="41"/>
      <c r="H250" s="40"/>
      <c r="I250" s="4" t="str" cm="1">
        <f t="array" ref="I250">IF(E250="","",_xlfn.XLOOKUP(E250&amp;H250,Course!$A$2:$A$582&amp;Course!$K$2:$K$582,Course!$C$2:$C$582,""))</f>
        <v/>
      </c>
    </row>
    <row r="251" spans="5:9" ht="25" customHeight="1" x14ac:dyDescent="0.25">
      <c r="E251" s="40"/>
      <c r="F251" s="40"/>
      <c r="G251" s="41"/>
      <c r="H251" s="40"/>
      <c r="I251" s="4" t="str" cm="1">
        <f t="array" ref="I251">IF(E251="","",_xlfn.XLOOKUP(E251&amp;H251,Course!$A$2:$A$582&amp;Course!$K$2:$K$582,Course!$C$2:$C$582,""))</f>
        <v/>
      </c>
    </row>
    <row r="252" spans="5:9" ht="25" customHeight="1" x14ac:dyDescent="0.25">
      <c r="E252" s="40"/>
      <c r="F252" s="40"/>
      <c r="G252" s="41"/>
      <c r="H252" s="40"/>
      <c r="I252" s="4" t="str" cm="1">
        <f t="array" ref="I252">IF(E252="","",_xlfn.XLOOKUP(E252&amp;H252,Course!$A$2:$A$582&amp;Course!$K$2:$K$582,Course!$C$2:$C$582,""))</f>
        <v/>
      </c>
    </row>
    <row r="253" spans="5:9" ht="25" customHeight="1" x14ac:dyDescent="0.25">
      <c r="E253" s="40"/>
      <c r="F253" s="40"/>
      <c r="G253" s="41"/>
      <c r="H253" s="40"/>
      <c r="I253" s="4" t="str" cm="1">
        <f t="array" ref="I253">IF(E253="","",_xlfn.XLOOKUP(E253&amp;H253,Course!$A$2:$A$582&amp;Course!$K$2:$K$582,Course!$C$2:$C$582,""))</f>
        <v/>
      </c>
    </row>
    <row r="254" spans="5:9" ht="25" customHeight="1" x14ac:dyDescent="0.25">
      <c r="E254" s="40"/>
      <c r="F254" s="40"/>
      <c r="G254" s="41"/>
      <c r="H254" s="40"/>
      <c r="I254" s="4" t="str" cm="1">
        <f t="array" ref="I254">IF(E254="","",_xlfn.XLOOKUP(E254&amp;H254,Course!$A$2:$A$582&amp;Course!$K$2:$K$582,Course!$C$2:$C$582,""))</f>
        <v/>
      </c>
    </row>
    <row r="255" spans="5:9" ht="25" customHeight="1" x14ac:dyDescent="0.25">
      <c r="E255" s="40"/>
      <c r="F255" s="40"/>
      <c r="G255" s="41"/>
      <c r="H255" s="40"/>
      <c r="I255" s="4" t="str" cm="1">
        <f t="array" ref="I255">IF(E255="","",_xlfn.XLOOKUP(E255&amp;H255,Course!$A$2:$A$582&amp;Course!$K$2:$K$582,Course!$C$2:$C$582,""))</f>
        <v/>
      </c>
    </row>
    <row r="256" spans="5:9" ht="25" customHeight="1" x14ac:dyDescent="0.25">
      <c r="E256" s="40"/>
      <c r="F256" s="40"/>
      <c r="G256" s="41"/>
      <c r="H256" s="40"/>
      <c r="I256" s="4" t="str" cm="1">
        <f t="array" ref="I256">IF(E256="","",_xlfn.XLOOKUP(E256&amp;H256,Course!$A$2:$A$582&amp;Course!$K$2:$K$582,Course!$C$2:$C$582,""))</f>
        <v/>
      </c>
    </row>
    <row r="257" spans="5:9" ht="25" customHeight="1" x14ac:dyDescent="0.25">
      <c r="E257" s="40"/>
      <c r="F257" s="40"/>
      <c r="G257" s="41"/>
      <c r="H257" s="40"/>
      <c r="I257" s="4" t="str" cm="1">
        <f t="array" ref="I257">IF(E257="","",_xlfn.XLOOKUP(E257&amp;H257,Course!$A$2:$A$582&amp;Course!$K$2:$K$582,Course!$C$2:$C$582,""))</f>
        <v/>
      </c>
    </row>
    <row r="258" spans="5:9" ht="25" customHeight="1" x14ac:dyDescent="0.25">
      <c r="E258" s="40"/>
      <c r="F258" s="40"/>
      <c r="G258" s="41"/>
      <c r="H258" s="40"/>
      <c r="I258" s="4" t="str" cm="1">
        <f t="array" ref="I258">IF(E258="","",_xlfn.XLOOKUP(E258&amp;H258,Course!$A$2:$A$582&amp;Course!$K$2:$K$582,Course!$C$2:$C$582,""))</f>
        <v/>
      </c>
    </row>
    <row r="259" spans="5:9" ht="25" customHeight="1" x14ac:dyDescent="0.25">
      <c r="E259" s="40"/>
      <c r="F259" s="40"/>
      <c r="G259" s="41"/>
      <c r="H259" s="40"/>
      <c r="I259" s="4" t="str" cm="1">
        <f t="array" ref="I259">IF(E259="","",_xlfn.XLOOKUP(E259&amp;H259,Course!$A$2:$A$582&amp;Course!$K$2:$K$582,Course!$C$2:$C$582,""))</f>
        <v/>
      </c>
    </row>
    <row r="260" spans="5:9" ht="25" customHeight="1" x14ac:dyDescent="0.25">
      <c r="E260" s="40"/>
      <c r="F260" s="40"/>
      <c r="G260" s="41"/>
      <c r="H260" s="40"/>
      <c r="I260" s="4" t="str" cm="1">
        <f t="array" ref="I260">IF(E260="","",_xlfn.XLOOKUP(E260&amp;H260,Course!$A$2:$A$582&amp;Course!$K$2:$K$582,Course!$C$2:$C$582,""))</f>
        <v/>
      </c>
    </row>
    <row r="261" spans="5:9" ht="25" customHeight="1" x14ac:dyDescent="0.25">
      <c r="E261" s="40"/>
      <c r="F261" s="40"/>
      <c r="G261" s="41"/>
      <c r="H261" s="40"/>
      <c r="I261" s="4" t="str" cm="1">
        <f t="array" ref="I261">IF(E261="","",_xlfn.XLOOKUP(E261&amp;H261,Course!$A$2:$A$582&amp;Course!$K$2:$K$582,Course!$C$2:$C$582,""))</f>
        <v/>
      </c>
    </row>
    <row r="262" spans="5:9" ht="25" customHeight="1" x14ac:dyDescent="0.25">
      <c r="E262" s="40"/>
      <c r="F262" s="40"/>
      <c r="G262" s="41"/>
      <c r="H262" s="40"/>
      <c r="I262" s="4" t="str" cm="1">
        <f t="array" ref="I262">IF(E262="","",_xlfn.XLOOKUP(E262&amp;H262,Course!$A$2:$A$582&amp;Course!$K$2:$K$582,Course!$C$2:$C$582,""))</f>
        <v/>
      </c>
    </row>
    <row r="263" spans="5:9" ht="25" customHeight="1" x14ac:dyDescent="0.25">
      <c r="E263" s="40"/>
      <c r="F263" s="40"/>
      <c r="G263" s="41"/>
      <c r="H263" s="40"/>
      <c r="I263" s="4" t="str" cm="1">
        <f t="array" ref="I263">IF(E263="","",_xlfn.XLOOKUP(E263&amp;H263,Course!$A$2:$A$582&amp;Course!$K$2:$K$582,Course!$C$2:$C$582,""))</f>
        <v/>
      </c>
    </row>
    <row r="264" spans="5:9" ht="25" customHeight="1" x14ac:dyDescent="0.25">
      <c r="E264" s="40"/>
      <c r="F264" s="40"/>
      <c r="G264" s="41"/>
      <c r="H264" s="40"/>
      <c r="I264" s="4" t="str" cm="1">
        <f t="array" ref="I264">IF(E264="","",_xlfn.XLOOKUP(E264&amp;H264,Course!$A$2:$A$582&amp;Course!$K$2:$K$582,Course!$C$2:$C$582,""))</f>
        <v/>
      </c>
    </row>
    <row r="265" spans="5:9" ht="25" customHeight="1" x14ac:dyDescent="0.25">
      <c r="E265" s="40"/>
      <c r="F265" s="40"/>
      <c r="G265" s="41"/>
      <c r="H265" s="40"/>
      <c r="I265" s="4" t="str" cm="1">
        <f t="array" ref="I265">IF(E265="","",_xlfn.XLOOKUP(E265&amp;H265,Course!$A$2:$A$582&amp;Course!$K$2:$K$582,Course!$C$2:$C$582,""))</f>
        <v/>
      </c>
    </row>
    <row r="266" spans="5:9" ht="25" customHeight="1" x14ac:dyDescent="0.25">
      <c r="E266" s="40"/>
      <c r="F266" s="40"/>
      <c r="G266" s="41"/>
      <c r="H266" s="40"/>
      <c r="I266" s="4" t="str" cm="1">
        <f t="array" ref="I266">IF(E266="","",_xlfn.XLOOKUP(E266&amp;H266,Course!$A$2:$A$582&amp;Course!$K$2:$K$582,Course!$C$2:$C$582,""))</f>
        <v/>
      </c>
    </row>
    <row r="267" spans="5:9" ht="25" customHeight="1" x14ac:dyDescent="0.25">
      <c r="E267" s="40"/>
      <c r="F267" s="40"/>
      <c r="G267" s="41"/>
      <c r="H267" s="40"/>
      <c r="I267" s="4" t="str" cm="1">
        <f t="array" ref="I267">IF(E267="","",_xlfn.XLOOKUP(E267&amp;H267,Course!$A$2:$A$582&amp;Course!$K$2:$K$582,Course!$C$2:$C$582,""))</f>
        <v/>
      </c>
    </row>
    <row r="268" spans="5:9" ht="25" customHeight="1" x14ac:dyDescent="0.25">
      <c r="E268" s="40"/>
      <c r="F268" s="40"/>
      <c r="G268" s="41"/>
      <c r="H268" s="40"/>
      <c r="I268" s="4" t="str" cm="1">
        <f t="array" ref="I268">IF(E268="","",_xlfn.XLOOKUP(E268&amp;H268,Course!$A$2:$A$582&amp;Course!$K$2:$K$582,Course!$C$2:$C$582,""))</f>
        <v/>
      </c>
    </row>
    <row r="269" spans="5:9" ht="25" customHeight="1" x14ac:dyDescent="0.25">
      <c r="E269" s="40"/>
      <c r="F269" s="40"/>
      <c r="G269" s="41"/>
      <c r="H269" s="40"/>
      <c r="I269" s="4" t="str" cm="1">
        <f t="array" ref="I269">IF(E269="","",_xlfn.XLOOKUP(E269&amp;H269,Course!$A$2:$A$582&amp;Course!$K$2:$K$582,Course!$C$2:$C$582,""))</f>
        <v/>
      </c>
    </row>
    <row r="270" spans="5:9" ht="25" customHeight="1" x14ac:dyDescent="0.25">
      <c r="E270" s="40"/>
      <c r="F270" s="40"/>
      <c r="G270" s="41"/>
      <c r="H270" s="40"/>
      <c r="I270" s="4" t="str" cm="1">
        <f t="array" ref="I270">IF(E270="","",_xlfn.XLOOKUP(E270&amp;H270,Course!$A$2:$A$582&amp;Course!$K$2:$K$582,Course!$C$2:$C$582,""))</f>
        <v/>
      </c>
    </row>
    <row r="271" spans="5:9" ht="25" customHeight="1" x14ac:dyDescent="0.25">
      <c r="E271" s="40"/>
      <c r="F271" s="40"/>
      <c r="G271" s="41"/>
      <c r="H271" s="40"/>
      <c r="I271" s="4" t="str" cm="1">
        <f t="array" ref="I271">IF(E271="","",_xlfn.XLOOKUP(E271&amp;H271,Course!$A$2:$A$582&amp;Course!$K$2:$K$582,Course!$C$2:$C$582,""))</f>
        <v/>
      </c>
    </row>
    <row r="272" spans="5:9" ht="25" customHeight="1" x14ac:dyDescent="0.25">
      <c r="E272" s="40"/>
      <c r="F272" s="40"/>
      <c r="G272" s="41"/>
      <c r="H272" s="40"/>
      <c r="I272" s="4" t="str" cm="1">
        <f t="array" ref="I272">IF(E272="","",_xlfn.XLOOKUP(E272&amp;H272,Course!$A$2:$A$582&amp;Course!$K$2:$K$582,Course!$C$2:$C$582,""))</f>
        <v/>
      </c>
    </row>
    <row r="273" spans="5:9" ht="25" customHeight="1" x14ac:dyDescent="0.25">
      <c r="E273" s="40"/>
      <c r="F273" s="40"/>
      <c r="G273" s="41"/>
      <c r="H273" s="40"/>
      <c r="I273" s="4" t="str" cm="1">
        <f t="array" ref="I273">IF(E273="","",_xlfn.XLOOKUP(E273&amp;H273,Course!$A$2:$A$582&amp;Course!$K$2:$K$582,Course!$C$2:$C$582,""))</f>
        <v/>
      </c>
    </row>
    <row r="274" spans="5:9" ht="25" customHeight="1" x14ac:dyDescent="0.25">
      <c r="E274" s="40"/>
      <c r="F274" s="40"/>
      <c r="G274" s="41"/>
      <c r="H274" s="40"/>
      <c r="I274" s="4" t="str" cm="1">
        <f t="array" ref="I274">IF(E274="","",_xlfn.XLOOKUP(E274&amp;H274,Course!$A$2:$A$582&amp;Course!$K$2:$K$582,Course!$C$2:$C$582,""))</f>
        <v/>
      </c>
    </row>
    <row r="275" spans="5:9" ht="25" customHeight="1" x14ac:dyDescent="0.25">
      <c r="E275" s="40"/>
      <c r="F275" s="40"/>
      <c r="G275" s="41"/>
      <c r="H275" s="40"/>
      <c r="I275" s="4" t="str" cm="1">
        <f t="array" ref="I275">IF(E275="","",_xlfn.XLOOKUP(E275&amp;H275,Course!$A$2:$A$582&amp;Course!$K$2:$K$582,Course!$C$2:$C$582,""))</f>
        <v/>
      </c>
    </row>
    <row r="276" spans="5:9" ht="25" customHeight="1" x14ac:dyDescent="0.25">
      <c r="E276" s="40"/>
      <c r="F276" s="40"/>
      <c r="G276" s="41"/>
      <c r="H276" s="40"/>
      <c r="I276" s="4" t="str" cm="1">
        <f t="array" ref="I276">IF(E276="","",_xlfn.XLOOKUP(E276&amp;H276,Course!$A$2:$A$582&amp;Course!$K$2:$K$582,Course!$C$2:$C$582,""))</f>
        <v/>
      </c>
    </row>
    <row r="277" spans="5:9" ht="25" customHeight="1" x14ac:dyDescent="0.25">
      <c r="E277" s="40"/>
      <c r="F277" s="40"/>
      <c r="G277" s="41"/>
      <c r="H277" s="40"/>
      <c r="I277" s="4" t="str" cm="1">
        <f t="array" ref="I277">IF(E277="","",_xlfn.XLOOKUP(E277&amp;H277,Course!$A$2:$A$582&amp;Course!$K$2:$K$582,Course!$C$2:$C$582,""))</f>
        <v/>
      </c>
    </row>
    <row r="278" spans="5:9" ht="25" customHeight="1" x14ac:dyDescent="0.25">
      <c r="E278" s="40"/>
      <c r="F278" s="40"/>
      <c r="G278" s="41"/>
      <c r="H278" s="40"/>
      <c r="I278" s="4" t="str" cm="1">
        <f t="array" ref="I278">IF(E278="","",_xlfn.XLOOKUP(E278&amp;H278,Course!$A$2:$A$582&amp;Course!$K$2:$K$582,Course!$C$2:$C$582,""))</f>
        <v/>
      </c>
    </row>
    <row r="279" spans="5:9" ht="25" customHeight="1" x14ac:dyDescent="0.25">
      <c r="E279" s="40"/>
      <c r="F279" s="40"/>
      <c r="G279" s="41"/>
      <c r="H279" s="40"/>
      <c r="I279" s="4" t="str" cm="1">
        <f t="array" ref="I279">IF(E279="","",_xlfn.XLOOKUP(E279&amp;H279,Course!$A$2:$A$582&amp;Course!$K$2:$K$582,Course!$C$2:$C$582,""))</f>
        <v/>
      </c>
    </row>
    <row r="280" spans="5:9" ht="25" customHeight="1" x14ac:dyDescent="0.25">
      <c r="E280" s="40"/>
      <c r="F280" s="40"/>
      <c r="G280" s="41"/>
      <c r="H280" s="40"/>
      <c r="I280" s="4" t="str" cm="1">
        <f t="array" ref="I280">IF(E280="","",_xlfn.XLOOKUP(E280&amp;H280,Course!$A$2:$A$582&amp;Course!$K$2:$K$582,Course!$C$2:$C$582,""))</f>
        <v/>
      </c>
    </row>
    <row r="281" spans="5:9" ht="25" customHeight="1" x14ac:dyDescent="0.25">
      <c r="E281" s="40"/>
      <c r="F281" s="40"/>
      <c r="G281" s="41"/>
      <c r="H281" s="40"/>
      <c r="I281" s="4" t="str" cm="1">
        <f t="array" ref="I281">IF(E281="","",_xlfn.XLOOKUP(E281&amp;H281,Course!$A$2:$A$582&amp;Course!$K$2:$K$582,Course!$C$2:$C$582,""))</f>
        <v/>
      </c>
    </row>
    <row r="282" spans="5:9" ht="25" customHeight="1" x14ac:dyDescent="0.25">
      <c r="E282" s="40"/>
      <c r="F282" s="40"/>
      <c r="G282" s="41"/>
      <c r="H282" s="40"/>
      <c r="I282" s="4" t="str" cm="1">
        <f t="array" ref="I282">IF(E282="","",_xlfn.XLOOKUP(E282&amp;H282,Course!$A$2:$A$582&amp;Course!$K$2:$K$582,Course!$C$2:$C$582,""))</f>
        <v/>
      </c>
    </row>
    <row r="283" spans="5:9" ht="25" customHeight="1" x14ac:dyDescent="0.25">
      <c r="E283" s="40"/>
      <c r="F283" s="40"/>
      <c r="G283" s="41"/>
      <c r="H283" s="40"/>
      <c r="I283" s="4" t="str" cm="1">
        <f t="array" ref="I283">IF(E283="","",_xlfn.XLOOKUP(E283&amp;H283,Course!$A$2:$A$582&amp;Course!$K$2:$K$582,Course!$C$2:$C$582,""))</f>
        <v/>
      </c>
    </row>
    <row r="284" spans="5:9" ht="25" customHeight="1" x14ac:dyDescent="0.25">
      <c r="E284" s="40"/>
      <c r="F284" s="40"/>
      <c r="G284" s="41"/>
      <c r="H284" s="40"/>
      <c r="I284" s="4" t="str" cm="1">
        <f t="array" ref="I284">IF(E284="","",_xlfn.XLOOKUP(E284&amp;H284,Course!$A$2:$A$582&amp;Course!$K$2:$K$582,Course!$C$2:$C$582,""))</f>
        <v/>
      </c>
    </row>
    <row r="285" spans="5:9" ht="25" customHeight="1" x14ac:dyDescent="0.25">
      <c r="E285" s="40"/>
      <c r="F285" s="40"/>
      <c r="G285" s="41"/>
      <c r="H285" s="40"/>
      <c r="I285" s="4" t="str" cm="1">
        <f t="array" ref="I285">IF(E285="","",_xlfn.XLOOKUP(E285&amp;H285,Course!$A$2:$A$582&amp;Course!$K$2:$K$582,Course!$C$2:$C$582,""))</f>
        <v/>
      </c>
    </row>
    <row r="286" spans="5:9" ht="25" customHeight="1" x14ac:dyDescent="0.25">
      <c r="E286" s="40"/>
      <c r="F286" s="40"/>
      <c r="G286" s="41"/>
      <c r="H286" s="40"/>
      <c r="I286" s="4" t="str" cm="1">
        <f t="array" ref="I286">IF(E286="","",_xlfn.XLOOKUP(E286&amp;H286,Course!$A$2:$A$582&amp;Course!$K$2:$K$582,Course!$C$2:$C$582,""))</f>
        <v/>
      </c>
    </row>
    <row r="287" spans="5:9" ht="25" customHeight="1" x14ac:dyDescent="0.25">
      <c r="E287" s="40"/>
      <c r="F287" s="40"/>
      <c r="G287" s="41"/>
      <c r="H287" s="40"/>
      <c r="I287" s="4" t="str" cm="1">
        <f t="array" ref="I287">IF(E287="","",_xlfn.XLOOKUP(E287&amp;H287,Course!$A$2:$A$582&amp;Course!$K$2:$K$582,Course!$C$2:$C$582,""))</f>
        <v/>
      </c>
    </row>
    <row r="288" spans="5:9" ht="25" customHeight="1" x14ac:dyDescent="0.25">
      <c r="E288" s="40"/>
      <c r="F288" s="40"/>
      <c r="G288" s="41"/>
      <c r="H288" s="40"/>
      <c r="I288" s="4" t="str" cm="1">
        <f t="array" ref="I288">IF(E288="","",_xlfn.XLOOKUP(E288&amp;H288,Course!$A$2:$A$582&amp;Course!$K$2:$K$582,Course!$C$2:$C$582,""))</f>
        <v/>
      </c>
    </row>
    <row r="289" spans="5:9" ht="25" customHeight="1" x14ac:dyDescent="0.25">
      <c r="E289" s="40"/>
      <c r="F289" s="40"/>
      <c r="G289" s="41"/>
      <c r="H289" s="40"/>
      <c r="I289" s="4" t="str" cm="1">
        <f t="array" ref="I289">IF(E289="","",_xlfn.XLOOKUP(E289&amp;H289,Course!$A$2:$A$582&amp;Course!$K$2:$K$582,Course!$C$2:$C$582,""))</f>
        <v/>
      </c>
    </row>
    <row r="290" spans="5:9" ht="25" customHeight="1" x14ac:dyDescent="0.25">
      <c r="E290" s="40"/>
      <c r="F290" s="40"/>
      <c r="G290" s="41"/>
      <c r="H290" s="40"/>
      <c r="I290" s="4" t="str" cm="1">
        <f t="array" ref="I290">IF(E290="","",_xlfn.XLOOKUP(E290&amp;H290,Course!$A$2:$A$582&amp;Course!$K$2:$K$582,Course!$C$2:$C$582,""))</f>
        <v/>
      </c>
    </row>
    <row r="291" spans="5:9" ht="25" customHeight="1" x14ac:dyDescent="0.25">
      <c r="E291" s="40"/>
      <c r="F291" s="40"/>
      <c r="G291" s="41"/>
      <c r="H291" s="40"/>
      <c r="I291" s="4" t="str" cm="1">
        <f t="array" ref="I291">IF(E291="","",_xlfn.XLOOKUP(E291&amp;H291,Course!$A$2:$A$582&amp;Course!$K$2:$K$582,Course!$C$2:$C$582,""))</f>
        <v/>
      </c>
    </row>
    <row r="292" spans="5:9" ht="25" customHeight="1" x14ac:dyDescent="0.25">
      <c r="E292" s="40"/>
      <c r="F292" s="40"/>
      <c r="G292" s="41"/>
      <c r="H292" s="40"/>
      <c r="I292" s="4" t="str" cm="1">
        <f t="array" ref="I292">IF(E292="","",_xlfn.XLOOKUP(E292&amp;H292,Course!$A$2:$A$582&amp;Course!$K$2:$K$582,Course!$C$2:$C$582,""))</f>
        <v/>
      </c>
    </row>
    <row r="293" spans="5:9" ht="25" customHeight="1" x14ac:dyDescent="0.25">
      <c r="E293" s="40"/>
      <c r="F293" s="40"/>
      <c r="G293" s="41"/>
      <c r="H293" s="40"/>
      <c r="I293" s="4" t="str" cm="1">
        <f t="array" ref="I293">IF(E293="","",_xlfn.XLOOKUP(E293&amp;H293,Course!$A$2:$A$582&amp;Course!$K$2:$K$582,Course!$C$2:$C$582,""))</f>
        <v/>
      </c>
    </row>
    <row r="294" spans="5:9" ht="25" customHeight="1" x14ac:dyDescent="0.25">
      <c r="E294" s="40"/>
      <c r="F294" s="40"/>
      <c r="G294" s="41"/>
      <c r="H294" s="40"/>
      <c r="I294" s="4" t="str" cm="1">
        <f t="array" ref="I294">IF(E294="","",_xlfn.XLOOKUP(E294&amp;H294,Course!$A$2:$A$582&amp;Course!$K$2:$K$582,Course!$C$2:$C$582,""))</f>
        <v/>
      </c>
    </row>
    <row r="295" spans="5:9" ht="25" customHeight="1" x14ac:dyDescent="0.25">
      <c r="E295" s="40"/>
      <c r="F295" s="40"/>
      <c r="G295" s="41"/>
      <c r="H295" s="40"/>
      <c r="I295" s="4" t="str" cm="1">
        <f t="array" ref="I295">IF(E295="","",_xlfn.XLOOKUP(E295&amp;H295,Course!$A$2:$A$582&amp;Course!$K$2:$K$582,Course!$C$2:$C$582,""))</f>
        <v/>
      </c>
    </row>
    <row r="296" spans="5:9" ht="25" customHeight="1" x14ac:dyDescent="0.25">
      <c r="E296" s="40"/>
      <c r="F296" s="40"/>
      <c r="G296" s="41"/>
      <c r="H296" s="40"/>
      <c r="I296" s="4" t="str" cm="1">
        <f t="array" ref="I296">IF(E296="","",_xlfn.XLOOKUP(E296&amp;H296,Course!$A$2:$A$582&amp;Course!$K$2:$K$582,Course!$C$2:$C$582,""))</f>
        <v/>
      </c>
    </row>
    <row r="297" spans="5:9" ht="25" customHeight="1" x14ac:dyDescent="0.25">
      <c r="E297" s="40"/>
      <c r="F297" s="40"/>
      <c r="G297" s="41"/>
      <c r="H297" s="40"/>
      <c r="I297" s="4" t="str" cm="1">
        <f t="array" ref="I297">IF(E297="","",_xlfn.XLOOKUP(E297&amp;H297,Course!$A$2:$A$582&amp;Course!$K$2:$K$582,Course!$C$2:$C$582,""))</f>
        <v/>
      </c>
    </row>
    <row r="298" spans="5:9" ht="25" customHeight="1" x14ac:dyDescent="0.25">
      <c r="E298" s="40"/>
      <c r="F298" s="40"/>
      <c r="G298" s="41"/>
      <c r="H298" s="40"/>
      <c r="I298" s="4" t="str" cm="1">
        <f t="array" ref="I298">IF(E298="","",_xlfn.XLOOKUP(E298&amp;H298,Course!$A$2:$A$582&amp;Course!$K$2:$K$582,Course!$C$2:$C$582,""))</f>
        <v/>
      </c>
    </row>
    <row r="299" spans="5:9" ht="25" customHeight="1" x14ac:dyDescent="0.25">
      <c r="E299" s="40"/>
      <c r="F299" s="40"/>
      <c r="G299" s="41"/>
      <c r="H299" s="40"/>
      <c r="I299" s="4" t="str" cm="1">
        <f t="array" ref="I299">IF(E299="","",_xlfn.XLOOKUP(E299&amp;H299,Course!$A$2:$A$582&amp;Course!$K$2:$K$582,Course!$C$2:$C$582,""))</f>
        <v/>
      </c>
    </row>
    <row r="300" spans="5:9" ht="25" customHeight="1" x14ac:dyDescent="0.25">
      <c r="E300" s="40"/>
      <c r="F300" s="40"/>
      <c r="G300" s="41"/>
      <c r="H300" s="40"/>
      <c r="I300" s="4" t="str" cm="1">
        <f t="array" ref="I300">IF(E300="","",_xlfn.XLOOKUP(E300&amp;H300,Course!$A$2:$A$582&amp;Course!$K$2:$K$582,Course!$C$2:$C$582,""))</f>
        <v/>
      </c>
    </row>
    <row r="301" spans="5:9" ht="25" customHeight="1" x14ac:dyDescent="0.25">
      <c r="E301" s="40"/>
      <c r="F301" s="40"/>
      <c r="G301" s="41"/>
      <c r="H301" s="40"/>
      <c r="I301" s="4" t="str" cm="1">
        <f t="array" ref="I301">IF(E301="","",_xlfn.XLOOKUP(E301&amp;H301,Course!$A$2:$A$582&amp;Course!$K$2:$K$582,Course!$C$2:$C$582,""))</f>
        <v/>
      </c>
    </row>
    <row r="302" spans="5:9" ht="25" customHeight="1" x14ac:dyDescent="0.25">
      <c r="E302" s="40"/>
      <c r="F302" s="40"/>
      <c r="G302" s="41"/>
      <c r="H302" s="40"/>
      <c r="I302" s="4" t="str" cm="1">
        <f t="array" ref="I302">IF(E302="","",_xlfn.XLOOKUP(E302&amp;H302,Course!$A$2:$A$582&amp;Course!$K$2:$K$582,Course!$C$2:$C$582,""))</f>
        <v/>
      </c>
    </row>
    <row r="303" spans="5:9" ht="25" customHeight="1" x14ac:dyDescent="0.25">
      <c r="E303" s="40"/>
      <c r="F303" s="40"/>
      <c r="G303" s="41"/>
      <c r="H303" s="40"/>
      <c r="I303" s="4" t="str" cm="1">
        <f t="array" ref="I303">IF(E303="","",_xlfn.XLOOKUP(E303&amp;H303,Course!$A$2:$A$582&amp;Course!$K$2:$K$582,Course!$C$2:$C$582,""))</f>
        <v/>
      </c>
    </row>
    <row r="304" spans="5:9" ht="25" customHeight="1" x14ac:dyDescent="0.25">
      <c r="E304" s="40"/>
      <c r="F304" s="40"/>
      <c r="G304" s="41"/>
      <c r="H304" s="40"/>
      <c r="I304" s="4" t="str" cm="1">
        <f t="array" ref="I304">IF(E304="","",_xlfn.XLOOKUP(E304&amp;H304,Course!$A$2:$A$582&amp;Course!$K$2:$K$582,Course!$C$2:$C$582,""))</f>
        <v/>
      </c>
    </row>
    <row r="305" spans="5:9" ht="25" customHeight="1" x14ac:dyDescent="0.25">
      <c r="E305" s="40"/>
      <c r="F305" s="40"/>
      <c r="G305" s="41"/>
      <c r="H305" s="40"/>
      <c r="I305" s="4" t="str" cm="1">
        <f t="array" ref="I305">IF(E305="","",_xlfn.XLOOKUP(E305&amp;H305,Course!$A$2:$A$582&amp;Course!$K$2:$K$582,Course!$C$2:$C$582,""))</f>
        <v/>
      </c>
    </row>
    <row r="306" spans="5:9" ht="25" customHeight="1" x14ac:dyDescent="0.25">
      <c r="E306" s="40"/>
      <c r="F306" s="40"/>
      <c r="G306" s="41"/>
      <c r="H306" s="40"/>
      <c r="I306" s="4" t="str" cm="1">
        <f t="array" ref="I306">IF(E306="","",_xlfn.XLOOKUP(E306&amp;H306,Course!$A$2:$A$582&amp;Course!$K$2:$K$582,Course!$C$2:$C$582,""))</f>
        <v/>
      </c>
    </row>
    <row r="307" spans="5:9" ht="25" customHeight="1" x14ac:dyDescent="0.25">
      <c r="E307" s="40"/>
      <c r="F307" s="40"/>
      <c r="G307" s="41"/>
      <c r="H307" s="40"/>
      <c r="I307" s="4" t="str" cm="1">
        <f t="array" ref="I307">IF(E307="","",_xlfn.XLOOKUP(E307&amp;H307,Course!$A$2:$A$582&amp;Course!$K$2:$K$582,Course!$C$2:$C$582,""))</f>
        <v/>
      </c>
    </row>
    <row r="308" spans="5:9" ht="25" customHeight="1" x14ac:dyDescent="0.25">
      <c r="E308" s="40"/>
      <c r="F308" s="40"/>
      <c r="G308" s="41"/>
      <c r="H308" s="40"/>
      <c r="I308" s="4" t="str" cm="1">
        <f t="array" ref="I308">IF(E308="","",_xlfn.XLOOKUP(E308&amp;H308,Course!$A$2:$A$582&amp;Course!$K$2:$K$582,Course!$C$2:$C$582,""))</f>
        <v/>
      </c>
    </row>
    <row r="309" spans="5:9" ht="25" customHeight="1" x14ac:dyDescent="0.25">
      <c r="E309" s="40"/>
      <c r="F309" s="40"/>
      <c r="G309" s="41"/>
      <c r="H309" s="40"/>
      <c r="I309" s="4" t="str" cm="1">
        <f t="array" ref="I309">IF(E309="","",_xlfn.XLOOKUP(E309&amp;H309,Course!$A$2:$A$582&amp;Course!$K$2:$K$582,Course!$C$2:$C$582,""))</f>
        <v/>
      </c>
    </row>
    <row r="310" spans="5:9" ht="25" customHeight="1" x14ac:dyDescent="0.25">
      <c r="E310" s="40"/>
      <c r="F310" s="40"/>
      <c r="G310" s="41"/>
      <c r="H310" s="40"/>
      <c r="I310" s="4" t="str" cm="1">
        <f t="array" ref="I310">IF(E310="","",_xlfn.XLOOKUP(E310&amp;H310,Course!$A$2:$A$582&amp;Course!$K$2:$K$582,Course!$C$2:$C$582,""))</f>
        <v/>
      </c>
    </row>
    <row r="311" spans="5:9" ht="25" customHeight="1" x14ac:dyDescent="0.25">
      <c r="E311" s="40"/>
      <c r="F311" s="40"/>
      <c r="G311" s="41"/>
      <c r="H311" s="40"/>
      <c r="I311" s="4" t="str" cm="1">
        <f t="array" ref="I311">IF(E311="","",_xlfn.XLOOKUP(E311&amp;H311,Course!$A$2:$A$582&amp;Course!$K$2:$K$582,Course!$C$2:$C$582,""))</f>
        <v/>
      </c>
    </row>
    <row r="312" spans="5:9" ht="25" customHeight="1" x14ac:dyDescent="0.25">
      <c r="E312" s="40"/>
      <c r="F312" s="40"/>
      <c r="G312" s="41"/>
      <c r="H312" s="40"/>
      <c r="I312" s="4" t="str" cm="1">
        <f t="array" ref="I312">IF(E312="","",_xlfn.XLOOKUP(E312&amp;H312,Course!$A$2:$A$582&amp;Course!$K$2:$K$582,Course!$C$2:$C$582,""))</f>
        <v/>
      </c>
    </row>
    <row r="313" spans="5:9" ht="25" customHeight="1" x14ac:dyDescent="0.25">
      <c r="E313" s="40"/>
      <c r="F313" s="40"/>
      <c r="G313" s="41"/>
      <c r="H313" s="40"/>
      <c r="I313" s="4" t="str" cm="1">
        <f t="array" ref="I313">IF(E313="","",_xlfn.XLOOKUP(E313&amp;H313,Course!$A$2:$A$582&amp;Course!$K$2:$K$582,Course!$C$2:$C$582,""))</f>
        <v/>
      </c>
    </row>
    <row r="314" spans="5:9" ht="25" customHeight="1" x14ac:dyDescent="0.25">
      <c r="E314" s="40"/>
      <c r="F314" s="40"/>
      <c r="G314" s="41"/>
      <c r="H314" s="40"/>
      <c r="I314" s="4" t="str" cm="1">
        <f t="array" ref="I314">IF(E314="","",_xlfn.XLOOKUP(E314&amp;H314,Course!$A$2:$A$582&amp;Course!$K$2:$K$582,Course!$C$2:$C$582,""))</f>
        <v/>
      </c>
    </row>
    <row r="315" spans="5:9" ht="25" customHeight="1" x14ac:dyDescent="0.25">
      <c r="E315" s="40"/>
      <c r="F315" s="40"/>
      <c r="G315" s="41"/>
      <c r="H315" s="40"/>
      <c r="I315" s="4" t="str" cm="1">
        <f t="array" ref="I315">IF(E315="","",_xlfn.XLOOKUP(E315&amp;H315,Course!$A$2:$A$582&amp;Course!$K$2:$K$582,Course!$C$2:$C$582,""))</f>
        <v/>
      </c>
    </row>
    <row r="316" spans="5:9" ht="25" customHeight="1" x14ac:dyDescent="0.25">
      <c r="E316" s="40"/>
      <c r="F316" s="40"/>
      <c r="G316" s="41"/>
      <c r="H316" s="40"/>
      <c r="I316" s="4" t="str" cm="1">
        <f t="array" ref="I316">IF(E316="","",_xlfn.XLOOKUP(E316&amp;H316,Course!$A$2:$A$582&amp;Course!$K$2:$K$582,Course!$C$2:$C$582,""))</f>
        <v/>
      </c>
    </row>
    <row r="317" spans="5:9" ht="25" customHeight="1" x14ac:dyDescent="0.25">
      <c r="E317" s="40"/>
      <c r="F317" s="40"/>
      <c r="G317" s="41"/>
      <c r="H317" s="40"/>
      <c r="I317" s="4" t="str" cm="1">
        <f t="array" ref="I317">IF(E317="","",_xlfn.XLOOKUP(E317&amp;H317,Course!$A$2:$A$582&amp;Course!$K$2:$K$582,Course!$C$2:$C$582,""))</f>
        <v/>
      </c>
    </row>
    <row r="318" spans="5:9" ht="25" customHeight="1" x14ac:dyDescent="0.25">
      <c r="E318" s="40"/>
      <c r="F318" s="40"/>
      <c r="G318" s="41"/>
      <c r="H318" s="40"/>
      <c r="I318" s="4" t="str" cm="1">
        <f t="array" ref="I318">IF(E318="","",_xlfn.XLOOKUP(E318&amp;H318,Course!$A$2:$A$582&amp;Course!$K$2:$K$582,Course!$C$2:$C$582,""))</f>
        <v/>
      </c>
    </row>
    <row r="319" spans="5:9" ht="25" customHeight="1" x14ac:dyDescent="0.25">
      <c r="E319" s="40"/>
      <c r="F319" s="40"/>
      <c r="G319" s="41"/>
      <c r="H319" s="40"/>
      <c r="I319" s="4" t="str" cm="1">
        <f t="array" ref="I319">IF(E319="","",_xlfn.XLOOKUP(E319&amp;H319,Course!$A$2:$A$582&amp;Course!$K$2:$K$582,Course!$C$2:$C$582,""))</f>
        <v/>
      </c>
    </row>
    <row r="320" spans="5:9" ht="25" customHeight="1" x14ac:dyDescent="0.25">
      <c r="E320" s="40"/>
      <c r="F320" s="40"/>
      <c r="G320" s="41"/>
      <c r="H320" s="40"/>
      <c r="I320" s="4" t="str" cm="1">
        <f t="array" ref="I320">IF(E320="","",_xlfn.XLOOKUP(E320&amp;H320,Course!$A$2:$A$582&amp;Course!$K$2:$K$582,Course!$C$2:$C$582,""))</f>
        <v/>
      </c>
    </row>
    <row r="321" spans="5:9" ht="25" customHeight="1" x14ac:dyDescent="0.25">
      <c r="E321" s="40"/>
      <c r="F321" s="40"/>
      <c r="G321" s="41"/>
      <c r="H321" s="40"/>
      <c r="I321" s="4" t="str" cm="1">
        <f t="array" ref="I321">IF(E321="","",_xlfn.XLOOKUP(E321&amp;H321,Course!$A$2:$A$582&amp;Course!$K$2:$K$582,Course!$C$2:$C$582,""))</f>
        <v/>
      </c>
    </row>
    <row r="322" spans="5:9" ht="25" customHeight="1" x14ac:dyDescent="0.25">
      <c r="E322" s="40"/>
      <c r="F322" s="40"/>
      <c r="G322" s="41"/>
      <c r="H322" s="40"/>
      <c r="I322" s="4" t="str" cm="1">
        <f t="array" ref="I322">IF(E322="","",_xlfn.XLOOKUP(E322&amp;H322,Course!$A$2:$A$582&amp;Course!$K$2:$K$582,Course!$C$2:$C$582,""))</f>
        <v/>
      </c>
    </row>
    <row r="323" spans="5:9" ht="25" customHeight="1" x14ac:dyDescent="0.25">
      <c r="E323" s="40"/>
      <c r="F323" s="40"/>
      <c r="G323" s="41"/>
      <c r="H323" s="40"/>
      <c r="I323" s="4" t="str" cm="1">
        <f t="array" ref="I323">IF(E323="","",_xlfn.XLOOKUP(E323&amp;H323,Course!$A$2:$A$582&amp;Course!$K$2:$K$582,Course!$C$2:$C$582,""))</f>
        <v/>
      </c>
    </row>
    <row r="324" spans="5:9" ht="25" customHeight="1" x14ac:dyDescent="0.25">
      <c r="E324" s="40"/>
      <c r="F324" s="40"/>
      <c r="G324" s="41"/>
      <c r="H324" s="40"/>
      <c r="I324" s="4" t="str" cm="1">
        <f t="array" ref="I324">IF(E324="","",_xlfn.XLOOKUP(E324&amp;H324,Course!$A$2:$A$582&amp;Course!$K$2:$K$582,Course!$C$2:$C$582,""))</f>
        <v/>
      </c>
    </row>
    <row r="325" spans="5:9" ht="25" customHeight="1" x14ac:dyDescent="0.25">
      <c r="E325" s="40"/>
      <c r="F325" s="40"/>
      <c r="G325" s="41"/>
      <c r="H325" s="40"/>
      <c r="I325" s="4" t="str" cm="1">
        <f t="array" ref="I325">IF(E325="","",_xlfn.XLOOKUP(E325&amp;H325,Course!$A$2:$A$582&amp;Course!$K$2:$K$582,Course!$C$2:$C$582,""))</f>
        <v/>
      </c>
    </row>
    <row r="326" spans="5:9" ht="25" customHeight="1" x14ac:dyDescent="0.25">
      <c r="E326" s="40"/>
      <c r="F326" s="40"/>
      <c r="G326" s="41"/>
      <c r="H326" s="40"/>
      <c r="I326" s="4" t="str" cm="1">
        <f t="array" ref="I326">IF(E326="","",_xlfn.XLOOKUP(E326&amp;H326,Course!$A$2:$A$582&amp;Course!$K$2:$K$582,Course!$C$2:$C$582,""))</f>
        <v/>
      </c>
    </row>
    <row r="327" spans="5:9" ht="25" customHeight="1" x14ac:dyDescent="0.25">
      <c r="E327" s="40"/>
      <c r="F327" s="40"/>
      <c r="G327" s="41"/>
      <c r="H327" s="40"/>
      <c r="I327" s="4" t="str" cm="1">
        <f t="array" ref="I327">IF(E327="","",_xlfn.XLOOKUP(E327&amp;H327,Course!$A$2:$A$582&amp;Course!$K$2:$K$582,Course!$C$2:$C$582,""))</f>
        <v/>
      </c>
    </row>
    <row r="328" spans="5:9" ht="25" customHeight="1" x14ac:dyDescent="0.25">
      <c r="E328" s="40"/>
      <c r="F328" s="40"/>
      <c r="G328" s="41"/>
      <c r="H328" s="40"/>
      <c r="I328" s="4" t="str" cm="1">
        <f t="array" ref="I328">IF(E328="","",_xlfn.XLOOKUP(E328&amp;H328,Course!$A$2:$A$582&amp;Course!$K$2:$K$582,Course!$C$2:$C$582,""))</f>
        <v/>
      </c>
    </row>
    <row r="329" spans="5:9" ht="25" customHeight="1" x14ac:dyDescent="0.25">
      <c r="E329" s="40"/>
      <c r="F329" s="40"/>
      <c r="G329" s="41"/>
      <c r="H329" s="40"/>
      <c r="I329" s="4" t="str" cm="1">
        <f t="array" ref="I329">IF(E329="","",_xlfn.XLOOKUP(E329&amp;H329,Course!$A$2:$A$582&amp;Course!$K$2:$K$582,Course!$C$2:$C$582,""))</f>
        <v/>
      </c>
    </row>
    <row r="330" spans="5:9" ht="25" customHeight="1" x14ac:dyDescent="0.25">
      <c r="E330" s="40"/>
      <c r="F330" s="40"/>
      <c r="G330" s="41"/>
      <c r="H330" s="40"/>
      <c r="I330" s="4" t="str" cm="1">
        <f t="array" ref="I330">IF(E330="","",_xlfn.XLOOKUP(E330&amp;H330,Course!$A$2:$A$582&amp;Course!$K$2:$K$582,Course!$C$2:$C$582,""))</f>
        <v/>
      </c>
    </row>
    <row r="331" spans="5:9" ht="25" customHeight="1" x14ac:dyDescent="0.25">
      <c r="E331" s="40"/>
      <c r="F331" s="40"/>
      <c r="G331" s="41"/>
      <c r="H331" s="40"/>
      <c r="I331" s="4" t="str" cm="1">
        <f t="array" ref="I331">IF(E331="","",_xlfn.XLOOKUP(E331&amp;H331,Course!$A$2:$A$582&amp;Course!$K$2:$K$582,Course!$C$2:$C$582,""))</f>
        <v/>
      </c>
    </row>
    <row r="332" spans="5:9" ht="25" customHeight="1" x14ac:dyDescent="0.25">
      <c r="E332" s="40"/>
      <c r="F332" s="40"/>
      <c r="G332" s="41"/>
      <c r="H332" s="40"/>
      <c r="I332" s="4" t="str" cm="1">
        <f t="array" ref="I332">IF(E332="","",_xlfn.XLOOKUP(E332&amp;H332,Course!$A$2:$A$582&amp;Course!$K$2:$K$582,Course!$C$2:$C$582,""))</f>
        <v/>
      </c>
    </row>
    <row r="333" spans="5:9" ht="25" customHeight="1" x14ac:dyDescent="0.25">
      <c r="E333" s="40"/>
      <c r="F333" s="40"/>
      <c r="G333" s="41"/>
      <c r="H333" s="40"/>
      <c r="I333" s="4" t="str" cm="1">
        <f t="array" ref="I333">IF(E333="","",_xlfn.XLOOKUP(E333&amp;H333,Course!$A$2:$A$582&amp;Course!$K$2:$K$582,Course!$C$2:$C$582,""))</f>
        <v/>
      </c>
    </row>
    <row r="334" spans="5:9" ht="25" customHeight="1" x14ac:dyDescent="0.25">
      <c r="E334" s="40"/>
      <c r="F334" s="40"/>
      <c r="G334" s="41"/>
      <c r="H334" s="40"/>
      <c r="I334" s="4" t="str" cm="1">
        <f t="array" ref="I334">IF(E334="","",_xlfn.XLOOKUP(E334&amp;H334,Course!$A$2:$A$582&amp;Course!$K$2:$K$582,Course!$C$2:$C$582,""))</f>
        <v/>
      </c>
    </row>
    <row r="335" spans="5:9" ht="25" customHeight="1" x14ac:dyDescent="0.25">
      <c r="E335" s="40"/>
      <c r="F335" s="40"/>
      <c r="G335" s="41"/>
      <c r="H335" s="40"/>
      <c r="I335" s="4" t="str" cm="1">
        <f t="array" ref="I335">IF(E335="","",_xlfn.XLOOKUP(E335&amp;H335,Course!$A$2:$A$582&amp;Course!$K$2:$K$582,Course!$C$2:$C$582,""))</f>
        <v/>
      </c>
    </row>
    <row r="336" spans="5:9" ht="25" customHeight="1" x14ac:dyDescent="0.25">
      <c r="E336" s="40"/>
      <c r="F336" s="40"/>
      <c r="G336" s="41"/>
      <c r="H336" s="40"/>
      <c r="I336" s="4" t="str" cm="1">
        <f t="array" ref="I336">IF(E336="","",_xlfn.XLOOKUP(E336&amp;H336,Course!$A$2:$A$582&amp;Course!$K$2:$K$582,Course!$C$2:$C$582,""))</f>
        <v/>
      </c>
    </row>
    <row r="337" spans="5:9" ht="25" customHeight="1" x14ac:dyDescent="0.25">
      <c r="E337" s="40"/>
      <c r="F337" s="40"/>
      <c r="G337" s="41"/>
      <c r="H337" s="40"/>
      <c r="I337" s="4" t="str" cm="1">
        <f t="array" ref="I337">IF(E337="","",_xlfn.XLOOKUP(E337&amp;H337,Course!$A$2:$A$582&amp;Course!$K$2:$K$582,Course!$C$2:$C$582,""))</f>
        <v/>
      </c>
    </row>
    <row r="338" spans="5:9" ht="25" customHeight="1" x14ac:dyDescent="0.25">
      <c r="E338" s="40"/>
      <c r="F338" s="40"/>
      <c r="G338" s="41"/>
      <c r="H338" s="40"/>
      <c r="I338" s="4" t="str" cm="1">
        <f t="array" ref="I338">IF(E338="","",_xlfn.XLOOKUP(E338&amp;H338,Course!$A$2:$A$582&amp;Course!$K$2:$K$582,Course!$C$2:$C$582,""))</f>
        <v/>
      </c>
    </row>
    <row r="339" spans="5:9" ht="25" customHeight="1" x14ac:dyDescent="0.25">
      <c r="E339" s="40"/>
      <c r="F339" s="40"/>
      <c r="G339" s="41"/>
      <c r="H339" s="40"/>
      <c r="I339" s="4" t="str" cm="1">
        <f t="array" ref="I339">IF(E339="","",_xlfn.XLOOKUP(E339&amp;H339,Course!$A$2:$A$582&amp;Course!$K$2:$K$582,Course!$C$2:$C$582,""))</f>
        <v/>
      </c>
    </row>
    <row r="340" spans="5:9" ht="25" customHeight="1" x14ac:dyDescent="0.25">
      <c r="E340" s="40"/>
      <c r="F340" s="40"/>
      <c r="G340" s="41"/>
      <c r="H340" s="40"/>
      <c r="I340" s="4" t="str" cm="1">
        <f t="array" ref="I340">IF(E340="","",_xlfn.XLOOKUP(E340&amp;H340,Course!$A$2:$A$582&amp;Course!$K$2:$K$582,Course!$C$2:$C$582,""))</f>
        <v/>
      </c>
    </row>
    <row r="341" spans="5:9" ht="25" customHeight="1" x14ac:dyDescent="0.25">
      <c r="E341" s="40"/>
      <c r="F341" s="40"/>
      <c r="G341" s="41"/>
      <c r="H341" s="40"/>
      <c r="I341" s="4" t="str" cm="1">
        <f t="array" ref="I341">IF(E341="","",_xlfn.XLOOKUP(E341&amp;H341,Course!$A$2:$A$582&amp;Course!$K$2:$K$582,Course!$C$2:$C$582,""))</f>
        <v/>
      </c>
    </row>
    <row r="342" spans="5:9" ht="25" customHeight="1" x14ac:dyDescent="0.25">
      <c r="E342" s="40"/>
      <c r="F342" s="40"/>
      <c r="G342" s="41"/>
      <c r="H342" s="40"/>
      <c r="I342" s="4" t="str" cm="1">
        <f t="array" ref="I342">IF(E342="","",_xlfn.XLOOKUP(E342&amp;H342,Course!$A$2:$A$582&amp;Course!$K$2:$K$582,Course!$C$2:$C$582,""))</f>
        <v/>
      </c>
    </row>
    <row r="343" spans="5:9" ht="25" customHeight="1" x14ac:dyDescent="0.25">
      <c r="E343" s="40"/>
      <c r="F343" s="40"/>
      <c r="G343" s="41"/>
      <c r="H343" s="40"/>
      <c r="I343" s="4" t="str" cm="1">
        <f t="array" ref="I343">IF(E343="","",_xlfn.XLOOKUP(E343&amp;H343,Course!$A$2:$A$582&amp;Course!$K$2:$K$582,Course!$C$2:$C$582,""))</f>
        <v/>
      </c>
    </row>
    <row r="344" spans="5:9" ht="25" customHeight="1" x14ac:dyDescent="0.25">
      <c r="E344" s="40"/>
      <c r="F344" s="40"/>
      <c r="G344" s="41"/>
      <c r="H344" s="40"/>
      <c r="I344" s="4" t="str" cm="1">
        <f t="array" ref="I344">IF(E344="","",_xlfn.XLOOKUP(E344&amp;H344,Course!$A$2:$A$582&amp;Course!$K$2:$K$582,Course!$C$2:$C$582,""))</f>
        <v/>
      </c>
    </row>
    <row r="345" spans="5:9" ht="25" customHeight="1" x14ac:dyDescent="0.25">
      <c r="E345" s="40"/>
      <c r="F345" s="40"/>
      <c r="G345" s="41"/>
      <c r="H345" s="40"/>
      <c r="I345" s="4" t="str" cm="1">
        <f t="array" ref="I345">IF(E345="","",_xlfn.XLOOKUP(E345&amp;H345,Course!$A$2:$A$582&amp;Course!$K$2:$K$582,Course!$C$2:$C$582,""))</f>
        <v/>
      </c>
    </row>
    <row r="346" spans="5:9" ht="25" customHeight="1" x14ac:dyDescent="0.25">
      <c r="E346" s="40"/>
      <c r="F346" s="40"/>
      <c r="G346" s="41"/>
      <c r="H346" s="40"/>
      <c r="I346" s="4" t="str" cm="1">
        <f t="array" ref="I346">IF(E346="","",_xlfn.XLOOKUP(E346&amp;H346,Course!$A$2:$A$582&amp;Course!$K$2:$K$582,Course!$C$2:$C$582,""))</f>
        <v/>
      </c>
    </row>
    <row r="347" spans="5:9" ht="25" customHeight="1" x14ac:dyDescent="0.25">
      <c r="E347" s="40"/>
      <c r="F347" s="40"/>
      <c r="G347" s="41"/>
      <c r="H347" s="40"/>
      <c r="I347" s="4" t="str" cm="1">
        <f t="array" ref="I347">IF(E347="","",_xlfn.XLOOKUP(E347&amp;H347,Course!$A$2:$A$582&amp;Course!$K$2:$K$582,Course!$C$2:$C$582,""))</f>
        <v/>
      </c>
    </row>
    <row r="348" spans="5:9" ht="25" customHeight="1" x14ac:dyDescent="0.25">
      <c r="E348" s="40"/>
      <c r="F348" s="40"/>
      <c r="G348" s="41"/>
      <c r="H348" s="40"/>
      <c r="I348" s="4" t="str" cm="1">
        <f t="array" ref="I348">IF(E348="","",_xlfn.XLOOKUP(E348&amp;H348,Course!$A$2:$A$582&amp;Course!$K$2:$K$582,Course!$C$2:$C$582,""))</f>
        <v/>
      </c>
    </row>
    <row r="349" spans="5:9" ht="25" customHeight="1" x14ac:dyDescent="0.25">
      <c r="E349" s="40"/>
      <c r="F349" s="40"/>
      <c r="G349" s="41"/>
      <c r="H349" s="40"/>
      <c r="I349" s="4" t="str" cm="1">
        <f t="array" ref="I349">IF(E349="","",_xlfn.XLOOKUP(E349&amp;H349,Course!$A$2:$A$582&amp;Course!$K$2:$K$582,Course!$C$2:$C$582,""))</f>
        <v/>
      </c>
    </row>
    <row r="350" spans="5:9" ht="25" customHeight="1" x14ac:dyDescent="0.25">
      <c r="E350" s="40"/>
      <c r="F350" s="40"/>
      <c r="G350" s="41"/>
      <c r="H350" s="40"/>
      <c r="I350" s="4" t="str" cm="1">
        <f t="array" ref="I350">IF(E350="","",_xlfn.XLOOKUP(E350&amp;H350,Course!$A$2:$A$582&amp;Course!$K$2:$K$582,Course!$C$2:$C$582,""))</f>
        <v/>
      </c>
    </row>
    <row r="351" spans="5:9" ht="25" customHeight="1" x14ac:dyDescent="0.25">
      <c r="E351" s="40"/>
      <c r="F351" s="40"/>
      <c r="G351" s="41"/>
      <c r="H351" s="40"/>
      <c r="I351" s="4" t="str" cm="1">
        <f t="array" ref="I351">IF(E351="","",_xlfn.XLOOKUP(E351&amp;H351,Course!$A$2:$A$582&amp;Course!$K$2:$K$582,Course!$C$2:$C$582,""))</f>
        <v/>
      </c>
    </row>
    <row r="352" spans="5:9" ht="25" customHeight="1" x14ac:dyDescent="0.25">
      <c r="E352" s="40"/>
      <c r="F352" s="40"/>
      <c r="G352" s="41"/>
      <c r="H352" s="40"/>
      <c r="I352" s="4" t="str" cm="1">
        <f t="array" ref="I352">IF(E352="","",_xlfn.XLOOKUP(E352&amp;H352,Course!$A$2:$A$582&amp;Course!$K$2:$K$582,Course!$C$2:$C$582,""))</f>
        <v/>
      </c>
    </row>
    <row r="353" spans="5:9" ht="25" customHeight="1" x14ac:dyDescent="0.25">
      <c r="E353" s="40"/>
      <c r="F353" s="40"/>
      <c r="G353" s="41"/>
      <c r="H353" s="40"/>
      <c r="I353" s="4" t="str" cm="1">
        <f t="array" ref="I353">IF(E353="","",_xlfn.XLOOKUP(E353&amp;H353,Course!$A$2:$A$582&amp;Course!$K$2:$K$582,Course!$C$2:$C$582,""))</f>
        <v/>
      </c>
    </row>
    <row r="354" spans="5:9" ht="25" customHeight="1" x14ac:dyDescent="0.25">
      <c r="E354" s="40"/>
      <c r="F354" s="40"/>
      <c r="G354" s="41"/>
      <c r="H354" s="40"/>
      <c r="I354" s="4" t="str" cm="1">
        <f t="array" ref="I354">IF(E354="","",_xlfn.XLOOKUP(E354&amp;H354,Course!$A$2:$A$582&amp;Course!$K$2:$K$582,Course!$C$2:$C$582,""))</f>
        <v/>
      </c>
    </row>
    <row r="355" spans="5:9" ht="25" customHeight="1" x14ac:dyDescent="0.25">
      <c r="E355" s="40"/>
      <c r="F355" s="40"/>
      <c r="G355" s="41"/>
      <c r="H355" s="40"/>
      <c r="I355" s="4" t="str" cm="1">
        <f t="array" ref="I355">IF(E355="","",_xlfn.XLOOKUP(E355&amp;H355,Course!$A$2:$A$582&amp;Course!$K$2:$K$582,Course!$C$2:$C$582,""))</f>
        <v/>
      </c>
    </row>
    <row r="356" spans="5:9" ht="25" customHeight="1" x14ac:dyDescent="0.25">
      <c r="E356" s="40"/>
      <c r="F356" s="40"/>
      <c r="G356" s="41"/>
      <c r="H356" s="40"/>
      <c r="I356" s="4" t="str" cm="1">
        <f t="array" ref="I356">IF(E356="","",_xlfn.XLOOKUP(E356&amp;H356,Course!$A$2:$A$582&amp;Course!$K$2:$K$582,Course!$C$2:$C$582,""))</f>
        <v/>
      </c>
    </row>
    <row r="357" spans="5:9" ht="25" customHeight="1" x14ac:dyDescent="0.25">
      <c r="E357" s="40"/>
      <c r="F357" s="40"/>
      <c r="G357" s="41"/>
      <c r="H357" s="40"/>
      <c r="I357" s="4" t="str" cm="1">
        <f t="array" ref="I357">IF(E357="","",_xlfn.XLOOKUP(E357&amp;H357,Course!$A$2:$A$582&amp;Course!$K$2:$K$582,Course!$C$2:$C$582,""))</f>
        <v/>
      </c>
    </row>
    <row r="358" spans="5:9" ht="25" customHeight="1" x14ac:dyDescent="0.25">
      <c r="E358" s="40"/>
      <c r="F358" s="40"/>
      <c r="G358" s="41"/>
      <c r="H358" s="40"/>
      <c r="I358" s="4" t="str" cm="1">
        <f t="array" ref="I358">IF(E358="","",_xlfn.XLOOKUP(E358&amp;H358,Course!$A$2:$A$582&amp;Course!$K$2:$K$582,Course!$C$2:$C$582,""))</f>
        <v/>
      </c>
    </row>
    <row r="359" spans="5:9" ht="25" customHeight="1" x14ac:dyDescent="0.25">
      <c r="E359" s="40"/>
      <c r="F359" s="40"/>
      <c r="G359" s="41"/>
      <c r="H359" s="40"/>
      <c r="I359" s="4" t="str" cm="1">
        <f t="array" ref="I359">IF(E359="","",_xlfn.XLOOKUP(E359&amp;H359,Course!$A$2:$A$582&amp;Course!$K$2:$K$582,Course!$C$2:$C$582,""))</f>
        <v/>
      </c>
    </row>
    <row r="360" spans="5:9" ht="25" customHeight="1" x14ac:dyDescent="0.25">
      <c r="E360" s="40"/>
      <c r="F360" s="40"/>
      <c r="G360" s="41"/>
      <c r="H360" s="40"/>
      <c r="I360" s="4" t="str" cm="1">
        <f t="array" ref="I360">IF(E360="","",_xlfn.XLOOKUP(E360&amp;H360,Course!$A$2:$A$582&amp;Course!$K$2:$K$582,Course!$C$2:$C$582,""))</f>
        <v/>
      </c>
    </row>
    <row r="361" spans="5:9" ht="25" customHeight="1" x14ac:dyDescent="0.25">
      <c r="E361" s="40"/>
      <c r="F361" s="40"/>
      <c r="G361" s="41"/>
      <c r="H361" s="40"/>
      <c r="I361" s="4" t="str" cm="1">
        <f t="array" ref="I361">IF(E361="","",_xlfn.XLOOKUP(E361&amp;H361,Course!$A$2:$A$582&amp;Course!$K$2:$K$582,Course!$C$2:$C$582,""))</f>
        <v/>
      </c>
    </row>
    <row r="362" spans="5:9" ht="25" customHeight="1" x14ac:dyDescent="0.25">
      <c r="E362" s="40"/>
      <c r="F362" s="40"/>
      <c r="G362" s="41"/>
      <c r="H362" s="40"/>
      <c r="I362" s="4" t="str" cm="1">
        <f t="array" ref="I362">IF(E362="","",_xlfn.XLOOKUP(E362&amp;H362,Course!$A$2:$A$582&amp;Course!$K$2:$K$582,Course!$C$2:$C$582,""))</f>
        <v/>
      </c>
    </row>
    <row r="363" spans="5:9" ht="25" customHeight="1" x14ac:dyDescent="0.25">
      <c r="E363" s="40"/>
      <c r="F363" s="40"/>
      <c r="G363" s="41"/>
      <c r="H363" s="40"/>
      <c r="I363" s="4" t="str" cm="1">
        <f t="array" ref="I363">IF(E363="","",_xlfn.XLOOKUP(E363&amp;H363,Course!$A$2:$A$582&amp;Course!$K$2:$K$582,Course!$C$2:$C$582,""))</f>
        <v/>
      </c>
    </row>
    <row r="364" spans="5:9" ht="25" customHeight="1" x14ac:dyDescent="0.25">
      <c r="E364" s="40"/>
      <c r="F364" s="40"/>
      <c r="G364" s="41"/>
      <c r="H364" s="40"/>
      <c r="I364" s="4" t="str" cm="1">
        <f t="array" ref="I364">IF(E364="","",_xlfn.XLOOKUP(E364&amp;H364,Course!$A$2:$A$582&amp;Course!$K$2:$K$582,Course!$C$2:$C$582,""))</f>
        <v/>
      </c>
    </row>
    <row r="365" spans="5:9" ht="25" customHeight="1" x14ac:dyDescent="0.25">
      <c r="E365" s="40"/>
      <c r="F365" s="40"/>
      <c r="G365" s="41"/>
      <c r="H365" s="40"/>
      <c r="I365" s="4" t="str" cm="1">
        <f t="array" ref="I365">IF(E365="","",_xlfn.XLOOKUP(E365&amp;H365,Course!$A$2:$A$582&amp;Course!$K$2:$K$582,Course!$C$2:$C$582,""))</f>
        <v/>
      </c>
    </row>
    <row r="366" spans="5:9" ht="25" customHeight="1" x14ac:dyDescent="0.25">
      <c r="E366" s="40"/>
      <c r="F366" s="40"/>
      <c r="G366" s="41"/>
      <c r="H366" s="40"/>
      <c r="I366" s="4" t="str" cm="1">
        <f t="array" ref="I366">IF(E366="","",_xlfn.XLOOKUP(E366&amp;H366,Course!$A$2:$A$582&amp;Course!$K$2:$K$582,Course!$C$2:$C$582,""))</f>
        <v/>
      </c>
    </row>
    <row r="367" spans="5:9" ht="25" customHeight="1" x14ac:dyDescent="0.25">
      <c r="E367" s="40"/>
      <c r="F367" s="40"/>
      <c r="G367" s="41"/>
      <c r="H367" s="40"/>
      <c r="I367" s="4" t="str" cm="1">
        <f t="array" ref="I367">IF(E367="","",_xlfn.XLOOKUP(E367&amp;H367,Course!$A$2:$A$582&amp;Course!$K$2:$K$582,Course!$C$2:$C$582,""))</f>
        <v/>
      </c>
    </row>
    <row r="368" spans="5:9" ht="25" customHeight="1" x14ac:dyDescent="0.25">
      <c r="E368" s="40"/>
      <c r="F368" s="40"/>
      <c r="G368" s="41"/>
      <c r="H368" s="40"/>
      <c r="I368" s="4" t="str" cm="1">
        <f t="array" ref="I368">IF(E368="","",_xlfn.XLOOKUP(E368&amp;H368,Course!$A$2:$A$582&amp;Course!$K$2:$K$582,Course!$C$2:$C$582,""))</f>
        <v/>
      </c>
    </row>
    <row r="369" spans="5:9" ht="25" customHeight="1" x14ac:dyDescent="0.25">
      <c r="E369" s="40"/>
      <c r="F369" s="40"/>
      <c r="G369" s="41"/>
      <c r="H369" s="40"/>
      <c r="I369" s="4" t="str" cm="1">
        <f t="array" ref="I369">IF(E369="","",_xlfn.XLOOKUP(E369&amp;H369,Course!$A$2:$A$582&amp;Course!$K$2:$K$582,Course!$C$2:$C$582,""))</f>
        <v/>
      </c>
    </row>
    <row r="370" spans="5:9" ht="25" customHeight="1" x14ac:dyDescent="0.25">
      <c r="E370" s="40"/>
      <c r="F370" s="40"/>
      <c r="G370" s="41"/>
      <c r="H370" s="40"/>
      <c r="I370" s="4" t="str" cm="1">
        <f t="array" ref="I370">IF(E370="","",_xlfn.XLOOKUP(E370&amp;H370,Course!$A$2:$A$582&amp;Course!$K$2:$K$582,Course!$C$2:$C$582,""))</f>
        <v/>
      </c>
    </row>
    <row r="371" spans="5:9" ht="25" customHeight="1" x14ac:dyDescent="0.25">
      <c r="E371" s="40"/>
      <c r="F371" s="40"/>
      <c r="G371" s="41"/>
      <c r="H371" s="40"/>
      <c r="I371" s="4" t="str" cm="1">
        <f t="array" ref="I371">IF(E371="","",_xlfn.XLOOKUP(E371&amp;H371,Course!$A$2:$A$582&amp;Course!$K$2:$K$582,Course!$C$2:$C$582,""))</f>
        <v/>
      </c>
    </row>
    <row r="372" spans="5:9" ht="25" customHeight="1" x14ac:dyDescent="0.25">
      <c r="E372" s="40"/>
      <c r="F372" s="40"/>
      <c r="G372" s="41"/>
      <c r="H372" s="40"/>
      <c r="I372" s="4" t="str" cm="1">
        <f t="array" ref="I372">IF(E372="","",_xlfn.XLOOKUP(E372&amp;H372,Course!$A$2:$A$582&amp;Course!$K$2:$K$582,Course!$C$2:$C$582,""))</f>
        <v/>
      </c>
    </row>
    <row r="373" spans="5:9" ht="25" customHeight="1" x14ac:dyDescent="0.25">
      <c r="E373" s="40"/>
      <c r="F373" s="40"/>
      <c r="G373" s="41"/>
      <c r="H373" s="40"/>
      <c r="I373" s="4" t="str" cm="1">
        <f t="array" ref="I373">IF(E373="","",_xlfn.XLOOKUP(E373&amp;H373,Course!$A$2:$A$582&amp;Course!$K$2:$K$582,Course!$C$2:$C$582,""))</f>
        <v/>
      </c>
    </row>
    <row r="374" spans="5:9" ht="25" customHeight="1" x14ac:dyDescent="0.25">
      <c r="E374" s="40"/>
      <c r="F374" s="40"/>
      <c r="G374" s="41"/>
      <c r="H374" s="40"/>
      <c r="I374" s="4" t="str" cm="1">
        <f t="array" ref="I374">IF(E374="","",_xlfn.XLOOKUP(E374&amp;H374,Course!$A$2:$A$582&amp;Course!$K$2:$K$582,Course!$C$2:$C$582,""))</f>
        <v/>
      </c>
    </row>
    <row r="375" spans="5:9" ht="25" customHeight="1" x14ac:dyDescent="0.25">
      <c r="E375" s="40"/>
      <c r="F375" s="40"/>
      <c r="G375" s="41"/>
      <c r="H375" s="40"/>
      <c r="I375" s="4" t="str" cm="1">
        <f t="array" ref="I375">IF(E375="","",_xlfn.XLOOKUP(E375&amp;H375,Course!$A$2:$A$582&amp;Course!$K$2:$K$582,Course!$C$2:$C$582,""))</f>
        <v/>
      </c>
    </row>
    <row r="376" spans="5:9" ht="25" customHeight="1" x14ac:dyDescent="0.25">
      <c r="E376" s="40"/>
      <c r="F376" s="40"/>
      <c r="G376" s="41"/>
      <c r="H376" s="40"/>
      <c r="I376" s="4" t="str" cm="1">
        <f t="array" ref="I376">IF(E376="","",_xlfn.XLOOKUP(E376&amp;H376,Course!$A$2:$A$582&amp;Course!$K$2:$K$582,Course!$C$2:$C$582,""))</f>
        <v/>
      </c>
    </row>
    <row r="377" spans="5:9" ht="25" customHeight="1" x14ac:dyDescent="0.25">
      <c r="E377" s="40"/>
      <c r="F377" s="40"/>
      <c r="G377" s="41"/>
      <c r="H377" s="40"/>
      <c r="I377" s="4" t="str" cm="1">
        <f t="array" ref="I377">IF(E377="","",_xlfn.XLOOKUP(E377&amp;H377,Course!$A$2:$A$582&amp;Course!$K$2:$K$582,Course!$C$2:$C$582,""))</f>
        <v/>
      </c>
    </row>
    <row r="378" spans="5:9" ht="25" customHeight="1" x14ac:dyDescent="0.25">
      <c r="E378" s="40"/>
      <c r="F378" s="40"/>
      <c r="G378" s="41"/>
      <c r="H378" s="40"/>
      <c r="I378" s="4" t="str" cm="1">
        <f t="array" ref="I378">IF(E378="","",_xlfn.XLOOKUP(E378&amp;H378,Course!$A$2:$A$582&amp;Course!$K$2:$K$582,Course!$C$2:$C$582,""))</f>
        <v/>
      </c>
    </row>
    <row r="379" spans="5:9" ht="25" customHeight="1" x14ac:dyDescent="0.25">
      <c r="E379" s="40"/>
      <c r="F379" s="40"/>
      <c r="G379" s="41"/>
      <c r="H379" s="40"/>
      <c r="I379" s="4" t="str" cm="1">
        <f t="array" ref="I379">IF(E379="","",_xlfn.XLOOKUP(E379&amp;H379,Course!$A$2:$A$582&amp;Course!$K$2:$K$582,Course!$C$2:$C$582,""))</f>
        <v/>
      </c>
    </row>
    <row r="380" spans="5:9" ht="25" customHeight="1" x14ac:dyDescent="0.25">
      <c r="E380" s="40"/>
      <c r="F380" s="40"/>
      <c r="G380" s="41"/>
      <c r="H380" s="40"/>
      <c r="I380" s="4" t="str" cm="1">
        <f t="array" ref="I380">IF(E380="","",_xlfn.XLOOKUP(E380&amp;H380,Course!$A$2:$A$582&amp;Course!$K$2:$K$582,Course!$C$2:$C$582,""))</f>
        <v/>
      </c>
    </row>
    <row r="381" spans="5:9" ht="25" customHeight="1" x14ac:dyDescent="0.25">
      <c r="E381" s="40"/>
      <c r="F381" s="40"/>
      <c r="G381" s="41"/>
      <c r="H381" s="40"/>
      <c r="I381" s="4" t="str" cm="1">
        <f t="array" ref="I381">IF(E381="","",_xlfn.XLOOKUP(E381&amp;H381,Course!$A$2:$A$582&amp;Course!$K$2:$K$582,Course!$C$2:$C$582,""))</f>
        <v/>
      </c>
    </row>
    <row r="382" spans="5:9" ht="25" customHeight="1" x14ac:dyDescent="0.25">
      <c r="E382" s="40"/>
      <c r="F382" s="40"/>
      <c r="G382" s="41"/>
      <c r="H382" s="40"/>
      <c r="I382" s="4" t="str" cm="1">
        <f t="array" ref="I382">IF(E382="","",_xlfn.XLOOKUP(E382&amp;H382,Course!$A$2:$A$582&amp;Course!$K$2:$K$582,Course!$C$2:$C$582,""))</f>
        <v/>
      </c>
    </row>
    <row r="383" spans="5:9" ht="25" customHeight="1" x14ac:dyDescent="0.25">
      <c r="E383" s="40"/>
      <c r="F383" s="40"/>
      <c r="G383" s="41"/>
      <c r="H383" s="40"/>
      <c r="I383" s="4" t="str" cm="1">
        <f t="array" ref="I383">IF(E383="","",_xlfn.XLOOKUP(E383&amp;H383,Course!$A$2:$A$582&amp;Course!$K$2:$K$582,Course!$C$2:$C$582,""))</f>
        <v/>
      </c>
    </row>
    <row r="384" spans="5:9" ht="25" customHeight="1" x14ac:dyDescent="0.25">
      <c r="E384" s="40"/>
      <c r="F384" s="40"/>
      <c r="G384" s="41"/>
      <c r="H384" s="40"/>
      <c r="I384" s="4" t="str" cm="1">
        <f t="array" ref="I384">IF(E384="","",_xlfn.XLOOKUP(E384&amp;H384,Course!$A$2:$A$582&amp;Course!$K$2:$K$582,Course!$C$2:$C$582,""))</f>
        <v/>
      </c>
    </row>
    <row r="385" spans="5:9" ht="25" customHeight="1" x14ac:dyDescent="0.25">
      <c r="E385" s="40"/>
      <c r="F385" s="40"/>
      <c r="G385" s="41"/>
      <c r="H385" s="40"/>
      <c r="I385" s="4" t="str" cm="1">
        <f t="array" ref="I385">IF(E385="","",_xlfn.XLOOKUP(E385&amp;H385,Course!$A$2:$A$582&amp;Course!$K$2:$K$582,Course!$C$2:$C$582,""))</f>
        <v/>
      </c>
    </row>
    <row r="386" spans="5:9" ht="25" customHeight="1" x14ac:dyDescent="0.25">
      <c r="E386" s="40"/>
      <c r="F386" s="40"/>
      <c r="G386" s="41"/>
      <c r="H386" s="40"/>
      <c r="I386" s="4" t="str" cm="1">
        <f t="array" ref="I386">IF(E386="","",_xlfn.XLOOKUP(E386&amp;H386,Course!$A$2:$A$582&amp;Course!$K$2:$K$582,Course!$C$2:$C$582,""))</f>
        <v/>
      </c>
    </row>
    <row r="387" spans="5:9" ht="25" customHeight="1" x14ac:dyDescent="0.25">
      <c r="E387" s="40"/>
      <c r="F387" s="40"/>
      <c r="G387" s="41"/>
      <c r="H387" s="40"/>
      <c r="I387" s="4" t="str" cm="1">
        <f t="array" ref="I387">IF(E387="","",_xlfn.XLOOKUP(E387&amp;H387,Course!$A$2:$A$582&amp;Course!$K$2:$K$582,Course!$C$2:$C$582,""))</f>
        <v/>
      </c>
    </row>
    <row r="388" spans="5:9" ht="25" customHeight="1" x14ac:dyDescent="0.25">
      <c r="E388" s="40"/>
      <c r="F388" s="40"/>
      <c r="G388" s="41"/>
      <c r="H388" s="40"/>
      <c r="I388" s="4" t="str" cm="1">
        <f t="array" ref="I388">IF(E388="","",_xlfn.XLOOKUP(E388&amp;H388,Course!$A$2:$A$582&amp;Course!$K$2:$K$582,Course!$C$2:$C$582,""))</f>
        <v/>
      </c>
    </row>
    <row r="389" spans="5:9" ht="25" customHeight="1" x14ac:dyDescent="0.25">
      <c r="E389" s="40"/>
      <c r="F389" s="40"/>
      <c r="G389" s="41"/>
      <c r="H389" s="40"/>
      <c r="I389" s="4" t="str" cm="1">
        <f t="array" ref="I389">IF(E389="","",_xlfn.XLOOKUP(E389&amp;H389,Course!$A$2:$A$582&amp;Course!$K$2:$K$582,Course!$C$2:$C$582,""))</f>
        <v/>
      </c>
    </row>
    <row r="390" spans="5:9" ht="25" customHeight="1" x14ac:dyDescent="0.25">
      <c r="E390" s="40"/>
      <c r="F390" s="40"/>
      <c r="G390" s="41"/>
      <c r="H390" s="40"/>
      <c r="I390" s="4" t="str" cm="1">
        <f t="array" ref="I390">IF(E390="","",_xlfn.XLOOKUP(E390&amp;H390,Course!$A$2:$A$582&amp;Course!$K$2:$K$582,Course!$C$2:$C$582,""))</f>
        <v/>
      </c>
    </row>
    <row r="391" spans="5:9" ht="25" customHeight="1" x14ac:dyDescent="0.25">
      <c r="E391" s="40"/>
      <c r="F391" s="40"/>
      <c r="G391" s="41"/>
      <c r="H391" s="40"/>
      <c r="I391" s="4" t="str" cm="1">
        <f t="array" ref="I391">IF(E391="","",_xlfn.XLOOKUP(E391&amp;H391,Course!$A$2:$A$582&amp;Course!$K$2:$K$582,Course!$C$2:$C$582,""))</f>
        <v/>
      </c>
    </row>
    <row r="392" spans="5:9" ht="25" customHeight="1" x14ac:dyDescent="0.25">
      <c r="E392" s="40"/>
      <c r="F392" s="40"/>
      <c r="G392" s="41"/>
      <c r="H392" s="40"/>
      <c r="I392" s="4" t="str" cm="1">
        <f t="array" ref="I392">IF(E392="","",_xlfn.XLOOKUP(E392&amp;H392,Course!$A$2:$A$582&amp;Course!$K$2:$K$582,Course!$C$2:$C$582,""))</f>
        <v/>
      </c>
    </row>
    <row r="393" spans="5:9" ht="25" customHeight="1" x14ac:dyDescent="0.25">
      <c r="E393" s="40"/>
      <c r="F393" s="40"/>
      <c r="G393" s="41"/>
      <c r="H393" s="40"/>
      <c r="I393" s="4" t="str" cm="1">
        <f t="array" ref="I393">IF(E393="","",_xlfn.XLOOKUP(E393&amp;H393,Course!$A$2:$A$582&amp;Course!$K$2:$K$582,Course!$C$2:$C$582,""))</f>
        <v/>
      </c>
    </row>
    <row r="394" spans="5:9" ht="25" customHeight="1" x14ac:dyDescent="0.25">
      <c r="E394" s="40"/>
      <c r="F394" s="40"/>
      <c r="G394" s="41"/>
      <c r="H394" s="40"/>
      <c r="I394" s="4" t="str" cm="1">
        <f t="array" ref="I394">IF(E394="","",_xlfn.XLOOKUP(E394&amp;H394,Course!$A$2:$A$582&amp;Course!$K$2:$K$582,Course!$C$2:$C$582,""))</f>
        <v/>
      </c>
    </row>
    <row r="395" spans="5:9" ht="25" customHeight="1" x14ac:dyDescent="0.25">
      <c r="E395" s="40"/>
      <c r="F395" s="40"/>
      <c r="G395" s="41"/>
      <c r="H395" s="40"/>
      <c r="I395" s="4" t="str" cm="1">
        <f t="array" ref="I395">IF(E395="","",_xlfn.XLOOKUP(E395&amp;H395,Course!$A$2:$A$582&amp;Course!$K$2:$K$582,Course!$C$2:$C$582,""))</f>
        <v/>
      </c>
    </row>
    <row r="396" spans="5:9" ht="25" customHeight="1" x14ac:dyDescent="0.25">
      <c r="E396" s="40"/>
      <c r="F396" s="40"/>
      <c r="G396" s="41"/>
      <c r="H396" s="40"/>
      <c r="I396" s="4" t="str" cm="1">
        <f t="array" ref="I396">IF(E396="","",_xlfn.XLOOKUP(E396&amp;H396,Course!$A$2:$A$582&amp;Course!$K$2:$K$582,Course!$C$2:$C$582,""))</f>
        <v/>
      </c>
    </row>
    <row r="397" spans="5:9" ht="25" customHeight="1" x14ac:dyDescent="0.25">
      <c r="E397" s="40"/>
      <c r="F397" s="40"/>
      <c r="G397" s="41"/>
      <c r="H397" s="40"/>
      <c r="I397" s="4" t="str" cm="1">
        <f t="array" ref="I397">IF(E397="","",_xlfn.XLOOKUP(E397&amp;H397,Course!$A$2:$A$582&amp;Course!$K$2:$K$582,Course!$C$2:$C$582,""))</f>
        <v/>
      </c>
    </row>
    <row r="398" spans="5:9" ht="25" customHeight="1" x14ac:dyDescent="0.25">
      <c r="E398" s="40"/>
      <c r="F398" s="40"/>
      <c r="G398" s="41"/>
      <c r="H398" s="40"/>
      <c r="I398" s="4" t="str" cm="1">
        <f t="array" ref="I398">IF(E398="","",_xlfn.XLOOKUP(E398&amp;H398,Course!$A$2:$A$582&amp;Course!$K$2:$K$582,Course!$C$2:$C$582,""))</f>
        <v/>
      </c>
    </row>
    <row r="399" spans="5:9" ht="25" customHeight="1" x14ac:dyDescent="0.25">
      <c r="E399" s="40"/>
      <c r="F399" s="40"/>
      <c r="G399" s="41"/>
      <c r="H399" s="40"/>
      <c r="I399" s="4" t="str" cm="1">
        <f t="array" ref="I399">IF(E399="","",_xlfn.XLOOKUP(E399&amp;H399,Course!$A$2:$A$582&amp;Course!$K$2:$K$582,Course!$C$2:$C$582,""))</f>
        <v/>
      </c>
    </row>
    <row r="400" spans="5:9" ht="25" customHeight="1" x14ac:dyDescent="0.25">
      <c r="E400" s="40"/>
      <c r="F400" s="40"/>
      <c r="G400" s="41"/>
      <c r="H400" s="40"/>
      <c r="I400" s="4" t="str" cm="1">
        <f t="array" ref="I400">IF(E400="","",_xlfn.XLOOKUP(E400&amp;H400,Course!$A$2:$A$582&amp;Course!$K$2:$K$582,Course!$C$2:$C$582,""))</f>
        <v/>
      </c>
    </row>
    <row r="401" spans="5:9" ht="25" customHeight="1" x14ac:dyDescent="0.25">
      <c r="E401" s="40"/>
      <c r="F401" s="40"/>
      <c r="G401" s="41"/>
      <c r="H401" s="40"/>
      <c r="I401" s="4" t="str" cm="1">
        <f t="array" ref="I401">IF(E401="","",_xlfn.XLOOKUP(E401&amp;H401,Course!$A$2:$A$582&amp;Course!$K$2:$K$582,Course!$C$2:$C$582,""))</f>
        <v/>
      </c>
    </row>
    <row r="402" spans="5:9" ht="25" customHeight="1" x14ac:dyDescent="0.25">
      <c r="E402" s="40"/>
      <c r="F402" s="40"/>
      <c r="G402" s="41"/>
      <c r="H402" s="40"/>
      <c r="I402" s="4" t="str" cm="1">
        <f t="array" ref="I402">IF(E402="","",_xlfn.XLOOKUP(E402&amp;H402,Course!$A$2:$A$582&amp;Course!$K$2:$K$582,Course!$C$2:$C$582,""))</f>
        <v/>
      </c>
    </row>
    <row r="403" spans="5:9" ht="25" customHeight="1" x14ac:dyDescent="0.25">
      <c r="E403" s="40"/>
      <c r="F403" s="40"/>
      <c r="G403" s="41"/>
      <c r="H403" s="40"/>
      <c r="I403" s="4" t="str" cm="1">
        <f t="array" ref="I403">IF(E403="","",_xlfn.XLOOKUP(E403&amp;H403,Course!$A$2:$A$582&amp;Course!$K$2:$K$582,Course!$C$2:$C$582,""))</f>
        <v/>
      </c>
    </row>
    <row r="404" spans="5:9" ht="25" customHeight="1" x14ac:dyDescent="0.25">
      <c r="E404" s="40"/>
      <c r="F404" s="40"/>
      <c r="G404" s="41"/>
      <c r="H404" s="40"/>
      <c r="I404" s="4" t="str" cm="1">
        <f t="array" ref="I404">IF(E404="","",_xlfn.XLOOKUP(E404&amp;H404,Course!$A$2:$A$582&amp;Course!$K$2:$K$582,Course!$C$2:$C$582,""))</f>
        <v/>
      </c>
    </row>
    <row r="405" spans="5:9" ht="25" customHeight="1" x14ac:dyDescent="0.25">
      <c r="E405" s="40"/>
      <c r="F405" s="40"/>
      <c r="G405" s="41"/>
      <c r="H405" s="40"/>
      <c r="I405" s="4" t="str" cm="1">
        <f t="array" ref="I405">IF(E405="","",_xlfn.XLOOKUP(E405&amp;H405,Course!$A$2:$A$582&amp;Course!$K$2:$K$582,Course!$C$2:$C$582,""))</f>
        <v/>
      </c>
    </row>
    <row r="406" spans="5:9" ht="25" customHeight="1" x14ac:dyDescent="0.25">
      <c r="E406" s="40"/>
      <c r="F406" s="40"/>
      <c r="G406" s="41"/>
      <c r="H406" s="40"/>
      <c r="I406" s="4" t="str" cm="1">
        <f t="array" ref="I406">IF(E406="","",_xlfn.XLOOKUP(E406&amp;H406,Course!$A$2:$A$582&amp;Course!$K$2:$K$582,Course!$C$2:$C$582,""))</f>
        <v/>
      </c>
    </row>
    <row r="407" spans="5:9" ht="25" customHeight="1" x14ac:dyDescent="0.25">
      <c r="E407" s="40"/>
      <c r="F407" s="40"/>
      <c r="G407" s="41"/>
      <c r="H407" s="40"/>
      <c r="I407" s="4" t="str" cm="1">
        <f t="array" ref="I407">IF(E407="","",_xlfn.XLOOKUP(E407&amp;H407,Course!$A$2:$A$582&amp;Course!$K$2:$K$582,Course!$C$2:$C$582,""))</f>
        <v/>
      </c>
    </row>
    <row r="408" spans="5:9" ht="25" customHeight="1" x14ac:dyDescent="0.25">
      <c r="E408" s="40"/>
      <c r="F408" s="40"/>
      <c r="G408" s="41"/>
      <c r="H408" s="40"/>
      <c r="I408" s="4" t="str" cm="1">
        <f t="array" ref="I408">IF(E408="","",_xlfn.XLOOKUP(E408&amp;H408,Course!$A$2:$A$582&amp;Course!$K$2:$K$582,Course!$C$2:$C$582,""))</f>
        <v/>
      </c>
    </row>
    <row r="409" spans="5:9" ht="25" customHeight="1" x14ac:dyDescent="0.25">
      <c r="E409" s="40"/>
      <c r="F409" s="40"/>
      <c r="G409" s="41"/>
      <c r="H409" s="40"/>
      <c r="I409" s="4" t="str" cm="1">
        <f t="array" ref="I409">IF(E409="","",_xlfn.XLOOKUP(E409&amp;H409,Course!$A$2:$A$582&amp;Course!$K$2:$K$582,Course!$C$2:$C$582,""))</f>
        <v/>
      </c>
    </row>
    <row r="410" spans="5:9" ht="25" customHeight="1" x14ac:dyDescent="0.25">
      <c r="E410" s="40"/>
      <c r="F410" s="40"/>
      <c r="G410" s="41"/>
      <c r="H410" s="40"/>
      <c r="I410" s="4" t="str" cm="1">
        <f t="array" ref="I410">IF(E410="","",_xlfn.XLOOKUP(E410&amp;H410,Course!$A$2:$A$582&amp;Course!$K$2:$K$582,Course!$C$2:$C$582,""))</f>
        <v/>
      </c>
    </row>
    <row r="411" spans="5:9" ht="25" customHeight="1" x14ac:dyDescent="0.25">
      <c r="E411" s="40"/>
      <c r="F411" s="40"/>
      <c r="G411" s="41"/>
      <c r="H411" s="40"/>
      <c r="I411" s="4" t="str" cm="1">
        <f t="array" ref="I411">IF(E411="","",_xlfn.XLOOKUP(E411&amp;H411,Course!$A$2:$A$582&amp;Course!$K$2:$K$582,Course!$C$2:$C$582,""))</f>
        <v/>
      </c>
    </row>
    <row r="412" spans="5:9" ht="25" customHeight="1" x14ac:dyDescent="0.25">
      <c r="E412" s="40"/>
      <c r="F412" s="40"/>
      <c r="G412" s="41"/>
      <c r="H412" s="40"/>
      <c r="I412" s="4" t="str" cm="1">
        <f t="array" ref="I412">IF(E412="","",_xlfn.XLOOKUP(E412&amp;H412,Course!$A$2:$A$582&amp;Course!$K$2:$K$582,Course!$C$2:$C$582,""))</f>
        <v/>
      </c>
    </row>
    <row r="413" spans="5:9" ht="25" customHeight="1" x14ac:dyDescent="0.25">
      <c r="E413" s="40"/>
      <c r="F413" s="40"/>
      <c r="G413" s="41"/>
      <c r="H413" s="40"/>
      <c r="I413" s="4" t="str" cm="1">
        <f t="array" ref="I413">IF(E413="","",_xlfn.XLOOKUP(E413&amp;H413,Course!$A$2:$A$582&amp;Course!$K$2:$K$582,Course!$C$2:$C$582,""))</f>
        <v/>
      </c>
    </row>
    <row r="414" spans="5:9" ht="25" customHeight="1" x14ac:dyDescent="0.25">
      <c r="E414" s="40"/>
      <c r="F414" s="40"/>
      <c r="G414" s="41"/>
      <c r="H414" s="40"/>
      <c r="I414" s="4" t="str" cm="1">
        <f t="array" ref="I414">IF(E414="","",_xlfn.XLOOKUP(E414&amp;H414,Course!$A$2:$A$582&amp;Course!$K$2:$K$582,Course!$C$2:$C$582,""))</f>
        <v/>
      </c>
    </row>
    <row r="415" spans="5:9" ht="25" customHeight="1" x14ac:dyDescent="0.25">
      <c r="E415" s="40"/>
      <c r="F415" s="40"/>
      <c r="G415" s="41"/>
      <c r="H415" s="40"/>
      <c r="I415" s="4" t="str" cm="1">
        <f t="array" ref="I415">IF(E415="","",_xlfn.XLOOKUP(E415&amp;H415,Course!$A$2:$A$582&amp;Course!$K$2:$K$582,Course!$C$2:$C$582,""))</f>
        <v/>
      </c>
    </row>
    <row r="416" spans="5:9" ht="25" customHeight="1" x14ac:dyDescent="0.25">
      <c r="E416" s="40"/>
      <c r="F416" s="40"/>
      <c r="G416" s="41"/>
      <c r="H416" s="40"/>
      <c r="I416" s="4" t="str" cm="1">
        <f t="array" ref="I416">IF(E416="","",_xlfn.XLOOKUP(E416&amp;H416,Course!$A$2:$A$582&amp;Course!$K$2:$K$582,Course!$C$2:$C$582,""))</f>
        <v/>
      </c>
    </row>
    <row r="417" spans="5:9" ht="25" customHeight="1" x14ac:dyDescent="0.25">
      <c r="E417" s="40"/>
      <c r="F417" s="40"/>
      <c r="G417" s="41"/>
      <c r="H417" s="40"/>
      <c r="I417" s="4" t="str" cm="1">
        <f t="array" ref="I417">IF(E417="","",_xlfn.XLOOKUP(E417&amp;H417,Course!$A$2:$A$582&amp;Course!$K$2:$K$582,Course!$C$2:$C$582,""))</f>
        <v/>
      </c>
    </row>
    <row r="418" spans="5:9" ht="25" customHeight="1" x14ac:dyDescent="0.25">
      <c r="E418" s="40"/>
      <c r="F418" s="40"/>
      <c r="G418" s="41"/>
      <c r="H418" s="40"/>
      <c r="I418" s="4" t="str" cm="1">
        <f t="array" ref="I418">IF(E418="","",_xlfn.XLOOKUP(E418&amp;H418,Course!$A$2:$A$582&amp;Course!$K$2:$K$582,Course!$C$2:$C$582,""))</f>
        <v/>
      </c>
    </row>
    <row r="419" spans="5:9" ht="25" customHeight="1" x14ac:dyDescent="0.25">
      <c r="E419" s="40"/>
      <c r="F419" s="40"/>
      <c r="G419" s="41"/>
      <c r="H419" s="40"/>
      <c r="I419" s="4" t="str" cm="1">
        <f t="array" ref="I419">IF(E419="","",_xlfn.XLOOKUP(E419&amp;H419,Course!$A$2:$A$582&amp;Course!$K$2:$K$582,Course!$C$2:$C$582,""))</f>
        <v/>
      </c>
    </row>
    <row r="420" spans="5:9" ht="25" customHeight="1" x14ac:dyDescent="0.25">
      <c r="E420" s="40"/>
      <c r="F420" s="40"/>
      <c r="G420" s="41"/>
      <c r="H420" s="40"/>
      <c r="I420" s="4" t="str" cm="1">
        <f t="array" ref="I420">IF(E420="","",_xlfn.XLOOKUP(E420&amp;H420,Course!$A$2:$A$582&amp;Course!$K$2:$K$582,Course!$C$2:$C$582,""))</f>
        <v/>
      </c>
    </row>
    <row r="421" spans="5:9" ht="25" customHeight="1" x14ac:dyDescent="0.25">
      <c r="E421" s="40"/>
      <c r="F421" s="40"/>
      <c r="G421" s="41"/>
      <c r="H421" s="40"/>
      <c r="I421" s="4" t="str" cm="1">
        <f t="array" ref="I421">IF(E421="","",_xlfn.XLOOKUP(E421&amp;H421,Course!$A$2:$A$582&amp;Course!$K$2:$K$582,Course!$C$2:$C$582,""))</f>
        <v/>
      </c>
    </row>
    <row r="422" spans="5:9" ht="25" customHeight="1" x14ac:dyDescent="0.25">
      <c r="E422" s="40"/>
      <c r="F422" s="40"/>
      <c r="G422" s="41"/>
      <c r="H422" s="40"/>
      <c r="I422" s="4" t="str" cm="1">
        <f t="array" ref="I422">IF(E422="","",_xlfn.XLOOKUP(E422&amp;H422,Course!$A$2:$A$582&amp;Course!$K$2:$K$582,Course!$C$2:$C$582,""))</f>
        <v/>
      </c>
    </row>
    <row r="423" spans="5:9" ht="25" customHeight="1" x14ac:dyDescent="0.25">
      <c r="E423" s="40"/>
      <c r="F423" s="40"/>
      <c r="G423" s="41"/>
      <c r="H423" s="40"/>
      <c r="I423" s="4" t="str" cm="1">
        <f t="array" ref="I423">IF(E423="","",_xlfn.XLOOKUP(E423&amp;H423,Course!$A$2:$A$582&amp;Course!$K$2:$K$582,Course!$C$2:$C$582,""))</f>
        <v/>
      </c>
    </row>
    <row r="424" spans="5:9" ht="25" customHeight="1" x14ac:dyDescent="0.25">
      <c r="E424" s="40"/>
      <c r="F424" s="40"/>
      <c r="G424" s="41"/>
      <c r="H424" s="40"/>
      <c r="I424" s="4" t="str" cm="1">
        <f t="array" ref="I424">IF(E424="","",_xlfn.XLOOKUP(E424&amp;H424,Course!$A$2:$A$582&amp;Course!$K$2:$K$582,Course!$C$2:$C$582,""))</f>
        <v/>
      </c>
    </row>
    <row r="425" spans="5:9" ht="25" customHeight="1" x14ac:dyDescent="0.25">
      <c r="E425" s="40"/>
      <c r="F425" s="40"/>
      <c r="G425" s="41"/>
      <c r="H425" s="40"/>
      <c r="I425" s="4" t="str" cm="1">
        <f t="array" ref="I425">IF(E425="","",_xlfn.XLOOKUP(E425&amp;H425,Course!$A$2:$A$582&amp;Course!$K$2:$K$582,Course!$C$2:$C$582,""))</f>
        <v/>
      </c>
    </row>
    <row r="426" spans="5:9" ht="25" customHeight="1" x14ac:dyDescent="0.25">
      <c r="E426" s="40"/>
      <c r="F426" s="40"/>
      <c r="G426" s="41"/>
      <c r="H426" s="40"/>
      <c r="I426" s="4" t="str" cm="1">
        <f t="array" ref="I426">IF(E426="","",_xlfn.XLOOKUP(E426&amp;H426,Course!$A$2:$A$582&amp;Course!$K$2:$K$582,Course!$C$2:$C$582,""))</f>
        <v/>
      </c>
    </row>
    <row r="427" spans="5:9" ht="25" customHeight="1" x14ac:dyDescent="0.25">
      <c r="E427" s="40"/>
      <c r="F427" s="40"/>
      <c r="G427" s="41"/>
      <c r="H427" s="40"/>
      <c r="I427" s="4" t="str" cm="1">
        <f t="array" ref="I427">IF(E427="","",_xlfn.XLOOKUP(E427&amp;H427,Course!$A$2:$A$582&amp;Course!$K$2:$K$582,Course!$C$2:$C$582,""))</f>
        <v/>
      </c>
    </row>
    <row r="428" spans="5:9" ht="25" customHeight="1" x14ac:dyDescent="0.25">
      <c r="E428" s="40"/>
      <c r="F428" s="40"/>
      <c r="G428" s="41"/>
      <c r="H428" s="40"/>
      <c r="I428" s="4" t="str" cm="1">
        <f t="array" ref="I428">IF(E428="","",_xlfn.XLOOKUP(E428&amp;H428,Course!$A$2:$A$582&amp;Course!$K$2:$K$582,Course!$C$2:$C$582,""))</f>
        <v/>
      </c>
    </row>
    <row r="429" spans="5:9" ht="25" customHeight="1" x14ac:dyDescent="0.25">
      <c r="E429" s="40"/>
      <c r="F429" s="40"/>
      <c r="G429" s="41"/>
      <c r="H429" s="40"/>
      <c r="I429" s="4" t="str" cm="1">
        <f t="array" ref="I429">IF(E429="","",_xlfn.XLOOKUP(E429&amp;H429,Course!$A$2:$A$582&amp;Course!$K$2:$K$582,Course!$C$2:$C$582,""))</f>
        <v/>
      </c>
    </row>
    <row r="430" spans="5:9" ht="25" customHeight="1" x14ac:dyDescent="0.25">
      <c r="E430" s="40"/>
      <c r="F430" s="40"/>
      <c r="G430" s="41"/>
      <c r="H430" s="40"/>
      <c r="I430" s="4" t="str" cm="1">
        <f t="array" ref="I430">IF(E430="","",_xlfn.XLOOKUP(E430&amp;H430,Course!$A$2:$A$582&amp;Course!$K$2:$K$582,Course!$C$2:$C$582,""))</f>
        <v/>
      </c>
    </row>
    <row r="431" spans="5:9" ht="25" customHeight="1" x14ac:dyDescent="0.25">
      <c r="E431" s="40"/>
      <c r="F431" s="40"/>
      <c r="G431" s="41"/>
      <c r="H431" s="40"/>
      <c r="I431" s="4" t="str" cm="1">
        <f t="array" ref="I431">IF(E431="","",_xlfn.XLOOKUP(E431&amp;H431,Course!$A$2:$A$582&amp;Course!$K$2:$K$582,Course!$C$2:$C$582,""))</f>
        <v/>
      </c>
    </row>
    <row r="432" spans="5:9" ht="25" customHeight="1" x14ac:dyDescent="0.25">
      <c r="E432" s="40"/>
      <c r="F432" s="40"/>
      <c r="G432" s="41"/>
      <c r="H432" s="40"/>
      <c r="I432" s="4" t="str" cm="1">
        <f t="array" ref="I432">IF(E432="","",_xlfn.XLOOKUP(E432&amp;H432,Course!$A$2:$A$582&amp;Course!$K$2:$K$582,Course!$C$2:$C$582,""))</f>
        <v/>
      </c>
    </row>
    <row r="433" spans="5:9" ht="25" customHeight="1" x14ac:dyDescent="0.25">
      <c r="E433" s="40"/>
      <c r="F433" s="40"/>
      <c r="G433" s="41"/>
      <c r="H433" s="40"/>
      <c r="I433" s="4" t="str" cm="1">
        <f t="array" ref="I433">IF(E433="","",_xlfn.XLOOKUP(E433&amp;H433,Course!$A$2:$A$582&amp;Course!$K$2:$K$582,Course!$C$2:$C$582,""))</f>
        <v/>
      </c>
    </row>
    <row r="434" spans="5:9" ht="25" customHeight="1" x14ac:dyDescent="0.25">
      <c r="E434" s="40"/>
      <c r="F434" s="40"/>
      <c r="G434" s="41"/>
      <c r="H434" s="40"/>
      <c r="I434" s="4" t="str" cm="1">
        <f t="array" ref="I434">IF(E434="","",_xlfn.XLOOKUP(E434&amp;H434,Course!$A$2:$A$582&amp;Course!$K$2:$K$582,Course!$C$2:$C$582,""))</f>
        <v/>
      </c>
    </row>
    <row r="435" spans="5:9" ht="25" customHeight="1" x14ac:dyDescent="0.25">
      <c r="E435" s="40"/>
      <c r="F435" s="40"/>
      <c r="G435" s="41"/>
      <c r="H435" s="40"/>
      <c r="I435" s="4" t="str" cm="1">
        <f t="array" ref="I435">IF(E435="","",_xlfn.XLOOKUP(E435&amp;H435,Course!$A$2:$A$582&amp;Course!$K$2:$K$582,Course!$C$2:$C$582,""))</f>
        <v/>
      </c>
    </row>
    <row r="436" spans="5:9" ht="25" customHeight="1" x14ac:dyDescent="0.25">
      <c r="E436" s="40"/>
      <c r="F436" s="40"/>
      <c r="G436" s="41"/>
      <c r="H436" s="40"/>
      <c r="I436" s="4" t="str" cm="1">
        <f t="array" ref="I436">IF(E436="","",_xlfn.XLOOKUP(E436&amp;H436,Course!$A$2:$A$582&amp;Course!$K$2:$K$582,Course!$C$2:$C$582,""))</f>
        <v/>
      </c>
    </row>
    <row r="437" spans="5:9" ht="25" customHeight="1" x14ac:dyDescent="0.25">
      <c r="E437" s="40"/>
      <c r="F437" s="40"/>
      <c r="G437" s="41"/>
      <c r="H437" s="40"/>
      <c r="I437" s="4" t="str" cm="1">
        <f t="array" ref="I437">IF(E437="","",_xlfn.XLOOKUP(E437&amp;H437,Course!$A$2:$A$582&amp;Course!$K$2:$K$582,Course!$C$2:$C$582,""))</f>
        <v/>
      </c>
    </row>
    <row r="438" spans="5:9" ht="25" customHeight="1" x14ac:dyDescent="0.25">
      <c r="E438" s="40"/>
      <c r="F438" s="40"/>
      <c r="G438" s="41"/>
      <c r="H438" s="40"/>
      <c r="I438" s="4" t="str" cm="1">
        <f t="array" ref="I438">IF(E438="","",_xlfn.XLOOKUP(E438&amp;H438,Course!$A$2:$A$582&amp;Course!$K$2:$K$582,Course!$C$2:$C$582,""))</f>
        <v/>
      </c>
    </row>
    <row r="439" spans="5:9" ht="25" customHeight="1" x14ac:dyDescent="0.25">
      <c r="E439" s="40"/>
      <c r="F439" s="40"/>
      <c r="G439" s="41"/>
      <c r="H439" s="40"/>
      <c r="I439" s="4" t="str" cm="1">
        <f t="array" ref="I439">IF(E439="","",_xlfn.XLOOKUP(E439&amp;H439,Course!$A$2:$A$582&amp;Course!$K$2:$K$582,Course!$C$2:$C$582,""))</f>
        <v/>
      </c>
    </row>
    <row r="440" spans="5:9" ht="25" customHeight="1" x14ac:dyDescent="0.25">
      <c r="E440" s="40"/>
      <c r="F440" s="40"/>
      <c r="G440" s="41"/>
      <c r="H440" s="40"/>
      <c r="I440" s="4" t="str" cm="1">
        <f t="array" ref="I440">IF(E440="","",_xlfn.XLOOKUP(E440&amp;H440,Course!$A$2:$A$582&amp;Course!$K$2:$K$582,Course!$C$2:$C$582,""))</f>
        <v/>
      </c>
    </row>
    <row r="441" spans="5:9" ht="25" customHeight="1" x14ac:dyDescent="0.25">
      <c r="E441" s="40"/>
      <c r="F441" s="40"/>
      <c r="G441" s="41"/>
      <c r="H441" s="40"/>
      <c r="I441" s="4" t="str" cm="1">
        <f t="array" ref="I441">IF(E441="","",_xlfn.XLOOKUP(E441&amp;H441,Course!$A$2:$A$582&amp;Course!$K$2:$K$582,Course!$C$2:$C$582,""))</f>
        <v/>
      </c>
    </row>
    <row r="442" spans="5:9" ht="25" customHeight="1" x14ac:dyDescent="0.25">
      <c r="E442" s="40"/>
      <c r="F442" s="40"/>
      <c r="G442" s="41"/>
      <c r="H442" s="40"/>
      <c r="I442" s="4" t="str" cm="1">
        <f t="array" ref="I442">IF(E442="","",_xlfn.XLOOKUP(E442&amp;H442,Course!$A$2:$A$582&amp;Course!$K$2:$K$582,Course!$C$2:$C$582,""))</f>
        <v/>
      </c>
    </row>
    <row r="443" spans="5:9" ht="25" customHeight="1" x14ac:dyDescent="0.25">
      <c r="E443" s="40"/>
      <c r="F443" s="40"/>
      <c r="G443" s="41"/>
      <c r="H443" s="40"/>
      <c r="I443" s="4" t="str" cm="1">
        <f t="array" ref="I443">IF(E443="","",_xlfn.XLOOKUP(E443&amp;H443,Course!$A$2:$A$582&amp;Course!$K$2:$K$582,Course!$C$2:$C$582,""))</f>
        <v/>
      </c>
    </row>
    <row r="444" spans="5:9" ht="25" customHeight="1" x14ac:dyDescent="0.25">
      <c r="E444" s="40"/>
      <c r="F444" s="40"/>
      <c r="G444" s="41"/>
      <c r="H444" s="40"/>
      <c r="I444" s="4" t="str" cm="1">
        <f t="array" ref="I444">IF(E444="","",_xlfn.XLOOKUP(E444&amp;H444,Course!$A$2:$A$582&amp;Course!$K$2:$K$582,Course!$C$2:$C$582,""))</f>
        <v/>
      </c>
    </row>
    <row r="445" spans="5:9" ht="25" customHeight="1" x14ac:dyDescent="0.25">
      <c r="E445" s="40"/>
      <c r="F445" s="40"/>
      <c r="G445" s="41"/>
      <c r="H445" s="40"/>
      <c r="I445" s="4" t="str" cm="1">
        <f t="array" ref="I445">IF(E445="","",_xlfn.XLOOKUP(E445&amp;H445,Course!$A$2:$A$582&amp;Course!$K$2:$K$582,Course!$C$2:$C$582,""))</f>
        <v/>
      </c>
    </row>
    <row r="446" spans="5:9" ht="25" customHeight="1" x14ac:dyDescent="0.25">
      <c r="E446" s="40"/>
      <c r="F446" s="40"/>
      <c r="G446" s="41"/>
      <c r="H446" s="40"/>
      <c r="I446" s="4" t="str" cm="1">
        <f t="array" ref="I446">IF(E446="","",_xlfn.XLOOKUP(E446&amp;H446,Course!$A$2:$A$582&amp;Course!$K$2:$K$582,Course!$C$2:$C$582,""))</f>
        <v/>
      </c>
    </row>
    <row r="447" spans="5:9" ht="25" customHeight="1" x14ac:dyDescent="0.25">
      <c r="E447" s="40"/>
      <c r="F447" s="40"/>
      <c r="G447" s="41"/>
      <c r="H447" s="40"/>
      <c r="I447" s="4" t="str" cm="1">
        <f t="array" ref="I447">IF(E447="","",_xlfn.XLOOKUP(E447&amp;H447,Course!$A$2:$A$582&amp;Course!$K$2:$K$582,Course!$C$2:$C$582,""))</f>
        <v/>
      </c>
    </row>
    <row r="448" spans="5:9" ht="25" customHeight="1" x14ac:dyDescent="0.25">
      <c r="E448" s="40"/>
      <c r="F448" s="40"/>
      <c r="G448" s="41"/>
      <c r="H448" s="40"/>
      <c r="I448" s="4" t="str" cm="1">
        <f t="array" ref="I448">IF(E448="","",_xlfn.XLOOKUP(E448&amp;H448,Course!$A$2:$A$582&amp;Course!$K$2:$K$582,Course!$C$2:$C$582,""))</f>
        <v/>
      </c>
    </row>
    <row r="449" spans="5:9" ht="25" customHeight="1" x14ac:dyDescent="0.25">
      <c r="E449" s="40"/>
      <c r="F449" s="40"/>
      <c r="G449" s="41"/>
      <c r="H449" s="40"/>
      <c r="I449" s="4" t="str" cm="1">
        <f t="array" ref="I449">IF(E449="","",_xlfn.XLOOKUP(E449&amp;H449,Course!$A$2:$A$582&amp;Course!$K$2:$K$582,Course!$C$2:$C$582,""))</f>
        <v/>
      </c>
    </row>
    <row r="450" spans="5:9" ht="25" customHeight="1" x14ac:dyDescent="0.25">
      <c r="E450" s="40"/>
      <c r="F450" s="40"/>
      <c r="G450" s="41"/>
      <c r="H450" s="40"/>
      <c r="I450" s="4" t="str" cm="1">
        <f t="array" ref="I450">IF(E450="","",_xlfn.XLOOKUP(E450&amp;H450,Course!$A$2:$A$582&amp;Course!$K$2:$K$582,Course!$C$2:$C$582,""))</f>
        <v/>
      </c>
    </row>
    <row r="451" spans="5:9" ht="25" customHeight="1" x14ac:dyDescent="0.25">
      <c r="E451" s="40"/>
      <c r="F451" s="40"/>
      <c r="G451" s="41"/>
      <c r="H451" s="40"/>
      <c r="I451" s="4" t="str" cm="1">
        <f t="array" ref="I451">IF(E451="","",_xlfn.XLOOKUP(E451&amp;H451,Course!$A$2:$A$582&amp;Course!$K$2:$K$582,Course!$C$2:$C$582,""))</f>
        <v/>
      </c>
    </row>
    <row r="452" spans="5:9" ht="25" customHeight="1" x14ac:dyDescent="0.25">
      <c r="E452" s="40"/>
      <c r="F452" s="40"/>
      <c r="G452" s="41"/>
      <c r="H452" s="40"/>
      <c r="I452" s="4" t="str" cm="1">
        <f t="array" ref="I452">IF(E452="","",_xlfn.XLOOKUP(E452&amp;H452,Course!$A$2:$A$582&amp;Course!$K$2:$K$582,Course!$C$2:$C$582,""))</f>
        <v/>
      </c>
    </row>
    <row r="453" spans="5:9" ht="25" customHeight="1" x14ac:dyDescent="0.25">
      <c r="E453" s="40"/>
      <c r="F453" s="40"/>
      <c r="G453" s="41"/>
      <c r="H453" s="40"/>
      <c r="I453" s="4" t="str" cm="1">
        <f t="array" ref="I453">IF(E453="","",_xlfn.XLOOKUP(E453&amp;H453,Course!$A$2:$A$582&amp;Course!$K$2:$K$582,Course!$C$2:$C$582,""))</f>
        <v/>
      </c>
    </row>
    <row r="454" spans="5:9" ht="25" customHeight="1" x14ac:dyDescent="0.25">
      <c r="E454" s="40"/>
      <c r="F454" s="40"/>
      <c r="G454" s="41"/>
      <c r="H454" s="40"/>
      <c r="I454" s="4" t="str" cm="1">
        <f t="array" ref="I454">IF(E454="","",_xlfn.XLOOKUP(E454&amp;H454,Course!$A$2:$A$582&amp;Course!$K$2:$K$582,Course!$C$2:$C$582,""))</f>
        <v/>
      </c>
    </row>
    <row r="455" spans="5:9" ht="25" customHeight="1" x14ac:dyDescent="0.25">
      <c r="E455" s="40"/>
      <c r="F455" s="40"/>
      <c r="G455" s="41"/>
      <c r="H455" s="40"/>
      <c r="I455" s="4" t="str" cm="1">
        <f t="array" ref="I455">IF(E455="","",_xlfn.XLOOKUP(E455&amp;H455,Course!$A$2:$A$582&amp;Course!$K$2:$K$582,Course!$C$2:$C$582,""))</f>
        <v/>
      </c>
    </row>
    <row r="456" spans="5:9" ht="25" customHeight="1" x14ac:dyDescent="0.25">
      <c r="E456" s="40"/>
      <c r="F456" s="40"/>
      <c r="G456" s="41"/>
      <c r="H456" s="40"/>
      <c r="I456" s="4" t="str" cm="1">
        <f t="array" ref="I456">IF(E456="","",_xlfn.XLOOKUP(E456&amp;H456,Course!$A$2:$A$582&amp;Course!$K$2:$K$582,Course!$C$2:$C$582,""))</f>
        <v/>
      </c>
    </row>
    <row r="457" spans="5:9" ht="25" customHeight="1" x14ac:dyDescent="0.25">
      <c r="E457" s="40"/>
      <c r="F457" s="40"/>
      <c r="G457" s="41"/>
      <c r="H457" s="40"/>
      <c r="I457" s="4" t="str" cm="1">
        <f t="array" ref="I457">IF(E457="","",_xlfn.XLOOKUP(E457&amp;H457,Course!$A$2:$A$582&amp;Course!$K$2:$K$582,Course!$C$2:$C$582,""))</f>
        <v/>
      </c>
    </row>
    <row r="458" spans="5:9" ht="25" customHeight="1" x14ac:dyDescent="0.25">
      <c r="E458" s="40"/>
      <c r="F458" s="40"/>
      <c r="G458" s="41"/>
      <c r="H458" s="40"/>
      <c r="I458" s="4" t="str" cm="1">
        <f t="array" ref="I458">IF(E458="","",_xlfn.XLOOKUP(E458&amp;H458,Course!$A$2:$A$582&amp;Course!$K$2:$K$582,Course!$C$2:$C$582,""))</f>
        <v/>
      </c>
    </row>
    <row r="459" spans="5:9" ht="25" customHeight="1" x14ac:dyDescent="0.25">
      <c r="E459" s="40"/>
      <c r="F459" s="40"/>
      <c r="G459" s="41"/>
      <c r="H459" s="40"/>
      <c r="I459" s="4" t="str" cm="1">
        <f t="array" ref="I459">IF(E459="","",_xlfn.XLOOKUP(E459&amp;H459,Course!$A$2:$A$582&amp;Course!$K$2:$K$582,Course!$C$2:$C$582,""))</f>
        <v/>
      </c>
    </row>
    <row r="460" spans="5:9" ht="25" customHeight="1" x14ac:dyDescent="0.25">
      <c r="E460" s="40"/>
      <c r="F460" s="40"/>
      <c r="G460" s="41"/>
      <c r="H460" s="40"/>
      <c r="I460" s="4" t="str" cm="1">
        <f t="array" ref="I460">IF(E460="","",_xlfn.XLOOKUP(E460&amp;H460,Course!$A$2:$A$582&amp;Course!$K$2:$K$582,Course!$C$2:$C$582,""))</f>
        <v/>
      </c>
    </row>
    <row r="461" spans="5:9" ht="25" customHeight="1" x14ac:dyDescent="0.25">
      <c r="E461" s="40"/>
      <c r="F461" s="40"/>
      <c r="G461" s="41"/>
      <c r="H461" s="40"/>
      <c r="I461" s="4" t="str" cm="1">
        <f t="array" ref="I461">IF(E461="","",_xlfn.XLOOKUP(E461&amp;H461,Course!$A$2:$A$582&amp;Course!$K$2:$K$582,Course!$C$2:$C$582,""))</f>
        <v/>
      </c>
    </row>
    <row r="462" spans="5:9" ht="25" customHeight="1" x14ac:dyDescent="0.25">
      <c r="E462" s="40"/>
      <c r="F462" s="40"/>
      <c r="G462" s="41"/>
      <c r="H462" s="40"/>
      <c r="I462" s="4" t="str" cm="1">
        <f t="array" ref="I462">IF(E462="","",_xlfn.XLOOKUP(E462&amp;H462,Course!$A$2:$A$582&amp;Course!$K$2:$K$582,Course!$C$2:$C$582,""))</f>
        <v/>
      </c>
    </row>
    <row r="463" spans="5:9" ht="25" customHeight="1" x14ac:dyDescent="0.25">
      <c r="E463" s="40"/>
      <c r="F463" s="40"/>
      <c r="G463" s="41"/>
      <c r="H463" s="40"/>
      <c r="I463" s="4" t="str" cm="1">
        <f t="array" ref="I463">IF(E463="","",_xlfn.XLOOKUP(E463&amp;H463,Course!$A$2:$A$582&amp;Course!$K$2:$K$582,Course!$C$2:$C$582,""))</f>
        <v/>
      </c>
    </row>
    <row r="464" spans="5:9" ht="25" customHeight="1" x14ac:dyDescent="0.25">
      <c r="E464" s="40"/>
      <c r="F464" s="40"/>
      <c r="G464" s="41"/>
      <c r="H464" s="40"/>
      <c r="I464" s="4" t="str" cm="1">
        <f t="array" ref="I464">IF(E464="","",_xlfn.XLOOKUP(E464&amp;H464,Course!$A$2:$A$582&amp;Course!$K$2:$K$582,Course!$C$2:$C$582,""))</f>
        <v/>
      </c>
    </row>
    <row r="465" spans="5:9" ht="25" customHeight="1" x14ac:dyDescent="0.25">
      <c r="E465" s="40"/>
      <c r="F465" s="40"/>
      <c r="G465" s="41"/>
      <c r="H465" s="40"/>
      <c r="I465" s="4" t="str" cm="1">
        <f t="array" ref="I465">IF(E465="","",_xlfn.XLOOKUP(E465&amp;H465,Course!$A$2:$A$582&amp;Course!$K$2:$K$582,Course!$C$2:$C$582,""))</f>
        <v/>
      </c>
    </row>
    <row r="466" spans="5:9" ht="25" customHeight="1" x14ac:dyDescent="0.25">
      <c r="E466" s="40"/>
      <c r="F466" s="40"/>
      <c r="G466" s="41"/>
      <c r="H466" s="40"/>
      <c r="I466" s="4" t="str" cm="1">
        <f t="array" ref="I466">IF(E466="","",_xlfn.XLOOKUP(E466&amp;H466,Course!$A$2:$A$582&amp;Course!$K$2:$K$582,Course!$C$2:$C$582,""))</f>
        <v/>
      </c>
    </row>
    <row r="467" spans="5:9" ht="25" customHeight="1" x14ac:dyDescent="0.25">
      <c r="E467" s="40"/>
      <c r="F467" s="40"/>
      <c r="G467" s="41"/>
      <c r="H467" s="40"/>
      <c r="I467" s="4" t="str" cm="1">
        <f t="array" ref="I467">IF(E467="","",_xlfn.XLOOKUP(E467&amp;H467,Course!$A$2:$A$582&amp;Course!$K$2:$K$582,Course!$C$2:$C$582,""))</f>
        <v/>
      </c>
    </row>
    <row r="468" spans="5:9" ht="25" customHeight="1" x14ac:dyDescent="0.25">
      <c r="E468" s="40"/>
      <c r="F468" s="40"/>
      <c r="G468" s="41"/>
      <c r="H468" s="40"/>
      <c r="I468" s="4" t="str" cm="1">
        <f t="array" ref="I468">IF(E468="","",_xlfn.XLOOKUP(E468&amp;H468,Course!$A$2:$A$582&amp;Course!$K$2:$K$582,Course!$C$2:$C$582,""))</f>
        <v/>
      </c>
    </row>
    <row r="469" spans="5:9" ht="25" customHeight="1" x14ac:dyDescent="0.25">
      <c r="E469" s="40"/>
      <c r="F469" s="40"/>
      <c r="G469" s="41"/>
      <c r="H469" s="40"/>
      <c r="I469" s="4" t="str" cm="1">
        <f t="array" ref="I469">IF(E469="","",_xlfn.XLOOKUP(E469&amp;H469,Course!$A$2:$A$582&amp;Course!$K$2:$K$582,Course!$C$2:$C$582,""))</f>
        <v/>
      </c>
    </row>
    <row r="470" spans="5:9" ht="25" customHeight="1" x14ac:dyDescent="0.25">
      <c r="E470" s="40"/>
      <c r="F470" s="40"/>
      <c r="G470" s="41"/>
      <c r="H470" s="40"/>
      <c r="I470" s="4" t="str" cm="1">
        <f t="array" ref="I470">IF(E470="","",_xlfn.XLOOKUP(E470&amp;H470,Course!$A$2:$A$582&amp;Course!$K$2:$K$582,Course!$C$2:$C$582,""))</f>
        <v/>
      </c>
    </row>
    <row r="471" spans="5:9" ht="25" customHeight="1" x14ac:dyDescent="0.25">
      <c r="E471" s="40"/>
      <c r="F471" s="40"/>
      <c r="G471" s="41"/>
      <c r="H471" s="40"/>
      <c r="I471" s="4" t="str" cm="1">
        <f t="array" ref="I471">IF(E471="","",_xlfn.XLOOKUP(E471&amp;H471,Course!$A$2:$A$582&amp;Course!$K$2:$K$582,Course!$C$2:$C$582,""))</f>
        <v/>
      </c>
    </row>
    <row r="472" spans="5:9" ht="25" customHeight="1" x14ac:dyDescent="0.25">
      <c r="E472" s="40"/>
      <c r="F472" s="40"/>
      <c r="G472" s="41"/>
      <c r="H472" s="40"/>
      <c r="I472" s="4" t="str" cm="1">
        <f t="array" ref="I472">IF(E472="","",_xlfn.XLOOKUP(E472&amp;H472,Course!$A$2:$A$582&amp;Course!$K$2:$K$582,Course!$C$2:$C$582,""))</f>
        <v/>
      </c>
    </row>
    <row r="473" spans="5:9" ht="25" customHeight="1" x14ac:dyDescent="0.25">
      <c r="E473" s="40"/>
      <c r="F473" s="40"/>
      <c r="G473" s="41"/>
      <c r="H473" s="40"/>
      <c r="I473" s="4" t="str" cm="1">
        <f t="array" ref="I473">IF(E473="","",_xlfn.XLOOKUP(E473&amp;H473,Course!$A$2:$A$582&amp;Course!$K$2:$K$582,Course!$C$2:$C$582,""))</f>
        <v/>
      </c>
    </row>
    <row r="474" spans="5:9" ht="25" customHeight="1" x14ac:dyDescent="0.25">
      <c r="E474" s="40"/>
      <c r="F474" s="40"/>
      <c r="G474" s="41"/>
      <c r="H474" s="40"/>
      <c r="I474" s="4" t="str" cm="1">
        <f t="array" ref="I474">IF(E474="","",_xlfn.XLOOKUP(E474&amp;H474,Course!$A$2:$A$582&amp;Course!$K$2:$K$582,Course!$C$2:$C$582,""))</f>
        <v/>
      </c>
    </row>
    <row r="475" spans="5:9" ht="25" customHeight="1" x14ac:dyDescent="0.25">
      <c r="E475" s="40"/>
      <c r="F475" s="40"/>
      <c r="G475" s="41"/>
      <c r="H475" s="40"/>
      <c r="I475" s="4" t="str" cm="1">
        <f t="array" ref="I475">IF(E475="","",_xlfn.XLOOKUP(E475&amp;H475,Course!$A$2:$A$582&amp;Course!$K$2:$K$582,Course!$C$2:$C$582,""))</f>
        <v/>
      </c>
    </row>
    <row r="476" spans="5:9" ht="25" customHeight="1" x14ac:dyDescent="0.25">
      <c r="E476" s="40"/>
      <c r="F476" s="40"/>
      <c r="G476" s="41"/>
      <c r="H476" s="40"/>
      <c r="I476" s="4" t="str" cm="1">
        <f t="array" ref="I476">IF(E476="","",_xlfn.XLOOKUP(E476&amp;H476,Course!$A$2:$A$582&amp;Course!$K$2:$K$582,Course!$C$2:$C$582,""))</f>
        <v/>
      </c>
    </row>
    <row r="477" spans="5:9" ht="25" customHeight="1" x14ac:dyDescent="0.25">
      <c r="E477" s="40"/>
      <c r="F477" s="40"/>
      <c r="G477" s="41"/>
      <c r="H477" s="40"/>
      <c r="I477" s="4" t="str" cm="1">
        <f t="array" ref="I477">IF(E477="","",_xlfn.XLOOKUP(E477&amp;H477,Course!$A$2:$A$582&amp;Course!$K$2:$K$582,Course!$C$2:$C$582,""))</f>
        <v/>
      </c>
    </row>
    <row r="478" spans="5:9" ht="25" customHeight="1" x14ac:dyDescent="0.25">
      <c r="E478" s="40"/>
      <c r="F478" s="40"/>
      <c r="G478" s="41"/>
      <c r="H478" s="40"/>
      <c r="I478" s="4" t="str" cm="1">
        <f t="array" ref="I478">IF(E478="","",_xlfn.XLOOKUP(E478&amp;H478,Course!$A$2:$A$582&amp;Course!$K$2:$K$582,Course!$C$2:$C$582,""))</f>
        <v/>
      </c>
    </row>
    <row r="479" spans="5:9" ht="25" customHeight="1" x14ac:dyDescent="0.25">
      <c r="E479" s="40"/>
      <c r="F479" s="40"/>
      <c r="G479" s="41"/>
      <c r="H479" s="40"/>
      <c r="I479" s="4" t="str" cm="1">
        <f t="array" ref="I479">IF(E479="","",_xlfn.XLOOKUP(E479&amp;H479,Course!$A$2:$A$582&amp;Course!$K$2:$K$582,Course!$C$2:$C$582,""))</f>
        <v/>
      </c>
    </row>
    <row r="480" spans="5:9" ht="25" customHeight="1" x14ac:dyDescent="0.25">
      <c r="E480" s="40"/>
      <c r="F480" s="40"/>
      <c r="G480" s="41"/>
      <c r="H480" s="40"/>
      <c r="I480" s="4" t="str" cm="1">
        <f t="array" ref="I480">IF(E480="","",_xlfn.XLOOKUP(E480&amp;H480,Course!$A$2:$A$582&amp;Course!$K$2:$K$582,Course!$C$2:$C$582,""))</f>
        <v/>
      </c>
    </row>
    <row r="481" spans="5:9" ht="25" customHeight="1" x14ac:dyDescent="0.25">
      <c r="E481" s="40"/>
      <c r="F481" s="40"/>
      <c r="G481" s="41"/>
      <c r="H481" s="40"/>
      <c r="I481" s="4" t="str" cm="1">
        <f t="array" ref="I481">IF(E481="","",_xlfn.XLOOKUP(E481&amp;H481,Course!$A$2:$A$582&amp;Course!$K$2:$K$582,Course!$C$2:$C$582,""))</f>
        <v/>
      </c>
    </row>
    <row r="482" spans="5:9" ht="25" customHeight="1" x14ac:dyDescent="0.25">
      <c r="E482" s="40"/>
      <c r="F482" s="40"/>
      <c r="G482" s="41"/>
      <c r="H482" s="40"/>
      <c r="I482" s="4" t="str" cm="1">
        <f t="array" ref="I482">IF(E482="","",_xlfn.XLOOKUP(E482&amp;H482,Course!$A$2:$A$582&amp;Course!$K$2:$K$582,Course!$C$2:$C$582,""))</f>
        <v/>
      </c>
    </row>
    <row r="483" spans="5:9" ht="25" customHeight="1" x14ac:dyDescent="0.25">
      <c r="E483" s="40"/>
      <c r="F483" s="40"/>
      <c r="G483" s="41"/>
      <c r="H483" s="40"/>
      <c r="I483" s="4" t="str" cm="1">
        <f t="array" ref="I483">IF(E483="","",_xlfn.XLOOKUP(E483&amp;H483,Course!$A$2:$A$582&amp;Course!$K$2:$K$582,Course!$C$2:$C$582,""))</f>
        <v/>
      </c>
    </row>
    <row r="484" spans="5:9" ht="25" customHeight="1" x14ac:dyDescent="0.25">
      <c r="E484" s="40"/>
      <c r="F484" s="40"/>
      <c r="G484" s="41"/>
      <c r="H484" s="40"/>
      <c r="I484" s="4" t="str" cm="1">
        <f t="array" ref="I484">IF(E484="","",_xlfn.XLOOKUP(E484&amp;H484,Course!$A$2:$A$582&amp;Course!$K$2:$K$582,Course!$C$2:$C$582,""))</f>
        <v/>
      </c>
    </row>
    <row r="485" spans="5:9" ht="25" customHeight="1" x14ac:dyDescent="0.25">
      <c r="E485" s="40"/>
      <c r="F485" s="40"/>
      <c r="G485" s="41"/>
      <c r="H485" s="40"/>
      <c r="I485" s="4" t="str" cm="1">
        <f t="array" ref="I485">IF(E485="","",_xlfn.XLOOKUP(E485&amp;H485,Course!$A$2:$A$582&amp;Course!$K$2:$K$582,Course!$C$2:$C$582,""))</f>
        <v/>
      </c>
    </row>
    <row r="486" spans="5:9" ht="25" customHeight="1" x14ac:dyDescent="0.25">
      <c r="E486" s="40"/>
      <c r="F486" s="40"/>
      <c r="G486" s="41"/>
      <c r="H486" s="40"/>
      <c r="I486" s="4" t="str" cm="1">
        <f t="array" ref="I486">IF(E486="","",_xlfn.XLOOKUP(E486&amp;H486,Course!$A$2:$A$582&amp;Course!$K$2:$K$582,Course!$C$2:$C$582,""))</f>
        <v/>
      </c>
    </row>
    <row r="487" spans="5:9" ht="25" customHeight="1" x14ac:dyDescent="0.25">
      <c r="E487" s="40"/>
      <c r="F487" s="40"/>
      <c r="G487" s="41"/>
      <c r="H487" s="40"/>
      <c r="I487" s="4" t="str" cm="1">
        <f t="array" ref="I487">IF(E487="","",_xlfn.XLOOKUP(E487&amp;H487,Course!$A$2:$A$582&amp;Course!$K$2:$K$582,Course!$C$2:$C$582,""))</f>
        <v/>
      </c>
    </row>
    <row r="488" spans="5:9" ht="25" customHeight="1" x14ac:dyDescent="0.25">
      <c r="E488" s="40"/>
      <c r="F488" s="40"/>
      <c r="G488" s="41"/>
      <c r="H488" s="40"/>
      <c r="I488" s="4" t="str" cm="1">
        <f t="array" ref="I488">IF(E488="","",_xlfn.XLOOKUP(E488&amp;H488,Course!$A$2:$A$582&amp;Course!$K$2:$K$582,Course!$C$2:$C$582,""))</f>
        <v/>
      </c>
    </row>
    <row r="489" spans="5:9" ht="25" customHeight="1" x14ac:dyDescent="0.25">
      <c r="E489" s="40"/>
      <c r="F489" s="40"/>
      <c r="G489" s="41"/>
      <c r="H489" s="40"/>
      <c r="I489" s="4" t="str" cm="1">
        <f t="array" ref="I489">IF(E489="","",_xlfn.XLOOKUP(E489&amp;H489,Course!$A$2:$A$582&amp;Course!$K$2:$K$582,Course!$C$2:$C$582,""))</f>
        <v/>
      </c>
    </row>
    <row r="490" spans="5:9" ht="25" customHeight="1" x14ac:dyDescent="0.25">
      <c r="E490" s="40"/>
      <c r="F490" s="40"/>
      <c r="G490" s="41"/>
      <c r="H490" s="40"/>
      <c r="I490" s="4" t="str" cm="1">
        <f t="array" ref="I490">IF(E490="","",_xlfn.XLOOKUP(E490&amp;H490,Course!$A$2:$A$582&amp;Course!$K$2:$K$582,Course!$C$2:$C$582,""))</f>
        <v/>
      </c>
    </row>
    <row r="491" spans="5:9" ht="25" customHeight="1" x14ac:dyDescent="0.25">
      <c r="E491" s="40"/>
      <c r="F491" s="40"/>
      <c r="G491" s="41"/>
      <c r="H491" s="40"/>
      <c r="I491" s="4" t="str" cm="1">
        <f t="array" ref="I491">IF(E491="","",_xlfn.XLOOKUP(E491&amp;H491,Course!$A$2:$A$582&amp;Course!$K$2:$K$582,Course!$C$2:$C$582,""))</f>
        <v/>
      </c>
    </row>
    <row r="492" spans="5:9" ht="25" customHeight="1" x14ac:dyDescent="0.25">
      <c r="E492" s="40"/>
      <c r="F492" s="40"/>
      <c r="G492" s="41"/>
      <c r="H492" s="40"/>
      <c r="I492" s="4" t="str" cm="1">
        <f t="array" ref="I492">IF(E492="","",_xlfn.XLOOKUP(E492&amp;H492,Course!$A$2:$A$582&amp;Course!$K$2:$K$582,Course!$C$2:$C$582,""))</f>
        <v/>
      </c>
    </row>
    <row r="493" spans="5:9" ht="25" customHeight="1" x14ac:dyDescent="0.25">
      <c r="E493" s="40"/>
      <c r="F493" s="40"/>
      <c r="G493" s="41"/>
      <c r="H493" s="40"/>
      <c r="I493" s="4" t="str" cm="1">
        <f t="array" ref="I493">IF(E493="","",_xlfn.XLOOKUP(E493&amp;H493,Course!$A$2:$A$582&amp;Course!$K$2:$K$582,Course!$C$2:$C$582,""))</f>
        <v/>
      </c>
    </row>
    <row r="494" spans="5:9" ht="25" customHeight="1" x14ac:dyDescent="0.25">
      <c r="E494" s="40"/>
      <c r="F494" s="40"/>
      <c r="G494" s="41"/>
      <c r="H494" s="40"/>
      <c r="I494" s="4" t="str" cm="1">
        <f t="array" ref="I494">IF(E494="","",_xlfn.XLOOKUP(E494&amp;H494,Course!$A$2:$A$582&amp;Course!$K$2:$K$582,Course!$C$2:$C$582,""))</f>
        <v/>
      </c>
    </row>
    <row r="495" spans="5:9" ht="25" customHeight="1" x14ac:dyDescent="0.25">
      <c r="E495" s="40"/>
      <c r="F495" s="40"/>
      <c r="G495" s="41"/>
      <c r="H495" s="40"/>
      <c r="I495" s="4" t="str" cm="1">
        <f t="array" ref="I495">IF(E495="","",_xlfn.XLOOKUP(E495&amp;H495,Course!$A$2:$A$582&amp;Course!$K$2:$K$582,Course!$C$2:$C$582,""))</f>
        <v/>
      </c>
    </row>
    <row r="496" spans="5:9" ht="25" customHeight="1" x14ac:dyDescent="0.25">
      <c r="E496" s="40"/>
      <c r="F496" s="40"/>
      <c r="G496" s="41"/>
      <c r="H496" s="40"/>
      <c r="I496" s="4" t="str" cm="1">
        <f t="array" ref="I496">IF(E496="","",_xlfn.XLOOKUP(E496&amp;H496,Course!$A$2:$A$582&amp;Course!$K$2:$K$582,Course!$C$2:$C$582,""))</f>
        <v/>
      </c>
    </row>
    <row r="497" spans="5:9" ht="25" customHeight="1" x14ac:dyDescent="0.25">
      <c r="E497" s="40"/>
      <c r="F497" s="40"/>
      <c r="G497" s="41"/>
      <c r="H497" s="40"/>
      <c r="I497" s="4" t="str" cm="1">
        <f t="array" ref="I497">IF(E497="","",_xlfn.XLOOKUP(E497&amp;H497,Course!$A$2:$A$582&amp;Course!$K$2:$K$582,Course!$C$2:$C$582,""))</f>
        <v/>
      </c>
    </row>
    <row r="498" spans="5:9" ht="25" customHeight="1" x14ac:dyDescent="0.25">
      <c r="E498" s="40"/>
      <c r="F498" s="40"/>
      <c r="G498" s="41"/>
      <c r="H498" s="40"/>
      <c r="I498" s="4" t="str" cm="1">
        <f t="array" ref="I498">IF(E498="","",_xlfn.XLOOKUP(E498&amp;H498,Course!$A$2:$A$582&amp;Course!$K$2:$K$582,Course!$C$2:$C$582,""))</f>
        <v/>
      </c>
    </row>
    <row r="499" spans="5:9" ht="25" customHeight="1" x14ac:dyDescent="0.25">
      <c r="E499" s="40"/>
      <c r="F499" s="40"/>
      <c r="G499" s="41"/>
      <c r="H499" s="40"/>
      <c r="I499" s="4" t="str" cm="1">
        <f t="array" ref="I499">IF(E499="","",_xlfn.XLOOKUP(E499&amp;H499,Course!$A$2:$A$582&amp;Course!$K$2:$K$582,Course!$C$2:$C$582,""))</f>
        <v/>
      </c>
    </row>
    <row r="500" spans="5:9" ht="25" customHeight="1" x14ac:dyDescent="0.25">
      <c r="E500" s="40"/>
      <c r="F500" s="40"/>
      <c r="G500" s="41"/>
      <c r="H500" s="40"/>
      <c r="I500" s="4" t="str" cm="1">
        <f t="array" ref="I500">IF(E500="","",_xlfn.XLOOKUP(E500&amp;H500,Course!$A$2:$A$582&amp;Course!$K$2:$K$582,Course!$C$2:$C$582,""))</f>
        <v/>
      </c>
    </row>
  </sheetData>
  <dataValidations count="3">
    <dataValidation type="list" allowBlank="1" showInputMessage="1" showErrorMessage="1" sqref="F2:F500" xr:uid="{C9F69116-B397-47AF-A9A0-53E8853FB742}">
      <formula1>$B$2:$B$10</formula1>
    </dataValidation>
    <dataValidation type="list" allowBlank="1" showInputMessage="1" showErrorMessage="1" sqref="G2:G500" xr:uid="{795C97FA-3A3E-4182-A5E0-991A5D993FA8}">
      <formula1>$C$2:$C$10</formula1>
    </dataValidation>
    <dataValidation type="list" allowBlank="1" showInputMessage="1" showErrorMessage="1" sqref="L2:L13" xr:uid="{DF827BB0-0F9A-4B8B-B95B-60E8EF72C407}">
      <formula1>$A$2:$A$10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F3EC795-AEC9-46E3-B883-831731FFD5AE}">
          <x14:formula1>
            <xm:f>Program!$B$2:$B$17</xm:f>
          </x14:formula1>
          <xm:sqref>K2:K13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DDCA-A8AB-4197-B9BC-A4704059F7E5}">
  <dimension ref="A1:J1436"/>
  <sheetViews>
    <sheetView topLeftCell="A545" zoomScaleNormal="100" workbookViewId="0">
      <selection activeCell="C553" sqref="C553"/>
    </sheetView>
  </sheetViews>
  <sheetFormatPr defaultRowHeight="35.15" customHeight="1" x14ac:dyDescent="0.25"/>
  <cols>
    <col min="1" max="1" width="10" customWidth="1"/>
    <col min="2" max="4" width="9.1796875" customWidth="1"/>
    <col min="7" max="7" width="20.81640625" style="33" customWidth="1"/>
    <col min="9" max="9" width="76.1796875" style="66" customWidth="1"/>
    <col min="10" max="10" width="12" bestFit="1" customWidth="1"/>
  </cols>
  <sheetData>
    <row r="1" spans="1:10" ht="35.15" customHeight="1" x14ac:dyDescent="0.25">
      <c r="A1" s="6" t="s">
        <v>15</v>
      </c>
      <c r="B1" s="6" t="s">
        <v>546</v>
      </c>
      <c r="C1" s="6" t="s">
        <v>739</v>
      </c>
      <c r="D1" s="5" t="s">
        <v>16</v>
      </c>
      <c r="E1" s="5" t="s">
        <v>478</v>
      </c>
      <c r="F1" s="6" t="s">
        <v>547</v>
      </c>
      <c r="G1" s="61" t="s">
        <v>548</v>
      </c>
      <c r="H1" s="5" t="s">
        <v>5</v>
      </c>
      <c r="I1" s="61" t="s">
        <v>549</v>
      </c>
      <c r="J1" s="8" t="s">
        <v>550</v>
      </c>
    </row>
    <row r="2" spans="1:10" ht="35.15" customHeight="1" x14ac:dyDescent="0.25">
      <c r="A2" s="16" t="s">
        <v>22</v>
      </c>
      <c r="B2" s="4" t="s">
        <v>551</v>
      </c>
      <c r="C2" s="4" t="s">
        <v>740</v>
      </c>
      <c r="D2" s="4" t="s">
        <v>110</v>
      </c>
      <c r="E2" s="4" t="s">
        <v>18</v>
      </c>
      <c r="F2" s="4" t="s">
        <v>1119</v>
      </c>
      <c r="G2" s="9" t="s">
        <v>117</v>
      </c>
      <c r="H2" s="4" t="s">
        <v>0</v>
      </c>
      <c r="I2" s="62" t="s">
        <v>1321</v>
      </c>
      <c r="J2" s="10"/>
    </row>
    <row r="3" spans="1:10" ht="35.15" customHeight="1" x14ac:dyDescent="0.25">
      <c r="A3" s="16" t="s">
        <v>22</v>
      </c>
      <c r="B3" s="4" t="s">
        <v>551</v>
      </c>
      <c r="C3" s="4" t="s">
        <v>740</v>
      </c>
      <c r="D3" s="4" t="s">
        <v>110</v>
      </c>
      <c r="E3" s="4" t="s">
        <v>18</v>
      </c>
      <c r="F3" s="4" t="s">
        <v>1119</v>
      </c>
      <c r="G3" s="9" t="s">
        <v>117</v>
      </c>
      <c r="H3" s="4" t="s">
        <v>1</v>
      </c>
      <c r="I3" s="62" t="s">
        <v>1322</v>
      </c>
      <c r="J3" s="10"/>
    </row>
    <row r="4" spans="1:10" ht="35.15" customHeight="1" x14ac:dyDescent="0.25">
      <c r="A4" s="16" t="s">
        <v>22</v>
      </c>
      <c r="B4" s="4" t="s">
        <v>551</v>
      </c>
      <c r="C4" s="4" t="s">
        <v>740</v>
      </c>
      <c r="D4" s="4" t="s">
        <v>110</v>
      </c>
      <c r="E4" s="4" t="s">
        <v>18</v>
      </c>
      <c r="F4" s="4" t="s">
        <v>1119</v>
      </c>
      <c r="G4" s="9" t="s">
        <v>117</v>
      </c>
      <c r="H4" s="4" t="s">
        <v>2</v>
      </c>
      <c r="I4" s="62" t="s">
        <v>1323</v>
      </c>
      <c r="J4" s="10"/>
    </row>
    <row r="5" spans="1:10" ht="35.15" customHeight="1" x14ac:dyDescent="0.25">
      <c r="A5" s="16" t="s">
        <v>22</v>
      </c>
      <c r="B5" s="4" t="s">
        <v>551</v>
      </c>
      <c r="C5" s="4" t="s">
        <v>740</v>
      </c>
      <c r="D5" s="4" t="s">
        <v>110</v>
      </c>
      <c r="E5" s="4" t="s">
        <v>18</v>
      </c>
      <c r="F5" s="4" t="s">
        <v>1119</v>
      </c>
      <c r="G5" s="9" t="s">
        <v>117</v>
      </c>
      <c r="H5" s="4" t="s">
        <v>3</v>
      </c>
      <c r="I5" s="62" t="s">
        <v>1324</v>
      </c>
      <c r="J5" s="10"/>
    </row>
    <row r="6" spans="1:10" ht="35.15" customHeight="1" x14ac:dyDescent="0.25">
      <c r="A6" s="16" t="s">
        <v>22</v>
      </c>
      <c r="B6" s="4" t="s">
        <v>551</v>
      </c>
      <c r="C6" s="4" t="s">
        <v>740</v>
      </c>
      <c r="D6" s="4" t="s">
        <v>110</v>
      </c>
      <c r="E6" s="4" t="s">
        <v>18</v>
      </c>
      <c r="F6" s="4" t="s">
        <v>1119</v>
      </c>
      <c r="G6" s="9" t="s">
        <v>117</v>
      </c>
      <c r="H6" s="4" t="s">
        <v>4</v>
      </c>
      <c r="I6" s="62" t="s">
        <v>1320</v>
      </c>
      <c r="J6" s="10"/>
    </row>
    <row r="7" spans="1:10" ht="35.15" customHeight="1" x14ac:dyDescent="0.25">
      <c r="A7" s="16" t="s">
        <v>22</v>
      </c>
      <c r="B7" s="4" t="s">
        <v>551</v>
      </c>
      <c r="C7" s="4" t="s">
        <v>740</v>
      </c>
      <c r="D7" s="4" t="s">
        <v>110</v>
      </c>
      <c r="E7" s="4" t="s">
        <v>18</v>
      </c>
      <c r="F7" s="4" t="s">
        <v>1120</v>
      </c>
      <c r="G7" s="9" t="s">
        <v>112</v>
      </c>
      <c r="H7" s="4" t="s">
        <v>0</v>
      </c>
      <c r="I7" s="62" t="s">
        <v>1325</v>
      </c>
      <c r="J7" s="10"/>
    </row>
    <row r="8" spans="1:10" ht="35.15" customHeight="1" x14ac:dyDescent="0.25">
      <c r="A8" s="16" t="s">
        <v>22</v>
      </c>
      <c r="B8" s="4" t="s">
        <v>551</v>
      </c>
      <c r="C8" s="4" t="s">
        <v>740</v>
      </c>
      <c r="D8" s="4" t="s">
        <v>110</v>
      </c>
      <c r="E8" s="4" t="s">
        <v>18</v>
      </c>
      <c r="F8" s="4" t="s">
        <v>1120</v>
      </c>
      <c r="G8" s="9" t="s">
        <v>112</v>
      </c>
      <c r="H8" s="4" t="s">
        <v>1</v>
      </c>
      <c r="I8" s="62" t="s">
        <v>702</v>
      </c>
      <c r="J8" s="10"/>
    </row>
    <row r="9" spans="1:10" ht="35.15" customHeight="1" x14ac:dyDescent="0.25">
      <c r="A9" s="16" t="s">
        <v>22</v>
      </c>
      <c r="B9" s="4" t="s">
        <v>551</v>
      </c>
      <c r="C9" s="4" t="s">
        <v>740</v>
      </c>
      <c r="D9" s="4" t="s">
        <v>110</v>
      </c>
      <c r="E9" s="4" t="s">
        <v>18</v>
      </c>
      <c r="F9" s="4" t="s">
        <v>1120</v>
      </c>
      <c r="G9" s="9" t="s">
        <v>112</v>
      </c>
      <c r="H9" s="4" t="s">
        <v>2</v>
      </c>
      <c r="I9" s="62" t="s">
        <v>703</v>
      </c>
      <c r="J9" s="10"/>
    </row>
    <row r="10" spans="1:10" ht="35.15" customHeight="1" x14ac:dyDescent="0.25">
      <c r="A10" s="16" t="s">
        <v>22</v>
      </c>
      <c r="B10" s="4" t="s">
        <v>551</v>
      </c>
      <c r="C10" s="4" t="s">
        <v>740</v>
      </c>
      <c r="D10" s="4" t="s">
        <v>110</v>
      </c>
      <c r="E10" s="4" t="s">
        <v>18</v>
      </c>
      <c r="F10" s="4" t="s">
        <v>1121</v>
      </c>
      <c r="G10" s="9" t="s">
        <v>115</v>
      </c>
      <c r="H10" s="4" t="s">
        <v>0</v>
      </c>
      <c r="I10" s="62" t="s">
        <v>557</v>
      </c>
      <c r="J10" s="10"/>
    </row>
    <row r="11" spans="1:10" ht="35.15" customHeight="1" x14ac:dyDescent="0.25">
      <c r="A11" s="16" t="s">
        <v>22</v>
      </c>
      <c r="B11" s="4" t="s">
        <v>551</v>
      </c>
      <c r="C11" s="4" t="s">
        <v>740</v>
      </c>
      <c r="D11" s="4" t="s">
        <v>110</v>
      </c>
      <c r="E11" s="4" t="s">
        <v>18</v>
      </c>
      <c r="F11" s="4" t="s">
        <v>1121</v>
      </c>
      <c r="G11" s="9" t="s">
        <v>115</v>
      </c>
      <c r="H11" s="4" t="s">
        <v>1</v>
      </c>
      <c r="I11" s="62" t="s">
        <v>636</v>
      </c>
      <c r="J11" s="10"/>
    </row>
    <row r="12" spans="1:10" ht="35.15" customHeight="1" x14ac:dyDescent="0.25">
      <c r="A12" s="16" t="s">
        <v>22</v>
      </c>
      <c r="B12" s="4" t="s">
        <v>551</v>
      </c>
      <c r="C12" s="4" t="s">
        <v>740</v>
      </c>
      <c r="D12" s="4" t="s">
        <v>110</v>
      </c>
      <c r="E12" s="4" t="s">
        <v>18</v>
      </c>
      <c r="F12" s="4" t="s">
        <v>1121</v>
      </c>
      <c r="G12" s="9" t="s">
        <v>115</v>
      </c>
      <c r="H12" s="4" t="s">
        <v>2</v>
      </c>
      <c r="I12" s="62" t="s">
        <v>637</v>
      </c>
      <c r="J12" s="10"/>
    </row>
    <row r="13" spans="1:10" ht="35.15" customHeight="1" x14ac:dyDescent="0.25">
      <c r="A13" s="16" t="s">
        <v>22</v>
      </c>
      <c r="B13" s="4" t="s">
        <v>551</v>
      </c>
      <c r="C13" s="4" t="s">
        <v>740</v>
      </c>
      <c r="D13" s="4" t="s">
        <v>110</v>
      </c>
      <c r="E13" s="4" t="s">
        <v>18</v>
      </c>
      <c r="F13" s="4" t="s">
        <v>1121</v>
      </c>
      <c r="G13" s="9" t="s">
        <v>115</v>
      </c>
      <c r="H13" s="4" t="s">
        <v>3</v>
      </c>
      <c r="I13" s="62" t="s">
        <v>638</v>
      </c>
      <c r="J13" s="10"/>
    </row>
    <row r="14" spans="1:10" ht="35.15" customHeight="1" x14ac:dyDescent="0.25">
      <c r="A14" s="16" t="s">
        <v>22</v>
      </c>
      <c r="B14" s="4" t="s">
        <v>551</v>
      </c>
      <c r="C14" s="4" t="s">
        <v>740</v>
      </c>
      <c r="D14" s="4" t="s">
        <v>110</v>
      </c>
      <c r="E14" s="4" t="s">
        <v>18</v>
      </c>
      <c r="F14" s="4" t="s">
        <v>1122</v>
      </c>
      <c r="G14" s="9" t="s">
        <v>120</v>
      </c>
      <c r="H14" s="4" t="s">
        <v>0</v>
      </c>
      <c r="I14" s="62" t="s">
        <v>1327</v>
      </c>
      <c r="J14" s="10"/>
    </row>
    <row r="15" spans="1:10" ht="35.15" customHeight="1" x14ac:dyDescent="0.25">
      <c r="A15" s="16" t="s">
        <v>22</v>
      </c>
      <c r="B15" s="4" t="s">
        <v>551</v>
      </c>
      <c r="C15" s="4" t="s">
        <v>740</v>
      </c>
      <c r="D15" s="4" t="s">
        <v>110</v>
      </c>
      <c r="E15" s="4" t="s">
        <v>18</v>
      </c>
      <c r="F15" s="4" t="s">
        <v>1122</v>
      </c>
      <c r="G15" s="9" t="s">
        <v>120</v>
      </c>
      <c r="H15" s="4" t="s">
        <v>1</v>
      </c>
      <c r="I15" s="62" t="s">
        <v>1328</v>
      </c>
      <c r="J15" s="10"/>
    </row>
    <row r="16" spans="1:10" ht="35.15" customHeight="1" x14ac:dyDescent="0.25">
      <c r="A16" s="16" t="s">
        <v>22</v>
      </c>
      <c r="B16" s="4" t="s">
        <v>551</v>
      </c>
      <c r="C16" s="4" t="s">
        <v>740</v>
      </c>
      <c r="D16" s="4" t="s">
        <v>110</v>
      </c>
      <c r="E16" s="4" t="s">
        <v>18</v>
      </c>
      <c r="F16" s="4" t="s">
        <v>1122</v>
      </c>
      <c r="G16" s="9" t="s">
        <v>120</v>
      </c>
      <c r="H16" s="4" t="s">
        <v>2</v>
      </c>
      <c r="I16" s="62" t="s">
        <v>1329</v>
      </c>
      <c r="J16" s="10"/>
    </row>
    <row r="17" spans="1:10" ht="35.15" customHeight="1" x14ac:dyDescent="0.25">
      <c r="A17" s="16" t="s">
        <v>22</v>
      </c>
      <c r="B17" s="4" t="s">
        <v>551</v>
      </c>
      <c r="C17" s="4" t="s">
        <v>740</v>
      </c>
      <c r="D17" s="4" t="s">
        <v>110</v>
      </c>
      <c r="E17" s="4" t="s">
        <v>18</v>
      </c>
      <c r="F17" s="4" t="s">
        <v>1122</v>
      </c>
      <c r="G17" s="9" t="s">
        <v>120</v>
      </c>
      <c r="H17" s="4" t="s">
        <v>3</v>
      </c>
      <c r="I17" s="62" t="s">
        <v>1330</v>
      </c>
      <c r="J17" s="10"/>
    </row>
    <row r="18" spans="1:10" ht="35.15" customHeight="1" x14ac:dyDescent="0.25">
      <c r="A18" s="16" t="s">
        <v>22</v>
      </c>
      <c r="B18" s="4" t="s">
        <v>551</v>
      </c>
      <c r="C18" s="4" t="s">
        <v>740</v>
      </c>
      <c r="D18" s="4" t="s">
        <v>110</v>
      </c>
      <c r="E18" s="4" t="s">
        <v>18</v>
      </c>
      <c r="F18" s="4" t="s">
        <v>1122</v>
      </c>
      <c r="G18" s="9" t="s">
        <v>120</v>
      </c>
      <c r="H18" s="4" t="s">
        <v>4</v>
      </c>
      <c r="I18" s="62" t="s">
        <v>1326</v>
      </c>
      <c r="J18" s="10"/>
    </row>
    <row r="19" spans="1:10" ht="35.15" customHeight="1" x14ac:dyDescent="0.25">
      <c r="A19" s="16" t="s">
        <v>22</v>
      </c>
      <c r="B19" s="4" t="s">
        <v>551</v>
      </c>
      <c r="C19" s="4" t="s">
        <v>752</v>
      </c>
      <c r="D19" s="4" t="s">
        <v>110</v>
      </c>
      <c r="E19" s="4" t="s">
        <v>18</v>
      </c>
      <c r="F19" s="4" t="s">
        <v>1123</v>
      </c>
      <c r="G19" s="9" t="s">
        <v>142</v>
      </c>
      <c r="H19" s="4" t="s">
        <v>0</v>
      </c>
      <c r="I19" s="62" t="s">
        <v>1332</v>
      </c>
      <c r="J19" s="10"/>
    </row>
    <row r="20" spans="1:10" ht="35.15" customHeight="1" x14ac:dyDescent="0.25">
      <c r="A20" s="16" t="s">
        <v>22</v>
      </c>
      <c r="B20" s="4" t="s">
        <v>551</v>
      </c>
      <c r="C20" s="4" t="s">
        <v>752</v>
      </c>
      <c r="D20" s="4" t="s">
        <v>110</v>
      </c>
      <c r="E20" s="4" t="s">
        <v>18</v>
      </c>
      <c r="F20" s="4" t="s">
        <v>1123</v>
      </c>
      <c r="G20" s="9" t="s">
        <v>142</v>
      </c>
      <c r="H20" s="4" t="s">
        <v>1</v>
      </c>
      <c r="I20" s="62" t="s">
        <v>1333</v>
      </c>
      <c r="J20" s="10"/>
    </row>
    <row r="21" spans="1:10" ht="35.15" customHeight="1" x14ac:dyDescent="0.25">
      <c r="A21" s="16" t="s">
        <v>22</v>
      </c>
      <c r="B21" s="4" t="s">
        <v>551</v>
      </c>
      <c r="C21" s="4" t="s">
        <v>752</v>
      </c>
      <c r="D21" s="4" t="s">
        <v>110</v>
      </c>
      <c r="E21" s="4" t="s">
        <v>18</v>
      </c>
      <c r="F21" s="4" t="s">
        <v>1123</v>
      </c>
      <c r="G21" s="9" t="s">
        <v>142</v>
      </c>
      <c r="H21" s="4" t="s">
        <v>2</v>
      </c>
      <c r="I21" s="62" t="s">
        <v>1331</v>
      </c>
      <c r="J21" s="10"/>
    </row>
    <row r="22" spans="1:10" ht="35.15" customHeight="1" x14ac:dyDescent="0.25">
      <c r="A22" s="16" t="s">
        <v>22</v>
      </c>
      <c r="B22" s="4" t="s">
        <v>551</v>
      </c>
      <c r="C22" s="4" t="s">
        <v>752</v>
      </c>
      <c r="D22" s="4" t="s">
        <v>110</v>
      </c>
      <c r="E22" s="4" t="s">
        <v>18</v>
      </c>
      <c r="F22" s="4" t="s">
        <v>1124</v>
      </c>
      <c r="G22" s="9" t="s">
        <v>144</v>
      </c>
      <c r="H22" s="4" t="s">
        <v>0</v>
      </c>
      <c r="I22" s="62" t="s">
        <v>1335</v>
      </c>
      <c r="J22" s="10"/>
    </row>
    <row r="23" spans="1:10" ht="35.15" customHeight="1" x14ac:dyDescent="0.25">
      <c r="A23" s="16" t="s">
        <v>22</v>
      </c>
      <c r="B23" s="4" t="s">
        <v>551</v>
      </c>
      <c r="C23" s="4" t="s">
        <v>752</v>
      </c>
      <c r="D23" s="4" t="s">
        <v>110</v>
      </c>
      <c r="E23" s="4" t="s">
        <v>18</v>
      </c>
      <c r="F23" s="4" t="s">
        <v>1124</v>
      </c>
      <c r="G23" s="9" t="s">
        <v>144</v>
      </c>
      <c r="H23" s="4" t="s">
        <v>1</v>
      </c>
      <c r="I23" s="62" t="s">
        <v>1336</v>
      </c>
      <c r="J23" s="10"/>
    </row>
    <row r="24" spans="1:10" ht="35.15" customHeight="1" x14ac:dyDescent="0.25">
      <c r="A24" s="16" t="s">
        <v>22</v>
      </c>
      <c r="B24" s="4" t="s">
        <v>551</v>
      </c>
      <c r="C24" s="4" t="s">
        <v>752</v>
      </c>
      <c r="D24" s="4" t="s">
        <v>110</v>
      </c>
      <c r="E24" s="4" t="s">
        <v>18</v>
      </c>
      <c r="F24" s="4" t="s">
        <v>1124</v>
      </c>
      <c r="G24" s="9" t="s">
        <v>144</v>
      </c>
      <c r="H24" s="4" t="s">
        <v>2</v>
      </c>
      <c r="I24" s="62" t="s">
        <v>1334</v>
      </c>
      <c r="J24" s="10"/>
    </row>
    <row r="25" spans="1:10" ht="35.15" customHeight="1" x14ac:dyDescent="0.25">
      <c r="A25" s="16" t="s">
        <v>22</v>
      </c>
      <c r="B25" s="4" t="s">
        <v>645</v>
      </c>
      <c r="C25" s="4" t="s">
        <v>740</v>
      </c>
      <c r="D25" s="4" t="s">
        <v>110</v>
      </c>
      <c r="E25" s="4" t="s">
        <v>18</v>
      </c>
      <c r="F25" s="4" t="s">
        <v>1128</v>
      </c>
      <c r="G25" s="9" t="s">
        <v>126</v>
      </c>
      <c r="H25" s="4" t="s">
        <v>0</v>
      </c>
      <c r="I25" s="62" t="s">
        <v>1338</v>
      </c>
      <c r="J25" s="10"/>
    </row>
    <row r="26" spans="1:10" ht="35.15" customHeight="1" x14ac:dyDescent="0.25">
      <c r="A26" s="16" t="s">
        <v>22</v>
      </c>
      <c r="B26" s="4" t="s">
        <v>645</v>
      </c>
      <c r="C26" s="4" t="s">
        <v>740</v>
      </c>
      <c r="D26" s="4" t="s">
        <v>110</v>
      </c>
      <c r="E26" s="4" t="s">
        <v>18</v>
      </c>
      <c r="F26" s="4" t="s">
        <v>1128</v>
      </c>
      <c r="G26" s="9" t="s">
        <v>126</v>
      </c>
      <c r="H26" s="4" t="s">
        <v>1</v>
      </c>
      <c r="I26" s="62" t="s">
        <v>1339</v>
      </c>
      <c r="J26" s="10"/>
    </row>
    <row r="27" spans="1:10" ht="35.15" customHeight="1" x14ac:dyDescent="0.25">
      <c r="A27" s="16" t="s">
        <v>22</v>
      </c>
      <c r="B27" s="4" t="s">
        <v>645</v>
      </c>
      <c r="C27" s="4" t="s">
        <v>740</v>
      </c>
      <c r="D27" s="4" t="s">
        <v>110</v>
      </c>
      <c r="E27" s="4" t="s">
        <v>18</v>
      </c>
      <c r="F27" s="4" t="s">
        <v>1128</v>
      </c>
      <c r="G27" s="9" t="s">
        <v>126</v>
      </c>
      <c r="H27" s="4" t="s">
        <v>2</v>
      </c>
      <c r="I27" s="62" t="s">
        <v>1340</v>
      </c>
      <c r="J27" s="10"/>
    </row>
    <row r="28" spans="1:10" ht="35.15" customHeight="1" x14ac:dyDescent="0.25">
      <c r="A28" s="16" t="s">
        <v>22</v>
      </c>
      <c r="B28" s="4" t="s">
        <v>645</v>
      </c>
      <c r="C28" s="4" t="s">
        <v>740</v>
      </c>
      <c r="D28" s="4" t="s">
        <v>110</v>
      </c>
      <c r="E28" s="4" t="s">
        <v>18</v>
      </c>
      <c r="F28" s="4" t="s">
        <v>1128</v>
      </c>
      <c r="G28" s="9" t="s">
        <v>126</v>
      </c>
      <c r="H28" s="4" t="s">
        <v>3</v>
      </c>
      <c r="I28" s="62" t="s">
        <v>1341</v>
      </c>
      <c r="J28" s="10"/>
    </row>
    <row r="29" spans="1:10" ht="35.15" customHeight="1" x14ac:dyDescent="0.25">
      <c r="A29" s="16" t="s">
        <v>22</v>
      </c>
      <c r="B29" s="4" t="s">
        <v>645</v>
      </c>
      <c r="C29" s="4" t="s">
        <v>740</v>
      </c>
      <c r="D29" s="4" t="s">
        <v>110</v>
      </c>
      <c r="E29" s="4" t="s">
        <v>18</v>
      </c>
      <c r="F29" s="4" t="s">
        <v>1128</v>
      </c>
      <c r="G29" s="9" t="s">
        <v>126</v>
      </c>
      <c r="H29" s="4" t="s">
        <v>4</v>
      </c>
      <c r="I29" s="62" t="s">
        <v>1337</v>
      </c>
      <c r="J29" s="10"/>
    </row>
    <row r="30" spans="1:10" ht="35.15" customHeight="1" x14ac:dyDescent="0.25">
      <c r="A30" s="16" t="s">
        <v>22</v>
      </c>
      <c r="B30" s="4" t="s">
        <v>645</v>
      </c>
      <c r="C30" s="4" t="s">
        <v>740</v>
      </c>
      <c r="D30" s="4" t="s">
        <v>110</v>
      </c>
      <c r="E30" s="4" t="s">
        <v>18</v>
      </c>
      <c r="F30" s="4" t="s">
        <v>1129</v>
      </c>
      <c r="G30" s="9" t="s">
        <v>122</v>
      </c>
      <c r="H30" s="4" t="s">
        <v>0</v>
      </c>
      <c r="I30" s="62" t="s">
        <v>1343</v>
      </c>
      <c r="J30" s="10"/>
    </row>
    <row r="31" spans="1:10" ht="35.15" customHeight="1" x14ac:dyDescent="0.25">
      <c r="A31" s="16" t="s">
        <v>22</v>
      </c>
      <c r="B31" s="4" t="s">
        <v>645</v>
      </c>
      <c r="C31" s="4" t="s">
        <v>740</v>
      </c>
      <c r="D31" s="4" t="s">
        <v>110</v>
      </c>
      <c r="E31" s="4" t="s">
        <v>18</v>
      </c>
      <c r="F31" s="4" t="s">
        <v>1129</v>
      </c>
      <c r="G31" s="9" t="s">
        <v>122</v>
      </c>
      <c r="H31" s="4" t="s">
        <v>1</v>
      </c>
      <c r="I31" s="62" t="s">
        <v>1344</v>
      </c>
      <c r="J31" s="10"/>
    </row>
    <row r="32" spans="1:10" ht="35.15" customHeight="1" x14ac:dyDescent="0.25">
      <c r="A32" s="16" t="s">
        <v>22</v>
      </c>
      <c r="B32" s="4" t="s">
        <v>645</v>
      </c>
      <c r="C32" s="4" t="s">
        <v>740</v>
      </c>
      <c r="D32" s="4" t="s">
        <v>110</v>
      </c>
      <c r="E32" s="4" t="s">
        <v>18</v>
      </c>
      <c r="F32" s="4" t="s">
        <v>1129</v>
      </c>
      <c r="G32" s="9" t="s">
        <v>122</v>
      </c>
      <c r="H32" s="4" t="s">
        <v>2</v>
      </c>
      <c r="I32" s="62" t="s">
        <v>663</v>
      </c>
      <c r="J32" s="10"/>
    </row>
    <row r="33" spans="1:10" ht="35.15" customHeight="1" x14ac:dyDescent="0.25">
      <c r="A33" s="16" t="s">
        <v>22</v>
      </c>
      <c r="B33" s="4" t="s">
        <v>645</v>
      </c>
      <c r="C33" s="4" t="s">
        <v>740</v>
      </c>
      <c r="D33" s="4" t="s">
        <v>110</v>
      </c>
      <c r="E33" s="4" t="s">
        <v>18</v>
      </c>
      <c r="F33" s="4" t="s">
        <v>1129</v>
      </c>
      <c r="G33" s="9" t="s">
        <v>122</v>
      </c>
      <c r="H33" s="4" t="s">
        <v>3</v>
      </c>
      <c r="I33" s="62" t="s">
        <v>1342</v>
      </c>
      <c r="J33" s="10"/>
    </row>
    <row r="34" spans="1:10" ht="35.15" customHeight="1" x14ac:dyDescent="0.25">
      <c r="A34" s="16" t="s">
        <v>22</v>
      </c>
      <c r="B34" s="4" t="s">
        <v>645</v>
      </c>
      <c r="C34" s="4" t="s">
        <v>740</v>
      </c>
      <c r="D34" s="4" t="s">
        <v>110</v>
      </c>
      <c r="E34" s="4" t="s">
        <v>18</v>
      </c>
      <c r="F34" s="4" t="s">
        <v>1130</v>
      </c>
      <c r="G34" s="9" t="s">
        <v>124</v>
      </c>
      <c r="H34" s="4" t="s">
        <v>0</v>
      </c>
      <c r="I34" s="62" t="s">
        <v>1346</v>
      </c>
      <c r="J34" s="10"/>
    </row>
    <row r="35" spans="1:10" ht="35.15" customHeight="1" x14ac:dyDescent="0.25">
      <c r="A35" s="16" t="s">
        <v>22</v>
      </c>
      <c r="B35" s="4" t="s">
        <v>645</v>
      </c>
      <c r="C35" s="4" t="s">
        <v>740</v>
      </c>
      <c r="D35" s="4" t="s">
        <v>110</v>
      </c>
      <c r="E35" s="4" t="s">
        <v>18</v>
      </c>
      <c r="F35" s="4" t="s">
        <v>1130</v>
      </c>
      <c r="G35" s="9" t="s">
        <v>124</v>
      </c>
      <c r="H35" s="4" t="s">
        <v>1</v>
      </c>
      <c r="I35" s="62" t="s">
        <v>1347</v>
      </c>
      <c r="J35" s="10"/>
    </row>
    <row r="36" spans="1:10" ht="35.15" customHeight="1" x14ac:dyDescent="0.25">
      <c r="A36" s="16" t="s">
        <v>22</v>
      </c>
      <c r="B36" s="4" t="s">
        <v>645</v>
      </c>
      <c r="C36" s="4" t="s">
        <v>740</v>
      </c>
      <c r="D36" s="4" t="s">
        <v>110</v>
      </c>
      <c r="E36" s="4" t="s">
        <v>18</v>
      </c>
      <c r="F36" s="4" t="s">
        <v>1130</v>
      </c>
      <c r="G36" s="9" t="s">
        <v>124</v>
      </c>
      <c r="H36" s="4" t="s">
        <v>2</v>
      </c>
      <c r="I36" s="62" t="s">
        <v>1348</v>
      </c>
      <c r="J36" s="10"/>
    </row>
    <row r="37" spans="1:10" ht="35.15" customHeight="1" x14ac:dyDescent="0.25">
      <c r="A37" s="16" t="s">
        <v>22</v>
      </c>
      <c r="B37" s="4" t="s">
        <v>645</v>
      </c>
      <c r="C37" s="4" t="s">
        <v>740</v>
      </c>
      <c r="D37" s="4" t="s">
        <v>110</v>
      </c>
      <c r="E37" s="4" t="s">
        <v>18</v>
      </c>
      <c r="F37" s="4" t="s">
        <v>1130</v>
      </c>
      <c r="G37" s="9" t="s">
        <v>124</v>
      </c>
      <c r="H37" s="4" t="s">
        <v>3</v>
      </c>
      <c r="I37" s="62" t="s">
        <v>1345</v>
      </c>
      <c r="J37" s="10"/>
    </row>
    <row r="38" spans="1:10" ht="35.15" customHeight="1" x14ac:dyDescent="0.25">
      <c r="A38" s="16" t="s">
        <v>22</v>
      </c>
      <c r="B38" s="4" t="s">
        <v>645</v>
      </c>
      <c r="C38" s="4" t="s">
        <v>740</v>
      </c>
      <c r="D38" s="4" t="s">
        <v>110</v>
      </c>
      <c r="E38" s="4" t="s">
        <v>18</v>
      </c>
      <c r="F38" s="4" t="s">
        <v>1131</v>
      </c>
      <c r="G38" s="9" t="s">
        <v>129</v>
      </c>
      <c r="H38" s="4" t="s">
        <v>0</v>
      </c>
      <c r="I38" s="62" t="s">
        <v>1350</v>
      </c>
      <c r="J38" s="10"/>
    </row>
    <row r="39" spans="1:10" ht="35.15" customHeight="1" x14ac:dyDescent="0.25">
      <c r="A39" s="16" t="s">
        <v>22</v>
      </c>
      <c r="B39" s="4" t="s">
        <v>645</v>
      </c>
      <c r="C39" s="4" t="s">
        <v>740</v>
      </c>
      <c r="D39" s="4" t="s">
        <v>110</v>
      </c>
      <c r="E39" s="4" t="s">
        <v>18</v>
      </c>
      <c r="F39" s="4" t="s">
        <v>1131</v>
      </c>
      <c r="G39" s="9" t="s">
        <v>129</v>
      </c>
      <c r="H39" s="4" t="s">
        <v>1</v>
      </c>
      <c r="I39" s="62" t="s">
        <v>726</v>
      </c>
      <c r="J39" s="10"/>
    </row>
    <row r="40" spans="1:10" ht="35.15" customHeight="1" x14ac:dyDescent="0.25">
      <c r="A40" s="16" t="s">
        <v>22</v>
      </c>
      <c r="B40" s="4" t="s">
        <v>645</v>
      </c>
      <c r="C40" s="4" t="s">
        <v>740</v>
      </c>
      <c r="D40" s="4" t="s">
        <v>110</v>
      </c>
      <c r="E40" s="4" t="s">
        <v>18</v>
      </c>
      <c r="F40" s="4" t="s">
        <v>1131</v>
      </c>
      <c r="G40" s="9" t="s">
        <v>129</v>
      </c>
      <c r="H40" s="4" t="s">
        <v>2</v>
      </c>
      <c r="I40" s="62" t="s">
        <v>727</v>
      </c>
      <c r="J40" s="10"/>
    </row>
    <row r="41" spans="1:10" ht="35.15" customHeight="1" x14ac:dyDescent="0.25">
      <c r="A41" s="16" t="s">
        <v>22</v>
      </c>
      <c r="B41" s="4" t="s">
        <v>645</v>
      </c>
      <c r="C41" s="4" t="s">
        <v>740</v>
      </c>
      <c r="D41" s="4" t="s">
        <v>110</v>
      </c>
      <c r="E41" s="4" t="s">
        <v>18</v>
      </c>
      <c r="F41" s="4" t="s">
        <v>1131</v>
      </c>
      <c r="G41" s="9" t="s">
        <v>129</v>
      </c>
      <c r="H41" s="4" t="s">
        <v>3</v>
      </c>
      <c r="I41" s="62" t="s">
        <v>1351</v>
      </c>
      <c r="J41" s="10"/>
    </row>
    <row r="42" spans="1:10" ht="35.15" customHeight="1" x14ac:dyDescent="0.25">
      <c r="A42" s="16" t="s">
        <v>22</v>
      </c>
      <c r="B42" s="4" t="s">
        <v>645</v>
      </c>
      <c r="C42" s="4" t="s">
        <v>740</v>
      </c>
      <c r="D42" s="4" t="s">
        <v>110</v>
      </c>
      <c r="E42" s="4" t="s">
        <v>18</v>
      </c>
      <c r="F42" s="4" t="s">
        <v>1131</v>
      </c>
      <c r="G42" s="9" t="s">
        <v>129</v>
      </c>
      <c r="H42" s="4" t="s">
        <v>4</v>
      </c>
      <c r="I42" s="62" t="s">
        <v>1349</v>
      </c>
      <c r="J42" s="10"/>
    </row>
    <row r="43" spans="1:10" ht="35.15" customHeight="1" x14ac:dyDescent="0.25">
      <c r="A43" s="16" t="s">
        <v>22</v>
      </c>
      <c r="B43" s="4" t="s">
        <v>645</v>
      </c>
      <c r="C43" s="4" t="s">
        <v>752</v>
      </c>
      <c r="D43" s="4" t="s">
        <v>110</v>
      </c>
      <c r="E43" s="4" t="s">
        <v>18</v>
      </c>
      <c r="F43" s="4" t="s">
        <v>1132</v>
      </c>
      <c r="G43" s="9" t="s">
        <v>165</v>
      </c>
      <c r="H43" s="4" t="s">
        <v>0</v>
      </c>
      <c r="I43" s="62" t="s">
        <v>958</v>
      </c>
      <c r="J43" s="10"/>
    </row>
    <row r="44" spans="1:10" ht="35.15" customHeight="1" x14ac:dyDescent="0.25">
      <c r="A44" s="16" t="s">
        <v>22</v>
      </c>
      <c r="B44" s="4" t="s">
        <v>645</v>
      </c>
      <c r="C44" s="4" t="s">
        <v>752</v>
      </c>
      <c r="D44" s="4" t="s">
        <v>110</v>
      </c>
      <c r="E44" s="4" t="s">
        <v>18</v>
      </c>
      <c r="F44" s="4" t="s">
        <v>1132</v>
      </c>
      <c r="G44" s="9" t="s">
        <v>165</v>
      </c>
      <c r="H44" s="4" t="s">
        <v>1</v>
      </c>
      <c r="I44" s="62" t="s">
        <v>959</v>
      </c>
      <c r="J44" s="10"/>
    </row>
    <row r="45" spans="1:10" ht="35.15" customHeight="1" x14ac:dyDescent="0.25">
      <c r="A45" s="16" t="s">
        <v>22</v>
      </c>
      <c r="B45" s="4" t="s">
        <v>645</v>
      </c>
      <c r="C45" s="4" t="s">
        <v>752</v>
      </c>
      <c r="D45" s="4" t="s">
        <v>110</v>
      </c>
      <c r="E45" s="4" t="s">
        <v>18</v>
      </c>
      <c r="F45" s="4" t="s">
        <v>1132</v>
      </c>
      <c r="G45" s="9" t="s">
        <v>165</v>
      </c>
      <c r="H45" s="4" t="s">
        <v>2</v>
      </c>
      <c r="I45" s="62" t="s">
        <v>960</v>
      </c>
      <c r="J45" s="10"/>
    </row>
    <row r="46" spans="1:10" ht="35.15" customHeight="1" x14ac:dyDescent="0.25">
      <c r="A46" s="16" t="s">
        <v>22</v>
      </c>
      <c r="B46" s="4" t="s">
        <v>645</v>
      </c>
      <c r="C46" s="4" t="s">
        <v>752</v>
      </c>
      <c r="D46" s="4" t="s">
        <v>110</v>
      </c>
      <c r="E46" s="4" t="s">
        <v>18</v>
      </c>
      <c r="F46" s="4" t="s">
        <v>1133</v>
      </c>
      <c r="G46" s="9" t="s">
        <v>167</v>
      </c>
      <c r="H46" s="4" t="s">
        <v>0</v>
      </c>
      <c r="I46" s="62" t="s">
        <v>1353</v>
      </c>
      <c r="J46" s="10"/>
    </row>
    <row r="47" spans="1:10" ht="35.15" customHeight="1" x14ac:dyDescent="0.25">
      <c r="A47" s="16" t="s">
        <v>22</v>
      </c>
      <c r="B47" s="4" t="s">
        <v>645</v>
      </c>
      <c r="C47" s="4" t="s">
        <v>752</v>
      </c>
      <c r="D47" s="4" t="s">
        <v>110</v>
      </c>
      <c r="E47" s="4" t="s">
        <v>18</v>
      </c>
      <c r="F47" s="4" t="s">
        <v>1133</v>
      </c>
      <c r="G47" s="9" t="s">
        <v>167</v>
      </c>
      <c r="H47" s="4" t="s">
        <v>1</v>
      </c>
      <c r="I47" s="62" t="s">
        <v>1354</v>
      </c>
      <c r="J47" s="10"/>
    </row>
    <row r="48" spans="1:10" ht="35.15" customHeight="1" x14ac:dyDescent="0.25">
      <c r="A48" s="16" t="s">
        <v>22</v>
      </c>
      <c r="B48" s="4" t="s">
        <v>645</v>
      </c>
      <c r="C48" s="4" t="s">
        <v>752</v>
      </c>
      <c r="D48" s="4" t="s">
        <v>110</v>
      </c>
      <c r="E48" s="4" t="s">
        <v>18</v>
      </c>
      <c r="F48" s="4" t="s">
        <v>1133</v>
      </c>
      <c r="G48" s="9" t="s">
        <v>167</v>
      </c>
      <c r="H48" s="4" t="s">
        <v>2</v>
      </c>
      <c r="I48" s="62" t="s">
        <v>1352</v>
      </c>
      <c r="J48" s="10"/>
    </row>
    <row r="49" spans="1:10" ht="35.15" customHeight="1" x14ac:dyDescent="0.25">
      <c r="A49" s="16" t="s">
        <v>22</v>
      </c>
      <c r="B49" s="4" t="s">
        <v>551</v>
      </c>
      <c r="C49" s="4" t="s">
        <v>740</v>
      </c>
      <c r="D49" s="4" t="s">
        <v>110</v>
      </c>
      <c r="E49" s="4" t="s">
        <v>21</v>
      </c>
      <c r="F49" s="4" t="s">
        <v>1159</v>
      </c>
      <c r="G49" s="9" t="s">
        <v>187</v>
      </c>
      <c r="H49" s="4" t="s">
        <v>0</v>
      </c>
      <c r="I49" s="62" t="s">
        <v>1356</v>
      </c>
      <c r="J49" s="10"/>
    </row>
    <row r="50" spans="1:10" ht="35.15" customHeight="1" x14ac:dyDescent="0.25">
      <c r="A50" s="16" t="s">
        <v>22</v>
      </c>
      <c r="B50" s="4" t="s">
        <v>551</v>
      </c>
      <c r="C50" s="4" t="s">
        <v>740</v>
      </c>
      <c r="D50" s="4" t="s">
        <v>110</v>
      </c>
      <c r="E50" s="4" t="s">
        <v>21</v>
      </c>
      <c r="F50" s="4" t="s">
        <v>1159</v>
      </c>
      <c r="G50" s="9" t="s">
        <v>187</v>
      </c>
      <c r="H50" s="4" t="s">
        <v>1</v>
      </c>
      <c r="I50" s="62" t="s">
        <v>1357</v>
      </c>
      <c r="J50" s="10"/>
    </row>
    <row r="51" spans="1:10" ht="35.15" customHeight="1" x14ac:dyDescent="0.25">
      <c r="A51" s="16" t="s">
        <v>22</v>
      </c>
      <c r="B51" s="4" t="s">
        <v>551</v>
      </c>
      <c r="C51" s="4" t="s">
        <v>740</v>
      </c>
      <c r="D51" s="4" t="s">
        <v>110</v>
      </c>
      <c r="E51" s="4" t="s">
        <v>21</v>
      </c>
      <c r="F51" s="4" t="s">
        <v>1159</v>
      </c>
      <c r="G51" s="9" t="s">
        <v>187</v>
      </c>
      <c r="H51" s="4" t="s">
        <v>2</v>
      </c>
      <c r="I51" s="62" t="s">
        <v>1355</v>
      </c>
      <c r="J51" s="10"/>
    </row>
    <row r="52" spans="1:10" ht="35.15" customHeight="1" x14ac:dyDescent="0.25">
      <c r="A52" s="16" t="s">
        <v>22</v>
      </c>
      <c r="B52" s="4" t="s">
        <v>551</v>
      </c>
      <c r="C52" s="4" t="s">
        <v>740</v>
      </c>
      <c r="D52" s="4" t="s">
        <v>110</v>
      </c>
      <c r="E52" s="4" t="s">
        <v>21</v>
      </c>
      <c r="F52" s="4" t="s">
        <v>1160</v>
      </c>
      <c r="G52" s="9" t="s">
        <v>189</v>
      </c>
      <c r="H52" s="4" t="s">
        <v>0</v>
      </c>
      <c r="I52" s="62" t="s">
        <v>1359</v>
      </c>
      <c r="J52" s="10"/>
    </row>
    <row r="53" spans="1:10" ht="35.15" customHeight="1" x14ac:dyDescent="0.25">
      <c r="A53" s="16" t="s">
        <v>22</v>
      </c>
      <c r="B53" s="4" t="s">
        <v>551</v>
      </c>
      <c r="C53" s="4" t="s">
        <v>740</v>
      </c>
      <c r="D53" s="4" t="s">
        <v>110</v>
      </c>
      <c r="E53" s="4" t="s">
        <v>21</v>
      </c>
      <c r="F53" s="4" t="s">
        <v>1160</v>
      </c>
      <c r="G53" s="9" t="s">
        <v>189</v>
      </c>
      <c r="H53" s="4" t="s">
        <v>1</v>
      </c>
      <c r="I53" s="62" t="s">
        <v>1360</v>
      </c>
      <c r="J53" s="10"/>
    </row>
    <row r="54" spans="1:10" ht="35.15" customHeight="1" x14ac:dyDescent="0.25">
      <c r="A54" s="16" t="s">
        <v>22</v>
      </c>
      <c r="B54" s="4" t="s">
        <v>551</v>
      </c>
      <c r="C54" s="4" t="s">
        <v>740</v>
      </c>
      <c r="D54" s="4" t="s">
        <v>110</v>
      </c>
      <c r="E54" s="4" t="s">
        <v>21</v>
      </c>
      <c r="F54" s="4" t="s">
        <v>1160</v>
      </c>
      <c r="G54" s="9" t="s">
        <v>189</v>
      </c>
      <c r="H54" s="4" t="s">
        <v>2</v>
      </c>
      <c r="I54" s="62" t="s">
        <v>1361</v>
      </c>
      <c r="J54" s="10"/>
    </row>
    <row r="55" spans="1:10" ht="35.15" customHeight="1" x14ac:dyDescent="0.25">
      <c r="A55" s="16" t="s">
        <v>22</v>
      </c>
      <c r="B55" s="4" t="s">
        <v>551</v>
      </c>
      <c r="C55" s="4" t="s">
        <v>740</v>
      </c>
      <c r="D55" s="4" t="s">
        <v>110</v>
      </c>
      <c r="E55" s="4" t="s">
        <v>21</v>
      </c>
      <c r="F55" s="4" t="s">
        <v>1160</v>
      </c>
      <c r="G55" s="9" t="s">
        <v>189</v>
      </c>
      <c r="H55" s="4" t="s">
        <v>3</v>
      </c>
      <c r="I55" s="62" t="s">
        <v>1358</v>
      </c>
      <c r="J55" s="10"/>
    </row>
    <row r="56" spans="1:10" ht="35.15" customHeight="1" x14ac:dyDescent="0.25">
      <c r="A56" s="16" t="s">
        <v>22</v>
      </c>
      <c r="B56" s="4" t="s">
        <v>551</v>
      </c>
      <c r="C56" s="4" t="s">
        <v>740</v>
      </c>
      <c r="D56" s="4" t="s">
        <v>110</v>
      </c>
      <c r="E56" s="4" t="s">
        <v>21</v>
      </c>
      <c r="F56" s="4" t="s">
        <v>1161</v>
      </c>
      <c r="G56" s="9" t="s">
        <v>203</v>
      </c>
      <c r="H56" s="4" t="s">
        <v>0</v>
      </c>
      <c r="I56" s="62" t="s">
        <v>1363</v>
      </c>
      <c r="J56" s="10"/>
    </row>
    <row r="57" spans="1:10" ht="35.15" customHeight="1" x14ac:dyDescent="0.25">
      <c r="A57" s="16" t="s">
        <v>22</v>
      </c>
      <c r="B57" s="4" t="s">
        <v>551</v>
      </c>
      <c r="C57" s="4" t="s">
        <v>740</v>
      </c>
      <c r="D57" s="4" t="s">
        <v>110</v>
      </c>
      <c r="E57" s="4" t="s">
        <v>21</v>
      </c>
      <c r="F57" s="4" t="s">
        <v>1161</v>
      </c>
      <c r="G57" s="9" t="s">
        <v>203</v>
      </c>
      <c r="H57" s="4" t="s">
        <v>1</v>
      </c>
      <c r="I57" s="62" t="s">
        <v>1364</v>
      </c>
      <c r="J57" s="10"/>
    </row>
    <row r="58" spans="1:10" ht="35.15" customHeight="1" x14ac:dyDescent="0.25">
      <c r="A58" s="16" t="s">
        <v>22</v>
      </c>
      <c r="B58" s="4" t="s">
        <v>551</v>
      </c>
      <c r="C58" s="4" t="s">
        <v>740</v>
      </c>
      <c r="D58" s="4" t="s">
        <v>110</v>
      </c>
      <c r="E58" s="4" t="s">
        <v>21</v>
      </c>
      <c r="F58" s="4" t="s">
        <v>1161</v>
      </c>
      <c r="G58" s="9" t="s">
        <v>203</v>
      </c>
      <c r="H58" s="4" t="s">
        <v>2</v>
      </c>
      <c r="I58" s="62" t="s">
        <v>1362</v>
      </c>
      <c r="J58" s="10"/>
    </row>
    <row r="59" spans="1:10" ht="35.15" customHeight="1" x14ac:dyDescent="0.25">
      <c r="A59" s="16" t="s">
        <v>22</v>
      </c>
      <c r="B59" s="4" t="s">
        <v>551</v>
      </c>
      <c r="C59" s="4" t="s">
        <v>740</v>
      </c>
      <c r="D59" s="4" t="s">
        <v>110</v>
      </c>
      <c r="E59" s="4" t="s">
        <v>21</v>
      </c>
      <c r="F59" s="4" t="s">
        <v>1162</v>
      </c>
      <c r="G59" s="9" t="s">
        <v>205</v>
      </c>
      <c r="H59" s="4" t="s">
        <v>0</v>
      </c>
      <c r="I59" s="62" t="s">
        <v>1366</v>
      </c>
      <c r="J59" s="10"/>
    </row>
    <row r="60" spans="1:10" ht="35.15" customHeight="1" x14ac:dyDescent="0.25">
      <c r="A60" s="16" t="s">
        <v>22</v>
      </c>
      <c r="B60" s="4" t="s">
        <v>551</v>
      </c>
      <c r="C60" s="4" t="s">
        <v>740</v>
      </c>
      <c r="D60" s="4" t="s">
        <v>110</v>
      </c>
      <c r="E60" s="4" t="s">
        <v>21</v>
      </c>
      <c r="F60" s="4" t="s">
        <v>1162</v>
      </c>
      <c r="G60" s="9" t="s">
        <v>205</v>
      </c>
      <c r="H60" s="4" t="s">
        <v>1</v>
      </c>
      <c r="I60" s="62" t="s">
        <v>1367</v>
      </c>
      <c r="J60" s="10"/>
    </row>
    <row r="61" spans="1:10" ht="35.15" customHeight="1" x14ac:dyDescent="0.25">
      <c r="A61" s="16" t="s">
        <v>22</v>
      </c>
      <c r="B61" s="4" t="s">
        <v>551</v>
      </c>
      <c r="C61" s="4" t="s">
        <v>740</v>
      </c>
      <c r="D61" s="4" t="s">
        <v>110</v>
      </c>
      <c r="E61" s="4" t="s">
        <v>21</v>
      </c>
      <c r="F61" s="4" t="s">
        <v>1162</v>
      </c>
      <c r="G61" s="9" t="s">
        <v>205</v>
      </c>
      <c r="H61" s="4" t="s">
        <v>2</v>
      </c>
      <c r="I61" s="62" t="s">
        <v>1365</v>
      </c>
      <c r="J61" s="10"/>
    </row>
    <row r="62" spans="1:10" ht="35.15" customHeight="1" x14ac:dyDescent="0.25">
      <c r="A62" s="16" t="s">
        <v>22</v>
      </c>
      <c r="B62" s="4" t="s">
        <v>551</v>
      </c>
      <c r="C62" s="4" t="s">
        <v>752</v>
      </c>
      <c r="D62" s="4" t="s">
        <v>110</v>
      </c>
      <c r="E62" s="4" t="s">
        <v>21</v>
      </c>
      <c r="F62" s="4" t="s">
        <v>1164</v>
      </c>
      <c r="G62" s="9" t="s">
        <v>231</v>
      </c>
      <c r="H62" s="4" t="s">
        <v>0</v>
      </c>
      <c r="I62" s="62" t="s">
        <v>810</v>
      </c>
      <c r="J62" s="10"/>
    </row>
    <row r="63" spans="1:10" ht="35.15" customHeight="1" x14ac:dyDescent="0.25">
      <c r="A63" s="16" t="s">
        <v>22</v>
      </c>
      <c r="B63" s="4" t="s">
        <v>551</v>
      </c>
      <c r="C63" s="4" t="s">
        <v>752</v>
      </c>
      <c r="D63" s="4" t="s">
        <v>110</v>
      </c>
      <c r="E63" s="4" t="s">
        <v>21</v>
      </c>
      <c r="F63" s="4" t="s">
        <v>1164</v>
      </c>
      <c r="G63" s="9" t="s">
        <v>231</v>
      </c>
      <c r="H63" s="4" t="s">
        <v>1</v>
      </c>
      <c r="I63" s="62" t="s">
        <v>811</v>
      </c>
      <c r="J63" s="10"/>
    </row>
    <row r="64" spans="1:10" ht="35.15" customHeight="1" x14ac:dyDescent="0.25">
      <c r="A64" s="16" t="s">
        <v>22</v>
      </c>
      <c r="B64" s="4" t="s">
        <v>551</v>
      </c>
      <c r="C64" s="4" t="s">
        <v>752</v>
      </c>
      <c r="D64" s="4" t="s">
        <v>110</v>
      </c>
      <c r="E64" s="4" t="s">
        <v>21</v>
      </c>
      <c r="F64" s="4" t="s">
        <v>1164</v>
      </c>
      <c r="G64" s="9" t="s">
        <v>231</v>
      </c>
      <c r="H64" s="4" t="s">
        <v>2</v>
      </c>
      <c r="I64" s="62" t="s">
        <v>812</v>
      </c>
      <c r="J64" s="10"/>
    </row>
    <row r="65" spans="1:10" ht="35.15" customHeight="1" x14ac:dyDescent="0.25">
      <c r="A65" s="16" t="s">
        <v>22</v>
      </c>
      <c r="B65" s="4" t="s">
        <v>551</v>
      </c>
      <c r="C65" s="4" t="s">
        <v>752</v>
      </c>
      <c r="D65" s="4" t="s">
        <v>110</v>
      </c>
      <c r="E65" s="4" t="s">
        <v>21</v>
      </c>
      <c r="F65" s="4" t="s">
        <v>1165</v>
      </c>
      <c r="G65" s="9" t="s">
        <v>233</v>
      </c>
      <c r="H65" s="4" t="s">
        <v>0</v>
      </c>
      <c r="I65" s="62" t="s">
        <v>814</v>
      </c>
      <c r="J65" s="10"/>
    </row>
    <row r="66" spans="1:10" ht="35.15" customHeight="1" x14ac:dyDescent="0.25">
      <c r="A66" s="16" t="s">
        <v>22</v>
      </c>
      <c r="B66" s="4" t="s">
        <v>551</v>
      </c>
      <c r="C66" s="4" t="s">
        <v>752</v>
      </c>
      <c r="D66" s="4" t="s">
        <v>110</v>
      </c>
      <c r="E66" s="4" t="s">
        <v>21</v>
      </c>
      <c r="F66" s="4" t="s">
        <v>1165</v>
      </c>
      <c r="G66" s="9" t="s">
        <v>233</v>
      </c>
      <c r="H66" s="4" t="s">
        <v>1</v>
      </c>
      <c r="I66" s="62" t="s">
        <v>815</v>
      </c>
      <c r="J66" s="10"/>
    </row>
    <row r="67" spans="1:10" ht="35.15" customHeight="1" x14ac:dyDescent="0.25">
      <c r="A67" s="16" t="s">
        <v>22</v>
      </c>
      <c r="B67" s="4" t="s">
        <v>551</v>
      </c>
      <c r="C67" s="4" t="s">
        <v>752</v>
      </c>
      <c r="D67" s="4" t="s">
        <v>110</v>
      </c>
      <c r="E67" s="4" t="s">
        <v>21</v>
      </c>
      <c r="F67" s="4" t="s">
        <v>1165</v>
      </c>
      <c r="G67" s="9" t="s">
        <v>233</v>
      </c>
      <c r="H67" s="4" t="s">
        <v>2</v>
      </c>
      <c r="I67" s="62" t="s">
        <v>816</v>
      </c>
      <c r="J67" s="10"/>
    </row>
    <row r="68" spans="1:10" ht="35.15" customHeight="1" x14ac:dyDescent="0.25">
      <c r="A68" s="16" t="s">
        <v>22</v>
      </c>
      <c r="B68" s="4" t="s">
        <v>551</v>
      </c>
      <c r="C68" s="4" t="s">
        <v>752</v>
      </c>
      <c r="D68" s="4" t="s">
        <v>110</v>
      </c>
      <c r="E68" s="4" t="s">
        <v>21</v>
      </c>
      <c r="F68" s="4" t="s">
        <v>1165</v>
      </c>
      <c r="G68" s="9" t="s">
        <v>233</v>
      </c>
      <c r="H68" s="4" t="s">
        <v>3</v>
      </c>
      <c r="I68" s="62" t="s">
        <v>817</v>
      </c>
      <c r="J68" s="10"/>
    </row>
    <row r="69" spans="1:10" ht="35.15" customHeight="1" x14ac:dyDescent="0.25">
      <c r="A69" s="16" t="s">
        <v>22</v>
      </c>
      <c r="B69" s="4" t="s">
        <v>551</v>
      </c>
      <c r="C69" s="4" t="s">
        <v>752</v>
      </c>
      <c r="D69" s="4" t="s">
        <v>110</v>
      </c>
      <c r="E69" s="4" t="s">
        <v>21</v>
      </c>
      <c r="F69" s="4" t="s">
        <v>1124</v>
      </c>
      <c r="G69" s="9" t="s">
        <v>234</v>
      </c>
      <c r="H69" s="4" t="s">
        <v>0</v>
      </c>
      <c r="I69" s="62" t="s">
        <v>1335</v>
      </c>
      <c r="J69" s="10"/>
    </row>
    <row r="70" spans="1:10" ht="35.15" customHeight="1" x14ac:dyDescent="0.25">
      <c r="A70" s="16" t="s">
        <v>22</v>
      </c>
      <c r="B70" s="4" t="s">
        <v>551</v>
      </c>
      <c r="C70" s="4" t="s">
        <v>752</v>
      </c>
      <c r="D70" s="4" t="s">
        <v>110</v>
      </c>
      <c r="E70" s="4" t="s">
        <v>21</v>
      </c>
      <c r="F70" s="4" t="s">
        <v>1124</v>
      </c>
      <c r="G70" s="9" t="s">
        <v>234</v>
      </c>
      <c r="H70" s="4" t="s">
        <v>1</v>
      </c>
      <c r="I70" s="62" t="s">
        <v>1336</v>
      </c>
      <c r="J70" s="10"/>
    </row>
    <row r="71" spans="1:10" ht="35.15" customHeight="1" x14ac:dyDescent="0.25">
      <c r="A71" s="16" t="s">
        <v>22</v>
      </c>
      <c r="B71" s="4" t="s">
        <v>551</v>
      </c>
      <c r="C71" s="4" t="s">
        <v>752</v>
      </c>
      <c r="D71" s="4" t="s">
        <v>110</v>
      </c>
      <c r="E71" s="4" t="s">
        <v>21</v>
      </c>
      <c r="F71" s="4" t="s">
        <v>1124</v>
      </c>
      <c r="G71" s="9" t="s">
        <v>234</v>
      </c>
      <c r="H71" s="4" t="s">
        <v>2</v>
      </c>
      <c r="I71" s="62" t="s">
        <v>1334</v>
      </c>
      <c r="J71" s="10"/>
    </row>
    <row r="72" spans="1:10" ht="35.15" customHeight="1" x14ac:dyDescent="0.25">
      <c r="A72" s="16" t="s">
        <v>22</v>
      </c>
      <c r="B72" s="4" t="s">
        <v>645</v>
      </c>
      <c r="C72" s="4" t="s">
        <v>740</v>
      </c>
      <c r="D72" s="4" t="s">
        <v>110</v>
      </c>
      <c r="E72" s="4" t="s">
        <v>21</v>
      </c>
      <c r="F72" s="4" t="s">
        <v>1166</v>
      </c>
      <c r="G72" s="9" t="s">
        <v>195</v>
      </c>
      <c r="H72" s="4" t="s">
        <v>0</v>
      </c>
      <c r="I72" s="62" t="s">
        <v>661</v>
      </c>
      <c r="J72" s="10"/>
    </row>
    <row r="73" spans="1:10" ht="35.15" customHeight="1" x14ac:dyDescent="0.25">
      <c r="A73" s="16" t="s">
        <v>22</v>
      </c>
      <c r="B73" s="4" t="s">
        <v>645</v>
      </c>
      <c r="C73" s="4" t="s">
        <v>740</v>
      </c>
      <c r="D73" s="4" t="s">
        <v>110</v>
      </c>
      <c r="E73" s="4" t="s">
        <v>21</v>
      </c>
      <c r="F73" s="4" t="s">
        <v>1166</v>
      </c>
      <c r="G73" s="9" t="s">
        <v>195</v>
      </c>
      <c r="H73" s="4" t="s">
        <v>1</v>
      </c>
      <c r="I73" s="62" t="s">
        <v>1368</v>
      </c>
      <c r="J73" s="10"/>
    </row>
    <row r="74" spans="1:10" ht="35.15" customHeight="1" x14ac:dyDescent="0.25">
      <c r="A74" s="16" t="s">
        <v>22</v>
      </c>
      <c r="B74" s="4" t="s">
        <v>645</v>
      </c>
      <c r="C74" s="4" t="s">
        <v>740</v>
      </c>
      <c r="D74" s="4" t="s">
        <v>110</v>
      </c>
      <c r="E74" s="4" t="s">
        <v>21</v>
      </c>
      <c r="F74" s="4" t="s">
        <v>1167</v>
      </c>
      <c r="G74" s="9" t="s">
        <v>197</v>
      </c>
      <c r="H74" s="4" t="s">
        <v>0</v>
      </c>
      <c r="I74" s="62" t="s">
        <v>1343</v>
      </c>
      <c r="J74" s="10"/>
    </row>
    <row r="75" spans="1:10" ht="35.15" customHeight="1" x14ac:dyDescent="0.25">
      <c r="A75" s="16" t="s">
        <v>22</v>
      </c>
      <c r="B75" s="4" t="s">
        <v>645</v>
      </c>
      <c r="C75" s="4" t="s">
        <v>740</v>
      </c>
      <c r="D75" s="4" t="s">
        <v>110</v>
      </c>
      <c r="E75" s="4" t="s">
        <v>21</v>
      </c>
      <c r="F75" s="4" t="s">
        <v>1167</v>
      </c>
      <c r="G75" s="9" t="s">
        <v>197</v>
      </c>
      <c r="H75" s="4" t="s">
        <v>1</v>
      </c>
      <c r="I75" s="62" t="s">
        <v>1344</v>
      </c>
      <c r="J75" s="10"/>
    </row>
    <row r="76" spans="1:10" ht="35.15" customHeight="1" x14ac:dyDescent="0.25">
      <c r="A76" s="16" t="s">
        <v>22</v>
      </c>
      <c r="B76" s="4" t="s">
        <v>645</v>
      </c>
      <c r="C76" s="4" t="s">
        <v>740</v>
      </c>
      <c r="D76" s="4" t="s">
        <v>110</v>
      </c>
      <c r="E76" s="4" t="s">
        <v>21</v>
      </c>
      <c r="F76" s="4" t="s">
        <v>1167</v>
      </c>
      <c r="G76" s="9" t="s">
        <v>197</v>
      </c>
      <c r="H76" s="4" t="s">
        <v>2</v>
      </c>
      <c r="I76" s="62" t="s">
        <v>663</v>
      </c>
      <c r="J76" s="10"/>
    </row>
    <row r="77" spans="1:10" ht="35.15" customHeight="1" x14ac:dyDescent="0.25">
      <c r="A77" s="16" t="s">
        <v>22</v>
      </c>
      <c r="B77" s="4" t="s">
        <v>645</v>
      </c>
      <c r="C77" s="4" t="s">
        <v>740</v>
      </c>
      <c r="D77" s="4" t="s">
        <v>110</v>
      </c>
      <c r="E77" s="4" t="s">
        <v>21</v>
      </c>
      <c r="F77" s="4" t="s">
        <v>1167</v>
      </c>
      <c r="G77" s="9" t="s">
        <v>197</v>
      </c>
      <c r="H77" s="4" t="s">
        <v>3</v>
      </c>
      <c r="I77" s="62" t="s">
        <v>1342</v>
      </c>
      <c r="J77" s="10"/>
    </row>
    <row r="78" spans="1:10" ht="35.15" customHeight="1" x14ac:dyDescent="0.25">
      <c r="A78" s="16" t="s">
        <v>22</v>
      </c>
      <c r="B78" s="4" t="s">
        <v>645</v>
      </c>
      <c r="C78" s="4" t="s">
        <v>740</v>
      </c>
      <c r="D78" s="4" t="s">
        <v>110</v>
      </c>
      <c r="E78" s="4" t="s">
        <v>21</v>
      </c>
      <c r="F78" s="4" t="s">
        <v>1168</v>
      </c>
      <c r="G78" s="9" t="s">
        <v>209</v>
      </c>
      <c r="H78" s="4" t="s">
        <v>0</v>
      </c>
      <c r="I78" s="62" t="s">
        <v>1370</v>
      </c>
      <c r="J78" s="10"/>
    </row>
    <row r="79" spans="1:10" ht="35.15" customHeight="1" x14ac:dyDescent="0.25">
      <c r="A79" s="16" t="s">
        <v>22</v>
      </c>
      <c r="B79" s="4" t="s">
        <v>645</v>
      </c>
      <c r="C79" s="4" t="s">
        <v>740</v>
      </c>
      <c r="D79" s="4" t="s">
        <v>110</v>
      </c>
      <c r="E79" s="4" t="s">
        <v>21</v>
      </c>
      <c r="F79" s="4" t="s">
        <v>1168</v>
      </c>
      <c r="G79" s="9" t="s">
        <v>209</v>
      </c>
      <c r="H79" s="4" t="s">
        <v>1</v>
      </c>
      <c r="I79" s="62" t="s">
        <v>1371</v>
      </c>
      <c r="J79" s="10"/>
    </row>
    <row r="80" spans="1:10" ht="35.15" customHeight="1" x14ac:dyDescent="0.25">
      <c r="A80" s="16" t="s">
        <v>22</v>
      </c>
      <c r="B80" s="4" t="s">
        <v>645</v>
      </c>
      <c r="C80" s="4" t="s">
        <v>740</v>
      </c>
      <c r="D80" s="4" t="s">
        <v>110</v>
      </c>
      <c r="E80" s="4" t="s">
        <v>21</v>
      </c>
      <c r="F80" s="4" t="s">
        <v>1168</v>
      </c>
      <c r="G80" s="9" t="s">
        <v>209</v>
      </c>
      <c r="H80" s="4" t="s">
        <v>2</v>
      </c>
      <c r="I80" s="62" t="s">
        <v>1369</v>
      </c>
      <c r="J80" s="10"/>
    </row>
    <row r="81" spans="1:10" ht="35.15" customHeight="1" x14ac:dyDescent="0.25">
      <c r="A81" s="16" t="s">
        <v>22</v>
      </c>
      <c r="B81" s="4" t="s">
        <v>645</v>
      </c>
      <c r="C81" s="4" t="s">
        <v>740</v>
      </c>
      <c r="D81" s="4" t="s">
        <v>110</v>
      </c>
      <c r="E81" s="4" t="s">
        <v>21</v>
      </c>
      <c r="F81" s="4" t="s">
        <v>1169</v>
      </c>
      <c r="G81" s="9" t="s">
        <v>211</v>
      </c>
      <c r="H81" s="4" t="s">
        <v>0</v>
      </c>
      <c r="I81" s="62" t="s">
        <v>1373</v>
      </c>
      <c r="J81" s="10"/>
    </row>
    <row r="82" spans="1:10" ht="35.15" customHeight="1" x14ac:dyDescent="0.25">
      <c r="A82" s="16" t="s">
        <v>22</v>
      </c>
      <c r="B82" s="4" t="s">
        <v>645</v>
      </c>
      <c r="C82" s="4" t="s">
        <v>740</v>
      </c>
      <c r="D82" s="4" t="s">
        <v>110</v>
      </c>
      <c r="E82" s="4" t="s">
        <v>21</v>
      </c>
      <c r="F82" s="4" t="s">
        <v>1169</v>
      </c>
      <c r="G82" s="9" t="s">
        <v>211</v>
      </c>
      <c r="H82" s="4" t="s">
        <v>1</v>
      </c>
      <c r="I82" s="62" t="s">
        <v>1374</v>
      </c>
      <c r="J82" s="10"/>
    </row>
    <row r="83" spans="1:10" ht="35.15" customHeight="1" x14ac:dyDescent="0.25">
      <c r="A83" s="16" t="s">
        <v>22</v>
      </c>
      <c r="B83" s="4" t="s">
        <v>645</v>
      </c>
      <c r="C83" s="4" t="s">
        <v>740</v>
      </c>
      <c r="D83" s="4" t="s">
        <v>110</v>
      </c>
      <c r="E83" s="4" t="s">
        <v>21</v>
      </c>
      <c r="F83" s="4" t="s">
        <v>1169</v>
      </c>
      <c r="G83" s="9" t="s">
        <v>211</v>
      </c>
      <c r="H83" s="4" t="s">
        <v>2</v>
      </c>
      <c r="I83" s="62" t="s">
        <v>1372</v>
      </c>
      <c r="J83" s="10"/>
    </row>
    <row r="84" spans="1:10" ht="35.15" customHeight="1" x14ac:dyDescent="0.25">
      <c r="A84" s="16" t="s">
        <v>22</v>
      </c>
      <c r="B84" s="4" t="s">
        <v>645</v>
      </c>
      <c r="C84" s="4" t="s">
        <v>752</v>
      </c>
      <c r="D84" s="4" t="s">
        <v>110</v>
      </c>
      <c r="E84" s="4" t="s">
        <v>21</v>
      </c>
      <c r="F84" s="4" t="s">
        <v>1171</v>
      </c>
      <c r="G84" s="9" t="s">
        <v>252</v>
      </c>
      <c r="H84" s="4" t="s">
        <v>0</v>
      </c>
      <c r="I84" s="62" t="s">
        <v>1003</v>
      </c>
      <c r="J84" s="10"/>
    </row>
    <row r="85" spans="1:10" ht="35.15" customHeight="1" x14ac:dyDescent="0.25">
      <c r="A85" s="16" t="s">
        <v>22</v>
      </c>
      <c r="B85" s="4" t="s">
        <v>645</v>
      </c>
      <c r="C85" s="4" t="s">
        <v>752</v>
      </c>
      <c r="D85" s="4" t="s">
        <v>110</v>
      </c>
      <c r="E85" s="4" t="s">
        <v>21</v>
      </c>
      <c r="F85" s="4" t="s">
        <v>1171</v>
      </c>
      <c r="G85" s="9" t="s">
        <v>252</v>
      </c>
      <c r="H85" s="4" t="s">
        <v>1</v>
      </c>
      <c r="I85" s="62" t="s">
        <v>1004</v>
      </c>
      <c r="J85" s="10"/>
    </row>
    <row r="86" spans="1:10" ht="35.15" customHeight="1" x14ac:dyDescent="0.25">
      <c r="A86" s="16" t="s">
        <v>22</v>
      </c>
      <c r="B86" s="4" t="s">
        <v>645</v>
      </c>
      <c r="C86" s="4" t="s">
        <v>752</v>
      </c>
      <c r="D86" s="4" t="s">
        <v>110</v>
      </c>
      <c r="E86" s="4" t="s">
        <v>21</v>
      </c>
      <c r="F86" s="4" t="s">
        <v>1171</v>
      </c>
      <c r="G86" s="9" t="s">
        <v>252</v>
      </c>
      <c r="H86" s="4" t="s">
        <v>2</v>
      </c>
      <c r="I86" s="62" t="s">
        <v>1005</v>
      </c>
      <c r="J86" s="10"/>
    </row>
    <row r="87" spans="1:10" ht="35.15" customHeight="1" x14ac:dyDescent="0.25">
      <c r="A87" s="16" t="s">
        <v>22</v>
      </c>
      <c r="B87" s="4" t="s">
        <v>645</v>
      </c>
      <c r="C87" s="4" t="s">
        <v>752</v>
      </c>
      <c r="D87" s="4" t="s">
        <v>110</v>
      </c>
      <c r="E87" s="4" t="s">
        <v>21</v>
      </c>
      <c r="F87" s="4" t="s">
        <v>1172</v>
      </c>
      <c r="G87" s="9" t="s">
        <v>254</v>
      </c>
      <c r="H87" s="4" t="s">
        <v>0</v>
      </c>
      <c r="I87" s="62" t="s">
        <v>1007</v>
      </c>
      <c r="J87" s="10"/>
    </row>
    <row r="88" spans="1:10" ht="35.15" customHeight="1" x14ac:dyDescent="0.25">
      <c r="A88" s="16" t="s">
        <v>22</v>
      </c>
      <c r="B88" s="4" t="s">
        <v>645</v>
      </c>
      <c r="C88" s="4" t="s">
        <v>752</v>
      </c>
      <c r="D88" s="4" t="s">
        <v>110</v>
      </c>
      <c r="E88" s="4" t="s">
        <v>21</v>
      </c>
      <c r="F88" s="4" t="s">
        <v>1172</v>
      </c>
      <c r="G88" s="9" t="s">
        <v>254</v>
      </c>
      <c r="H88" s="4" t="s">
        <v>1</v>
      </c>
      <c r="I88" s="62" t="s">
        <v>1008</v>
      </c>
      <c r="J88" s="10"/>
    </row>
    <row r="89" spans="1:10" ht="35.15" customHeight="1" x14ac:dyDescent="0.25">
      <c r="A89" s="16" t="s">
        <v>22</v>
      </c>
      <c r="B89" s="4" t="s">
        <v>645</v>
      </c>
      <c r="C89" s="4" t="s">
        <v>752</v>
      </c>
      <c r="D89" s="4" t="s">
        <v>110</v>
      </c>
      <c r="E89" s="4" t="s">
        <v>21</v>
      </c>
      <c r="F89" s="4" t="s">
        <v>1172</v>
      </c>
      <c r="G89" s="9" t="s">
        <v>254</v>
      </c>
      <c r="H89" s="4" t="s">
        <v>2</v>
      </c>
      <c r="I89" s="62" t="s">
        <v>1009</v>
      </c>
      <c r="J89" s="10"/>
    </row>
    <row r="90" spans="1:10" ht="35.15" customHeight="1" x14ac:dyDescent="0.25">
      <c r="A90" s="16" t="s">
        <v>22</v>
      </c>
      <c r="B90" s="4" t="s">
        <v>645</v>
      </c>
      <c r="C90" s="4" t="s">
        <v>752</v>
      </c>
      <c r="D90" s="4" t="s">
        <v>110</v>
      </c>
      <c r="E90" s="4" t="s">
        <v>21</v>
      </c>
      <c r="F90" s="4" t="s">
        <v>1172</v>
      </c>
      <c r="G90" s="9" t="s">
        <v>254</v>
      </c>
      <c r="H90" s="4" t="s">
        <v>3</v>
      </c>
      <c r="I90" s="62" t="s">
        <v>1010</v>
      </c>
      <c r="J90" s="10"/>
    </row>
    <row r="91" spans="1:10" ht="35.15" customHeight="1" x14ac:dyDescent="0.25">
      <c r="A91" s="16" t="s">
        <v>22</v>
      </c>
      <c r="B91" s="4" t="s">
        <v>645</v>
      </c>
      <c r="C91" s="4" t="s">
        <v>752</v>
      </c>
      <c r="D91" s="4" t="s">
        <v>110</v>
      </c>
      <c r="E91" s="4" t="s">
        <v>21</v>
      </c>
      <c r="F91" s="4" t="s">
        <v>1133</v>
      </c>
      <c r="G91" s="9" t="s">
        <v>256</v>
      </c>
      <c r="H91" s="4" t="s">
        <v>0</v>
      </c>
      <c r="I91" s="62" t="s">
        <v>1353</v>
      </c>
      <c r="J91" s="10"/>
    </row>
    <row r="92" spans="1:10" ht="35.15" customHeight="1" x14ac:dyDescent="0.25">
      <c r="A92" s="16" t="s">
        <v>22</v>
      </c>
      <c r="B92" s="4" t="s">
        <v>645</v>
      </c>
      <c r="C92" s="4" t="s">
        <v>752</v>
      </c>
      <c r="D92" s="4" t="s">
        <v>110</v>
      </c>
      <c r="E92" s="4" t="s">
        <v>21</v>
      </c>
      <c r="F92" s="4" t="s">
        <v>1133</v>
      </c>
      <c r="G92" s="9" t="s">
        <v>256</v>
      </c>
      <c r="H92" s="4" t="s">
        <v>1</v>
      </c>
      <c r="I92" s="62" t="s">
        <v>1354</v>
      </c>
      <c r="J92" s="10"/>
    </row>
    <row r="93" spans="1:10" ht="35.15" customHeight="1" x14ac:dyDescent="0.25">
      <c r="A93" s="16" t="s">
        <v>22</v>
      </c>
      <c r="B93" s="4" t="s">
        <v>645</v>
      </c>
      <c r="C93" s="4" t="s">
        <v>752</v>
      </c>
      <c r="D93" s="4" t="s">
        <v>110</v>
      </c>
      <c r="E93" s="4" t="s">
        <v>21</v>
      </c>
      <c r="F93" s="4" t="s">
        <v>1133</v>
      </c>
      <c r="G93" s="9" t="s">
        <v>256</v>
      </c>
      <c r="H93" s="4" t="s">
        <v>2</v>
      </c>
      <c r="I93" s="62" t="s">
        <v>1352</v>
      </c>
      <c r="J93" s="10"/>
    </row>
    <row r="94" spans="1:10" ht="35.15" customHeight="1" x14ac:dyDescent="0.25">
      <c r="A94" s="16" t="s">
        <v>22</v>
      </c>
      <c r="B94" s="4" t="s">
        <v>551</v>
      </c>
      <c r="C94" s="4" t="s">
        <v>740</v>
      </c>
      <c r="D94" s="4" t="s">
        <v>110</v>
      </c>
      <c r="E94" s="4" t="s">
        <v>25</v>
      </c>
      <c r="F94" s="4" t="s">
        <v>1190</v>
      </c>
      <c r="G94" s="9" t="s">
        <v>263</v>
      </c>
      <c r="H94" s="4" t="s">
        <v>0</v>
      </c>
      <c r="I94" s="62" t="s">
        <v>1376</v>
      </c>
      <c r="J94" s="10"/>
    </row>
    <row r="95" spans="1:10" ht="35.15" customHeight="1" x14ac:dyDescent="0.25">
      <c r="A95" s="16" t="s">
        <v>22</v>
      </c>
      <c r="B95" s="4" t="s">
        <v>551</v>
      </c>
      <c r="C95" s="4" t="s">
        <v>740</v>
      </c>
      <c r="D95" s="4" t="s">
        <v>110</v>
      </c>
      <c r="E95" s="4" t="s">
        <v>25</v>
      </c>
      <c r="F95" s="4" t="s">
        <v>1190</v>
      </c>
      <c r="G95" s="9" t="s">
        <v>263</v>
      </c>
      <c r="H95" s="4" t="s">
        <v>1</v>
      </c>
      <c r="I95" s="62" t="s">
        <v>1377</v>
      </c>
      <c r="J95" s="10"/>
    </row>
    <row r="96" spans="1:10" ht="35.15" customHeight="1" x14ac:dyDescent="0.25">
      <c r="A96" s="16" t="s">
        <v>22</v>
      </c>
      <c r="B96" s="4" t="s">
        <v>551</v>
      </c>
      <c r="C96" s="4" t="s">
        <v>740</v>
      </c>
      <c r="D96" s="4" t="s">
        <v>110</v>
      </c>
      <c r="E96" s="4" t="s">
        <v>25</v>
      </c>
      <c r="F96" s="4" t="s">
        <v>1190</v>
      </c>
      <c r="G96" s="9" t="s">
        <v>263</v>
      </c>
      <c r="H96" s="4" t="s">
        <v>2</v>
      </c>
      <c r="I96" s="62" t="s">
        <v>1378</v>
      </c>
      <c r="J96" s="10"/>
    </row>
    <row r="97" spans="1:10" ht="35.15" customHeight="1" x14ac:dyDescent="0.25">
      <c r="A97" s="16" t="s">
        <v>22</v>
      </c>
      <c r="B97" s="4" t="s">
        <v>551</v>
      </c>
      <c r="C97" s="4" t="s">
        <v>740</v>
      </c>
      <c r="D97" s="4" t="s">
        <v>110</v>
      </c>
      <c r="E97" s="4" t="s">
        <v>25</v>
      </c>
      <c r="F97" s="4" t="s">
        <v>1190</v>
      </c>
      <c r="G97" s="9" t="s">
        <v>263</v>
      </c>
      <c r="H97" s="4" t="s">
        <v>3</v>
      </c>
      <c r="I97" s="62" t="s">
        <v>1379</v>
      </c>
      <c r="J97" s="10"/>
    </row>
    <row r="98" spans="1:10" ht="35.15" customHeight="1" x14ac:dyDescent="0.25">
      <c r="A98" s="16" t="s">
        <v>22</v>
      </c>
      <c r="B98" s="4" t="s">
        <v>551</v>
      </c>
      <c r="C98" s="4" t="s">
        <v>740</v>
      </c>
      <c r="D98" s="4" t="s">
        <v>110</v>
      </c>
      <c r="E98" s="4" t="s">
        <v>25</v>
      </c>
      <c r="F98" s="4" t="s">
        <v>1190</v>
      </c>
      <c r="G98" s="9" t="s">
        <v>263</v>
      </c>
      <c r="H98" s="4" t="s">
        <v>4</v>
      </c>
      <c r="I98" s="62" t="s">
        <v>1375</v>
      </c>
      <c r="J98" s="10"/>
    </row>
    <row r="99" spans="1:10" ht="35.15" customHeight="1" x14ac:dyDescent="0.25">
      <c r="A99" s="16" t="s">
        <v>22</v>
      </c>
      <c r="B99" s="4" t="s">
        <v>551</v>
      </c>
      <c r="C99" s="4" t="s">
        <v>740</v>
      </c>
      <c r="D99" s="4" t="s">
        <v>110</v>
      </c>
      <c r="E99" s="4" t="s">
        <v>25</v>
      </c>
      <c r="F99" s="4" t="s">
        <v>1191</v>
      </c>
      <c r="G99" s="9" t="s">
        <v>258</v>
      </c>
      <c r="H99" s="4" t="s">
        <v>0</v>
      </c>
      <c r="I99" s="62" t="s">
        <v>1380</v>
      </c>
      <c r="J99" s="10"/>
    </row>
    <row r="100" spans="1:10" ht="35.15" customHeight="1" x14ac:dyDescent="0.25">
      <c r="A100" s="16" t="s">
        <v>22</v>
      </c>
      <c r="B100" s="4" t="s">
        <v>551</v>
      </c>
      <c r="C100" s="4" t="s">
        <v>740</v>
      </c>
      <c r="D100" s="4" t="s">
        <v>110</v>
      </c>
      <c r="E100" s="4" t="s">
        <v>25</v>
      </c>
      <c r="F100" s="4" t="s">
        <v>1191</v>
      </c>
      <c r="G100" s="9" t="s">
        <v>258</v>
      </c>
      <c r="H100" s="4" t="s">
        <v>1</v>
      </c>
      <c r="I100" s="62" t="s">
        <v>1381</v>
      </c>
      <c r="J100" s="10"/>
    </row>
    <row r="101" spans="1:10" ht="35.15" customHeight="1" x14ac:dyDescent="0.25">
      <c r="A101" s="16" t="s">
        <v>22</v>
      </c>
      <c r="B101" s="4" t="s">
        <v>551</v>
      </c>
      <c r="C101" s="4" t="s">
        <v>740</v>
      </c>
      <c r="D101" s="4" t="s">
        <v>110</v>
      </c>
      <c r="E101" s="4" t="s">
        <v>25</v>
      </c>
      <c r="F101" s="4" t="s">
        <v>1191</v>
      </c>
      <c r="G101" s="9" t="s">
        <v>258</v>
      </c>
      <c r="H101" s="4" t="s">
        <v>2</v>
      </c>
      <c r="I101" s="62" t="s">
        <v>1382</v>
      </c>
      <c r="J101" s="10"/>
    </row>
    <row r="102" spans="1:10" ht="35.15" customHeight="1" x14ac:dyDescent="0.25">
      <c r="A102" s="16" t="s">
        <v>22</v>
      </c>
      <c r="B102" s="4" t="s">
        <v>551</v>
      </c>
      <c r="C102" s="4" t="s">
        <v>740</v>
      </c>
      <c r="D102" s="4" t="s">
        <v>110</v>
      </c>
      <c r="E102" s="4" t="s">
        <v>25</v>
      </c>
      <c r="F102" s="4" t="s">
        <v>1191</v>
      </c>
      <c r="G102" s="9" t="s">
        <v>258</v>
      </c>
      <c r="H102" s="4" t="s">
        <v>3</v>
      </c>
      <c r="I102" s="62" t="s">
        <v>1383</v>
      </c>
      <c r="J102" s="10"/>
    </row>
    <row r="103" spans="1:10" ht="35.15" customHeight="1" x14ac:dyDescent="0.25">
      <c r="A103" s="16" t="s">
        <v>22</v>
      </c>
      <c r="B103" s="4" t="s">
        <v>551</v>
      </c>
      <c r="C103" s="4" t="s">
        <v>740</v>
      </c>
      <c r="D103" s="4" t="s">
        <v>110</v>
      </c>
      <c r="E103" s="4" t="s">
        <v>25</v>
      </c>
      <c r="F103" s="4" t="s">
        <v>1192</v>
      </c>
      <c r="G103" s="9" t="s">
        <v>261</v>
      </c>
      <c r="H103" s="4" t="s">
        <v>0</v>
      </c>
      <c r="I103" s="62" t="s">
        <v>594</v>
      </c>
      <c r="J103" s="10"/>
    </row>
    <row r="104" spans="1:10" ht="35.15" customHeight="1" x14ac:dyDescent="0.25">
      <c r="A104" s="16" t="s">
        <v>22</v>
      </c>
      <c r="B104" s="4" t="s">
        <v>551</v>
      </c>
      <c r="C104" s="4" t="s">
        <v>740</v>
      </c>
      <c r="D104" s="4" t="s">
        <v>110</v>
      </c>
      <c r="E104" s="4" t="s">
        <v>25</v>
      </c>
      <c r="F104" s="4" t="s">
        <v>1192</v>
      </c>
      <c r="G104" s="9" t="s">
        <v>261</v>
      </c>
      <c r="H104" s="4" t="s">
        <v>1</v>
      </c>
      <c r="I104" s="62" t="s">
        <v>595</v>
      </c>
      <c r="J104" s="10"/>
    </row>
    <row r="105" spans="1:10" ht="35.15" customHeight="1" x14ac:dyDescent="0.25">
      <c r="A105" s="16" t="s">
        <v>22</v>
      </c>
      <c r="B105" s="4" t="s">
        <v>551</v>
      </c>
      <c r="C105" s="4" t="s">
        <v>740</v>
      </c>
      <c r="D105" s="4" t="s">
        <v>110</v>
      </c>
      <c r="E105" s="4" t="s">
        <v>25</v>
      </c>
      <c r="F105" s="4" t="s">
        <v>1192</v>
      </c>
      <c r="G105" s="9" t="s">
        <v>261</v>
      </c>
      <c r="H105" s="4" t="s">
        <v>2</v>
      </c>
      <c r="I105" s="62" t="s">
        <v>1385</v>
      </c>
      <c r="J105" s="10"/>
    </row>
    <row r="106" spans="1:10" ht="35.15" customHeight="1" x14ac:dyDescent="0.25">
      <c r="A106" s="16" t="s">
        <v>22</v>
      </c>
      <c r="B106" s="4" t="s">
        <v>551</v>
      </c>
      <c r="C106" s="4" t="s">
        <v>740</v>
      </c>
      <c r="D106" s="4" t="s">
        <v>110</v>
      </c>
      <c r="E106" s="4" t="s">
        <v>25</v>
      </c>
      <c r="F106" s="4" t="s">
        <v>1192</v>
      </c>
      <c r="G106" s="9" t="s">
        <v>261</v>
      </c>
      <c r="H106" s="4" t="s">
        <v>3</v>
      </c>
      <c r="I106" s="62" t="s">
        <v>1384</v>
      </c>
      <c r="J106" s="10"/>
    </row>
    <row r="107" spans="1:10" ht="35.15" customHeight="1" x14ac:dyDescent="0.25">
      <c r="A107" s="16" t="s">
        <v>22</v>
      </c>
      <c r="B107" s="4" t="s">
        <v>551</v>
      </c>
      <c r="C107" s="4" t="s">
        <v>740</v>
      </c>
      <c r="D107" s="4" t="s">
        <v>110</v>
      </c>
      <c r="E107" s="4" t="s">
        <v>25</v>
      </c>
      <c r="F107" s="4" t="s">
        <v>1193</v>
      </c>
      <c r="G107" s="9" t="s">
        <v>1194</v>
      </c>
      <c r="H107" s="4" t="s">
        <v>0</v>
      </c>
      <c r="I107" s="62" t="s">
        <v>1387</v>
      </c>
      <c r="J107" s="10"/>
    </row>
    <row r="108" spans="1:10" ht="35.15" customHeight="1" x14ac:dyDescent="0.25">
      <c r="A108" s="16" t="s">
        <v>22</v>
      </c>
      <c r="B108" s="4" t="s">
        <v>551</v>
      </c>
      <c r="C108" s="4" t="s">
        <v>740</v>
      </c>
      <c r="D108" s="4" t="s">
        <v>110</v>
      </c>
      <c r="E108" s="4" t="s">
        <v>25</v>
      </c>
      <c r="F108" s="4" t="s">
        <v>1193</v>
      </c>
      <c r="G108" s="9" t="s">
        <v>1194</v>
      </c>
      <c r="H108" s="4" t="s">
        <v>1</v>
      </c>
      <c r="I108" s="62" t="s">
        <v>1388</v>
      </c>
      <c r="J108" s="10"/>
    </row>
    <row r="109" spans="1:10" ht="35.15" customHeight="1" x14ac:dyDescent="0.25">
      <c r="A109" s="16" t="s">
        <v>22</v>
      </c>
      <c r="B109" s="4" t="s">
        <v>551</v>
      </c>
      <c r="C109" s="4" t="s">
        <v>740</v>
      </c>
      <c r="D109" s="4" t="s">
        <v>110</v>
      </c>
      <c r="E109" s="4" t="s">
        <v>25</v>
      </c>
      <c r="F109" s="4" t="s">
        <v>1193</v>
      </c>
      <c r="G109" s="9" t="s">
        <v>1194</v>
      </c>
      <c r="H109" s="4" t="s">
        <v>2</v>
      </c>
      <c r="I109" s="62" t="s">
        <v>1386</v>
      </c>
      <c r="J109" s="10"/>
    </row>
    <row r="110" spans="1:10" ht="35.15" customHeight="1" x14ac:dyDescent="0.25">
      <c r="A110" s="16" t="s">
        <v>22</v>
      </c>
      <c r="B110" s="4" t="s">
        <v>551</v>
      </c>
      <c r="C110" s="4" t="s">
        <v>752</v>
      </c>
      <c r="D110" s="4" t="s">
        <v>110</v>
      </c>
      <c r="E110" s="4" t="s">
        <v>25</v>
      </c>
      <c r="F110" s="4" t="s">
        <v>1198</v>
      </c>
      <c r="G110" s="9" t="s">
        <v>264</v>
      </c>
      <c r="H110" s="4" t="s">
        <v>0</v>
      </c>
      <c r="I110" s="62" t="s">
        <v>1390</v>
      </c>
      <c r="J110" s="10"/>
    </row>
    <row r="111" spans="1:10" ht="35.15" customHeight="1" x14ac:dyDescent="0.25">
      <c r="A111" s="16" t="s">
        <v>22</v>
      </c>
      <c r="B111" s="4" t="s">
        <v>551</v>
      </c>
      <c r="C111" s="4" t="s">
        <v>752</v>
      </c>
      <c r="D111" s="4" t="s">
        <v>110</v>
      </c>
      <c r="E111" s="4" t="s">
        <v>25</v>
      </c>
      <c r="F111" s="4" t="s">
        <v>1198</v>
      </c>
      <c r="G111" s="9" t="s">
        <v>264</v>
      </c>
      <c r="H111" s="4" t="s">
        <v>1</v>
      </c>
      <c r="I111" s="62" t="s">
        <v>1391</v>
      </c>
      <c r="J111" s="10"/>
    </row>
    <row r="112" spans="1:10" ht="35.15" customHeight="1" x14ac:dyDescent="0.25">
      <c r="A112" s="16" t="s">
        <v>22</v>
      </c>
      <c r="B112" s="4" t="s">
        <v>551</v>
      </c>
      <c r="C112" s="4" t="s">
        <v>752</v>
      </c>
      <c r="D112" s="4" t="s">
        <v>110</v>
      </c>
      <c r="E112" s="4" t="s">
        <v>25</v>
      </c>
      <c r="F112" s="4" t="s">
        <v>1198</v>
      </c>
      <c r="G112" s="9" t="s">
        <v>264</v>
      </c>
      <c r="H112" s="4" t="s">
        <v>2</v>
      </c>
      <c r="I112" s="62" t="s">
        <v>1392</v>
      </c>
      <c r="J112" s="10"/>
    </row>
    <row r="113" spans="1:10" ht="35.15" customHeight="1" x14ac:dyDescent="0.25">
      <c r="A113" s="16" t="s">
        <v>22</v>
      </c>
      <c r="B113" s="4" t="s">
        <v>551</v>
      </c>
      <c r="C113" s="4" t="s">
        <v>752</v>
      </c>
      <c r="D113" s="4" t="s">
        <v>110</v>
      </c>
      <c r="E113" s="4" t="s">
        <v>25</v>
      </c>
      <c r="F113" s="4" t="s">
        <v>1198</v>
      </c>
      <c r="G113" s="9" t="s">
        <v>264</v>
      </c>
      <c r="H113" s="4" t="s">
        <v>3</v>
      </c>
      <c r="I113" s="62" t="s">
        <v>1389</v>
      </c>
      <c r="J113" s="10"/>
    </row>
    <row r="114" spans="1:10" ht="35.15" customHeight="1" x14ac:dyDescent="0.25">
      <c r="A114" s="16" t="s">
        <v>22</v>
      </c>
      <c r="B114" s="4" t="s">
        <v>551</v>
      </c>
      <c r="C114" s="4" t="s">
        <v>752</v>
      </c>
      <c r="D114" s="4" t="s">
        <v>110</v>
      </c>
      <c r="E114" s="4" t="s">
        <v>25</v>
      </c>
      <c r="F114" s="4" t="s">
        <v>1198</v>
      </c>
      <c r="G114" s="9" t="s">
        <v>264</v>
      </c>
      <c r="H114" s="4" t="s">
        <v>4</v>
      </c>
      <c r="I114" s="62" t="s">
        <v>1402</v>
      </c>
      <c r="J114" s="10"/>
    </row>
    <row r="115" spans="1:10" ht="35.15" customHeight="1" x14ac:dyDescent="0.25">
      <c r="A115" s="16" t="s">
        <v>22</v>
      </c>
      <c r="B115" s="4" t="s">
        <v>645</v>
      </c>
      <c r="C115" s="4" t="s">
        <v>740</v>
      </c>
      <c r="D115" s="4" t="s">
        <v>110</v>
      </c>
      <c r="E115" s="4" t="s">
        <v>25</v>
      </c>
      <c r="F115" s="4" t="s">
        <v>1200</v>
      </c>
      <c r="G115" s="9" t="s">
        <v>272</v>
      </c>
      <c r="H115" s="4" t="s">
        <v>0</v>
      </c>
      <c r="I115" s="62" t="s">
        <v>1403</v>
      </c>
      <c r="J115" s="10"/>
    </row>
    <row r="116" spans="1:10" ht="35.15" customHeight="1" x14ac:dyDescent="0.25">
      <c r="A116" s="16" t="s">
        <v>22</v>
      </c>
      <c r="B116" s="4" t="s">
        <v>645</v>
      </c>
      <c r="C116" s="4" t="s">
        <v>740</v>
      </c>
      <c r="D116" s="4" t="s">
        <v>110</v>
      </c>
      <c r="E116" s="4" t="s">
        <v>25</v>
      </c>
      <c r="F116" s="4" t="s">
        <v>1200</v>
      </c>
      <c r="G116" s="9" t="s">
        <v>272</v>
      </c>
      <c r="H116" s="4" t="s">
        <v>1</v>
      </c>
      <c r="I116" s="62" t="s">
        <v>1404</v>
      </c>
      <c r="J116" s="10"/>
    </row>
    <row r="117" spans="1:10" ht="35.15" customHeight="1" x14ac:dyDescent="0.25">
      <c r="A117" s="16" t="s">
        <v>22</v>
      </c>
      <c r="B117" s="4" t="s">
        <v>645</v>
      </c>
      <c r="C117" s="4" t="s">
        <v>740</v>
      </c>
      <c r="D117" s="4" t="s">
        <v>110</v>
      </c>
      <c r="E117" s="4" t="s">
        <v>25</v>
      </c>
      <c r="F117" s="4" t="s">
        <v>1200</v>
      </c>
      <c r="G117" s="9" t="s">
        <v>272</v>
      </c>
      <c r="H117" s="4" t="s">
        <v>2</v>
      </c>
      <c r="I117" s="62" t="s">
        <v>1405</v>
      </c>
      <c r="J117" s="10"/>
    </row>
    <row r="118" spans="1:10" ht="35.15" customHeight="1" x14ac:dyDescent="0.25">
      <c r="A118" s="16" t="s">
        <v>22</v>
      </c>
      <c r="B118" s="4" t="s">
        <v>645</v>
      </c>
      <c r="C118" s="4" t="s">
        <v>740</v>
      </c>
      <c r="D118" s="4" t="s">
        <v>110</v>
      </c>
      <c r="E118" s="4" t="s">
        <v>25</v>
      </c>
      <c r="F118" s="4" t="s">
        <v>1200</v>
      </c>
      <c r="G118" s="9" t="s">
        <v>272</v>
      </c>
      <c r="H118" s="4" t="s">
        <v>3</v>
      </c>
      <c r="I118" s="62" t="s">
        <v>1401</v>
      </c>
      <c r="J118" s="10"/>
    </row>
    <row r="119" spans="1:10" ht="35.15" customHeight="1" x14ac:dyDescent="0.25">
      <c r="A119" s="16" t="s">
        <v>22</v>
      </c>
      <c r="B119" s="4" t="s">
        <v>645</v>
      </c>
      <c r="C119" s="4" t="s">
        <v>740</v>
      </c>
      <c r="D119" s="4" t="s">
        <v>110</v>
      </c>
      <c r="E119" s="4" t="s">
        <v>25</v>
      </c>
      <c r="F119" s="4" t="s">
        <v>1201</v>
      </c>
      <c r="G119" s="9" t="s">
        <v>266</v>
      </c>
      <c r="H119" s="4" t="s">
        <v>0</v>
      </c>
      <c r="I119" s="62" t="s">
        <v>1393</v>
      </c>
      <c r="J119" s="10"/>
    </row>
    <row r="120" spans="1:10" ht="35.15" customHeight="1" x14ac:dyDescent="0.25">
      <c r="A120" s="16" t="s">
        <v>22</v>
      </c>
      <c r="B120" s="4" t="s">
        <v>645</v>
      </c>
      <c r="C120" s="4" t="s">
        <v>740</v>
      </c>
      <c r="D120" s="4" t="s">
        <v>110</v>
      </c>
      <c r="E120" s="4" t="s">
        <v>25</v>
      </c>
      <c r="F120" s="4" t="s">
        <v>1201</v>
      </c>
      <c r="G120" s="9" t="s">
        <v>266</v>
      </c>
      <c r="H120" s="4" t="s">
        <v>1</v>
      </c>
      <c r="I120" s="62" t="s">
        <v>1381</v>
      </c>
      <c r="J120" s="10"/>
    </row>
    <row r="121" spans="1:10" ht="35.15" customHeight="1" x14ac:dyDescent="0.25">
      <c r="A121" s="16" t="s">
        <v>22</v>
      </c>
      <c r="B121" s="4" t="s">
        <v>645</v>
      </c>
      <c r="C121" s="4" t="s">
        <v>740</v>
      </c>
      <c r="D121" s="4" t="s">
        <v>110</v>
      </c>
      <c r="E121" s="4" t="s">
        <v>25</v>
      </c>
      <c r="F121" s="4" t="s">
        <v>1201</v>
      </c>
      <c r="G121" s="9" t="s">
        <v>266</v>
      </c>
      <c r="H121" s="4" t="s">
        <v>2</v>
      </c>
      <c r="I121" s="62" t="s">
        <v>1394</v>
      </c>
      <c r="J121" s="10"/>
    </row>
    <row r="122" spans="1:10" ht="35.15" customHeight="1" x14ac:dyDescent="0.25">
      <c r="A122" s="16" t="s">
        <v>22</v>
      </c>
      <c r="B122" s="4" t="s">
        <v>645</v>
      </c>
      <c r="C122" s="4" t="s">
        <v>740</v>
      </c>
      <c r="D122" s="4" t="s">
        <v>110</v>
      </c>
      <c r="E122" s="4" t="s">
        <v>25</v>
      </c>
      <c r="F122" s="4" t="s">
        <v>1201</v>
      </c>
      <c r="G122" s="9" t="s">
        <v>266</v>
      </c>
      <c r="H122" s="4" t="s">
        <v>3</v>
      </c>
      <c r="I122" s="62" t="s">
        <v>1383</v>
      </c>
      <c r="J122" s="10"/>
    </row>
    <row r="123" spans="1:10" ht="35.15" customHeight="1" x14ac:dyDescent="0.25">
      <c r="A123" s="16" t="s">
        <v>22</v>
      </c>
      <c r="B123" s="4" t="s">
        <v>645</v>
      </c>
      <c r="C123" s="4" t="s">
        <v>740</v>
      </c>
      <c r="D123" s="4" t="s">
        <v>110</v>
      </c>
      <c r="E123" s="4" t="s">
        <v>25</v>
      </c>
      <c r="F123" s="4" t="s">
        <v>1202</v>
      </c>
      <c r="G123" s="9" t="s">
        <v>270</v>
      </c>
      <c r="H123" s="4" t="s">
        <v>0</v>
      </c>
      <c r="I123" s="62" t="s">
        <v>1399</v>
      </c>
      <c r="J123" s="10"/>
    </row>
    <row r="124" spans="1:10" ht="35.15" customHeight="1" x14ac:dyDescent="0.25">
      <c r="A124" s="16" t="s">
        <v>22</v>
      </c>
      <c r="B124" s="4" t="s">
        <v>645</v>
      </c>
      <c r="C124" s="4" t="s">
        <v>740</v>
      </c>
      <c r="D124" s="4" t="s">
        <v>110</v>
      </c>
      <c r="E124" s="4" t="s">
        <v>25</v>
      </c>
      <c r="F124" s="4" t="s">
        <v>1202</v>
      </c>
      <c r="G124" s="9" t="s">
        <v>270</v>
      </c>
      <c r="H124" s="4" t="s">
        <v>1</v>
      </c>
      <c r="I124" s="62" t="s">
        <v>1400</v>
      </c>
      <c r="J124" s="10"/>
    </row>
    <row r="125" spans="1:10" ht="35.15" customHeight="1" x14ac:dyDescent="0.25">
      <c r="A125" s="16" t="s">
        <v>22</v>
      </c>
      <c r="B125" s="4" t="s">
        <v>645</v>
      </c>
      <c r="C125" s="4" t="s">
        <v>740</v>
      </c>
      <c r="D125" s="4" t="s">
        <v>110</v>
      </c>
      <c r="E125" s="4" t="s">
        <v>25</v>
      </c>
      <c r="F125" s="4" t="s">
        <v>1202</v>
      </c>
      <c r="G125" s="9" t="s">
        <v>270</v>
      </c>
      <c r="H125" s="4" t="s">
        <v>2</v>
      </c>
      <c r="I125" s="62" t="s">
        <v>1398</v>
      </c>
      <c r="J125" s="10"/>
    </row>
    <row r="126" spans="1:10" ht="35.15" customHeight="1" x14ac:dyDescent="0.25">
      <c r="A126" s="16" t="s">
        <v>22</v>
      </c>
      <c r="B126" s="4" t="s">
        <v>645</v>
      </c>
      <c r="C126" s="4" t="s">
        <v>740</v>
      </c>
      <c r="D126" s="4" t="s">
        <v>110</v>
      </c>
      <c r="E126" s="4" t="s">
        <v>25</v>
      </c>
      <c r="F126" s="4" t="s">
        <v>1203</v>
      </c>
      <c r="G126" s="9" t="s">
        <v>268</v>
      </c>
      <c r="H126" s="4" t="s">
        <v>0</v>
      </c>
      <c r="I126" s="62" t="s">
        <v>1396</v>
      </c>
      <c r="J126" s="10"/>
    </row>
    <row r="127" spans="1:10" ht="35.15" customHeight="1" x14ac:dyDescent="0.25">
      <c r="A127" s="16" t="s">
        <v>22</v>
      </c>
      <c r="B127" s="4" t="s">
        <v>645</v>
      </c>
      <c r="C127" s="4" t="s">
        <v>740</v>
      </c>
      <c r="D127" s="4" t="s">
        <v>110</v>
      </c>
      <c r="E127" s="4" t="s">
        <v>25</v>
      </c>
      <c r="F127" s="4" t="s">
        <v>1203</v>
      </c>
      <c r="G127" s="9" t="s">
        <v>268</v>
      </c>
      <c r="H127" s="4" t="s">
        <v>1</v>
      </c>
      <c r="I127" s="62" t="s">
        <v>1397</v>
      </c>
      <c r="J127" s="10"/>
    </row>
    <row r="128" spans="1:10" ht="35.15" customHeight="1" x14ac:dyDescent="0.25">
      <c r="A128" s="16" t="s">
        <v>22</v>
      </c>
      <c r="B128" s="4" t="s">
        <v>645</v>
      </c>
      <c r="C128" s="4" t="s">
        <v>740</v>
      </c>
      <c r="D128" s="4" t="s">
        <v>110</v>
      </c>
      <c r="E128" s="4" t="s">
        <v>25</v>
      </c>
      <c r="F128" s="4" t="s">
        <v>1203</v>
      </c>
      <c r="G128" s="9" t="s">
        <v>268</v>
      </c>
      <c r="H128" s="4" t="s">
        <v>2</v>
      </c>
      <c r="I128" s="62" t="s">
        <v>1395</v>
      </c>
      <c r="J128" s="10"/>
    </row>
    <row r="129" spans="1:10" ht="35.15" customHeight="1" x14ac:dyDescent="0.25">
      <c r="A129" s="16" t="s">
        <v>22</v>
      </c>
      <c r="B129" s="4" t="s">
        <v>645</v>
      </c>
      <c r="C129" s="4" t="s">
        <v>752</v>
      </c>
      <c r="D129" s="4" t="s">
        <v>110</v>
      </c>
      <c r="E129" s="4" t="s">
        <v>25</v>
      </c>
      <c r="F129" s="4" t="s">
        <v>1207</v>
      </c>
      <c r="G129" s="9" t="s">
        <v>274</v>
      </c>
      <c r="H129" s="4" t="s">
        <v>0</v>
      </c>
      <c r="I129" s="62" t="s">
        <v>1406</v>
      </c>
      <c r="J129" s="10"/>
    </row>
    <row r="130" spans="1:10" ht="35.15" customHeight="1" x14ac:dyDescent="0.25">
      <c r="A130" s="16" t="s">
        <v>22</v>
      </c>
      <c r="B130" s="4" t="s">
        <v>645</v>
      </c>
      <c r="C130" s="4" t="s">
        <v>752</v>
      </c>
      <c r="D130" s="4" t="s">
        <v>110</v>
      </c>
      <c r="E130" s="4" t="s">
        <v>25</v>
      </c>
      <c r="F130" s="4" t="s">
        <v>1207</v>
      </c>
      <c r="G130" s="9" t="s">
        <v>274</v>
      </c>
      <c r="H130" s="4" t="s">
        <v>1</v>
      </c>
      <c r="I130" s="62" t="s">
        <v>1407</v>
      </c>
      <c r="J130" s="10"/>
    </row>
    <row r="131" spans="1:10" ht="35.15" customHeight="1" x14ac:dyDescent="0.25">
      <c r="A131" s="16" t="s">
        <v>22</v>
      </c>
      <c r="B131" s="4" t="s">
        <v>645</v>
      </c>
      <c r="C131" s="4" t="s">
        <v>752</v>
      </c>
      <c r="D131" s="4" t="s">
        <v>110</v>
      </c>
      <c r="E131" s="4" t="s">
        <v>25</v>
      </c>
      <c r="F131" s="4" t="s">
        <v>1207</v>
      </c>
      <c r="G131" s="9" t="s">
        <v>274</v>
      </c>
      <c r="H131" s="4" t="s">
        <v>2</v>
      </c>
      <c r="I131" s="62" t="s">
        <v>1408</v>
      </c>
      <c r="J131" s="10"/>
    </row>
    <row r="132" spans="1:10" ht="35.15" customHeight="1" x14ac:dyDescent="0.25">
      <c r="A132" s="16" t="s">
        <v>22</v>
      </c>
      <c r="B132" s="4" t="s">
        <v>645</v>
      </c>
      <c r="C132" s="4" t="s">
        <v>752</v>
      </c>
      <c r="D132" s="4" t="s">
        <v>110</v>
      </c>
      <c r="E132" s="4" t="s">
        <v>25</v>
      </c>
      <c r="F132" s="4" t="s">
        <v>1207</v>
      </c>
      <c r="G132" s="9" t="s">
        <v>274</v>
      </c>
      <c r="H132" s="4" t="s">
        <v>3</v>
      </c>
      <c r="I132" s="62" t="s">
        <v>1389</v>
      </c>
      <c r="J132" s="10"/>
    </row>
    <row r="133" spans="1:10" ht="35.15" customHeight="1" x14ac:dyDescent="0.25">
      <c r="A133" s="16" t="s">
        <v>22</v>
      </c>
      <c r="B133" s="4" t="s">
        <v>551</v>
      </c>
      <c r="C133" s="4" t="s">
        <v>740</v>
      </c>
      <c r="D133" s="4" t="s">
        <v>110</v>
      </c>
      <c r="E133" s="4" t="s">
        <v>28</v>
      </c>
      <c r="F133" s="4" t="s">
        <v>1228</v>
      </c>
      <c r="G133" s="9" t="s">
        <v>329</v>
      </c>
      <c r="H133" s="4" t="s">
        <v>0</v>
      </c>
      <c r="I133" s="62" t="s">
        <v>1410</v>
      </c>
      <c r="J133" s="10"/>
    </row>
    <row r="134" spans="1:10" ht="35.15" customHeight="1" x14ac:dyDescent="0.25">
      <c r="A134" s="16" t="s">
        <v>22</v>
      </c>
      <c r="B134" s="4" t="s">
        <v>551</v>
      </c>
      <c r="C134" s="4" t="s">
        <v>740</v>
      </c>
      <c r="D134" s="4" t="s">
        <v>110</v>
      </c>
      <c r="E134" s="4" t="s">
        <v>28</v>
      </c>
      <c r="F134" s="4" t="s">
        <v>1228</v>
      </c>
      <c r="G134" s="9" t="s">
        <v>329</v>
      </c>
      <c r="H134" s="4" t="s">
        <v>1</v>
      </c>
      <c r="I134" s="62" t="s">
        <v>1411</v>
      </c>
      <c r="J134" s="10"/>
    </row>
    <row r="135" spans="1:10" ht="35.15" customHeight="1" x14ac:dyDescent="0.25">
      <c r="A135" s="16" t="s">
        <v>22</v>
      </c>
      <c r="B135" s="4" t="s">
        <v>551</v>
      </c>
      <c r="C135" s="4" t="s">
        <v>740</v>
      </c>
      <c r="D135" s="4" t="s">
        <v>110</v>
      </c>
      <c r="E135" s="4" t="s">
        <v>28</v>
      </c>
      <c r="F135" s="4" t="s">
        <v>1228</v>
      </c>
      <c r="G135" s="9" t="s">
        <v>329</v>
      </c>
      <c r="H135" s="4" t="s">
        <v>2</v>
      </c>
      <c r="I135" s="62" t="s">
        <v>1412</v>
      </c>
      <c r="J135" s="10"/>
    </row>
    <row r="136" spans="1:10" ht="35.15" customHeight="1" x14ac:dyDescent="0.25">
      <c r="A136" s="16" t="s">
        <v>22</v>
      </c>
      <c r="B136" s="4" t="s">
        <v>551</v>
      </c>
      <c r="C136" s="4" t="s">
        <v>740</v>
      </c>
      <c r="D136" s="4" t="s">
        <v>110</v>
      </c>
      <c r="E136" s="4" t="s">
        <v>28</v>
      </c>
      <c r="F136" s="4" t="s">
        <v>1228</v>
      </c>
      <c r="G136" s="9" t="s">
        <v>329</v>
      </c>
      <c r="H136" s="4" t="s">
        <v>3</v>
      </c>
      <c r="I136" s="62" t="s">
        <v>1409</v>
      </c>
      <c r="J136" s="10"/>
    </row>
    <row r="137" spans="1:10" ht="35.15" customHeight="1" x14ac:dyDescent="0.25">
      <c r="A137" s="16" t="s">
        <v>22</v>
      </c>
      <c r="B137" s="4" t="s">
        <v>551</v>
      </c>
      <c r="C137" s="4" t="s">
        <v>740</v>
      </c>
      <c r="D137" s="4" t="s">
        <v>110</v>
      </c>
      <c r="E137" s="4" t="s">
        <v>28</v>
      </c>
      <c r="F137" s="4" t="s">
        <v>1229</v>
      </c>
      <c r="G137" s="9" t="s">
        <v>325</v>
      </c>
      <c r="H137" s="4" t="s">
        <v>0</v>
      </c>
      <c r="I137" s="62" t="s">
        <v>1414</v>
      </c>
      <c r="J137" s="10"/>
    </row>
    <row r="138" spans="1:10" ht="35.15" customHeight="1" x14ac:dyDescent="0.25">
      <c r="A138" s="16" t="s">
        <v>22</v>
      </c>
      <c r="B138" s="4" t="s">
        <v>551</v>
      </c>
      <c r="C138" s="4" t="s">
        <v>740</v>
      </c>
      <c r="D138" s="4" t="s">
        <v>110</v>
      </c>
      <c r="E138" s="4" t="s">
        <v>28</v>
      </c>
      <c r="F138" s="4" t="s">
        <v>1229</v>
      </c>
      <c r="G138" s="9" t="s">
        <v>325</v>
      </c>
      <c r="H138" s="4" t="s">
        <v>1</v>
      </c>
      <c r="I138" s="62" t="s">
        <v>1415</v>
      </c>
      <c r="J138" s="10"/>
    </row>
    <row r="139" spans="1:10" ht="35.15" customHeight="1" x14ac:dyDescent="0.25">
      <c r="A139" s="16" t="s">
        <v>22</v>
      </c>
      <c r="B139" s="4" t="s">
        <v>551</v>
      </c>
      <c r="C139" s="4" t="s">
        <v>740</v>
      </c>
      <c r="D139" s="4" t="s">
        <v>110</v>
      </c>
      <c r="E139" s="4" t="s">
        <v>28</v>
      </c>
      <c r="F139" s="4" t="s">
        <v>1229</v>
      </c>
      <c r="G139" s="9" t="s">
        <v>325</v>
      </c>
      <c r="H139" s="4" t="s">
        <v>2</v>
      </c>
      <c r="I139" s="62" t="s">
        <v>1413</v>
      </c>
      <c r="J139" s="10"/>
    </row>
    <row r="140" spans="1:10" ht="35.15" customHeight="1" x14ac:dyDescent="0.25">
      <c r="A140" s="16" t="s">
        <v>22</v>
      </c>
      <c r="B140" s="4" t="s">
        <v>551</v>
      </c>
      <c r="C140" s="4" t="s">
        <v>740</v>
      </c>
      <c r="D140" s="4" t="s">
        <v>110</v>
      </c>
      <c r="E140" s="4" t="s">
        <v>28</v>
      </c>
      <c r="F140" s="4" t="s">
        <v>1230</v>
      </c>
      <c r="G140" s="9" t="s">
        <v>1231</v>
      </c>
      <c r="H140" s="4" t="s">
        <v>0</v>
      </c>
      <c r="I140" s="62" t="s">
        <v>606</v>
      </c>
      <c r="J140" s="10"/>
    </row>
    <row r="141" spans="1:10" ht="35.15" customHeight="1" x14ac:dyDescent="0.25">
      <c r="A141" s="16" t="s">
        <v>22</v>
      </c>
      <c r="B141" s="4" t="s">
        <v>551</v>
      </c>
      <c r="C141" s="4" t="s">
        <v>740</v>
      </c>
      <c r="D141" s="4" t="s">
        <v>110</v>
      </c>
      <c r="E141" s="4" t="s">
        <v>28</v>
      </c>
      <c r="F141" s="4" t="s">
        <v>1230</v>
      </c>
      <c r="G141" s="9" t="s">
        <v>1231</v>
      </c>
      <c r="H141" s="4" t="s">
        <v>1</v>
      </c>
      <c r="I141" s="62" t="s">
        <v>607</v>
      </c>
      <c r="J141" s="10"/>
    </row>
    <row r="142" spans="1:10" ht="35.15" customHeight="1" x14ac:dyDescent="0.25">
      <c r="A142" s="16" t="s">
        <v>22</v>
      </c>
      <c r="B142" s="4" t="s">
        <v>551</v>
      </c>
      <c r="C142" s="4" t="s">
        <v>740</v>
      </c>
      <c r="D142" s="4" t="s">
        <v>110</v>
      </c>
      <c r="E142" s="4" t="s">
        <v>28</v>
      </c>
      <c r="F142" s="4" t="s">
        <v>1230</v>
      </c>
      <c r="G142" s="9" t="s">
        <v>1231</v>
      </c>
      <c r="H142" s="4" t="s">
        <v>2</v>
      </c>
      <c r="I142" s="62" t="s">
        <v>1416</v>
      </c>
      <c r="J142" s="10"/>
    </row>
    <row r="143" spans="1:10" ht="35.15" customHeight="1" x14ac:dyDescent="0.25">
      <c r="A143" s="16" t="s">
        <v>22</v>
      </c>
      <c r="B143" s="4" t="s">
        <v>551</v>
      </c>
      <c r="C143" s="4" t="s">
        <v>740</v>
      </c>
      <c r="D143" s="4" t="s">
        <v>110</v>
      </c>
      <c r="E143" s="4" t="s">
        <v>28</v>
      </c>
      <c r="F143" s="4" t="s">
        <v>1232</v>
      </c>
      <c r="G143" s="9" t="s">
        <v>327</v>
      </c>
      <c r="H143" s="4" t="s">
        <v>0</v>
      </c>
      <c r="I143" s="62" t="s">
        <v>610</v>
      </c>
      <c r="J143" s="10"/>
    </row>
    <row r="144" spans="1:10" ht="35.15" customHeight="1" x14ac:dyDescent="0.25">
      <c r="A144" s="16" t="s">
        <v>22</v>
      </c>
      <c r="B144" s="4" t="s">
        <v>551</v>
      </c>
      <c r="C144" s="4" t="s">
        <v>740</v>
      </c>
      <c r="D144" s="4" t="s">
        <v>110</v>
      </c>
      <c r="E144" s="4" t="s">
        <v>28</v>
      </c>
      <c r="F144" s="4" t="s">
        <v>1232</v>
      </c>
      <c r="G144" s="9" t="s">
        <v>327</v>
      </c>
      <c r="H144" s="4" t="s">
        <v>1</v>
      </c>
      <c r="I144" s="62" t="s">
        <v>609</v>
      </c>
      <c r="J144" s="10"/>
    </row>
    <row r="145" spans="1:10" ht="35.15" customHeight="1" x14ac:dyDescent="0.25">
      <c r="A145" s="16" t="s">
        <v>22</v>
      </c>
      <c r="B145" s="4" t="s">
        <v>551</v>
      </c>
      <c r="C145" s="4" t="s">
        <v>740</v>
      </c>
      <c r="D145" s="4" t="s">
        <v>110</v>
      </c>
      <c r="E145" s="4" t="s">
        <v>28</v>
      </c>
      <c r="F145" s="4" t="s">
        <v>1232</v>
      </c>
      <c r="G145" s="9" t="s">
        <v>327</v>
      </c>
      <c r="H145" s="4" t="s">
        <v>2</v>
      </c>
      <c r="I145" s="62" t="s">
        <v>611</v>
      </c>
      <c r="J145" s="10"/>
    </row>
    <row r="146" spans="1:10" ht="35.15" customHeight="1" x14ac:dyDescent="0.25">
      <c r="A146" s="16" t="s">
        <v>22</v>
      </c>
      <c r="B146" s="4" t="s">
        <v>551</v>
      </c>
      <c r="C146" s="4" t="s">
        <v>752</v>
      </c>
      <c r="D146" s="4" t="s">
        <v>110</v>
      </c>
      <c r="E146" s="4" t="s">
        <v>28</v>
      </c>
      <c r="F146" s="4" t="s">
        <v>1177</v>
      </c>
      <c r="G146" s="9" t="s">
        <v>227</v>
      </c>
      <c r="H146" s="4" t="s">
        <v>0</v>
      </c>
      <c r="I146" s="62" t="s">
        <v>1418</v>
      </c>
      <c r="J146" s="10"/>
    </row>
    <row r="147" spans="1:10" ht="35.15" customHeight="1" x14ac:dyDescent="0.25">
      <c r="A147" s="16" t="s">
        <v>22</v>
      </c>
      <c r="B147" s="4" t="s">
        <v>551</v>
      </c>
      <c r="C147" s="4" t="s">
        <v>752</v>
      </c>
      <c r="D147" s="4" t="s">
        <v>110</v>
      </c>
      <c r="E147" s="4" t="s">
        <v>28</v>
      </c>
      <c r="F147" s="4" t="s">
        <v>1177</v>
      </c>
      <c r="G147" s="9" t="s">
        <v>227</v>
      </c>
      <c r="H147" s="4" t="s">
        <v>1</v>
      </c>
      <c r="I147" s="62" t="s">
        <v>613</v>
      </c>
      <c r="J147" s="10"/>
    </row>
    <row r="148" spans="1:10" ht="35.15" customHeight="1" x14ac:dyDescent="0.25">
      <c r="A148" s="16" t="s">
        <v>22</v>
      </c>
      <c r="B148" s="4" t="s">
        <v>551</v>
      </c>
      <c r="C148" s="4" t="s">
        <v>752</v>
      </c>
      <c r="D148" s="4" t="s">
        <v>110</v>
      </c>
      <c r="E148" s="4" t="s">
        <v>28</v>
      </c>
      <c r="F148" s="4" t="s">
        <v>1177</v>
      </c>
      <c r="G148" s="9" t="s">
        <v>227</v>
      </c>
      <c r="H148" s="4" t="s">
        <v>2</v>
      </c>
      <c r="I148" s="62" t="s">
        <v>1419</v>
      </c>
      <c r="J148" s="10"/>
    </row>
    <row r="149" spans="1:10" ht="35.15" customHeight="1" x14ac:dyDescent="0.25">
      <c r="A149" s="16" t="s">
        <v>22</v>
      </c>
      <c r="B149" s="4" t="s">
        <v>551</v>
      </c>
      <c r="C149" s="4" t="s">
        <v>752</v>
      </c>
      <c r="D149" s="4" t="s">
        <v>110</v>
      </c>
      <c r="E149" s="4" t="s">
        <v>28</v>
      </c>
      <c r="F149" s="4" t="s">
        <v>1177</v>
      </c>
      <c r="G149" s="9" t="s">
        <v>227</v>
      </c>
      <c r="H149" s="4" t="s">
        <v>3</v>
      </c>
      <c r="I149" s="62" t="s">
        <v>1420</v>
      </c>
      <c r="J149" s="10"/>
    </row>
    <row r="150" spans="1:10" ht="35.15" customHeight="1" x14ac:dyDescent="0.25">
      <c r="A150" s="16" t="s">
        <v>22</v>
      </c>
      <c r="B150" s="4" t="s">
        <v>551</v>
      </c>
      <c r="C150" s="4" t="s">
        <v>752</v>
      </c>
      <c r="D150" s="4" t="s">
        <v>110</v>
      </c>
      <c r="E150" s="4" t="s">
        <v>28</v>
      </c>
      <c r="F150" s="4" t="s">
        <v>1177</v>
      </c>
      <c r="G150" s="9" t="s">
        <v>227</v>
      </c>
      <c r="H150" s="4" t="s">
        <v>4</v>
      </c>
      <c r="I150" s="62" t="s">
        <v>1417</v>
      </c>
      <c r="J150" s="10"/>
    </row>
    <row r="151" spans="1:10" ht="35.15" customHeight="1" x14ac:dyDescent="0.25">
      <c r="A151" s="16" t="s">
        <v>22</v>
      </c>
      <c r="B151" s="4" t="s">
        <v>645</v>
      </c>
      <c r="C151" s="4" t="s">
        <v>740</v>
      </c>
      <c r="D151" s="4" t="s">
        <v>110</v>
      </c>
      <c r="E151" s="4" t="s">
        <v>28</v>
      </c>
      <c r="F151" s="4" t="s">
        <v>1235</v>
      </c>
      <c r="G151" s="9" t="s">
        <v>336</v>
      </c>
      <c r="H151" s="4" t="s">
        <v>0</v>
      </c>
      <c r="I151" s="62" t="s">
        <v>1421</v>
      </c>
      <c r="J151" s="10"/>
    </row>
    <row r="152" spans="1:10" ht="35.15" customHeight="1" x14ac:dyDescent="0.25">
      <c r="A152" s="16" t="s">
        <v>22</v>
      </c>
      <c r="B152" s="4" t="s">
        <v>645</v>
      </c>
      <c r="C152" s="4" t="s">
        <v>740</v>
      </c>
      <c r="D152" s="4" t="s">
        <v>110</v>
      </c>
      <c r="E152" s="4" t="s">
        <v>28</v>
      </c>
      <c r="F152" s="4" t="s">
        <v>1235</v>
      </c>
      <c r="G152" s="9" t="s">
        <v>336</v>
      </c>
      <c r="H152" s="4" t="s">
        <v>1</v>
      </c>
      <c r="I152" s="62" t="s">
        <v>702</v>
      </c>
      <c r="J152" s="10"/>
    </row>
    <row r="153" spans="1:10" ht="35.15" customHeight="1" x14ac:dyDescent="0.25">
      <c r="A153" s="16" t="s">
        <v>22</v>
      </c>
      <c r="B153" s="4" t="s">
        <v>645</v>
      </c>
      <c r="C153" s="4" t="s">
        <v>740</v>
      </c>
      <c r="D153" s="4" t="s">
        <v>110</v>
      </c>
      <c r="E153" s="4" t="s">
        <v>28</v>
      </c>
      <c r="F153" s="4" t="s">
        <v>1235</v>
      </c>
      <c r="G153" s="9" t="s">
        <v>336</v>
      </c>
      <c r="H153" s="4" t="s">
        <v>2</v>
      </c>
      <c r="I153" s="62" t="s">
        <v>703</v>
      </c>
      <c r="J153" s="10"/>
    </row>
    <row r="154" spans="1:10" ht="35.15" customHeight="1" x14ac:dyDescent="0.25">
      <c r="A154" s="16" t="s">
        <v>22</v>
      </c>
      <c r="B154" s="4" t="s">
        <v>645</v>
      </c>
      <c r="C154" s="4" t="s">
        <v>740</v>
      </c>
      <c r="D154" s="4" t="s">
        <v>110</v>
      </c>
      <c r="E154" s="4" t="s">
        <v>28</v>
      </c>
      <c r="F154" s="4" t="s">
        <v>1236</v>
      </c>
      <c r="G154" s="9" t="s">
        <v>331</v>
      </c>
      <c r="H154" s="4" t="s">
        <v>0</v>
      </c>
      <c r="I154" s="62" t="s">
        <v>1423</v>
      </c>
      <c r="J154" s="10"/>
    </row>
    <row r="155" spans="1:10" ht="35.15" customHeight="1" x14ac:dyDescent="0.25">
      <c r="A155" s="16" t="s">
        <v>22</v>
      </c>
      <c r="B155" s="4" t="s">
        <v>645</v>
      </c>
      <c r="C155" s="4" t="s">
        <v>740</v>
      </c>
      <c r="D155" s="4" t="s">
        <v>110</v>
      </c>
      <c r="E155" s="4" t="s">
        <v>28</v>
      </c>
      <c r="F155" s="4" t="s">
        <v>1236</v>
      </c>
      <c r="G155" s="9" t="s">
        <v>331</v>
      </c>
      <c r="H155" s="4" t="s">
        <v>1</v>
      </c>
      <c r="I155" s="62" t="s">
        <v>1424</v>
      </c>
      <c r="J155" s="10"/>
    </row>
    <row r="156" spans="1:10" ht="35.15" customHeight="1" x14ac:dyDescent="0.25">
      <c r="A156" s="16" t="s">
        <v>22</v>
      </c>
      <c r="B156" s="4" t="s">
        <v>645</v>
      </c>
      <c r="C156" s="4" t="s">
        <v>740</v>
      </c>
      <c r="D156" s="4" t="s">
        <v>110</v>
      </c>
      <c r="E156" s="4" t="s">
        <v>28</v>
      </c>
      <c r="F156" s="4" t="s">
        <v>1236</v>
      </c>
      <c r="G156" s="9" t="s">
        <v>331</v>
      </c>
      <c r="H156" s="4" t="s">
        <v>2</v>
      </c>
      <c r="I156" s="62" t="s">
        <v>1422</v>
      </c>
      <c r="J156" s="10"/>
    </row>
    <row r="157" spans="1:10" ht="35.15" customHeight="1" x14ac:dyDescent="0.25">
      <c r="A157" s="16" t="s">
        <v>22</v>
      </c>
      <c r="B157" s="4" t="s">
        <v>645</v>
      </c>
      <c r="C157" s="4" t="s">
        <v>740</v>
      </c>
      <c r="D157" s="4" t="s">
        <v>110</v>
      </c>
      <c r="E157" s="4" t="s">
        <v>28</v>
      </c>
      <c r="F157" s="4" t="s">
        <v>1237</v>
      </c>
      <c r="G157" s="9" t="s">
        <v>1238</v>
      </c>
      <c r="H157" s="4" t="s">
        <v>0</v>
      </c>
      <c r="I157" s="62" t="s">
        <v>606</v>
      </c>
      <c r="J157" s="10"/>
    </row>
    <row r="158" spans="1:10" ht="35.15" customHeight="1" x14ac:dyDescent="0.25">
      <c r="A158" s="16" t="s">
        <v>22</v>
      </c>
      <c r="B158" s="4" t="s">
        <v>645</v>
      </c>
      <c r="C158" s="4" t="s">
        <v>740</v>
      </c>
      <c r="D158" s="4" t="s">
        <v>110</v>
      </c>
      <c r="E158" s="4" t="s">
        <v>28</v>
      </c>
      <c r="F158" s="4" t="s">
        <v>1237</v>
      </c>
      <c r="G158" s="9" t="s">
        <v>1238</v>
      </c>
      <c r="H158" s="4" t="s">
        <v>1</v>
      </c>
      <c r="I158" s="62" t="s">
        <v>607</v>
      </c>
      <c r="J158" s="10"/>
    </row>
    <row r="159" spans="1:10" ht="35.15" customHeight="1" x14ac:dyDescent="0.25">
      <c r="A159" s="16" t="s">
        <v>22</v>
      </c>
      <c r="B159" s="4" t="s">
        <v>645</v>
      </c>
      <c r="C159" s="4" t="s">
        <v>740</v>
      </c>
      <c r="D159" s="4" t="s">
        <v>110</v>
      </c>
      <c r="E159" s="4" t="s">
        <v>28</v>
      </c>
      <c r="F159" s="4" t="s">
        <v>1237</v>
      </c>
      <c r="G159" s="9" t="s">
        <v>1238</v>
      </c>
      <c r="H159" s="4" t="s">
        <v>2</v>
      </c>
      <c r="I159" s="62" t="s">
        <v>1416</v>
      </c>
      <c r="J159" s="10"/>
    </row>
    <row r="160" spans="1:10" ht="35.15" customHeight="1" x14ac:dyDescent="0.25">
      <c r="A160" s="16" t="s">
        <v>22</v>
      </c>
      <c r="B160" s="4" t="s">
        <v>645</v>
      </c>
      <c r="C160" s="4" t="s">
        <v>740</v>
      </c>
      <c r="D160" s="4" t="s">
        <v>110</v>
      </c>
      <c r="E160" s="4" t="s">
        <v>28</v>
      </c>
      <c r="F160" s="4" t="s">
        <v>1239</v>
      </c>
      <c r="G160" s="9" t="s">
        <v>333</v>
      </c>
      <c r="H160" s="4" t="s">
        <v>0</v>
      </c>
      <c r="I160" s="62" t="s">
        <v>1425</v>
      </c>
      <c r="J160" s="10"/>
    </row>
    <row r="161" spans="1:10" ht="35.15" customHeight="1" x14ac:dyDescent="0.25">
      <c r="A161" s="16" t="s">
        <v>22</v>
      </c>
      <c r="B161" s="4" t="s">
        <v>645</v>
      </c>
      <c r="C161" s="4" t="s">
        <v>740</v>
      </c>
      <c r="D161" s="4" t="s">
        <v>110</v>
      </c>
      <c r="E161" s="4" t="s">
        <v>28</v>
      </c>
      <c r="F161" s="4" t="s">
        <v>1239</v>
      </c>
      <c r="G161" s="9" t="s">
        <v>333</v>
      </c>
      <c r="H161" s="4" t="s">
        <v>1</v>
      </c>
      <c r="I161" s="62" t="s">
        <v>1426</v>
      </c>
      <c r="J161" s="10"/>
    </row>
    <row r="162" spans="1:10" ht="35.15" customHeight="1" x14ac:dyDescent="0.25">
      <c r="A162" s="16" t="s">
        <v>22</v>
      </c>
      <c r="B162" s="4" t="s">
        <v>645</v>
      </c>
      <c r="C162" s="4" t="s">
        <v>740</v>
      </c>
      <c r="D162" s="4" t="s">
        <v>110</v>
      </c>
      <c r="E162" s="4" t="s">
        <v>28</v>
      </c>
      <c r="F162" s="4" t="s">
        <v>1239</v>
      </c>
      <c r="G162" s="9" t="s">
        <v>333</v>
      </c>
      <c r="H162" s="4" t="s">
        <v>2</v>
      </c>
      <c r="I162" s="62" t="s">
        <v>697</v>
      </c>
      <c r="J162" s="10"/>
    </row>
    <row r="163" spans="1:10" ht="35.15" customHeight="1" x14ac:dyDescent="0.25">
      <c r="A163" s="16" t="s">
        <v>22</v>
      </c>
      <c r="B163" s="4" t="s">
        <v>645</v>
      </c>
      <c r="C163" s="4" t="s">
        <v>752</v>
      </c>
      <c r="D163" s="4" t="s">
        <v>110</v>
      </c>
      <c r="E163" s="4" t="s">
        <v>28</v>
      </c>
      <c r="F163" s="4" t="s">
        <v>1242</v>
      </c>
      <c r="G163" s="9" t="s">
        <v>334</v>
      </c>
      <c r="H163" s="4" t="s">
        <v>0</v>
      </c>
      <c r="I163" s="62" t="s">
        <v>698</v>
      </c>
      <c r="J163" s="10"/>
    </row>
    <row r="164" spans="1:10" ht="35.15" customHeight="1" x14ac:dyDescent="0.25">
      <c r="A164" s="16" t="s">
        <v>22</v>
      </c>
      <c r="B164" s="4" t="s">
        <v>645</v>
      </c>
      <c r="C164" s="4" t="s">
        <v>752</v>
      </c>
      <c r="D164" s="4" t="s">
        <v>110</v>
      </c>
      <c r="E164" s="4" t="s">
        <v>28</v>
      </c>
      <c r="F164" s="4" t="s">
        <v>1242</v>
      </c>
      <c r="G164" s="9" t="s">
        <v>334</v>
      </c>
      <c r="H164" s="4" t="s">
        <v>1</v>
      </c>
      <c r="I164" s="62" t="s">
        <v>1428</v>
      </c>
      <c r="J164" s="10"/>
    </row>
    <row r="165" spans="1:10" ht="35.15" customHeight="1" x14ac:dyDescent="0.25">
      <c r="A165" s="16" t="s">
        <v>22</v>
      </c>
      <c r="B165" s="4" t="s">
        <v>645</v>
      </c>
      <c r="C165" s="4" t="s">
        <v>752</v>
      </c>
      <c r="D165" s="4" t="s">
        <v>110</v>
      </c>
      <c r="E165" s="4" t="s">
        <v>28</v>
      </c>
      <c r="F165" s="4" t="s">
        <v>1242</v>
      </c>
      <c r="G165" s="9" t="s">
        <v>334</v>
      </c>
      <c r="H165" s="4" t="s">
        <v>2</v>
      </c>
      <c r="I165" s="62" t="s">
        <v>1429</v>
      </c>
      <c r="J165" s="10"/>
    </row>
    <row r="166" spans="1:10" ht="35.15" customHeight="1" x14ac:dyDescent="0.25">
      <c r="A166" s="16" t="s">
        <v>22</v>
      </c>
      <c r="B166" s="4" t="s">
        <v>645</v>
      </c>
      <c r="C166" s="4" t="s">
        <v>752</v>
      </c>
      <c r="D166" s="4" t="s">
        <v>110</v>
      </c>
      <c r="E166" s="4" t="s">
        <v>28</v>
      </c>
      <c r="F166" s="4" t="s">
        <v>1242</v>
      </c>
      <c r="G166" s="9" t="s">
        <v>334</v>
      </c>
      <c r="H166" s="4" t="s">
        <v>3</v>
      </c>
      <c r="I166" s="62" t="s">
        <v>1430</v>
      </c>
      <c r="J166" s="10"/>
    </row>
    <row r="167" spans="1:10" ht="35.15" customHeight="1" x14ac:dyDescent="0.25">
      <c r="A167" s="16" t="s">
        <v>22</v>
      </c>
      <c r="B167" s="4" t="s">
        <v>645</v>
      </c>
      <c r="C167" s="4" t="s">
        <v>752</v>
      </c>
      <c r="D167" s="4" t="s">
        <v>110</v>
      </c>
      <c r="E167" s="4" t="s">
        <v>28</v>
      </c>
      <c r="F167" s="4" t="s">
        <v>1242</v>
      </c>
      <c r="G167" s="9" t="s">
        <v>334</v>
      </c>
      <c r="H167" s="4" t="s">
        <v>4</v>
      </c>
      <c r="I167" s="62" t="s">
        <v>1427</v>
      </c>
      <c r="J167" s="10"/>
    </row>
    <row r="168" spans="1:10" ht="35.15" customHeight="1" x14ac:dyDescent="0.25">
      <c r="A168" s="16" t="s">
        <v>22</v>
      </c>
      <c r="B168" s="4" t="s">
        <v>551</v>
      </c>
      <c r="C168" s="4" t="s">
        <v>740</v>
      </c>
      <c r="D168" s="4" t="s">
        <v>110</v>
      </c>
      <c r="E168" s="4" t="s">
        <v>31</v>
      </c>
      <c r="F168" s="4" t="s">
        <v>1228</v>
      </c>
      <c r="G168" s="9" t="s">
        <v>376</v>
      </c>
      <c r="H168" s="4" t="s">
        <v>0</v>
      </c>
      <c r="I168" s="62" t="s">
        <v>1431</v>
      </c>
      <c r="J168" s="10"/>
    </row>
    <row r="169" spans="1:10" ht="35.15" customHeight="1" x14ac:dyDescent="0.25">
      <c r="A169" s="16" t="s">
        <v>22</v>
      </c>
      <c r="B169" s="4" t="s">
        <v>551</v>
      </c>
      <c r="C169" s="4" t="s">
        <v>740</v>
      </c>
      <c r="D169" s="4" t="s">
        <v>110</v>
      </c>
      <c r="E169" s="4" t="s">
        <v>31</v>
      </c>
      <c r="F169" s="4" t="s">
        <v>1228</v>
      </c>
      <c r="G169" s="9" t="s">
        <v>376</v>
      </c>
      <c r="H169" s="4" t="s">
        <v>1</v>
      </c>
      <c r="I169" s="62" t="s">
        <v>1432</v>
      </c>
      <c r="J169" s="10"/>
    </row>
    <row r="170" spans="1:10" ht="35.15" customHeight="1" x14ac:dyDescent="0.25">
      <c r="A170" s="16" t="s">
        <v>22</v>
      </c>
      <c r="B170" s="4" t="s">
        <v>551</v>
      </c>
      <c r="C170" s="4" t="s">
        <v>740</v>
      </c>
      <c r="D170" s="4" t="s">
        <v>110</v>
      </c>
      <c r="E170" s="4" t="s">
        <v>31</v>
      </c>
      <c r="F170" s="4" t="s">
        <v>1228</v>
      </c>
      <c r="G170" s="9" t="s">
        <v>376</v>
      </c>
      <c r="H170" s="4" t="s">
        <v>2</v>
      </c>
      <c r="I170" s="62" t="s">
        <v>1433</v>
      </c>
      <c r="J170" s="10"/>
    </row>
    <row r="171" spans="1:10" ht="35.15" customHeight="1" x14ac:dyDescent="0.25">
      <c r="A171" s="16" t="s">
        <v>22</v>
      </c>
      <c r="B171" s="4" t="s">
        <v>551</v>
      </c>
      <c r="C171" s="4" t="s">
        <v>740</v>
      </c>
      <c r="D171" s="4" t="s">
        <v>110</v>
      </c>
      <c r="E171" s="4" t="s">
        <v>31</v>
      </c>
      <c r="F171" s="4" t="s">
        <v>1228</v>
      </c>
      <c r="G171" s="9" t="s">
        <v>376</v>
      </c>
      <c r="H171" s="4" t="s">
        <v>3</v>
      </c>
      <c r="I171" s="62" t="s">
        <v>1409</v>
      </c>
      <c r="J171" s="10"/>
    </row>
    <row r="172" spans="1:10" ht="35.15" customHeight="1" x14ac:dyDescent="0.25">
      <c r="A172" s="16" t="s">
        <v>22</v>
      </c>
      <c r="B172" s="4" t="s">
        <v>551</v>
      </c>
      <c r="C172" s="4" t="s">
        <v>740</v>
      </c>
      <c r="D172" s="4" t="s">
        <v>110</v>
      </c>
      <c r="E172" s="4" t="s">
        <v>31</v>
      </c>
      <c r="F172" s="4" t="s">
        <v>1234</v>
      </c>
      <c r="G172" s="9" t="s">
        <v>377</v>
      </c>
      <c r="H172" s="4" t="s">
        <v>0</v>
      </c>
      <c r="I172" s="62" t="s">
        <v>618</v>
      </c>
      <c r="J172" s="10"/>
    </row>
    <row r="173" spans="1:10" ht="35.15" customHeight="1" x14ac:dyDescent="0.25">
      <c r="A173" s="16" t="s">
        <v>22</v>
      </c>
      <c r="B173" s="4" t="s">
        <v>551</v>
      </c>
      <c r="C173" s="4" t="s">
        <v>740</v>
      </c>
      <c r="D173" s="4" t="s">
        <v>110</v>
      </c>
      <c r="E173" s="4" t="s">
        <v>31</v>
      </c>
      <c r="F173" s="4" t="s">
        <v>1234</v>
      </c>
      <c r="G173" s="9" t="s">
        <v>377</v>
      </c>
      <c r="H173" s="4" t="s">
        <v>1</v>
      </c>
      <c r="I173" s="62" t="s">
        <v>619</v>
      </c>
      <c r="J173" s="10"/>
    </row>
    <row r="174" spans="1:10" ht="35.15" customHeight="1" x14ac:dyDescent="0.25">
      <c r="A174" s="16" t="s">
        <v>22</v>
      </c>
      <c r="B174" s="4" t="s">
        <v>551</v>
      </c>
      <c r="C174" s="4" t="s">
        <v>740</v>
      </c>
      <c r="D174" s="4" t="s">
        <v>110</v>
      </c>
      <c r="E174" s="4" t="s">
        <v>31</v>
      </c>
      <c r="F174" s="4" t="s">
        <v>1234</v>
      </c>
      <c r="G174" s="9" t="s">
        <v>377</v>
      </c>
      <c r="H174" s="4" t="s">
        <v>2</v>
      </c>
      <c r="I174" s="62" t="s">
        <v>1434</v>
      </c>
      <c r="J174" s="10"/>
    </row>
    <row r="175" spans="1:10" ht="35.15" customHeight="1" x14ac:dyDescent="0.25">
      <c r="A175" s="16" t="s">
        <v>22</v>
      </c>
      <c r="B175" s="4" t="s">
        <v>551</v>
      </c>
      <c r="C175" s="4" t="s">
        <v>740</v>
      </c>
      <c r="D175" s="4" t="s">
        <v>110</v>
      </c>
      <c r="E175" s="4" t="s">
        <v>31</v>
      </c>
      <c r="F175" s="4" t="s">
        <v>1234</v>
      </c>
      <c r="G175" s="9" t="s">
        <v>377</v>
      </c>
      <c r="H175" s="4" t="s">
        <v>3</v>
      </c>
      <c r="I175" s="62" t="s">
        <v>706</v>
      </c>
      <c r="J175" s="10"/>
    </row>
    <row r="176" spans="1:10" ht="35.15" customHeight="1" x14ac:dyDescent="0.25">
      <c r="A176" s="16" t="s">
        <v>22</v>
      </c>
      <c r="B176" s="4" t="s">
        <v>551</v>
      </c>
      <c r="C176" s="4" t="s">
        <v>740</v>
      </c>
      <c r="D176" s="4" t="s">
        <v>110</v>
      </c>
      <c r="E176" s="4" t="s">
        <v>31</v>
      </c>
      <c r="F176" s="4" t="s">
        <v>1196</v>
      </c>
      <c r="G176" s="9" t="s">
        <v>1197</v>
      </c>
      <c r="H176" s="4" t="s">
        <v>0</v>
      </c>
      <c r="I176" s="62" t="s">
        <v>606</v>
      </c>
      <c r="J176" s="10"/>
    </row>
    <row r="177" spans="1:10" ht="35.15" customHeight="1" x14ac:dyDescent="0.25">
      <c r="A177" s="16" t="s">
        <v>22</v>
      </c>
      <c r="B177" s="4" t="s">
        <v>551</v>
      </c>
      <c r="C177" s="4" t="s">
        <v>740</v>
      </c>
      <c r="D177" s="4" t="s">
        <v>110</v>
      </c>
      <c r="E177" s="4" t="s">
        <v>31</v>
      </c>
      <c r="F177" s="4" t="s">
        <v>1196</v>
      </c>
      <c r="G177" s="9" t="s">
        <v>1197</v>
      </c>
      <c r="H177" s="4" t="s">
        <v>1</v>
      </c>
      <c r="I177" s="62" t="s">
        <v>607</v>
      </c>
      <c r="J177" s="10"/>
    </row>
    <row r="178" spans="1:10" ht="35.15" customHeight="1" x14ac:dyDescent="0.25">
      <c r="A178" s="16" t="s">
        <v>22</v>
      </c>
      <c r="B178" s="4" t="s">
        <v>551</v>
      </c>
      <c r="C178" s="4" t="s">
        <v>740</v>
      </c>
      <c r="D178" s="4" t="s">
        <v>110</v>
      </c>
      <c r="E178" s="4" t="s">
        <v>31</v>
      </c>
      <c r="F178" s="4" t="s">
        <v>1196</v>
      </c>
      <c r="G178" s="9" t="s">
        <v>1197</v>
      </c>
      <c r="H178" s="4" t="s">
        <v>2</v>
      </c>
      <c r="I178" s="62" t="s">
        <v>1416</v>
      </c>
      <c r="J178" s="10"/>
    </row>
    <row r="179" spans="1:10" ht="35.15" customHeight="1" x14ac:dyDescent="0.25">
      <c r="A179" s="16" t="s">
        <v>22</v>
      </c>
      <c r="B179" s="4" t="s">
        <v>551</v>
      </c>
      <c r="C179" s="4" t="s">
        <v>740</v>
      </c>
      <c r="D179" s="4" t="s">
        <v>110</v>
      </c>
      <c r="E179" s="4" t="s">
        <v>31</v>
      </c>
      <c r="F179" s="4" t="s">
        <v>1232</v>
      </c>
      <c r="G179" s="9" t="s">
        <v>379</v>
      </c>
      <c r="H179" s="4" t="s">
        <v>0</v>
      </c>
      <c r="I179" s="62" t="s">
        <v>610</v>
      </c>
      <c r="J179" s="10"/>
    </row>
    <row r="180" spans="1:10" ht="35.15" customHeight="1" x14ac:dyDescent="0.25">
      <c r="A180" s="16" t="s">
        <v>22</v>
      </c>
      <c r="B180" s="4" t="s">
        <v>551</v>
      </c>
      <c r="C180" s="4" t="s">
        <v>740</v>
      </c>
      <c r="D180" s="4" t="s">
        <v>110</v>
      </c>
      <c r="E180" s="4" t="s">
        <v>31</v>
      </c>
      <c r="F180" s="4" t="s">
        <v>1232</v>
      </c>
      <c r="G180" s="9" t="s">
        <v>379</v>
      </c>
      <c r="H180" s="4" t="s">
        <v>1</v>
      </c>
      <c r="I180" s="62" t="s">
        <v>609</v>
      </c>
      <c r="J180" s="10"/>
    </row>
    <row r="181" spans="1:10" ht="35.15" customHeight="1" x14ac:dyDescent="0.25">
      <c r="A181" s="16" t="s">
        <v>22</v>
      </c>
      <c r="B181" s="4" t="s">
        <v>551</v>
      </c>
      <c r="C181" s="4" t="s">
        <v>740</v>
      </c>
      <c r="D181" s="4" t="s">
        <v>110</v>
      </c>
      <c r="E181" s="4" t="s">
        <v>31</v>
      </c>
      <c r="F181" s="4" t="s">
        <v>1232</v>
      </c>
      <c r="G181" s="9" t="s">
        <v>379</v>
      </c>
      <c r="H181" s="4" t="s">
        <v>2</v>
      </c>
      <c r="I181" s="62" t="s">
        <v>611</v>
      </c>
      <c r="J181" s="10"/>
    </row>
    <row r="182" spans="1:10" ht="35.15" customHeight="1" x14ac:dyDescent="0.25">
      <c r="A182" s="16" t="s">
        <v>22</v>
      </c>
      <c r="B182" s="4" t="s">
        <v>551</v>
      </c>
      <c r="C182" s="4" t="s">
        <v>752</v>
      </c>
      <c r="D182" s="4" t="s">
        <v>110</v>
      </c>
      <c r="E182" s="4" t="s">
        <v>31</v>
      </c>
      <c r="F182" s="4" t="s">
        <v>1177</v>
      </c>
      <c r="G182" s="9" t="s">
        <v>378</v>
      </c>
      <c r="H182" s="4" t="s">
        <v>0</v>
      </c>
      <c r="I182" s="62" t="s">
        <v>1418</v>
      </c>
      <c r="J182" s="10"/>
    </row>
    <row r="183" spans="1:10" ht="35.15" customHeight="1" x14ac:dyDescent="0.25">
      <c r="A183" s="16" t="s">
        <v>22</v>
      </c>
      <c r="B183" s="4" t="s">
        <v>551</v>
      </c>
      <c r="C183" s="4" t="s">
        <v>752</v>
      </c>
      <c r="D183" s="4" t="s">
        <v>110</v>
      </c>
      <c r="E183" s="4" t="s">
        <v>31</v>
      </c>
      <c r="F183" s="4" t="s">
        <v>1177</v>
      </c>
      <c r="G183" s="9" t="s">
        <v>378</v>
      </c>
      <c r="H183" s="4" t="s">
        <v>1</v>
      </c>
      <c r="I183" s="62" t="s">
        <v>613</v>
      </c>
      <c r="J183" s="10"/>
    </row>
    <row r="184" spans="1:10" ht="35.15" customHeight="1" x14ac:dyDescent="0.25">
      <c r="A184" s="16" t="s">
        <v>22</v>
      </c>
      <c r="B184" s="4" t="s">
        <v>551</v>
      </c>
      <c r="C184" s="4" t="s">
        <v>752</v>
      </c>
      <c r="D184" s="4" t="s">
        <v>110</v>
      </c>
      <c r="E184" s="4" t="s">
        <v>31</v>
      </c>
      <c r="F184" s="4" t="s">
        <v>1177</v>
      </c>
      <c r="G184" s="9" t="s">
        <v>378</v>
      </c>
      <c r="H184" s="4" t="s">
        <v>2</v>
      </c>
      <c r="I184" s="62" t="s">
        <v>1435</v>
      </c>
      <c r="J184" s="10"/>
    </row>
    <row r="185" spans="1:10" ht="35.15" customHeight="1" x14ac:dyDescent="0.25">
      <c r="A185" s="16" t="s">
        <v>22</v>
      </c>
      <c r="B185" s="4" t="s">
        <v>551</v>
      </c>
      <c r="C185" s="4" t="s">
        <v>752</v>
      </c>
      <c r="D185" s="4" t="s">
        <v>110</v>
      </c>
      <c r="E185" s="4" t="s">
        <v>31</v>
      </c>
      <c r="F185" s="4" t="s">
        <v>1177</v>
      </c>
      <c r="G185" s="9" t="s">
        <v>378</v>
      </c>
      <c r="H185" s="4" t="s">
        <v>3</v>
      </c>
      <c r="I185" s="62" t="s">
        <v>1420</v>
      </c>
      <c r="J185" s="10"/>
    </row>
    <row r="186" spans="1:10" ht="35.15" customHeight="1" x14ac:dyDescent="0.25">
      <c r="A186" s="16" t="s">
        <v>22</v>
      </c>
      <c r="B186" s="4" t="s">
        <v>551</v>
      </c>
      <c r="C186" s="4" t="s">
        <v>752</v>
      </c>
      <c r="D186" s="4" t="s">
        <v>110</v>
      </c>
      <c r="E186" s="4" t="s">
        <v>31</v>
      </c>
      <c r="F186" s="4" t="s">
        <v>1177</v>
      </c>
      <c r="G186" s="9" t="s">
        <v>378</v>
      </c>
      <c r="H186" s="4" t="s">
        <v>4</v>
      </c>
      <c r="I186" s="62" t="s">
        <v>1417</v>
      </c>
      <c r="J186" s="10"/>
    </row>
    <row r="187" spans="1:10" ht="35.15" customHeight="1" x14ac:dyDescent="0.25">
      <c r="A187" s="16" t="s">
        <v>22</v>
      </c>
      <c r="B187" s="4" t="s">
        <v>645</v>
      </c>
      <c r="C187" s="4" t="s">
        <v>740</v>
      </c>
      <c r="D187" s="4" t="s">
        <v>110</v>
      </c>
      <c r="E187" s="4" t="s">
        <v>31</v>
      </c>
      <c r="F187" s="4" t="s">
        <v>1235</v>
      </c>
      <c r="G187" s="9" t="s">
        <v>380</v>
      </c>
      <c r="H187" s="4" t="s">
        <v>0</v>
      </c>
      <c r="I187" s="62" t="s">
        <v>1325</v>
      </c>
      <c r="J187" s="10"/>
    </row>
    <row r="188" spans="1:10" ht="35.15" customHeight="1" x14ac:dyDescent="0.25">
      <c r="A188" s="16" t="s">
        <v>22</v>
      </c>
      <c r="B188" s="4" t="s">
        <v>645</v>
      </c>
      <c r="C188" s="4" t="s">
        <v>740</v>
      </c>
      <c r="D188" s="4" t="s">
        <v>110</v>
      </c>
      <c r="E188" s="4" t="s">
        <v>31</v>
      </c>
      <c r="F188" s="4" t="s">
        <v>1235</v>
      </c>
      <c r="G188" s="9" t="s">
        <v>380</v>
      </c>
      <c r="H188" s="4" t="s">
        <v>1</v>
      </c>
      <c r="I188" s="62" t="s">
        <v>702</v>
      </c>
      <c r="J188" s="10"/>
    </row>
    <row r="189" spans="1:10" ht="35.15" customHeight="1" x14ac:dyDescent="0.25">
      <c r="A189" s="16" t="s">
        <v>22</v>
      </c>
      <c r="B189" s="4" t="s">
        <v>645</v>
      </c>
      <c r="C189" s="4" t="s">
        <v>740</v>
      </c>
      <c r="D189" s="4" t="s">
        <v>110</v>
      </c>
      <c r="E189" s="4" t="s">
        <v>31</v>
      </c>
      <c r="F189" s="4" t="s">
        <v>1235</v>
      </c>
      <c r="G189" s="9" t="s">
        <v>380</v>
      </c>
      <c r="H189" s="4" t="s">
        <v>2</v>
      </c>
      <c r="I189" s="62" t="s">
        <v>703</v>
      </c>
      <c r="J189" s="10"/>
    </row>
    <row r="190" spans="1:10" ht="35.15" customHeight="1" x14ac:dyDescent="0.25">
      <c r="A190" s="16" t="s">
        <v>22</v>
      </c>
      <c r="B190" s="4" t="s">
        <v>645</v>
      </c>
      <c r="C190" s="4" t="s">
        <v>740</v>
      </c>
      <c r="D190" s="4" t="s">
        <v>110</v>
      </c>
      <c r="E190" s="4" t="s">
        <v>31</v>
      </c>
      <c r="F190" s="4" t="s">
        <v>1241</v>
      </c>
      <c r="G190" s="9" t="s">
        <v>381</v>
      </c>
      <c r="H190" s="4" t="s">
        <v>0</v>
      </c>
      <c r="I190" s="62" t="s">
        <v>1436</v>
      </c>
      <c r="J190" s="10"/>
    </row>
    <row r="191" spans="1:10" ht="35.15" customHeight="1" x14ac:dyDescent="0.25">
      <c r="A191" s="16" t="s">
        <v>22</v>
      </c>
      <c r="B191" s="4" t="s">
        <v>645</v>
      </c>
      <c r="C191" s="4" t="s">
        <v>740</v>
      </c>
      <c r="D191" s="4" t="s">
        <v>110</v>
      </c>
      <c r="E191" s="4" t="s">
        <v>31</v>
      </c>
      <c r="F191" s="4" t="s">
        <v>1241</v>
      </c>
      <c r="G191" s="9" t="s">
        <v>381</v>
      </c>
      <c r="H191" s="4" t="s">
        <v>1</v>
      </c>
      <c r="I191" s="62" t="s">
        <v>704</v>
      </c>
      <c r="J191" s="10"/>
    </row>
    <row r="192" spans="1:10" ht="35.15" customHeight="1" x14ac:dyDescent="0.25">
      <c r="A192" s="16" t="s">
        <v>22</v>
      </c>
      <c r="B192" s="4" t="s">
        <v>645</v>
      </c>
      <c r="C192" s="4" t="s">
        <v>740</v>
      </c>
      <c r="D192" s="4" t="s">
        <v>110</v>
      </c>
      <c r="E192" s="4" t="s">
        <v>31</v>
      </c>
      <c r="F192" s="4" t="s">
        <v>1241</v>
      </c>
      <c r="G192" s="9" t="s">
        <v>381</v>
      </c>
      <c r="H192" s="4" t="s">
        <v>2</v>
      </c>
      <c r="I192" s="62" t="s">
        <v>705</v>
      </c>
      <c r="J192" s="10"/>
    </row>
    <row r="193" spans="1:10" ht="35.15" customHeight="1" x14ac:dyDescent="0.25">
      <c r="A193" s="16" t="s">
        <v>22</v>
      </c>
      <c r="B193" s="4" t="s">
        <v>645</v>
      </c>
      <c r="C193" s="4" t="s">
        <v>740</v>
      </c>
      <c r="D193" s="4" t="s">
        <v>110</v>
      </c>
      <c r="E193" s="4" t="s">
        <v>31</v>
      </c>
      <c r="F193" s="4" t="s">
        <v>1241</v>
      </c>
      <c r="G193" s="9" t="s">
        <v>381</v>
      </c>
      <c r="H193" s="4" t="s">
        <v>3</v>
      </c>
      <c r="I193" s="62" t="s">
        <v>706</v>
      </c>
      <c r="J193" s="10"/>
    </row>
    <row r="194" spans="1:10" ht="35.15" customHeight="1" x14ac:dyDescent="0.25">
      <c r="A194" s="16" t="s">
        <v>22</v>
      </c>
      <c r="B194" s="4" t="s">
        <v>645</v>
      </c>
      <c r="C194" s="4" t="s">
        <v>740</v>
      </c>
      <c r="D194" s="4" t="s">
        <v>110</v>
      </c>
      <c r="E194" s="4" t="s">
        <v>31</v>
      </c>
      <c r="F194" s="4" t="s">
        <v>1205</v>
      </c>
      <c r="G194" s="9" t="s">
        <v>1206</v>
      </c>
      <c r="H194" s="4" t="s">
        <v>0</v>
      </c>
      <c r="I194" s="62" t="s">
        <v>606</v>
      </c>
      <c r="J194" s="10"/>
    </row>
    <row r="195" spans="1:10" ht="35.15" customHeight="1" x14ac:dyDescent="0.25">
      <c r="A195" s="16" t="s">
        <v>22</v>
      </c>
      <c r="B195" s="4" t="s">
        <v>645</v>
      </c>
      <c r="C195" s="4" t="s">
        <v>740</v>
      </c>
      <c r="D195" s="4" t="s">
        <v>110</v>
      </c>
      <c r="E195" s="4" t="s">
        <v>31</v>
      </c>
      <c r="F195" s="4" t="s">
        <v>1205</v>
      </c>
      <c r="G195" s="9" t="s">
        <v>1206</v>
      </c>
      <c r="H195" s="4" t="s">
        <v>1</v>
      </c>
      <c r="I195" s="62" t="s">
        <v>607</v>
      </c>
      <c r="J195" s="10"/>
    </row>
    <row r="196" spans="1:10" ht="35.15" customHeight="1" x14ac:dyDescent="0.25">
      <c r="A196" s="16" t="s">
        <v>22</v>
      </c>
      <c r="B196" s="4" t="s">
        <v>645</v>
      </c>
      <c r="C196" s="4" t="s">
        <v>740</v>
      </c>
      <c r="D196" s="4" t="s">
        <v>110</v>
      </c>
      <c r="E196" s="4" t="s">
        <v>31</v>
      </c>
      <c r="F196" s="4" t="s">
        <v>1205</v>
      </c>
      <c r="G196" s="9" t="s">
        <v>1206</v>
      </c>
      <c r="H196" s="4" t="s">
        <v>2</v>
      </c>
      <c r="I196" s="62" t="s">
        <v>1416</v>
      </c>
      <c r="J196" s="10"/>
    </row>
    <row r="197" spans="1:10" ht="35.15" customHeight="1" x14ac:dyDescent="0.25">
      <c r="A197" s="16" t="s">
        <v>22</v>
      </c>
      <c r="B197" s="4" t="s">
        <v>645</v>
      </c>
      <c r="C197" s="4" t="s">
        <v>740</v>
      </c>
      <c r="D197" s="4" t="s">
        <v>110</v>
      </c>
      <c r="E197" s="4" t="s">
        <v>31</v>
      </c>
      <c r="F197" s="4" t="s">
        <v>1239</v>
      </c>
      <c r="G197" s="9" t="s">
        <v>382</v>
      </c>
      <c r="H197" s="4" t="s">
        <v>0</v>
      </c>
      <c r="I197" s="62" t="s">
        <v>1425</v>
      </c>
      <c r="J197" s="10"/>
    </row>
    <row r="198" spans="1:10" ht="35.15" customHeight="1" x14ac:dyDescent="0.25">
      <c r="A198" s="16" t="s">
        <v>22</v>
      </c>
      <c r="B198" s="4" t="s">
        <v>645</v>
      </c>
      <c r="C198" s="4" t="s">
        <v>740</v>
      </c>
      <c r="D198" s="4" t="s">
        <v>110</v>
      </c>
      <c r="E198" s="4" t="s">
        <v>31</v>
      </c>
      <c r="F198" s="4" t="s">
        <v>1239</v>
      </c>
      <c r="G198" s="9" t="s">
        <v>382</v>
      </c>
      <c r="H198" s="4" t="s">
        <v>1</v>
      </c>
      <c r="I198" s="62" t="s">
        <v>1426</v>
      </c>
      <c r="J198" s="10"/>
    </row>
    <row r="199" spans="1:10" ht="35.15" customHeight="1" x14ac:dyDescent="0.25">
      <c r="A199" s="16" t="s">
        <v>22</v>
      </c>
      <c r="B199" s="4" t="s">
        <v>645</v>
      </c>
      <c r="C199" s="4" t="s">
        <v>740</v>
      </c>
      <c r="D199" s="4" t="s">
        <v>110</v>
      </c>
      <c r="E199" s="4" t="s">
        <v>31</v>
      </c>
      <c r="F199" s="4" t="s">
        <v>1239</v>
      </c>
      <c r="G199" s="9" t="s">
        <v>382</v>
      </c>
      <c r="H199" s="4" t="s">
        <v>2</v>
      </c>
      <c r="I199" s="62" t="s">
        <v>697</v>
      </c>
      <c r="J199" s="10"/>
    </row>
    <row r="200" spans="1:10" ht="35.15" customHeight="1" x14ac:dyDescent="0.25">
      <c r="A200" s="16" t="s">
        <v>22</v>
      </c>
      <c r="B200" s="4" t="s">
        <v>645</v>
      </c>
      <c r="C200" s="4" t="s">
        <v>752</v>
      </c>
      <c r="D200" s="4" t="s">
        <v>110</v>
      </c>
      <c r="E200" s="4" t="s">
        <v>31</v>
      </c>
      <c r="F200" s="4" t="s">
        <v>1242</v>
      </c>
      <c r="G200" s="9" t="s">
        <v>247</v>
      </c>
      <c r="H200" s="4" t="s">
        <v>0</v>
      </c>
      <c r="I200" s="62" t="s">
        <v>698</v>
      </c>
      <c r="J200" s="10"/>
    </row>
    <row r="201" spans="1:10" ht="35.15" customHeight="1" x14ac:dyDescent="0.25">
      <c r="A201" s="16" t="s">
        <v>22</v>
      </c>
      <c r="B201" s="4" t="s">
        <v>645</v>
      </c>
      <c r="C201" s="4" t="s">
        <v>752</v>
      </c>
      <c r="D201" s="4" t="s">
        <v>110</v>
      </c>
      <c r="E201" s="4" t="s">
        <v>31</v>
      </c>
      <c r="F201" s="4" t="s">
        <v>1242</v>
      </c>
      <c r="G201" s="9" t="s">
        <v>247</v>
      </c>
      <c r="H201" s="4" t="s">
        <v>1</v>
      </c>
      <c r="I201" s="62" t="s">
        <v>1428</v>
      </c>
      <c r="J201" s="10"/>
    </row>
    <row r="202" spans="1:10" ht="35.15" customHeight="1" x14ac:dyDescent="0.25">
      <c r="A202" s="16" t="s">
        <v>22</v>
      </c>
      <c r="B202" s="4" t="s">
        <v>645</v>
      </c>
      <c r="C202" s="4" t="s">
        <v>752</v>
      </c>
      <c r="D202" s="4" t="s">
        <v>110</v>
      </c>
      <c r="E202" s="4" t="s">
        <v>31</v>
      </c>
      <c r="F202" s="4" t="s">
        <v>1242</v>
      </c>
      <c r="G202" s="9" t="s">
        <v>247</v>
      </c>
      <c r="H202" s="4" t="s">
        <v>2</v>
      </c>
      <c r="I202" s="62" t="s">
        <v>1429</v>
      </c>
      <c r="J202" s="10"/>
    </row>
    <row r="203" spans="1:10" ht="35.15" customHeight="1" x14ac:dyDescent="0.25">
      <c r="A203" s="16" t="s">
        <v>22</v>
      </c>
      <c r="B203" s="4" t="s">
        <v>645</v>
      </c>
      <c r="C203" s="4" t="s">
        <v>752</v>
      </c>
      <c r="D203" s="4" t="s">
        <v>110</v>
      </c>
      <c r="E203" s="4" t="s">
        <v>31</v>
      </c>
      <c r="F203" s="4" t="s">
        <v>1242</v>
      </c>
      <c r="G203" s="9" t="s">
        <v>247</v>
      </c>
      <c r="H203" s="4" t="s">
        <v>3</v>
      </c>
      <c r="I203" s="62" t="s">
        <v>1430</v>
      </c>
      <c r="J203" s="10"/>
    </row>
    <row r="204" spans="1:10" ht="35.15" customHeight="1" x14ac:dyDescent="0.25">
      <c r="A204" s="16" t="s">
        <v>22</v>
      </c>
      <c r="B204" s="4" t="s">
        <v>645</v>
      </c>
      <c r="C204" s="4" t="s">
        <v>752</v>
      </c>
      <c r="D204" s="4" t="s">
        <v>110</v>
      </c>
      <c r="E204" s="4" t="s">
        <v>31</v>
      </c>
      <c r="F204" s="4" t="s">
        <v>1242</v>
      </c>
      <c r="G204" s="9" t="s">
        <v>247</v>
      </c>
      <c r="H204" s="4" t="s">
        <v>4</v>
      </c>
      <c r="I204" s="62" t="s">
        <v>1427</v>
      </c>
      <c r="J204" s="10"/>
    </row>
    <row r="205" spans="1:10" ht="35.15" customHeight="1" x14ac:dyDescent="0.25">
      <c r="A205" s="16" t="s">
        <v>22</v>
      </c>
      <c r="B205" s="4" t="s">
        <v>551</v>
      </c>
      <c r="C205" s="4" t="s">
        <v>740</v>
      </c>
      <c r="D205" s="4" t="s">
        <v>110</v>
      </c>
      <c r="E205" s="4" t="s">
        <v>34</v>
      </c>
      <c r="F205" s="4" t="s">
        <v>1160</v>
      </c>
      <c r="G205" s="9" t="s">
        <v>405</v>
      </c>
      <c r="H205" s="4" t="s">
        <v>0</v>
      </c>
      <c r="I205" s="62" t="s">
        <v>1438</v>
      </c>
      <c r="J205" s="10"/>
    </row>
    <row r="206" spans="1:10" ht="35.15" customHeight="1" x14ac:dyDescent="0.25">
      <c r="A206" s="16" t="s">
        <v>22</v>
      </c>
      <c r="B206" s="4" t="s">
        <v>551</v>
      </c>
      <c r="C206" s="4" t="s">
        <v>740</v>
      </c>
      <c r="D206" s="4" t="s">
        <v>110</v>
      </c>
      <c r="E206" s="4" t="s">
        <v>34</v>
      </c>
      <c r="F206" s="4" t="s">
        <v>1160</v>
      </c>
      <c r="G206" s="9" t="s">
        <v>405</v>
      </c>
      <c r="H206" s="4" t="s">
        <v>1</v>
      </c>
      <c r="I206" s="62" t="s">
        <v>1439</v>
      </c>
      <c r="J206" s="10"/>
    </row>
    <row r="207" spans="1:10" ht="35.15" customHeight="1" x14ac:dyDescent="0.25">
      <c r="A207" s="16" t="s">
        <v>22</v>
      </c>
      <c r="B207" s="4" t="s">
        <v>551</v>
      </c>
      <c r="C207" s="4" t="s">
        <v>740</v>
      </c>
      <c r="D207" s="4" t="s">
        <v>110</v>
      </c>
      <c r="E207" s="4" t="s">
        <v>34</v>
      </c>
      <c r="F207" s="4" t="s">
        <v>1160</v>
      </c>
      <c r="G207" s="9" t="s">
        <v>405</v>
      </c>
      <c r="H207" s="4" t="s">
        <v>2</v>
      </c>
      <c r="I207" s="62" t="s">
        <v>1440</v>
      </c>
      <c r="J207" s="10"/>
    </row>
    <row r="208" spans="1:10" ht="35.15" customHeight="1" x14ac:dyDescent="0.25">
      <c r="A208" s="16" t="s">
        <v>22</v>
      </c>
      <c r="B208" s="4" t="s">
        <v>551</v>
      </c>
      <c r="C208" s="4" t="s">
        <v>740</v>
      </c>
      <c r="D208" s="4" t="s">
        <v>110</v>
      </c>
      <c r="E208" s="4" t="s">
        <v>34</v>
      </c>
      <c r="F208" s="4" t="s">
        <v>1160</v>
      </c>
      <c r="G208" s="9" t="s">
        <v>405</v>
      </c>
      <c r="H208" s="4" t="s">
        <v>3</v>
      </c>
      <c r="I208" s="62" t="s">
        <v>1437</v>
      </c>
      <c r="J208" s="10"/>
    </row>
    <row r="209" spans="1:10" ht="35.15" customHeight="1" x14ac:dyDescent="0.25">
      <c r="A209" s="16" t="s">
        <v>22</v>
      </c>
      <c r="B209" s="4" t="s">
        <v>551</v>
      </c>
      <c r="C209" s="4" t="s">
        <v>740</v>
      </c>
      <c r="D209" s="4" t="s">
        <v>110</v>
      </c>
      <c r="E209" s="4" t="s">
        <v>34</v>
      </c>
      <c r="F209" s="4" t="s">
        <v>1273</v>
      </c>
      <c r="G209" s="9" t="s">
        <v>397</v>
      </c>
      <c r="H209" s="4" t="s">
        <v>0</v>
      </c>
      <c r="I209" s="62" t="s">
        <v>1442</v>
      </c>
      <c r="J209" s="10"/>
    </row>
    <row r="210" spans="1:10" ht="35.15" customHeight="1" x14ac:dyDescent="0.25">
      <c r="A210" s="16" t="s">
        <v>22</v>
      </c>
      <c r="B210" s="4" t="s">
        <v>551</v>
      </c>
      <c r="C210" s="4" t="s">
        <v>740</v>
      </c>
      <c r="D210" s="4" t="s">
        <v>110</v>
      </c>
      <c r="E210" s="4" t="s">
        <v>34</v>
      </c>
      <c r="F210" s="4" t="s">
        <v>1273</v>
      </c>
      <c r="G210" s="9" t="s">
        <v>397</v>
      </c>
      <c r="H210" s="4" t="s">
        <v>1</v>
      </c>
      <c r="I210" s="62" t="s">
        <v>1443</v>
      </c>
      <c r="J210" s="10"/>
    </row>
    <row r="211" spans="1:10" ht="35.15" customHeight="1" x14ac:dyDescent="0.25">
      <c r="A211" s="16" t="s">
        <v>22</v>
      </c>
      <c r="B211" s="4" t="s">
        <v>551</v>
      </c>
      <c r="C211" s="4" t="s">
        <v>740</v>
      </c>
      <c r="D211" s="4" t="s">
        <v>110</v>
      </c>
      <c r="E211" s="4" t="s">
        <v>34</v>
      </c>
      <c r="F211" s="4" t="s">
        <v>1273</v>
      </c>
      <c r="G211" s="9" t="s">
        <v>397</v>
      </c>
      <c r="H211" s="4" t="s">
        <v>2</v>
      </c>
      <c r="I211" s="62" t="s">
        <v>1444</v>
      </c>
      <c r="J211" s="10"/>
    </row>
    <row r="212" spans="1:10" ht="35.15" customHeight="1" x14ac:dyDescent="0.25">
      <c r="A212" s="16" t="s">
        <v>22</v>
      </c>
      <c r="B212" s="4" t="s">
        <v>551</v>
      </c>
      <c r="C212" s="4" t="s">
        <v>740</v>
      </c>
      <c r="D212" s="4" t="s">
        <v>110</v>
      </c>
      <c r="E212" s="4" t="s">
        <v>34</v>
      </c>
      <c r="F212" s="4" t="s">
        <v>1273</v>
      </c>
      <c r="G212" s="9" t="s">
        <v>397</v>
      </c>
      <c r="H212" s="4" t="s">
        <v>3</v>
      </c>
      <c r="I212" s="62" t="s">
        <v>1445</v>
      </c>
      <c r="J212" s="10"/>
    </row>
    <row r="213" spans="1:10" ht="35.15" customHeight="1" x14ac:dyDescent="0.25">
      <c r="A213" s="16" t="s">
        <v>22</v>
      </c>
      <c r="B213" s="4" t="s">
        <v>551</v>
      </c>
      <c r="C213" s="4" t="s">
        <v>740</v>
      </c>
      <c r="D213" s="4" t="s">
        <v>110</v>
      </c>
      <c r="E213" s="4" t="s">
        <v>34</v>
      </c>
      <c r="F213" s="4" t="s">
        <v>1273</v>
      </c>
      <c r="G213" s="9" t="s">
        <v>397</v>
      </c>
      <c r="H213" s="4" t="s">
        <v>4</v>
      </c>
      <c r="I213" s="62" t="s">
        <v>1441</v>
      </c>
      <c r="J213" s="10"/>
    </row>
    <row r="214" spans="1:10" ht="35.15" customHeight="1" x14ac:dyDescent="0.25">
      <c r="A214" s="16" t="s">
        <v>22</v>
      </c>
      <c r="B214" s="4" t="s">
        <v>551</v>
      </c>
      <c r="C214" s="4" t="s">
        <v>740</v>
      </c>
      <c r="D214" s="4" t="s">
        <v>110</v>
      </c>
      <c r="E214" s="4" t="s">
        <v>34</v>
      </c>
      <c r="F214" s="4" t="s">
        <v>1274</v>
      </c>
      <c r="G214" s="9" t="s">
        <v>400</v>
      </c>
      <c r="H214" s="4" t="s">
        <v>0</v>
      </c>
      <c r="I214" s="62" t="s">
        <v>1446</v>
      </c>
      <c r="J214" s="10"/>
    </row>
    <row r="215" spans="1:10" ht="35.15" customHeight="1" x14ac:dyDescent="0.25">
      <c r="A215" s="16" t="s">
        <v>22</v>
      </c>
      <c r="B215" s="4" t="s">
        <v>551</v>
      </c>
      <c r="C215" s="4" t="s">
        <v>740</v>
      </c>
      <c r="D215" s="4" t="s">
        <v>110</v>
      </c>
      <c r="E215" s="4" t="s">
        <v>34</v>
      </c>
      <c r="F215" s="4" t="s">
        <v>1274</v>
      </c>
      <c r="G215" s="9" t="s">
        <v>400</v>
      </c>
      <c r="H215" s="4" t="s">
        <v>1</v>
      </c>
      <c r="I215" s="62" t="s">
        <v>1447</v>
      </c>
      <c r="J215" s="10"/>
    </row>
    <row r="216" spans="1:10" ht="35.15" customHeight="1" x14ac:dyDescent="0.25">
      <c r="A216" s="16" t="s">
        <v>22</v>
      </c>
      <c r="B216" s="4" t="s">
        <v>551</v>
      </c>
      <c r="C216" s="4" t="s">
        <v>740</v>
      </c>
      <c r="D216" s="4" t="s">
        <v>110</v>
      </c>
      <c r="E216" s="4" t="s">
        <v>34</v>
      </c>
      <c r="F216" s="4" t="s">
        <v>1274</v>
      </c>
      <c r="G216" s="9" t="s">
        <v>400</v>
      </c>
      <c r="H216" s="4" t="s">
        <v>2</v>
      </c>
      <c r="I216" s="62" t="s">
        <v>1448</v>
      </c>
      <c r="J216" s="10"/>
    </row>
    <row r="217" spans="1:10" ht="35.15" customHeight="1" x14ac:dyDescent="0.25">
      <c r="A217" s="16" t="s">
        <v>22</v>
      </c>
      <c r="B217" s="4" t="s">
        <v>551</v>
      </c>
      <c r="C217" s="4" t="s">
        <v>740</v>
      </c>
      <c r="D217" s="4" t="s">
        <v>110</v>
      </c>
      <c r="E217" s="4" t="s">
        <v>34</v>
      </c>
      <c r="F217" s="4" t="s">
        <v>1274</v>
      </c>
      <c r="G217" s="9" t="s">
        <v>400</v>
      </c>
      <c r="H217" s="4" t="s">
        <v>3</v>
      </c>
      <c r="I217" s="62" t="s">
        <v>1449</v>
      </c>
      <c r="J217" s="10"/>
    </row>
    <row r="218" spans="1:10" ht="35.15" customHeight="1" x14ac:dyDescent="0.25">
      <c r="A218" s="16" t="s">
        <v>22</v>
      </c>
      <c r="B218" s="4" t="s">
        <v>551</v>
      </c>
      <c r="C218" s="4" t="s">
        <v>740</v>
      </c>
      <c r="D218" s="4" t="s">
        <v>110</v>
      </c>
      <c r="E218" s="4" t="s">
        <v>34</v>
      </c>
      <c r="F218" s="4" t="s">
        <v>1274</v>
      </c>
      <c r="G218" s="9" t="s">
        <v>400</v>
      </c>
      <c r="H218" s="4" t="s">
        <v>4</v>
      </c>
      <c r="I218" s="62" t="s">
        <v>1450</v>
      </c>
      <c r="J218" s="10"/>
    </row>
    <row r="219" spans="1:10" ht="35.15" customHeight="1" x14ac:dyDescent="0.25">
      <c r="A219" s="16" t="s">
        <v>22</v>
      </c>
      <c r="B219" s="4" t="s">
        <v>551</v>
      </c>
      <c r="C219" s="4" t="s">
        <v>740</v>
      </c>
      <c r="D219" s="4" t="s">
        <v>110</v>
      </c>
      <c r="E219" s="4" t="s">
        <v>34</v>
      </c>
      <c r="F219" s="4" t="s">
        <v>1275</v>
      </c>
      <c r="G219" s="9" t="s">
        <v>402</v>
      </c>
      <c r="H219" s="4" t="s">
        <v>0</v>
      </c>
      <c r="I219" s="62" t="s">
        <v>1451</v>
      </c>
      <c r="J219" s="10"/>
    </row>
    <row r="220" spans="1:10" ht="35.15" customHeight="1" x14ac:dyDescent="0.25">
      <c r="A220" s="16" t="s">
        <v>22</v>
      </c>
      <c r="B220" s="4" t="s">
        <v>551</v>
      </c>
      <c r="C220" s="4" t="s">
        <v>740</v>
      </c>
      <c r="D220" s="4" t="s">
        <v>110</v>
      </c>
      <c r="E220" s="4" t="s">
        <v>34</v>
      </c>
      <c r="F220" s="4" t="s">
        <v>1275</v>
      </c>
      <c r="G220" s="9" t="s">
        <v>402</v>
      </c>
      <c r="H220" s="4" t="s">
        <v>1</v>
      </c>
      <c r="I220" s="62" t="s">
        <v>1452</v>
      </c>
      <c r="J220" s="10"/>
    </row>
    <row r="221" spans="1:10" ht="35.15" customHeight="1" x14ac:dyDescent="0.25">
      <c r="A221" s="16" t="s">
        <v>22</v>
      </c>
      <c r="B221" s="4" t="s">
        <v>551</v>
      </c>
      <c r="C221" s="4" t="s">
        <v>740</v>
      </c>
      <c r="D221" s="4" t="s">
        <v>110</v>
      </c>
      <c r="E221" s="4" t="s">
        <v>34</v>
      </c>
      <c r="F221" s="4" t="s">
        <v>1275</v>
      </c>
      <c r="G221" s="9" t="s">
        <v>402</v>
      </c>
      <c r="H221" s="4" t="s">
        <v>2</v>
      </c>
      <c r="I221" s="62" t="s">
        <v>1453</v>
      </c>
      <c r="J221" s="10"/>
    </row>
    <row r="222" spans="1:10" ht="35.15" customHeight="1" x14ac:dyDescent="0.25">
      <c r="A222" s="16" t="s">
        <v>22</v>
      </c>
      <c r="B222" s="4" t="s">
        <v>551</v>
      </c>
      <c r="C222" s="4" t="s">
        <v>752</v>
      </c>
      <c r="D222" s="4" t="s">
        <v>110</v>
      </c>
      <c r="E222" s="4" t="s">
        <v>34</v>
      </c>
      <c r="F222" s="4" t="s">
        <v>1277</v>
      </c>
      <c r="G222" s="9" t="s">
        <v>404</v>
      </c>
      <c r="H222" s="4" t="s">
        <v>0</v>
      </c>
      <c r="I222" s="62" t="s">
        <v>1455</v>
      </c>
      <c r="J222" s="10"/>
    </row>
    <row r="223" spans="1:10" ht="35.15" customHeight="1" x14ac:dyDescent="0.25">
      <c r="A223" s="16" t="s">
        <v>22</v>
      </c>
      <c r="B223" s="4" t="s">
        <v>551</v>
      </c>
      <c r="C223" s="4" t="s">
        <v>752</v>
      </c>
      <c r="D223" s="4" t="s">
        <v>110</v>
      </c>
      <c r="E223" s="4" t="s">
        <v>34</v>
      </c>
      <c r="F223" s="4" t="s">
        <v>1277</v>
      </c>
      <c r="G223" s="9" t="s">
        <v>404</v>
      </c>
      <c r="H223" s="4" t="s">
        <v>1</v>
      </c>
      <c r="I223" s="62" t="s">
        <v>1456</v>
      </c>
      <c r="J223" s="10"/>
    </row>
    <row r="224" spans="1:10" ht="35.15" customHeight="1" x14ac:dyDescent="0.25">
      <c r="A224" s="16" t="s">
        <v>22</v>
      </c>
      <c r="B224" s="4" t="s">
        <v>551</v>
      </c>
      <c r="C224" s="4" t="s">
        <v>752</v>
      </c>
      <c r="D224" s="4" t="s">
        <v>110</v>
      </c>
      <c r="E224" s="4" t="s">
        <v>34</v>
      </c>
      <c r="F224" s="4" t="s">
        <v>1277</v>
      </c>
      <c r="G224" s="9" t="s">
        <v>404</v>
      </c>
      <c r="H224" s="4" t="s">
        <v>2</v>
      </c>
      <c r="I224" s="62" t="s">
        <v>1457</v>
      </c>
      <c r="J224" s="10"/>
    </row>
    <row r="225" spans="1:10" ht="35.15" customHeight="1" x14ac:dyDescent="0.25">
      <c r="A225" s="16" t="s">
        <v>22</v>
      </c>
      <c r="B225" s="4" t="s">
        <v>551</v>
      </c>
      <c r="C225" s="4" t="s">
        <v>752</v>
      </c>
      <c r="D225" s="4" t="s">
        <v>110</v>
      </c>
      <c r="E225" s="4" t="s">
        <v>34</v>
      </c>
      <c r="F225" s="4" t="s">
        <v>1277</v>
      </c>
      <c r="G225" s="9" t="s">
        <v>404</v>
      </c>
      <c r="H225" s="4" t="s">
        <v>3</v>
      </c>
      <c r="I225" s="62" t="s">
        <v>1458</v>
      </c>
      <c r="J225" s="10"/>
    </row>
    <row r="226" spans="1:10" ht="35.15" customHeight="1" x14ac:dyDescent="0.25">
      <c r="A226" s="16" t="s">
        <v>22</v>
      </c>
      <c r="B226" s="4" t="s">
        <v>551</v>
      </c>
      <c r="C226" s="4" t="s">
        <v>752</v>
      </c>
      <c r="D226" s="4" t="s">
        <v>110</v>
      </c>
      <c r="E226" s="4" t="s">
        <v>34</v>
      </c>
      <c r="F226" s="4" t="s">
        <v>1277</v>
      </c>
      <c r="G226" s="9" t="s">
        <v>404</v>
      </c>
      <c r="H226" s="4" t="s">
        <v>4</v>
      </c>
      <c r="I226" s="62" t="s">
        <v>1454</v>
      </c>
      <c r="J226" s="10"/>
    </row>
    <row r="227" spans="1:10" ht="35.15" customHeight="1" x14ac:dyDescent="0.25">
      <c r="A227" s="16" t="s">
        <v>22</v>
      </c>
      <c r="B227" s="4" t="s">
        <v>645</v>
      </c>
      <c r="C227" s="4" t="s">
        <v>740</v>
      </c>
      <c r="D227" s="4" t="s">
        <v>110</v>
      </c>
      <c r="E227" s="4" t="s">
        <v>34</v>
      </c>
      <c r="F227" s="4" t="s">
        <v>1167</v>
      </c>
      <c r="G227" s="9" t="s">
        <v>414</v>
      </c>
      <c r="H227" s="4" t="s">
        <v>0</v>
      </c>
      <c r="I227" s="62" t="s">
        <v>1343</v>
      </c>
      <c r="J227" s="10"/>
    </row>
    <row r="228" spans="1:10" ht="35.15" customHeight="1" x14ac:dyDescent="0.25">
      <c r="A228" s="16" t="s">
        <v>22</v>
      </c>
      <c r="B228" s="4" t="s">
        <v>645</v>
      </c>
      <c r="C228" s="4" t="s">
        <v>740</v>
      </c>
      <c r="D228" s="4" t="s">
        <v>110</v>
      </c>
      <c r="E228" s="4" t="s">
        <v>34</v>
      </c>
      <c r="F228" s="4" t="s">
        <v>1167</v>
      </c>
      <c r="G228" s="9" t="s">
        <v>414</v>
      </c>
      <c r="H228" s="4" t="s">
        <v>1</v>
      </c>
      <c r="I228" s="62" t="s">
        <v>1344</v>
      </c>
      <c r="J228" s="10"/>
    </row>
    <row r="229" spans="1:10" ht="35.15" customHeight="1" x14ac:dyDescent="0.25">
      <c r="A229" s="16" t="s">
        <v>22</v>
      </c>
      <c r="B229" s="4" t="s">
        <v>645</v>
      </c>
      <c r="C229" s="4" t="s">
        <v>740</v>
      </c>
      <c r="D229" s="4" t="s">
        <v>110</v>
      </c>
      <c r="E229" s="4" t="s">
        <v>34</v>
      </c>
      <c r="F229" s="4" t="s">
        <v>1167</v>
      </c>
      <c r="G229" s="9" t="s">
        <v>414</v>
      </c>
      <c r="H229" s="4" t="s">
        <v>2</v>
      </c>
      <c r="I229" s="62" t="s">
        <v>663</v>
      </c>
      <c r="J229" s="10"/>
    </row>
    <row r="230" spans="1:10" ht="35.15" customHeight="1" x14ac:dyDescent="0.25">
      <c r="A230" s="16" t="s">
        <v>22</v>
      </c>
      <c r="B230" s="4" t="s">
        <v>645</v>
      </c>
      <c r="C230" s="4" t="s">
        <v>740</v>
      </c>
      <c r="D230" s="4" t="s">
        <v>110</v>
      </c>
      <c r="E230" s="4" t="s">
        <v>34</v>
      </c>
      <c r="F230" s="4" t="s">
        <v>1167</v>
      </c>
      <c r="G230" s="9" t="s">
        <v>414</v>
      </c>
      <c r="H230" s="4" t="s">
        <v>3</v>
      </c>
      <c r="I230" s="62" t="s">
        <v>1342</v>
      </c>
      <c r="J230" s="10"/>
    </row>
    <row r="231" spans="1:10" ht="35.15" customHeight="1" x14ac:dyDescent="0.25">
      <c r="A231" s="16" t="s">
        <v>22</v>
      </c>
      <c r="B231" s="4" t="s">
        <v>645</v>
      </c>
      <c r="C231" s="4" t="s">
        <v>740</v>
      </c>
      <c r="D231" s="4" t="s">
        <v>110</v>
      </c>
      <c r="E231" s="4" t="s">
        <v>34</v>
      </c>
      <c r="F231" s="4" t="s">
        <v>1278</v>
      </c>
      <c r="G231" s="9" t="s">
        <v>407</v>
      </c>
      <c r="H231" s="4" t="s">
        <v>0</v>
      </c>
      <c r="I231" s="62" t="s">
        <v>1460</v>
      </c>
      <c r="J231" s="10"/>
    </row>
    <row r="232" spans="1:10" ht="35.15" customHeight="1" x14ac:dyDescent="0.25">
      <c r="A232" s="16" t="s">
        <v>22</v>
      </c>
      <c r="B232" s="4" t="s">
        <v>645</v>
      </c>
      <c r="C232" s="4" t="s">
        <v>740</v>
      </c>
      <c r="D232" s="4" t="s">
        <v>110</v>
      </c>
      <c r="E232" s="4" t="s">
        <v>34</v>
      </c>
      <c r="F232" s="4" t="s">
        <v>1278</v>
      </c>
      <c r="G232" s="9" t="s">
        <v>407</v>
      </c>
      <c r="H232" s="4" t="s">
        <v>1</v>
      </c>
      <c r="I232" s="62" t="s">
        <v>708</v>
      </c>
      <c r="J232" s="10"/>
    </row>
    <row r="233" spans="1:10" ht="35.15" customHeight="1" x14ac:dyDescent="0.25">
      <c r="A233" s="16" t="s">
        <v>22</v>
      </c>
      <c r="B233" s="4" t="s">
        <v>645</v>
      </c>
      <c r="C233" s="4" t="s">
        <v>740</v>
      </c>
      <c r="D233" s="4" t="s">
        <v>110</v>
      </c>
      <c r="E233" s="4" t="s">
        <v>34</v>
      </c>
      <c r="F233" s="4" t="s">
        <v>1278</v>
      </c>
      <c r="G233" s="9" t="s">
        <v>407</v>
      </c>
      <c r="H233" s="4" t="s">
        <v>2</v>
      </c>
      <c r="I233" s="62" t="s">
        <v>1461</v>
      </c>
      <c r="J233" s="10"/>
    </row>
    <row r="234" spans="1:10" ht="35.15" customHeight="1" x14ac:dyDescent="0.25">
      <c r="A234" s="16" t="s">
        <v>22</v>
      </c>
      <c r="B234" s="4" t="s">
        <v>645</v>
      </c>
      <c r="C234" s="4" t="s">
        <v>740</v>
      </c>
      <c r="D234" s="4" t="s">
        <v>110</v>
      </c>
      <c r="E234" s="4" t="s">
        <v>34</v>
      </c>
      <c r="F234" s="4" t="s">
        <v>1278</v>
      </c>
      <c r="G234" s="9" t="s">
        <v>407</v>
      </c>
      <c r="H234" s="4" t="s">
        <v>3</v>
      </c>
      <c r="I234" s="62" t="s">
        <v>1462</v>
      </c>
      <c r="J234" s="10"/>
    </row>
    <row r="235" spans="1:10" ht="35.15" customHeight="1" x14ac:dyDescent="0.25">
      <c r="A235" s="16" t="s">
        <v>22</v>
      </c>
      <c r="B235" s="4" t="s">
        <v>645</v>
      </c>
      <c r="C235" s="4" t="s">
        <v>740</v>
      </c>
      <c r="D235" s="4" t="s">
        <v>110</v>
      </c>
      <c r="E235" s="4" t="s">
        <v>34</v>
      </c>
      <c r="F235" s="4" t="s">
        <v>1278</v>
      </c>
      <c r="G235" s="9" t="s">
        <v>407</v>
      </c>
      <c r="H235" s="4" t="s">
        <v>4</v>
      </c>
      <c r="I235" s="62" t="s">
        <v>1459</v>
      </c>
      <c r="J235" s="10"/>
    </row>
    <row r="236" spans="1:10" ht="35.15" customHeight="1" x14ac:dyDescent="0.25">
      <c r="A236" s="16" t="s">
        <v>22</v>
      </c>
      <c r="B236" s="4" t="s">
        <v>645</v>
      </c>
      <c r="C236" s="4" t="s">
        <v>740</v>
      </c>
      <c r="D236" s="4" t="s">
        <v>110</v>
      </c>
      <c r="E236" s="4" t="s">
        <v>34</v>
      </c>
      <c r="F236" s="4" t="s">
        <v>1279</v>
      </c>
      <c r="G236" s="9" t="s">
        <v>409</v>
      </c>
      <c r="H236" s="4" t="s">
        <v>0</v>
      </c>
      <c r="I236" s="62" t="s">
        <v>1464</v>
      </c>
      <c r="J236" s="10"/>
    </row>
    <row r="237" spans="1:10" ht="35.15" customHeight="1" x14ac:dyDescent="0.25">
      <c r="A237" s="16" t="s">
        <v>22</v>
      </c>
      <c r="B237" s="4" t="s">
        <v>645</v>
      </c>
      <c r="C237" s="4" t="s">
        <v>740</v>
      </c>
      <c r="D237" s="4" t="s">
        <v>110</v>
      </c>
      <c r="E237" s="4" t="s">
        <v>34</v>
      </c>
      <c r="F237" s="4" t="s">
        <v>1279</v>
      </c>
      <c r="G237" s="9" t="s">
        <v>409</v>
      </c>
      <c r="H237" s="4" t="s">
        <v>1</v>
      </c>
      <c r="I237" s="62" t="s">
        <v>1465</v>
      </c>
      <c r="J237" s="10"/>
    </row>
    <row r="238" spans="1:10" ht="35.15" customHeight="1" x14ac:dyDescent="0.25">
      <c r="A238" s="16" t="s">
        <v>22</v>
      </c>
      <c r="B238" s="4" t="s">
        <v>645</v>
      </c>
      <c r="C238" s="4" t="s">
        <v>740</v>
      </c>
      <c r="D238" s="4" t="s">
        <v>110</v>
      </c>
      <c r="E238" s="4" t="s">
        <v>34</v>
      </c>
      <c r="F238" s="4" t="s">
        <v>1279</v>
      </c>
      <c r="G238" s="9" t="s">
        <v>409</v>
      </c>
      <c r="H238" s="4" t="s">
        <v>2</v>
      </c>
      <c r="I238" s="62" t="s">
        <v>1466</v>
      </c>
      <c r="J238" s="10"/>
    </row>
    <row r="239" spans="1:10" ht="35.15" customHeight="1" x14ac:dyDescent="0.25">
      <c r="A239" s="16" t="s">
        <v>22</v>
      </c>
      <c r="B239" s="4" t="s">
        <v>645</v>
      </c>
      <c r="C239" s="4" t="s">
        <v>740</v>
      </c>
      <c r="D239" s="4" t="s">
        <v>110</v>
      </c>
      <c r="E239" s="4" t="s">
        <v>34</v>
      </c>
      <c r="F239" s="4" t="s">
        <v>1279</v>
      </c>
      <c r="G239" s="9" t="s">
        <v>409</v>
      </c>
      <c r="H239" s="4" t="s">
        <v>3</v>
      </c>
      <c r="I239" s="62" t="s">
        <v>1463</v>
      </c>
      <c r="J239" s="10"/>
    </row>
    <row r="240" spans="1:10" ht="35.15" customHeight="1" x14ac:dyDescent="0.25">
      <c r="A240" s="16" t="s">
        <v>22</v>
      </c>
      <c r="B240" s="4" t="s">
        <v>645</v>
      </c>
      <c r="C240" s="4" t="s">
        <v>740</v>
      </c>
      <c r="D240" s="4" t="s">
        <v>110</v>
      </c>
      <c r="E240" s="4" t="s">
        <v>34</v>
      </c>
      <c r="F240" s="4" t="s">
        <v>1280</v>
      </c>
      <c r="G240" s="9" t="s">
        <v>411</v>
      </c>
      <c r="H240" s="4" t="s">
        <v>0</v>
      </c>
      <c r="I240" s="62" t="s">
        <v>1467</v>
      </c>
      <c r="J240" s="10"/>
    </row>
    <row r="241" spans="1:10" ht="35.15" customHeight="1" x14ac:dyDescent="0.25">
      <c r="A241" s="16" t="s">
        <v>22</v>
      </c>
      <c r="B241" s="4" t="s">
        <v>645</v>
      </c>
      <c r="C241" s="4" t="s">
        <v>740</v>
      </c>
      <c r="D241" s="4" t="s">
        <v>110</v>
      </c>
      <c r="E241" s="4" t="s">
        <v>34</v>
      </c>
      <c r="F241" s="4" t="s">
        <v>1280</v>
      </c>
      <c r="G241" s="9" t="s">
        <v>411</v>
      </c>
      <c r="H241" s="4" t="s">
        <v>1</v>
      </c>
      <c r="I241" s="62" t="s">
        <v>1468</v>
      </c>
      <c r="J241" s="10"/>
    </row>
    <row r="242" spans="1:10" ht="35.15" customHeight="1" x14ac:dyDescent="0.25">
      <c r="A242" s="16" t="s">
        <v>22</v>
      </c>
      <c r="B242" s="4" t="s">
        <v>645</v>
      </c>
      <c r="C242" s="4" t="s">
        <v>740</v>
      </c>
      <c r="D242" s="4" t="s">
        <v>110</v>
      </c>
      <c r="E242" s="4" t="s">
        <v>34</v>
      </c>
      <c r="F242" s="4" t="s">
        <v>1280</v>
      </c>
      <c r="G242" s="9" t="s">
        <v>411</v>
      </c>
      <c r="H242" s="4" t="s">
        <v>2</v>
      </c>
      <c r="I242" s="62" t="s">
        <v>715</v>
      </c>
      <c r="J242" s="10"/>
    </row>
    <row r="243" spans="1:10" ht="35.15" customHeight="1" x14ac:dyDescent="0.25">
      <c r="A243" s="16" t="s">
        <v>22</v>
      </c>
      <c r="B243" s="4" t="s">
        <v>645</v>
      </c>
      <c r="C243" s="4" t="s">
        <v>752</v>
      </c>
      <c r="D243" s="4" t="s">
        <v>110</v>
      </c>
      <c r="E243" s="4" t="s">
        <v>34</v>
      </c>
      <c r="F243" s="4" t="s">
        <v>1282</v>
      </c>
      <c r="G243" s="9" t="s">
        <v>413</v>
      </c>
      <c r="H243" s="4" t="s">
        <v>0</v>
      </c>
      <c r="I243" s="62" t="s">
        <v>1469</v>
      </c>
      <c r="J243" s="10"/>
    </row>
    <row r="244" spans="1:10" ht="35.15" customHeight="1" x14ac:dyDescent="0.25">
      <c r="A244" s="16" t="s">
        <v>22</v>
      </c>
      <c r="B244" s="4" t="s">
        <v>645</v>
      </c>
      <c r="C244" s="4" t="s">
        <v>752</v>
      </c>
      <c r="D244" s="4" t="s">
        <v>110</v>
      </c>
      <c r="E244" s="4" t="s">
        <v>34</v>
      </c>
      <c r="F244" s="4" t="s">
        <v>1282</v>
      </c>
      <c r="G244" s="9" t="s">
        <v>413</v>
      </c>
      <c r="H244" s="4" t="s">
        <v>1</v>
      </c>
      <c r="I244" s="62" t="s">
        <v>1470</v>
      </c>
      <c r="J244" s="10"/>
    </row>
    <row r="245" spans="1:10" ht="35.15" customHeight="1" x14ac:dyDescent="0.25">
      <c r="A245" s="16" t="s">
        <v>22</v>
      </c>
      <c r="B245" s="4" t="s">
        <v>645</v>
      </c>
      <c r="C245" s="4" t="s">
        <v>752</v>
      </c>
      <c r="D245" s="4" t="s">
        <v>110</v>
      </c>
      <c r="E245" s="4" t="s">
        <v>34</v>
      </c>
      <c r="F245" s="4" t="s">
        <v>1282</v>
      </c>
      <c r="G245" s="9" t="s">
        <v>413</v>
      </c>
      <c r="H245" s="4" t="s">
        <v>2</v>
      </c>
      <c r="I245" s="62" t="s">
        <v>1471</v>
      </c>
      <c r="J245" s="10"/>
    </row>
    <row r="246" spans="1:10" ht="35.15" customHeight="1" x14ac:dyDescent="0.25">
      <c r="A246" s="16" t="s">
        <v>22</v>
      </c>
      <c r="B246" s="4" t="s">
        <v>551</v>
      </c>
      <c r="C246" s="4" t="s">
        <v>740</v>
      </c>
      <c r="D246" s="4" t="s">
        <v>110</v>
      </c>
      <c r="E246" s="4" t="s">
        <v>37</v>
      </c>
      <c r="F246" s="4" t="s">
        <v>1127</v>
      </c>
      <c r="G246" s="9" t="s">
        <v>451</v>
      </c>
      <c r="H246" s="4" t="s">
        <v>0</v>
      </c>
      <c r="I246" s="62" t="s">
        <v>1473</v>
      </c>
      <c r="J246" s="10"/>
    </row>
    <row r="247" spans="1:10" ht="35.15" customHeight="1" x14ac:dyDescent="0.25">
      <c r="A247" s="16" t="s">
        <v>22</v>
      </c>
      <c r="B247" s="4" t="s">
        <v>551</v>
      </c>
      <c r="C247" s="4" t="s">
        <v>740</v>
      </c>
      <c r="D247" s="4" t="s">
        <v>110</v>
      </c>
      <c r="E247" s="4" t="s">
        <v>37</v>
      </c>
      <c r="F247" s="4" t="s">
        <v>1127</v>
      </c>
      <c r="G247" s="9" t="s">
        <v>451</v>
      </c>
      <c r="H247" s="4" t="s">
        <v>1</v>
      </c>
      <c r="I247" s="62" t="s">
        <v>1474</v>
      </c>
      <c r="J247" s="10"/>
    </row>
    <row r="248" spans="1:10" ht="35.15" customHeight="1" x14ac:dyDescent="0.25">
      <c r="A248" s="16" t="s">
        <v>22</v>
      </c>
      <c r="B248" s="4" t="s">
        <v>551</v>
      </c>
      <c r="C248" s="4" t="s">
        <v>740</v>
      </c>
      <c r="D248" s="4" t="s">
        <v>110</v>
      </c>
      <c r="E248" s="4" t="s">
        <v>37</v>
      </c>
      <c r="F248" s="4" t="s">
        <v>1127</v>
      </c>
      <c r="G248" s="9" t="s">
        <v>451</v>
      </c>
      <c r="H248" s="4" t="s">
        <v>2</v>
      </c>
      <c r="I248" s="62" t="s">
        <v>1472</v>
      </c>
      <c r="J248" s="10"/>
    </row>
    <row r="249" spans="1:10" ht="35.15" customHeight="1" x14ac:dyDescent="0.25">
      <c r="A249" s="16" t="s">
        <v>22</v>
      </c>
      <c r="B249" s="4" t="s">
        <v>551</v>
      </c>
      <c r="C249" s="4" t="s">
        <v>740</v>
      </c>
      <c r="D249" s="4" t="s">
        <v>110</v>
      </c>
      <c r="E249" s="4" t="s">
        <v>37</v>
      </c>
      <c r="F249" s="4" t="s">
        <v>1307</v>
      </c>
      <c r="G249" s="9" t="s">
        <v>453</v>
      </c>
      <c r="H249" s="4" t="s">
        <v>0</v>
      </c>
      <c r="I249" s="62" t="s">
        <v>636</v>
      </c>
      <c r="J249" s="10"/>
    </row>
    <row r="250" spans="1:10" ht="35.15" customHeight="1" x14ac:dyDescent="0.25">
      <c r="A250" s="16" t="s">
        <v>22</v>
      </c>
      <c r="B250" s="4" t="s">
        <v>551</v>
      </c>
      <c r="C250" s="4" t="s">
        <v>740</v>
      </c>
      <c r="D250" s="4" t="s">
        <v>110</v>
      </c>
      <c r="E250" s="4" t="s">
        <v>37</v>
      </c>
      <c r="F250" s="4" t="s">
        <v>1307</v>
      </c>
      <c r="G250" s="9" t="s">
        <v>453</v>
      </c>
      <c r="H250" s="4" t="s">
        <v>1</v>
      </c>
      <c r="I250" s="62" t="s">
        <v>637</v>
      </c>
      <c r="J250" s="10"/>
    </row>
    <row r="251" spans="1:10" ht="35.15" customHeight="1" x14ac:dyDescent="0.25">
      <c r="A251" s="16" t="s">
        <v>22</v>
      </c>
      <c r="B251" s="4" t="s">
        <v>551</v>
      </c>
      <c r="C251" s="4" t="s">
        <v>740</v>
      </c>
      <c r="D251" s="4" t="s">
        <v>110</v>
      </c>
      <c r="E251" s="4" t="s">
        <v>37</v>
      </c>
      <c r="F251" s="4" t="s">
        <v>1307</v>
      </c>
      <c r="G251" s="9" t="s">
        <v>453</v>
      </c>
      <c r="H251" s="4" t="s">
        <v>2</v>
      </c>
      <c r="I251" s="62" t="s">
        <v>638</v>
      </c>
      <c r="J251" s="10"/>
    </row>
    <row r="252" spans="1:10" ht="35.15" customHeight="1" x14ac:dyDescent="0.25">
      <c r="A252" s="16" t="s">
        <v>22</v>
      </c>
      <c r="B252" s="4" t="s">
        <v>551</v>
      </c>
      <c r="C252" s="4" t="s">
        <v>740</v>
      </c>
      <c r="D252" s="4" t="s">
        <v>110</v>
      </c>
      <c r="E252" s="4" t="s">
        <v>37</v>
      </c>
      <c r="F252" s="4" t="s">
        <v>1122</v>
      </c>
      <c r="G252" s="9" t="s">
        <v>120</v>
      </c>
      <c r="H252" s="4" t="s">
        <v>0</v>
      </c>
      <c r="I252" s="62" t="s">
        <v>1327</v>
      </c>
      <c r="J252" s="10"/>
    </row>
    <row r="253" spans="1:10" ht="35.15" customHeight="1" x14ac:dyDescent="0.25">
      <c r="A253" s="16" t="s">
        <v>22</v>
      </c>
      <c r="B253" s="4" t="s">
        <v>551</v>
      </c>
      <c r="C253" s="4" t="s">
        <v>740</v>
      </c>
      <c r="D253" s="4" t="s">
        <v>110</v>
      </c>
      <c r="E253" s="4" t="s">
        <v>37</v>
      </c>
      <c r="F253" s="4" t="s">
        <v>1122</v>
      </c>
      <c r="G253" s="9" t="s">
        <v>120</v>
      </c>
      <c r="H253" s="4" t="s">
        <v>1</v>
      </c>
      <c r="I253" s="62" t="s">
        <v>1328</v>
      </c>
      <c r="J253" s="10"/>
    </row>
    <row r="254" spans="1:10" ht="35.15" customHeight="1" x14ac:dyDescent="0.25">
      <c r="A254" s="16" t="s">
        <v>22</v>
      </c>
      <c r="B254" s="4" t="s">
        <v>551</v>
      </c>
      <c r="C254" s="4" t="s">
        <v>740</v>
      </c>
      <c r="D254" s="4" t="s">
        <v>110</v>
      </c>
      <c r="E254" s="4" t="s">
        <v>37</v>
      </c>
      <c r="F254" s="4" t="s">
        <v>1122</v>
      </c>
      <c r="G254" s="9" t="s">
        <v>120</v>
      </c>
      <c r="H254" s="4" t="s">
        <v>2</v>
      </c>
      <c r="I254" s="62" t="s">
        <v>1329</v>
      </c>
      <c r="J254" s="10"/>
    </row>
    <row r="255" spans="1:10" ht="35.15" customHeight="1" x14ac:dyDescent="0.25">
      <c r="A255" s="16" t="s">
        <v>22</v>
      </c>
      <c r="B255" s="4" t="s">
        <v>551</v>
      </c>
      <c r="C255" s="4" t="s">
        <v>740</v>
      </c>
      <c r="D255" s="4" t="s">
        <v>110</v>
      </c>
      <c r="E255" s="4" t="s">
        <v>37</v>
      </c>
      <c r="F255" s="4" t="s">
        <v>1122</v>
      </c>
      <c r="G255" s="9" t="s">
        <v>120</v>
      </c>
      <c r="H255" s="4" t="s">
        <v>3</v>
      </c>
      <c r="I255" s="62" t="s">
        <v>1330</v>
      </c>
      <c r="J255" s="10"/>
    </row>
    <row r="256" spans="1:10" ht="35.15" customHeight="1" x14ac:dyDescent="0.25">
      <c r="A256" s="16" t="s">
        <v>22</v>
      </c>
      <c r="B256" s="4" t="s">
        <v>551</v>
      </c>
      <c r="C256" s="4" t="s">
        <v>740</v>
      </c>
      <c r="D256" s="4" t="s">
        <v>110</v>
      </c>
      <c r="E256" s="4" t="s">
        <v>37</v>
      </c>
      <c r="F256" s="4" t="s">
        <v>1122</v>
      </c>
      <c r="G256" s="9" t="s">
        <v>120</v>
      </c>
      <c r="H256" s="4" t="s">
        <v>4</v>
      </c>
      <c r="I256" s="62" t="s">
        <v>1326</v>
      </c>
      <c r="J256" s="10"/>
    </row>
    <row r="257" spans="1:10" ht="35.15" customHeight="1" x14ac:dyDescent="0.25">
      <c r="A257" s="16" t="s">
        <v>22</v>
      </c>
      <c r="B257" s="4" t="s">
        <v>551</v>
      </c>
      <c r="C257" s="4" t="s">
        <v>740</v>
      </c>
      <c r="D257" s="4" t="s">
        <v>110</v>
      </c>
      <c r="E257" s="4" t="s">
        <v>37</v>
      </c>
      <c r="F257" s="4" t="s">
        <v>1119</v>
      </c>
      <c r="G257" s="9" t="s">
        <v>117</v>
      </c>
      <c r="H257" s="4" t="s">
        <v>0</v>
      </c>
      <c r="I257" s="62" t="s">
        <v>1321</v>
      </c>
      <c r="J257" s="10"/>
    </row>
    <row r="258" spans="1:10" ht="35.15" customHeight="1" x14ac:dyDescent="0.25">
      <c r="A258" s="16" t="s">
        <v>22</v>
      </c>
      <c r="B258" s="4" t="s">
        <v>551</v>
      </c>
      <c r="C258" s="4" t="s">
        <v>740</v>
      </c>
      <c r="D258" s="4" t="s">
        <v>110</v>
      </c>
      <c r="E258" s="4" t="s">
        <v>37</v>
      </c>
      <c r="F258" s="4" t="s">
        <v>1119</v>
      </c>
      <c r="G258" s="9" t="s">
        <v>117</v>
      </c>
      <c r="H258" s="4" t="s">
        <v>1</v>
      </c>
      <c r="I258" s="62" t="s">
        <v>1322</v>
      </c>
      <c r="J258" s="10"/>
    </row>
    <row r="259" spans="1:10" ht="35.15" customHeight="1" x14ac:dyDescent="0.25">
      <c r="A259" s="16" t="s">
        <v>22</v>
      </c>
      <c r="B259" s="4" t="s">
        <v>551</v>
      </c>
      <c r="C259" s="4" t="s">
        <v>740</v>
      </c>
      <c r="D259" s="4" t="s">
        <v>110</v>
      </c>
      <c r="E259" s="4" t="s">
        <v>37</v>
      </c>
      <c r="F259" s="4" t="s">
        <v>1119</v>
      </c>
      <c r="G259" s="9" t="s">
        <v>117</v>
      </c>
      <c r="H259" s="4" t="s">
        <v>2</v>
      </c>
      <c r="I259" s="62" t="s">
        <v>1323</v>
      </c>
      <c r="J259" s="10"/>
    </row>
    <row r="260" spans="1:10" ht="35.15" customHeight="1" x14ac:dyDescent="0.25">
      <c r="A260" s="16" t="s">
        <v>22</v>
      </c>
      <c r="B260" s="4" t="s">
        <v>551</v>
      </c>
      <c r="C260" s="4" t="s">
        <v>740</v>
      </c>
      <c r="D260" s="4" t="s">
        <v>110</v>
      </c>
      <c r="E260" s="4" t="s">
        <v>37</v>
      </c>
      <c r="F260" s="4" t="s">
        <v>1119</v>
      </c>
      <c r="G260" s="9" t="s">
        <v>117</v>
      </c>
      <c r="H260" s="4" t="s">
        <v>3</v>
      </c>
      <c r="I260" s="62" t="s">
        <v>1324</v>
      </c>
      <c r="J260" s="10"/>
    </row>
    <row r="261" spans="1:10" ht="35.15" customHeight="1" x14ac:dyDescent="0.25">
      <c r="A261" s="16" t="s">
        <v>22</v>
      </c>
      <c r="B261" s="4" t="s">
        <v>551</v>
      </c>
      <c r="C261" s="4" t="s">
        <v>740</v>
      </c>
      <c r="D261" s="4" t="s">
        <v>110</v>
      </c>
      <c r="E261" s="4" t="s">
        <v>37</v>
      </c>
      <c r="F261" s="4" t="s">
        <v>1119</v>
      </c>
      <c r="G261" s="9" t="s">
        <v>117</v>
      </c>
      <c r="H261" s="4" t="s">
        <v>4</v>
      </c>
      <c r="I261" s="62" t="s">
        <v>1320</v>
      </c>
      <c r="J261" s="10"/>
    </row>
    <row r="262" spans="1:10" ht="35.15" customHeight="1" x14ac:dyDescent="0.25">
      <c r="A262" s="16" t="s">
        <v>22</v>
      </c>
      <c r="B262" s="4" t="s">
        <v>551</v>
      </c>
      <c r="C262" s="4" t="s">
        <v>752</v>
      </c>
      <c r="D262" s="4" t="s">
        <v>110</v>
      </c>
      <c r="E262" s="4" t="s">
        <v>37</v>
      </c>
      <c r="F262" s="4" t="s">
        <v>1309</v>
      </c>
      <c r="G262" s="9" t="s">
        <v>155</v>
      </c>
      <c r="H262" s="4" t="s">
        <v>0</v>
      </c>
      <c r="I262" s="62" t="s">
        <v>1476</v>
      </c>
      <c r="J262" s="10"/>
    </row>
    <row r="263" spans="1:10" ht="35.15" customHeight="1" x14ac:dyDescent="0.25">
      <c r="A263" s="16" t="s">
        <v>22</v>
      </c>
      <c r="B263" s="4" t="s">
        <v>551</v>
      </c>
      <c r="C263" s="4" t="s">
        <v>752</v>
      </c>
      <c r="D263" s="4" t="s">
        <v>110</v>
      </c>
      <c r="E263" s="4" t="s">
        <v>37</v>
      </c>
      <c r="F263" s="4" t="s">
        <v>1309</v>
      </c>
      <c r="G263" s="9" t="s">
        <v>155</v>
      </c>
      <c r="H263" s="4" t="s">
        <v>1</v>
      </c>
      <c r="I263" s="62" t="s">
        <v>1477</v>
      </c>
      <c r="J263" s="10"/>
    </row>
    <row r="264" spans="1:10" ht="35.15" customHeight="1" x14ac:dyDescent="0.25">
      <c r="A264" s="16" t="s">
        <v>22</v>
      </c>
      <c r="B264" s="4" t="s">
        <v>551</v>
      </c>
      <c r="C264" s="4" t="s">
        <v>752</v>
      </c>
      <c r="D264" s="4" t="s">
        <v>110</v>
      </c>
      <c r="E264" s="4" t="s">
        <v>37</v>
      </c>
      <c r="F264" s="4" t="s">
        <v>1309</v>
      </c>
      <c r="G264" s="9" t="s">
        <v>155</v>
      </c>
      <c r="H264" s="4" t="s">
        <v>2</v>
      </c>
      <c r="I264" s="62" t="s">
        <v>1475</v>
      </c>
      <c r="J264" s="10"/>
    </row>
    <row r="265" spans="1:10" ht="35.15" customHeight="1" x14ac:dyDescent="0.25">
      <c r="A265" s="16" t="s">
        <v>22</v>
      </c>
      <c r="B265" s="4" t="s">
        <v>551</v>
      </c>
      <c r="C265" s="4" t="s">
        <v>752</v>
      </c>
      <c r="D265" s="4" t="s">
        <v>110</v>
      </c>
      <c r="E265" s="4" t="s">
        <v>37</v>
      </c>
      <c r="F265" s="4" t="s">
        <v>1123</v>
      </c>
      <c r="G265" s="9" t="s">
        <v>142</v>
      </c>
      <c r="H265" s="4" t="s">
        <v>0</v>
      </c>
      <c r="I265" s="62" t="s">
        <v>1332</v>
      </c>
      <c r="J265" s="10"/>
    </row>
    <row r="266" spans="1:10" ht="35.15" customHeight="1" x14ac:dyDescent="0.25">
      <c r="A266" s="16" t="s">
        <v>22</v>
      </c>
      <c r="B266" s="4" t="s">
        <v>551</v>
      </c>
      <c r="C266" s="4" t="s">
        <v>752</v>
      </c>
      <c r="D266" s="4" t="s">
        <v>110</v>
      </c>
      <c r="E266" s="4" t="s">
        <v>37</v>
      </c>
      <c r="F266" s="4" t="s">
        <v>1123</v>
      </c>
      <c r="G266" s="9" t="s">
        <v>142</v>
      </c>
      <c r="H266" s="4" t="s">
        <v>1</v>
      </c>
      <c r="I266" s="62" t="s">
        <v>1478</v>
      </c>
      <c r="J266" s="10"/>
    </row>
    <row r="267" spans="1:10" ht="35.15" customHeight="1" x14ac:dyDescent="0.25">
      <c r="A267" s="16" t="s">
        <v>22</v>
      </c>
      <c r="B267" s="4" t="s">
        <v>551</v>
      </c>
      <c r="C267" s="4" t="s">
        <v>752</v>
      </c>
      <c r="D267" s="4" t="s">
        <v>110</v>
      </c>
      <c r="E267" s="4" t="s">
        <v>37</v>
      </c>
      <c r="F267" s="4" t="s">
        <v>1123</v>
      </c>
      <c r="G267" s="9" t="s">
        <v>142</v>
      </c>
      <c r="H267" s="4" t="s">
        <v>2</v>
      </c>
      <c r="I267" s="62" t="s">
        <v>1331</v>
      </c>
      <c r="J267" s="10"/>
    </row>
    <row r="268" spans="1:10" ht="35.15" customHeight="1" x14ac:dyDescent="0.25">
      <c r="A268" s="16" t="s">
        <v>22</v>
      </c>
      <c r="B268" s="4" t="s">
        <v>645</v>
      </c>
      <c r="C268" s="4" t="s">
        <v>740</v>
      </c>
      <c r="D268" s="4" t="s">
        <v>110</v>
      </c>
      <c r="E268" s="4" t="s">
        <v>37</v>
      </c>
      <c r="F268" s="4" t="s">
        <v>1136</v>
      </c>
      <c r="G268" s="9" t="s">
        <v>455</v>
      </c>
      <c r="H268" s="4" t="s">
        <v>0</v>
      </c>
      <c r="I268" s="62" t="s">
        <v>1479</v>
      </c>
      <c r="J268" s="10"/>
    </row>
    <row r="269" spans="1:10" ht="35.15" customHeight="1" x14ac:dyDescent="0.25">
      <c r="A269" s="16" t="s">
        <v>22</v>
      </c>
      <c r="B269" s="4" t="s">
        <v>645</v>
      </c>
      <c r="C269" s="4" t="s">
        <v>740</v>
      </c>
      <c r="D269" s="4" t="s">
        <v>110</v>
      </c>
      <c r="E269" s="4" t="s">
        <v>37</v>
      </c>
      <c r="F269" s="4" t="s">
        <v>1136</v>
      </c>
      <c r="G269" s="9" t="s">
        <v>455</v>
      </c>
      <c r="H269" s="4" t="s">
        <v>1</v>
      </c>
      <c r="I269" s="62" t="s">
        <v>1474</v>
      </c>
      <c r="J269" s="10"/>
    </row>
    <row r="270" spans="1:10" ht="35.15" customHeight="1" x14ac:dyDescent="0.25">
      <c r="A270" s="16" t="s">
        <v>22</v>
      </c>
      <c r="B270" s="4" t="s">
        <v>645</v>
      </c>
      <c r="C270" s="4" t="s">
        <v>740</v>
      </c>
      <c r="D270" s="4" t="s">
        <v>110</v>
      </c>
      <c r="E270" s="4" t="s">
        <v>37</v>
      </c>
      <c r="F270" s="4" t="s">
        <v>1136</v>
      </c>
      <c r="G270" s="9" t="s">
        <v>455</v>
      </c>
      <c r="H270" s="4" t="s">
        <v>2</v>
      </c>
      <c r="I270" s="62" t="s">
        <v>1472</v>
      </c>
      <c r="J270" s="10"/>
    </row>
    <row r="271" spans="1:10" ht="35.15" customHeight="1" x14ac:dyDescent="0.25">
      <c r="A271" s="16" t="s">
        <v>22</v>
      </c>
      <c r="B271" s="4" t="s">
        <v>645</v>
      </c>
      <c r="C271" s="4" t="s">
        <v>740</v>
      </c>
      <c r="D271" s="4" t="s">
        <v>110</v>
      </c>
      <c r="E271" s="4" t="s">
        <v>37</v>
      </c>
      <c r="F271" s="4" t="s">
        <v>1310</v>
      </c>
      <c r="G271" s="9" t="s">
        <v>457</v>
      </c>
      <c r="H271" s="4" t="s">
        <v>0</v>
      </c>
      <c r="I271" s="62" t="s">
        <v>1480</v>
      </c>
      <c r="J271" s="10"/>
    </row>
    <row r="272" spans="1:10" ht="35.15" customHeight="1" x14ac:dyDescent="0.25">
      <c r="A272" s="16" t="s">
        <v>22</v>
      </c>
      <c r="B272" s="4" t="s">
        <v>645</v>
      </c>
      <c r="C272" s="4" t="s">
        <v>740</v>
      </c>
      <c r="D272" s="4" t="s">
        <v>110</v>
      </c>
      <c r="E272" s="4" t="s">
        <v>37</v>
      </c>
      <c r="F272" s="4" t="s">
        <v>1310</v>
      </c>
      <c r="G272" s="9" t="s">
        <v>457</v>
      </c>
      <c r="H272" s="4" t="s">
        <v>1</v>
      </c>
      <c r="I272" s="62" t="s">
        <v>1346</v>
      </c>
      <c r="J272" s="10"/>
    </row>
    <row r="273" spans="1:10" ht="35.15" customHeight="1" x14ac:dyDescent="0.25">
      <c r="A273" s="16" t="s">
        <v>22</v>
      </c>
      <c r="B273" s="4" t="s">
        <v>645</v>
      </c>
      <c r="C273" s="4" t="s">
        <v>740</v>
      </c>
      <c r="D273" s="4" t="s">
        <v>110</v>
      </c>
      <c r="E273" s="4" t="s">
        <v>37</v>
      </c>
      <c r="F273" s="4" t="s">
        <v>1310</v>
      </c>
      <c r="G273" s="9" t="s">
        <v>457</v>
      </c>
      <c r="H273" s="4" t="s">
        <v>2</v>
      </c>
      <c r="I273" s="62" t="s">
        <v>1347</v>
      </c>
      <c r="J273" s="10"/>
    </row>
    <row r="274" spans="1:10" ht="35.15" customHeight="1" x14ac:dyDescent="0.25">
      <c r="A274" s="16" t="s">
        <v>22</v>
      </c>
      <c r="B274" s="4" t="s">
        <v>645</v>
      </c>
      <c r="C274" s="4" t="s">
        <v>740</v>
      </c>
      <c r="D274" s="4" t="s">
        <v>110</v>
      </c>
      <c r="E274" s="4" t="s">
        <v>37</v>
      </c>
      <c r="F274" s="4" t="s">
        <v>1310</v>
      </c>
      <c r="G274" s="9" t="s">
        <v>457</v>
      </c>
      <c r="H274" s="4" t="s">
        <v>3</v>
      </c>
      <c r="I274" s="62" t="s">
        <v>1345</v>
      </c>
      <c r="J274" s="10"/>
    </row>
    <row r="275" spans="1:10" ht="35.15" customHeight="1" x14ac:dyDescent="0.25">
      <c r="A275" s="16" t="s">
        <v>22</v>
      </c>
      <c r="B275" s="4" t="s">
        <v>645</v>
      </c>
      <c r="C275" s="4" t="s">
        <v>740</v>
      </c>
      <c r="D275" s="4" t="s">
        <v>110</v>
      </c>
      <c r="E275" s="4" t="s">
        <v>37</v>
      </c>
      <c r="F275" s="4" t="s">
        <v>1131</v>
      </c>
      <c r="G275" s="9" t="s">
        <v>129</v>
      </c>
      <c r="H275" s="4" t="s">
        <v>0</v>
      </c>
      <c r="I275" s="62" t="s">
        <v>1350</v>
      </c>
      <c r="J275" s="10"/>
    </row>
    <row r="276" spans="1:10" ht="35.15" customHeight="1" x14ac:dyDescent="0.25">
      <c r="A276" s="16" t="s">
        <v>22</v>
      </c>
      <c r="B276" s="4" t="s">
        <v>645</v>
      </c>
      <c r="C276" s="4" t="s">
        <v>740</v>
      </c>
      <c r="D276" s="4" t="s">
        <v>110</v>
      </c>
      <c r="E276" s="4" t="s">
        <v>37</v>
      </c>
      <c r="F276" s="4" t="s">
        <v>1131</v>
      </c>
      <c r="G276" s="9" t="s">
        <v>129</v>
      </c>
      <c r="H276" s="4" t="s">
        <v>1</v>
      </c>
      <c r="I276" s="62" t="s">
        <v>726</v>
      </c>
      <c r="J276" s="10"/>
    </row>
    <row r="277" spans="1:10" ht="35.15" customHeight="1" x14ac:dyDescent="0.25">
      <c r="A277" s="16" t="s">
        <v>22</v>
      </c>
      <c r="B277" s="4" t="s">
        <v>645</v>
      </c>
      <c r="C277" s="4" t="s">
        <v>740</v>
      </c>
      <c r="D277" s="4" t="s">
        <v>110</v>
      </c>
      <c r="E277" s="4" t="s">
        <v>37</v>
      </c>
      <c r="F277" s="4" t="s">
        <v>1131</v>
      </c>
      <c r="G277" s="9" t="s">
        <v>129</v>
      </c>
      <c r="H277" s="4" t="s">
        <v>2</v>
      </c>
      <c r="I277" s="62" t="s">
        <v>727</v>
      </c>
      <c r="J277" s="10"/>
    </row>
    <row r="278" spans="1:10" ht="35.15" customHeight="1" x14ac:dyDescent="0.25">
      <c r="A278" s="16" t="s">
        <v>22</v>
      </c>
      <c r="B278" s="4" t="s">
        <v>645</v>
      </c>
      <c r="C278" s="4" t="s">
        <v>740</v>
      </c>
      <c r="D278" s="4" t="s">
        <v>110</v>
      </c>
      <c r="E278" s="4" t="s">
        <v>37</v>
      </c>
      <c r="F278" s="4" t="s">
        <v>1131</v>
      </c>
      <c r="G278" s="9" t="s">
        <v>129</v>
      </c>
      <c r="H278" s="4" t="s">
        <v>3</v>
      </c>
      <c r="I278" s="62" t="s">
        <v>1351</v>
      </c>
      <c r="J278" s="10"/>
    </row>
    <row r="279" spans="1:10" ht="35.15" customHeight="1" x14ac:dyDescent="0.25">
      <c r="A279" s="16" t="s">
        <v>22</v>
      </c>
      <c r="B279" s="4" t="s">
        <v>645</v>
      </c>
      <c r="C279" s="4" t="s">
        <v>740</v>
      </c>
      <c r="D279" s="4" t="s">
        <v>110</v>
      </c>
      <c r="E279" s="4" t="s">
        <v>37</v>
      </c>
      <c r="F279" s="4" t="s">
        <v>1131</v>
      </c>
      <c r="G279" s="9" t="s">
        <v>129</v>
      </c>
      <c r="H279" s="4" t="s">
        <v>4</v>
      </c>
      <c r="I279" s="62" t="s">
        <v>1349</v>
      </c>
      <c r="J279" s="10"/>
    </row>
    <row r="280" spans="1:10" ht="35.15" customHeight="1" x14ac:dyDescent="0.25">
      <c r="A280" s="16" t="s">
        <v>22</v>
      </c>
      <c r="B280" s="4" t="s">
        <v>645</v>
      </c>
      <c r="C280" s="4" t="s">
        <v>740</v>
      </c>
      <c r="D280" s="4" t="s">
        <v>110</v>
      </c>
      <c r="E280" s="4" t="s">
        <v>37</v>
      </c>
      <c r="F280" s="4" t="s">
        <v>1128</v>
      </c>
      <c r="G280" s="9" t="s">
        <v>126</v>
      </c>
      <c r="H280" s="4" t="s">
        <v>0</v>
      </c>
      <c r="I280" s="62" t="s">
        <v>1338</v>
      </c>
      <c r="J280" s="10"/>
    </row>
    <row r="281" spans="1:10" ht="35.15" customHeight="1" x14ac:dyDescent="0.25">
      <c r="A281" s="16" t="s">
        <v>22</v>
      </c>
      <c r="B281" s="4" t="s">
        <v>645</v>
      </c>
      <c r="C281" s="4" t="s">
        <v>740</v>
      </c>
      <c r="D281" s="4" t="s">
        <v>110</v>
      </c>
      <c r="E281" s="4" t="s">
        <v>37</v>
      </c>
      <c r="F281" s="4" t="s">
        <v>1128</v>
      </c>
      <c r="G281" s="9" t="s">
        <v>126</v>
      </c>
      <c r="H281" s="4" t="s">
        <v>1</v>
      </c>
      <c r="I281" s="62" t="s">
        <v>1339</v>
      </c>
      <c r="J281" s="10"/>
    </row>
    <row r="282" spans="1:10" ht="35.15" customHeight="1" x14ac:dyDescent="0.25">
      <c r="A282" s="16" t="s">
        <v>22</v>
      </c>
      <c r="B282" s="4" t="s">
        <v>645</v>
      </c>
      <c r="C282" s="4" t="s">
        <v>740</v>
      </c>
      <c r="D282" s="4" t="s">
        <v>110</v>
      </c>
      <c r="E282" s="4" t="s">
        <v>37</v>
      </c>
      <c r="F282" s="4" t="s">
        <v>1128</v>
      </c>
      <c r="G282" s="9" t="s">
        <v>126</v>
      </c>
      <c r="H282" s="4" t="s">
        <v>2</v>
      </c>
      <c r="I282" s="62" t="s">
        <v>1340</v>
      </c>
      <c r="J282" s="10"/>
    </row>
    <row r="283" spans="1:10" ht="35.15" customHeight="1" x14ac:dyDescent="0.25">
      <c r="A283" s="16" t="s">
        <v>22</v>
      </c>
      <c r="B283" s="4" t="s">
        <v>645</v>
      </c>
      <c r="C283" s="4" t="s">
        <v>740</v>
      </c>
      <c r="D283" s="4" t="s">
        <v>110</v>
      </c>
      <c r="E283" s="4" t="s">
        <v>37</v>
      </c>
      <c r="F283" s="4" t="s">
        <v>1128</v>
      </c>
      <c r="G283" s="9" t="s">
        <v>126</v>
      </c>
      <c r="H283" s="4" t="s">
        <v>3</v>
      </c>
      <c r="I283" s="62" t="s">
        <v>1341</v>
      </c>
      <c r="J283" s="10"/>
    </row>
    <row r="284" spans="1:10" ht="35.15" customHeight="1" x14ac:dyDescent="0.25">
      <c r="A284" s="16" t="s">
        <v>22</v>
      </c>
      <c r="B284" s="4" t="s">
        <v>645</v>
      </c>
      <c r="C284" s="4" t="s">
        <v>740</v>
      </c>
      <c r="D284" s="4" t="s">
        <v>110</v>
      </c>
      <c r="E284" s="4" t="s">
        <v>37</v>
      </c>
      <c r="F284" s="4" t="s">
        <v>1128</v>
      </c>
      <c r="G284" s="9" t="s">
        <v>126</v>
      </c>
      <c r="H284" s="4" t="s">
        <v>4</v>
      </c>
      <c r="I284" s="62" t="s">
        <v>1337</v>
      </c>
      <c r="J284" s="10"/>
    </row>
    <row r="285" spans="1:10" ht="35.15" customHeight="1" x14ac:dyDescent="0.25">
      <c r="A285" s="16" t="s">
        <v>22</v>
      </c>
      <c r="B285" s="4" t="s">
        <v>645</v>
      </c>
      <c r="C285" s="4" t="s">
        <v>752</v>
      </c>
      <c r="D285" s="4" t="s">
        <v>110</v>
      </c>
      <c r="E285" s="4" t="s">
        <v>37</v>
      </c>
      <c r="F285" s="4" t="s">
        <v>1312</v>
      </c>
      <c r="G285" s="9" t="s">
        <v>467</v>
      </c>
      <c r="H285" s="4" t="s">
        <v>0</v>
      </c>
      <c r="I285" s="62" t="s">
        <v>1482</v>
      </c>
      <c r="J285" s="10"/>
    </row>
    <row r="286" spans="1:10" ht="35.15" customHeight="1" x14ac:dyDescent="0.25">
      <c r="A286" s="16" t="s">
        <v>22</v>
      </c>
      <c r="B286" s="4" t="s">
        <v>645</v>
      </c>
      <c r="C286" s="4" t="s">
        <v>752</v>
      </c>
      <c r="D286" s="4" t="s">
        <v>110</v>
      </c>
      <c r="E286" s="4" t="s">
        <v>37</v>
      </c>
      <c r="F286" s="4" t="s">
        <v>1312</v>
      </c>
      <c r="G286" s="9" t="s">
        <v>467</v>
      </c>
      <c r="H286" s="4" t="s">
        <v>1</v>
      </c>
      <c r="I286" s="62" t="s">
        <v>1483</v>
      </c>
      <c r="J286" s="10"/>
    </row>
    <row r="287" spans="1:10" ht="35.15" customHeight="1" x14ac:dyDescent="0.25">
      <c r="A287" s="16" t="s">
        <v>22</v>
      </c>
      <c r="B287" s="4" t="s">
        <v>645</v>
      </c>
      <c r="C287" s="4" t="s">
        <v>752</v>
      </c>
      <c r="D287" s="4" t="s">
        <v>110</v>
      </c>
      <c r="E287" s="4" t="s">
        <v>37</v>
      </c>
      <c r="F287" s="4" t="s">
        <v>1312</v>
      </c>
      <c r="G287" s="9" t="s">
        <v>467</v>
      </c>
      <c r="H287" s="4" t="s">
        <v>2</v>
      </c>
      <c r="I287" s="62" t="s">
        <v>1481</v>
      </c>
      <c r="J287" s="10"/>
    </row>
    <row r="288" spans="1:10" ht="35.15" customHeight="1" x14ac:dyDescent="0.25">
      <c r="A288" s="16" t="s">
        <v>22</v>
      </c>
      <c r="B288" s="4" t="s">
        <v>645</v>
      </c>
      <c r="C288" s="4" t="s">
        <v>752</v>
      </c>
      <c r="D288" s="4" t="s">
        <v>110</v>
      </c>
      <c r="E288" s="4" t="s">
        <v>37</v>
      </c>
      <c r="F288" s="4" t="s">
        <v>1132</v>
      </c>
      <c r="G288" s="9" t="s">
        <v>165</v>
      </c>
      <c r="H288" s="4" t="s">
        <v>0</v>
      </c>
      <c r="I288" s="62" t="s">
        <v>958</v>
      </c>
      <c r="J288" s="10"/>
    </row>
    <row r="289" spans="1:10" ht="35.15" customHeight="1" x14ac:dyDescent="0.25">
      <c r="A289" s="16" t="s">
        <v>22</v>
      </c>
      <c r="B289" s="4" t="s">
        <v>645</v>
      </c>
      <c r="C289" s="4" t="s">
        <v>752</v>
      </c>
      <c r="D289" s="4" t="s">
        <v>110</v>
      </c>
      <c r="E289" s="4" t="s">
        <v>37</v>
      </c>
      <c r="F289" s="4" t="s">
        <v>1132</v>
      </c>
      <c r="G289" s="9" t="s">
        <v>165</v>
      </c>
      <c r="H289" s="4" t="s">
        <v>1</v>
      </c>
      <c r="I289" s="62" t="s">
        <v>959</v>
      </c>
      <c r="J289" s="10"/>
    </row>
    <row r="290" spans="1:10" ht="35.15" customHeight="1" x14ac:dyDescent="0.25">
      <c r="A290" s="16" t="s">
        <v>22</v>
      </c>
      <c r="B290" s="4" t="s">
        <v>645</v>
      </c>
      <c r="C290" s="4" t="s">
        <v>752</v>
      </c>
      <c r="D290" s="4" t="s">
        <v>110</v>
      </c>
      <c r="E290" s="4" t="s">
        <v>37</v>
      </c>
      <c r="F290" s="4" t="s">
        <v>1132</v>
      </c>
      <c r="G290" s="9" t="s">
        <v>165</v>
      </c>
      <c r="H290" s="4" t="s">
        <v>2</v>
      </c>
      <c r="I290" s="62" t="s">
        <v>960</v>
      </c>
      <c r="J290" s="10"/>
    </row>
    <row r="291" spans="1:10" ht="35.15" customHeight="1" x14ac:dyDescent="0.25">
      <c r="A291" s="16" t="s">
        <v>22</v>
      </c>
      <c r="B291" s="4" t="s">
        <v>551</v>
      </c>
      <c r="C291" s="4" t="s">
        <v>740</v>
      </c>
      <c r="D291" s="4" t="s">
        <v>134</v>
      </c>
      <c r="E291" s="4" t="s">
        <v>18</v>
      </c>
      <c r="F291" s="4" t="s">
        <v>1137</v>
      </c>
      <c r="G291" s="9" t="s">
        <v>136</v>
      </c>
      <c r="H291" s="4" t="s">
        <v>0</v>
      </c>
      <c r="I291" s="62" t="s">
        <v>1485</v>
      </c>
      <c r="J291" s="10"/>
    </row>
    <row r="292" spans="1:10" ht="35.15" customHeight="1" x14ac:dyDescent="0.25">
      <c r="A292" s="16" t="s">
        <v>22</v>
      </c>
      <c r="B292" s="4" t="s">
        <v>551</v>
      </c>
      <c r="C292" s="4" t="s">
        <v>740</v>
      </c>
      <c r="D292" s="4" t="s">
        <v>134</v>
      </c>
      <c r="E292" s="4" t="s">
        <v>18</v>
      </c>
      <c r="F292" s="4" t="s">
        <v>1137</v>
      </c>
      <c r="G292" s="9" t="s">
        <v>136</v>
      </c>
      <c r="H292" s="4" t="s">
        <v>1</v>
      </c>
      <c r="I292" s="62" t="s">
        <v>1486</v>
      </c>
      <c r="J292" s="10"/>
    </row>
    <row r="293" spans="1:10" ht="35.15" customHeight="1" x14ac:dyDescent="0.25">
      <c r="A293" s="16" t="s">
        <v>22</v>
      </c>
      <c r="B293" s="4" t="s">
        <v>551</v>
      </c>
      <c r="C293" s="4" t="s">
        <v>740</v>
      </c>
      <c r="D293" s="4" t="s">
        <v>134</v>
      </c>
      <c r="E293" s="4" t="s">
        <v>18</v>
      </c>
      <c r="F293" s="4" t="s">
        <v>1137</v>
      </c>
      <c r="G293" s="9" t="s">
        <v>136</v>
      </c>
      <c r="H293" s="4" t="s">
        <v>2</v>
      </c>
      <c r="I293" s="62" t="s">
        <v>1484</v>
      </c>
      <c r="J293" s="10"/>
    </row>
    <row r="294" spans="1:10" ht="35.15" customHeight="1" x14ac:dyDescent="0.25">
      <c r="A294" s="16" t="s">
        <v>22</v>
      </c>
      <c r="B294" s="4" t="s">
        <v>551</v>
      </c>
      <c r="C294" s="4" t="s">
        <v>740</v>
      </c>
      <c r="D294" s="4" t="s">
        <v>134</v>
      </c>
      <c r="E294" s="4" t="s">
        <v>18</v>
      </c>
      <c r="F294" s="4" t="s">
        <v>1138</v>
      </c>
      <c r="G294" s="9" t="s">
        <v>149</v>
      </c>
      <c r="H294" s="4" t="s">
        <v>0</v>
      </c>
      <c r="I294" s="62" t="s">
        <v>768</v>
      </c>
      <c r="J294" s="10"/>
    </row>
    <row r="295" spans="1:10" ht="35.15" customHeight="1" x14ac:dyDescent="0.25">
      <c r="A295" s="16" t="s">
        <v>22</v>
      </c>
      <c r="B295" s="4" t="s">
        <v>551</v>
      </c>
      <c r="C295" s="4" t="s">
        <v>740</v>
      </c>
      <c r="D295" s="4" t="s">
        <v>134</v>
      </c>
      <c r="E295" s="4" t="s">
        <v>18</v>
      </c>
      <c r="F295" s="4" t="s">
        <v>1138</v>
      </c>
      <c r="G295" s="9" t="s">
        <v>149</v>
      </c>
      <c r="H295" s="4" t="s">
        <v>1</v>
      </c>
      <c r="I295" s="62" t="s">
        <v>1488</v>
      </c>
      <c r="J295" s="10"/>
    </row>
    <row r="296" spans="1:10" ht="35.15" customHeight="1" x14ac:dyDescent="0.25">
      <c r="A296" s="16" t="s">
        <v>22</v>
      </c>
      <c r="B296" s="4" t="s">
        <v>551</v>
      </c>
      <c r="C296" s="4" t="s">
        <v>740</v>
      </c>
      <c r="D296" s="4" t="s">
        <v>134</v>
      </c>
      <c r="E296" s="4" t="s">
        <v>18</v>
      </c>
      <c r="F296" s="4" t="s">
        <v>1138</v>
      </c>
      <c r="G296" s="9" t="s">
        <v>149</v>
      </c>
      <c r="H296" s="4" t="s">
        <v>2</v>
      </c>
      <c r="I296" s="62" t="s">
        <v>1487</v>
      </c>
      <c r="J296" s="10"/>
    </row>
    <row r="297" spans="1:10" ht="35.15" customHeight="1" x14ac:dyDescent="0.25">
      <c r="A297" s="16" t="s">
        <v>22</v>
      </c>
      <c r="B297" s="4" t="s">
        <v>551</v>
      </c>
      <c r="C297" s="4" t="s">
        <v>740</v>
      </c>
      <c r="D297" s="4" t="s">
        <v>134</v>
      </c>
      <c r="E297" s="4" t="s">
        <v>18</v>
      </c>
      <c r="F297" s="4" t="s">
        <v>1139</v>
      </c>
      <c r="G297" s="9" t="s">
        <v>119</v>
      </c>
      <c r="H297" s="4" t="s">
        <v>0</v>
      </c>
      <c r="I297" s="62" t="s">
        <v>1490</v>
      </c>
      <c r="J297" s="10"/>
    </row>
    <row r="298" spans="1:10" ht="35.15" customHeight="1" x14ac:dyDescent="0.25">
      <c r="A298" s="16" t="s">
        <v>22</v>
      </c>
      <c r="B298" s="4" t="s">
        <v>551</v>
      </c>
      <c r="C298" s="4" t="s">
        <v>740</v>
      </c>
      <c r="D298" s="4" t="s">
        <v>134</v>
      </c>
      <c r="E298" s="4" t="s">
        <v>18</v>
      </c>
      <c r="F298" s="4" t="s">
        <v>1139</v>
      </c>
      <c r="G298" s="9" t="s">
        <v>119</v>
      </c>
      <c r="H298" s="4" t="s">
        <v>1</v>
      </c>
      <c r="I298" s="62" t="s">
        <v>1491</v>
      </c>
      <c r="J298" s="10"/>
    </row>
    <row r="299" spans="1:10" ht="35.15" customHeight="1" x14ac:dyDescent="0.25">
      <c r="A299" s="16" t="s">
        <v>22</v>
      </c>
      <c r="B299" s="4" t="s">
        <v>551</v>
      </c>
      <c r="C299" s="4" t="s">
        <v>740</v>
      </c>
      <c r="D299" s="4" t="s">
        <v>134</v>
      </c>
      <c r="E299" s="4" t="s">
        <v>18</v>
      </c>
      <c r="F299" s="4" t="s">
        <v>1139</v>
      </c>
      <c r="G299" s="9" t="s">
        <v>119</v>
      </c>
      <c r="H299" s="4" t="s">
        <v>2</v>
      </c>
      <c r="I299" s="62" t="s">
        <v>1489</v>
      </c>
      <c r="J299" s="10"/>
    </row>
    <row r="300" spans="1:10" ht="35.15" customHeight="1" x14ac:dyDescent="0.25">
      <c r="A300" s="16" t="s">
        <v>22</v>
      </c>
      <c r="B300" s="4" t="s">
        <v>551</v>
      </c>
      <c r="C300" s="4" t="s">
        <v>740</v>
      </c>
      <c r="D300" s="4" t="s">
        <v>134</v>
      </c>
      <c r="E300" s="4" t="s">
        <v>18</v>
      </c>
      <c r="F300" s="4" t="s">
        <v>1140</v>
      </c>
      <c r="G300" s="9" t="s">
        <v>140</v>
      </c>
      <c r="H300" s="4" t="s">
        <v>0</v>
      </c>
      <c r="I300" s="62" t="s">
        <v>1493</v>
      </c>
      <c r="J300" s="10"/>
    </row>
    <row r="301" spans="1:10" ht="35.15" customHeight="1" x14ac:dyDescent="0.25">
      <c r="A301" s="16" t="s">
        <v>22</v>
      </c>
      <c r="B301" s="4" t="s">
        <v>551</v>
      </c>
      <c r="C301" s="4" t="s">
        <v>740</v>
      </c>
      <c r="D301" s="4" t="s">
        <v>134</v>
      </c>
      <c r="E301" s="4" t="s">
        <v>18</v>
      </c>
      <c r="F301" s="4" t="s">
        <v>1140</v>
      </c>
      <c r="G301" s="9" t="s">
        <v>140</v>
      </c>
      <c r="H301" s="4" t="s">
        <v>1</v>
      </c>
      <c r="I301" s="62" t="s">
        <v>1494</v>
      </c>
      <c r="J301" s="10"/>
    </row>
    <row r="302" spans="1:10" ht="35.15" customHeight="1" x14ac:dyDescent="0.25">
      <c r="A302" s="16" t="s">
        <v>22</v>
      </c>
      <c r="B302" s="4" t="s">
        <v>551</v>
      </c>
      <c r="C302" s="4" t="s">
        <v>740</v>
      </c>
      <c r="D302" s="4" t="s">
        <v>134</v>
      </c>
      <c r="E302" s="4" t="s">
        <v>18</v>
      </c>
      <c r="F302" s="4" t="s">
        <v>1140</v>
      </c>
      <c r="G302" s="9" t="s">
        <v>140</v>
      </c>
      <c r="H302" s="4" t="s">
        <v>2</v>
      </c>
      <c r="I302" s="62" t="s">
        <v>1495</v>
      </c>
      <c r="J302" s="10"/>
    </row>
    <row r="303" spans="1:10" ht="35.15" customHeight="1" x14ac:dyDescent="0.25">
      <c r="A303" s="16" t="s">
        <v>22</v>
      </c>
      <c r="B303" s="4" t="s">
        <v>551</v>
      </c>
      <c r="C303" s="4" t="s">
        <v>740</v>
      </c>
      <c r="D303" s="4" t="s">
        <v>134</v>
      </c>
      <c r="E303" s="4" t="s">
        <v>18</v>
      </c>
      <c r="F303" s="4" t="s">
        <v>1140</v>
      </c>
      <c r="G303" s="9" t="s">
        <v>140</v>
      </c>
      <c r="H303" s="4" t="s">
        <v>3</v>
      </c>
      <c r="I303" s="62" t="s">
        <v>1496</v>
      </c>
      <c r="J303" s="10"/>
    </row>
    <row r="304" spans="1:10" ht="35.15" customHeight="1" x14ac:dyDescent="0.25">
      <c r="A304" s="16" t="s">
        <v>22</v>
      </c>
      <c r="B304" s="4" t="s">
        <v>551</v>
      </c>
      <c r="C304" s="4" t="s">
        <v>740</v>
      </c>
      <c r="D304" s="4" t="s">
        <v>134</v>
      </c>
      <c r="E304" s="4" t="s">
        <v>18</v>
      </c>
      <c r="F304" s="4" t="s">
        <v>1140</v>
      </c>
      <c r="G304" s="9" t="s">
        <v>140</v>
      </c>
      <c r="H304" s="4" t="s">
        <v>4</v>
      </c>
      <c r="I304" s="62" t="s">
        <v>1492</v>
      </c>
      <c r="J304" s="10"/>
    </row>
    <row r="305" spans="1:10" ht="35.15" customHeight="1" x14ac:dyDescent="0.25">
      <c r="A305" s="16" t="s">
        <v>22</v>
      </c>
      <c r="B305" s="4" t="s">
        <v>551</v>
      </c>
      <c r="C305" s="4" t="s">
        <v>766</v>
      </c>
      <c r="D305" s="4" t="s">
        <v>134</v>
      </c>
      <c r="E305" s="4" t="s">
        <v>18</v>
      </c>
      <c r="F305" s="4" t="s">
        <v>1144</v>
      </c>
      <c r="G305" s="9" t="s">
        <v>138</v>
      </c>
      <c r="H305" s="4" t="s">
        <v>0</v>
      </c>
      <c r="I305" s="62" t="s">
        <v>1498</v>
      </c>
      <c r="J305" s="10"/>
    </row>
    <row r="306" spans="1:10" ht="35.15" customHeight="1" x14ac:dyDescent="0.25">
      <c r="A306" s="16" t="s">
        <v>22</v>
      </c>
      <c r="B306" s="4" t="s">
        <v>551</v>
      </c>
      <c r="C306" s="4" t="s">
        <v>766</v>
      </c>
      <c r="D306" s="4" t="s">
        <v>134</v>
      </c>
      <c r="E306" s="4" t="s">
        <v>18</v>
      </c>
      <c r="F306" s="4" t="s">
        <v>1144</v>
      </c>
      <c r="G306" s="9" t="s">
        <v>138</v>
      </c>
      <c r="H306" s="4" t="s">
        <v>1</v>
      </c>
      <c r="I306" s="62" t="s">
        <v>1655</v>
      </c>
      <c r="J306" s="10"/>
    </row>
    <row r="307" spans="1:10" ht="35.15" customHeight="1" x14ac:dyDescent="0.25">
      <c r="A307" s="16" t="s">
        <v>22</v>
      </c>
      <c r="B307" s="4" t="s">
        <v>551</v>
      </c>
      <c r="C307" s="4" t="s">
        <v>766</v>
      </c>
      <c r="D307" s="4" t="s">
        <v>134</v>
      </c>
      <c r="E307" s="4" t="s">
        <v>18</v>
      </c>
      <c r="F307" s="4" t="s">
        <v>1144</v>
      </c>
      <c r="G307" s="9" t="s">
        <v>138</v>
      </c>
      <c r="H307" s="4" t="s">
        <v>2</v>
      </c>
      <c r="I307" s="62" t="s">
        <v>1499</v>
      </c>
      <c r="J307" s="10"/>
    </row>
    <row r="308" spans="1:10" ht="35.15" customHeight="1" x14ac:dyDescent="0.25">
      <c r="A308" s="16" t="s">
        <v>22</v>
      </c>
      <c r="B308" s="4" t="s">
        <v>551</v>
      </c>
      <c r="C308" s="4" t="s">
        <v>766</v>
      </c>
      <c r="D308" s="4" t="s">
        <v>134</v>
      </c>
      <c r="E308" s="4" t="s">
        <v>18</v>
      </c>
      <c r="F308" s="4" t="s">
        <v>1144</v>
      </c>
      <c r="G308" s="9" t="s">
        <v>138</v>
      </c>
      <c r="H308" s="4" t="s">
        <v>3</v>
      </c>
      <c r="I308" s="62" t="s">
        <v>1500</v>
      </c>
      <c r="J308" s="10"/>
    </row>
    <row r="309" spans="1:10" ht="35.15" customHeight="1" x14ac:dyDescent="0.25">
      <c r="A309" s="16" t="s">
        <v>22</v>
      </c>
      <c r="B309" s="4" t="s">
        <v>551</v>
      </c>
      <c r="C309" s="4" t="s">
        <v>766</v>
      </c>
      <c r="D309" s="4" t="s">
        <v>134</v>
      </c>
      <c r="E309" s="4" t="s">
        <v>18</v>
      </c>
      <c r="F309" s="4" t="s">
        <v>1144</v>
      </c>
      <c r="G309" s="9" t="s">
        <v>138</v>
      </c>
      <c r="H309" s="4" t="s">
        <v>4</v>
      </c>
      <c r="I309" s="62" t="s">
        <v>1497</v>
      </c>
      <c r="J309" s="10"/>
    </row>
    <row r="310" spans="1:10" ht="35.15" customHeight="1" x14ac:dyDescent="0.25">
      <c r="A310" s="16" t="s">
        <v>22</v>
      </c>
      <c r="B310" s="4" t="s">
        <v>645</v>
      </c>
      <c r="C310" s="4" t="s">
        <v>740</v>
      </c>
      <c r="D310" s="4" t="s">
        <v>134</v>
      </c>
      <c r="E310" s="4" t="s">
        <v>18</v>
      </c>
      <c r="F310" s="4" t="s">
        <v>1147</v>
      </c>
      <c r="G310" s="9" t="s">
        <v>464</v>
      </c>
      <c r="H310" s="4" t="s">
        <v>0</v>
      </c>
      <c r="I310" s="62" t="s">
        <v>948</v>
      </c>
      <c r="J310" s="10"/>
    </row>
    <row r="311" spans="1:10" ht="35.15" customHeight="1" x14ac:dyDescent="0.25">
      <c r="A311" s="16" t="s">
        <v>22</v>
      </c>
      <c r="B311" s="4" t="s">
        <v>645</v>
      </c>
      <c r="C311" s="4" t="s">
        <v>740</v>
      </c>
      <c r="D311" s="4" t="s">
        <v>134</v>
      </c>
      <c r="E311" s="4" t="s">
        <v>18</v>
      </c>
      <c r="F311" s="4" t="s">
        <v>1147</v>
      </c>
      <c r="G311" s="9" t="s">
        <v>464</v>
      </c>
      <c r="H311" s="4" t="s">
        <v>1</v>
      </c>
      <c r="I311" s="62" t="s">
        <v>950</v>
      </c>
      <c r="J311" s="10"/>
    </row>
    <row r="312" spans="1:10" ht="35.15" customHeight="1" x14ac:dyDescent="0.25">
      <c r="A312" s="16" t="s">
        <v>22</v>
      </c>
      <c r="B312" s="4" t="s">
        <v>645</v>
      </c>
      <c r="C312" s="4" t="s">
        <v>740</v>
      </c>
      <c r="D312" s="4" t="s">
        <v>134</v>
      </c>
      <c r="E312" s="4" t="s">
        <v>18</v>
      </c>
      <c r="F312" s="4" t="s">
        <v>1148</v>
      </c>
      <c r="G312" s="9" t="s">
        <v>172</v>
      </c>
      <c r="H312" s="4" t="s">
        <v>0</v>
      </c>
      <c r="I312" s="62" t="s">
        <v>968</v>
      </c>
      <c r="J312" s="10"/>
    </row>
    <row r="313" spans="1:10" ht="35.15" customHeight="1" x14ac:dyDescent="0.25">
      <c r="A313" s="16" t="s">
        <v>22</v>
      </c>
      <c r="B313" s="4" t="s">
        <v>645</v>
      </c>
      <c r="C313" s="4" t="s">
        <v>740</v>
      </c>
      <c r="D313" s="4" t="s">
        <v>134</v>
      </c>
      <c r="E313" s="4" t="s">
        <v>18</v>
      </c>
      <c r="F313" s="4" t="s">
        <v>1148</v>
      </c>
      <c r="G313" s="9" t="s">
        <v>172</v>
      </c>
      <c r="H313" s="4" t="s">
        <v>1</v>
      </c>
      <c r="I313" s="62" t="s">
        <v>969</v>
      </c>
      <c r="J313" s="10"/>
    </row>
    <row r="314" spans="1:10" ht="35.15" customHeight="1" x14ac:dyDescent="0.25">
      <c r="A314" s="16" t="s">
        <v>22</v>
      </c>
      <c r="B314" s="4" t="s">
        <v>645</v>
      </c>
      <c r="C314" s="4" t="s">
        <v>740</v>
      </c>
      <c r="D314" s="4" t="s">
        <v>134</v>
      </c>
      <c r="E314" s="4" t="s">
        <v>18</v>
      </c>
      <c r="F314" s="4" t="s">
        <v>1148</v>
      </c>
      <c r="G314" s="9" t="s">
        <v>172</v>
      </c>
      <c r="H314" s="4" t="s">
        <v>2</v>
      </c>
      <c r="I314" s="62" t="s">
        <v>970</v>
      </c>
      <c r="J314" s="10"/>
    </row>
    <row r="315" spans="1:10" ht="35.15" customHeight="1" x14ac:dyDescent="0.25">
      <c r="A315" s="16" t="s">
        <v>22</v>
      </c>
      <c r="B315" s="4" t="s">
        <v>645</v>
      </c>
      <c r="C315" s="4" t="s">
        <v>740</v>
      </c>
      <c r="D315" s="4" t="s">
        <v>134</v>
      </c>
      <c r="E315" s="4" t="s">
        <v>18</v>
      </c>
      <c r="F315" s="4" t="s">
        <v>1149</v>
      </c>
      <c r="G315" s="9" t="s">
        <v>128</v>
      </c>
      <c r="H315" s="4" t="s">
        <v>0</v>
      </c>
      <c r="I315" s="62" t="s">
        <v>1502</v>
      </c>
      <c r="J315" s="10"/>
    </row>
    <row r="316" spans="1:10" ht="35.15" customHeight="1" x14ac:dyDescent="0.25">
      <c r="A316" s="16" t="s">
        <v>22</v>
      </c>
      <c r="B316" s="4" t="s">
        <v>645</v>
      </c>
      <c r="C316" s="4" t="s">
        <v>740</v>
      </c>
      <c r="D316" s="4" t="s">
        <v>134</v>
      </c>
      <c r="E316" s="4" t="s">
        <v>18</v>
      </c>
      <c r="F316" s="4" t="s">
        <v>1149</v>
      </c>
      <c r="G316" s="9" t="s">
        <v>128</v>
      </c>
      <c r="H316" s="4" t="s">
        <v>1</v>
      </c>
      <c r="I316" s="62" t="s">
        <v>1503</v>
      </c>
      <c r="J316" s="10"/>
    </row>
    <row r="317" spans="1:10" ht="35.15" customHeight="1" x14ac:dyDescent="0.25">
      <c r="A317" s="16" t="s">
        <v>22</v>
      </c>
      <c r="B317" s="4" t="s">
        <v>645</v>
      </c>
      <c r="C317" s="4" t="s">
        <v>740</v>
      </c>
      <c r="D317" s="4" t="s">
        <v>134</v>
      </c>
      <c r="E317" s="4" t="s">
        <v>18</v>
      </c>
      <c r="F317" s="4" t="s">
        <v>1149</v>
      </c>
      <c r="G317" s="9" t="s">
        <v>128</v>
      </c>
      <c r="H317" s="4" t="s">
        <v>2</v>
      </c>
      <c r="I317" s="62" t="s">
        <v>1501</v>
      </c>
      <c r="J317" s="10"/>
    </row>
    <row r="318" spans="1:10" ht="35.15" customHeight="1" x14ac:dyDescent="0.25">
      <c r="A318" s="16" t="s">
        <v>22</v>
      </c>
      <c r="B318" s="4" t="s">
        <v>645</v>
      </c>
      <c r="C318" s="4" t="s">
        <v>740</v>
      </c>
      <c r="D318" s="4" t="s">
        <v>134</v>
      </c>
      <c r="E318" s="4" t="s">
        <v>18</v>
      </c>
      <c r="F318" s="4" t="s">
        <v>1150</v>
      </c>
      <c r="G318" s="9" t="s">
        <v>1151</v>
      </c>
      <c r="H318" s="4" t="s">
        <v>0</v>
      </c>
      <c r="I318" s="62" t="s">
        <v>1505</v>
      </c>
      <c r="J318" s="10"/>
    </row>
    <row r="319" spans="1:10" ht="35.15" customHeight="1" x14ac:dyDescent="0.25">
      <c r="A319" s="16" t="s">
        <v>22</v>
      </c>
      <c r="B319" s="4" t="s">
        <v>645</v>
      </c>
      <c r="C319" s="4" t="s">
        <v>740</v>
      </c>
      <c r="D319" s="4" t="s">
        <v>134</v>
      </c>
      <c r="E319" s="4" t="s">
        <v>18</v>
      </c>
      <c r="F319" s="4" t="s">
        <v>1150</v>
      </c>
      <c r="G319" s="9" t="s">
        <v>1151</v>
      </c>
      <c r="H319" s="4" t="s">
        <v>1</v>
      </c>
      <c r="I319" s="62" t="s">
        <v>1506</v>
      </c>
      <c r="J319" s="10"/>
    </row>
    <row r="320" spans="1:10" ht="35.15" customHeight="1" x14ac:dyDescent="0.25">
      <c r="A320" s="16" t="s">
        <v>22</v>
      </c>
      <c r="B320" s="4" t="s">
        <v>645</v>
      </c>
      <c r="C320" s="4" t="s">
        <v>740</v>
      </c>
      <c r="D320" s="4" t="s">
        <v>134</v>
      </c>
      <c r="E320" s="4" t="s">
        <v>18</v>
      </c>
      <c r="F320" s="4" t="s">
        <v>1150</v>
      </c>
      <c r="G320" s="9" t="s">
        <v>1151</v>
      </c>
      <c r="H320" s="4" t="s">
        <v>2</v>
      </c>
      <c r="I320" s="62" t="s">
        <v>1504</v>
      </c>
      <c r="J320" s="10"/>
    </row>
    <row r="321" spans="1:10" ht="35.15" customHeight="1" x14ac:dyDescent="0.25">
      <c r="A321" s="16" t="s">
        <v>22</v>
      </c>
      <c r="B321" s="4" t="s">
        <v>645</v>
      </c>
      <c r="C321" s="4" t="s">
        <v>766</v>
      </c>
      <c r="D321" s="4" t="s">
        <v>134</v>
      </c>
      <c r="E321" s="4" t="s">
        <v>18</v>
      </c>
      <c r="F321" s="4" t="s">
        <v>1155</v>
      </c>
      <c r="G321" s="9" t="s">
        <v>161</v>
      </c>
      <c r="H321" s="4" t="s">
        <v>0</v>
      </c>
      <c r="I321" s="62" t="s">
        <v>951</v>
      </c>
      <c r="J321" s="10"/>
    </row>
    <row r="322" spans="1:10" ht="35.15" customHeight="1" x14ac:dyDescent="0.25">
      <c r="A322" s="16" t="s">
        <v>22</v>
      </c>
      <c r="B322" s="4" t="s">
        <v>645</v>
      </c>
      <c r="C322" s="4" t="s">
        <v>766</v>
      </c>
      <c r="D322" s="4" t="s">
        <v>134</v>
      </c>
      <c r="E322" s="4" t="s">
        <v>18</v>
      </c>
      <c r="F322" s="4" t="s">
        <v>1155</v>
      </c>
      <c r="G322" s="9" t="s">
        <v>161</v>
      </c>
      <c r="H322" s="4" t="s">
        <v>1</v>
      </c>
      <c r="I322" s="62" t="s">
        <v>1508</v>
      </c>
      <c r="J322" s="10"/>
    </row>
    <row r="323" spans="1:10" ht="35.15" customHeight="1" x14ac:dyDescent="0.25">
      <c r="A323" s="16" t="s">
        <v>22</v>
      </c>
      <c r="B323" s="4" t="s">
        <v>645</v>
      </c>
      <c r="C323" s="4" t="s">
        <v>766</v>
      </c>
      <c r="D323" s="4" t="s">
        <v>134</v>
      </c>
      <c r="E323" s="4" t="s">
        <v>18</v>
      </c>
      <c r="F323" s="4" t="s">
        <v>1155</v>
      </c>
      <c r="G323" s="9" t="s">
        <v>161</v>
      </c>
      <c r="H323" s="4" t="s">
        <v>2</v>
      </c>
      <c r="I323" s="62" t="s">
        <v>1507</v>
      </c>
      <c r="J323" s="10"/>
    </row>
    <row r="324" spans="1:10" ht="35.15" customHeight="1" x14ac:dyDescent="0.25">
      <c r="A324" s="16" t="s">
        <v>22</v>
      </c>
      <c r="B324" s="4" t="s">
        <v>551</v>
      </c>
      <c r="C324" s="4" t="s">
        <v>740</v>
      </c>
      <c r="D324" s="4" t="s">
        <v>134</v>
      </c>
      <c r="E324" s="4" t="s">
        <v>21</v>
      </c>
      <c r="F324" s="4" t="s">
        <v>1173</v>
      </c>
      <c r="G324" s="9" t="s">
        <v>216</v>
      </c>
      <c r="H324" s="4" t="s">
        <v>0</v>
      </c>
      <c r="I324" s="62" t="s">
        <v>1509</v>
      </c>
      <c r="J324" s="10"/>
    </row>
    <row r="325" spans="1:10" ht="35.15" customHeight="1" x14ac:dyDescent="0.25">
      <c r="A325" s="16" t="s">
        <v>22</v>
      </c>
      <c r="B325" s="4" t="s">
        <v>551</v>
      </c>
      <c r="C325" s="4" t="s">
        <v>740</v>
      </c>
      <c r="D325" s="4" t="s">
        <v>134</v>
      </c>
      <c r="E325" s="4" t="s">
        <v>21</v>
      </c>
      <c r="F325" s="4" t="s">
        <v>1173</v>
      </c>
      <c r="G325" s="9" t="s">
        <v>216</v>
      </c>
      <c r="H325" s="4" t="s">
        <v>1</v>
      </c>
      <c r="I325" s="62" t="s">
        <v>1510</v>
      </c>
      <c r="J325" s="10"/>
    </row>
    <row r="326" spans="1:10" ht="35.15" customHeight="1" x14ac:dyDescent="0.25">
      <c r="A326" s="16" t="s">
        <v>22</v>
      </c>
      <c r="B326" s="4" t="s">
        <v>551</v>
      </c>
      <c r="C326" s="4" t="s">
        <v>740</v>
      </c>
      <c r="D326" s="4" t="s">
        <v>134</v>
      </c>
      <c r="E326" s="4" t="s">
        <v>21</v>
      </c>
      <c r="F326" s="4" t="s">
        <v>1173</v>
      </c>
      <c r="G326" s="9" t="s">
        <v>216</v>
      </c>
      <c r="H326" s="4" t="s">
        <v>2</v>
      </c>
      <c r="I326" s="62" t="s">
        <v>1511</v>
      </c>
      <c r="J326" s="10"/>
    </row>
    <row r="327" spans="1:10" ht="35.15" customHeight="1" x14ac:dyDescent="0.25">
      <c r="A327" s="16" t="s">
        <v>22</v>
      </c>
      <c r="B327" s="4" t="s">
        <v>551</v>
      </c>
      <c r="C327" s="4" t="s">
        <v>740</v>
      </c>
      <c r="D327" s="4" t="s">
        <v>134</v>
      </c>
      <c r="E327" s="4" t="s">
        <v>21</v>
      </c>
      <c r="F327" s="4" t="s">
        <v>1173</v>
      </c>
      <c r="G327" s="9" t="s">
        <v>216</v>
      </c>
      <c r="H327" s="4" t="s">
        <v>3</v>
      </c>
      <c r="I327" s="62" t="s">
        <v>1512</v>
      </c>
      <c r="J327" s="10"/>
    </row>
    <row r="328" spans="1:10" ht="35.15" customHeight="1" x14ac:dyDescent="0.25">
      <c r="A328" s="16" t="s">
        <v>22</v>
      </c>
      <c r="B328" s="4" t="s">
        <v>551</v>
      </c>
      <c r="C328" s="4" t="s">
        <v>740</v>
      </c>
      <c r="D328" s="4" t="s">
        <v>134</v>
      </c>
      <c r="E328" s="4" t="s">
        <v>21</v>
      </c>
      <c r="F328" s="4" t="s">
        <v>1173</v>
      </c>
      <c r="G328" s="9" t="s">
        <v>216</v>
      </c>
      <c r="H328" s="4" t="s">
        <v>4</v>
      </c>
      <c r="I328" s="62" t="s">
        <v>1513</v>
      </c>
      <c r="J328" s="10"/>
    </row>
    <row r="329" spans="1:10" ht="35.15" customHeight="1" x14ac:dyDescent="0.25">
      <c r="A329" s="16" t="s">
        <v>22</v>
      </c>
      <c r="B329" s="4" t="s">
        <v>551</v>
      </c>
      <c r="C329" s="4" t="s">
        <v>740</v>
      </c>
      <c r="D329" s="4" t="s">
        <v>134</v>
      </c>
      <c r="E329" s="4" t="s">
        <v>21</v>
      </c>
      <c r="F329" s="4" t="s">
        <v>1174</v>
      </c>
      <c r="G329" s="9" t="s">
        <v>207</v>
      </c>
      <c r="H329" s="4" t="s">
        <v>0</v>
      </c>
      <c r="I329" s="62" t="s">
        <v>1515</v>
      </c>
      <c r="J329" s="10"/>
    </row>
    <row r="330" spans="1:10" ht="35.15" customHeight="1" x14ac:dyDescent="0.25">
      <c r="A330" s="16" t="s">
        <v>22</v>
      </c>
      <c r="B330" s="4" t="s">
        <v>551</v>
      </c>
      <c r="C330" s="4" t="s">
        <v>740</v>
      </c>
      <c r="D330" s="4" t="s">
        <v>134</v>
      </c>
      <c r="E330" s="4" t="s">
        <v>21</v>
      </c>
      <c r="F330" s="4" t="s">
        <v>1174</v>
      </c>
      <c r="G330" s="9" t="s">
        <v>207</v>
      </c>
      <c r="H330" s="4" t="s">
        <v>1</v>
      </c>
      <c r="I330" s="62" t="s">
        <v>1516</v>
      </c>
      <c r="J330" s="10"/>
    </row>
    <row r="331" spans="1:10" ht="35.15" customHeight="1" x14ac:dyDescent="0.25">
      <c r="A331" s="16" t="s">
        <v>22</v>
      </c>
      <c r="B331" s="4" t="s">
        <v>551</v>
      </c>
      <c r="C331" s="4" t="s">
        <v>740</v>
      </c>
      <c r="D331" s="4" t="s">
        <v>134</v>
      </c>
      <c r="E331" s="4" t="s">
        <v>21</v>
      </c>
      <c r="F331" s="4" t="s">
        <v>1174</v>
      </c>
      <c r="G331" s="9" t="s">
        <v>207</v>
      </c>
      <c r="H331" s="4" t="s">
        <v>2</v>
      </c>
      <c r="I331" s="62" t="s">
        <v>1514</v>
      </c>
      <c r="J331" s="10"/>
    </row>
    <row r="332" spans="1:10" ht="35.15" customHeight="1" x14ac:dyDescent="0.25">
      <c r="A332" s="16" t="s">
        <v>22</v>
      </c>
      <c r="B332" s="4" t="s">
        <v>551</v>
      </c>
      <c r="C332" s="4" t="s">
        <v>740</v>
      </c>
      <c r="D332" s="4" t="s">
        <v>134</v>
      </c>
      <c r="E332" s="4" t="s">
        <v>21</v>
      </c>
      <c r="F332" s="4" t="s">
        <v>1175</v>
      </c>
      <c r="G332" s="9" t="s">
        <v>218</v>
      </c>
      <c r="H332" s="4" t="s">
        <v>0</v>
      </c>
      <c r="I332" s="62" t="s">
        <v>1518</v>
      </c>
      <c r="J332" s="10"/>
    </row>
    <row r="333" spans="1:10" ht="35.15" customHeight="1" x14ac:dyDescent="0.25">
      <c r="A333" s="16" t="s">
        <v>22</v>
      </c>
      <c r="B333" s="4" t="s">
        <v>551</v>
      </c>
      <c r="C333" s="4" t="s">
        <v>740</v>
      </c>
      <c r="D333" s="4" t="s">
        <v>134</v>
      </c>
      <c r="E333" s="4" t="s">
        <v>21</v>
      </c>
      <c r="F333" s="4" t="s">
        <v>1175</v>
      </c>
      <c r="G333" s="9" t="s">
        <v>218</v>
      </c>
      <c r="H333" s="4" t="s">
        <v>1</v>
      </c>
      <c r="I333" s="62" t="s">
        <v>1519</v>
      </c>
      <c r="J333" s="10"/>
    </row>
    <row r="334" spans="1:10" ht="35.15" customHeight="1" x14ac:dyDescent="0.25">
      <c r="A334" s="16" t="s">
        <v>22</v>
      </c>
      <c r="B334" s="4" t="s">
        <v>551</v>
      </c>
      <c r="C334" s="4" t="s">
        <v>740</v>
      </c>
      <c r="D334" s="4" t="s">
        <v>134</v>
      </c>
      <c r="E334" s="4" t="s">
        <v>21</v>
      </c>
      <c r="F334" s="4" t="s">
        <v>1175</v>
      </c>
      <c r="G334" s="9" t="s">
        <v>218</v>
      </c>
      <c r="H334" s="4" t="s">
        <v>2</v>
      </c>
      <c r="I334" s="62" t="s">
        <v>1520</v>
      </c>
      <c r="J334" s="10"/>
    </row>
    <row r="335" spans="1:10" ht="35.15" customHeight="1" x14ac:dyDescent="0.25">
      <c r="A335" s="16" t="s">
        <v>22</v>
      </c>
      <c r="B335" s="4" t="s">
        <v>551</v>
      </c>
      <c r="C335" s="4" t="s">
        <v>740</v>
      </c>
      <c r="D335" s="4" t="s">
        <v>134</v>
      </c>
      <c r="E335" s="4" t="s">
        <v>21</v>
      </c>
      <c r="F335" s="4" t="s">
        <v>1175</v>
      </c>
      <c r="G335" s="9" t="s">
        <v>218</v>
      </c>
      <c r="H335" s="4" t="s">
        <v>3</v>
      </c>
      <c r="I335" s="62" t="s">
        <v>1517</v>
      </c>
      <c r="J335" s="10"/>
    </row>
    <row r="336" spans="1:10" ht="35.15" customHeight="1" x14ac:dyDescent="0.25">
      <c r="A336" s="16" t="s">
        <v>22</v>
      </c>
      <c r="B336" s="4" t="s">
        <v>551</v>
      </c>
      <c r="C336" s="4" t="s">
        <v>740</v>
      </c>
      <c r="D336" s="4" t="s">
        <v>134</v>
      </c>
      <c r="E336" s="4" t="s">
        <v>21</v>
      </c>
      <c r="F336" s="4" t="s">
        <v>1176</v>
      </c>
      <c r="G336" s="9" t="s">
        <v>220</v>
      </c>
      <c r="H336" s="4" t="s">
        <v>0</v>
      </c>
      <c r="I336" s="62" t="s">
        <v>1522</v>
      </c>
      <c r="J336" s="10"/>
    </row>
    <row r="337" spans="1:10" ht="35.15" customHeight="1" x14ac:dyDescent="0.25">
      <c r="A337" s="16" t="s">
        <v>22</v>
      </c>
      <c r="B337" s="4" t="s">
        <v>551</v>
      </c>
      <c r="C337" s="4" t="s">
        <v>740</v>
      </c>
      <c r="D337" s="4" t="s">
        <v>134</v>
      </c>
      <c r="E337" s="4" t="s">
        <v>21</v>
      </c>
      <c r="F337" s="4" t="s">
        <v>1176</v>
      </c>
      <c r="G337" s="9" t="s">
        <v>220</v>
      </c>
      <c r="H337" s="4" t="s">
        <v>1</v>
      </c>
      <c r="I337" s="62" t="s">
        <v>1523</v>
      </c>
      <c r="J337" s="10"/>
    </row>
    <row r="338" spans="1:10" ht="35.15" customHeight="1" x14ac:dyDescent="0.25">
      <c r="A338" s="16" t="s">
        <v>22</v>
      </c>
      <c r="B338" s="4" t="s">
        <v>551</v>
      </c>
      <c r="C338" s="4" t="s">
        <v>740</v>
      </c>
      <c r="D338" s="4" t="s">
        <v>134</v>
      </c>
      <c r="E338" s="4" t="s">
        <v>21</v>
      </c>
      <c r="F338" s="4" t="s">
        <v>1176</v>
      </c>
      <c r="G338" s="9" t="s">
        <v>220</v>
      </c>
      <c r="H338" s="4" t="s">
        <v>2</v>
      </c>
      <c r="I338" s="62" t="s">
        <v>1521</v>
      </c>
      <c r="J338" s="10"/>
    </row>
    <row r="339" spans="1:10" ht="35.15" customHeight="1" x14ac:dyDescent="0.25">
      <c r="A339" s="16" t="s">
        <v>22</v>
      </c>
      <c r="B339" s="4" t="s">
        <v>551</v>
      </c>
      <c r="C339" s="4" t="s">
        <v>766</v>
      </c>
      <c r="D339" s="4" t="s">
        <v>134</v>
      </c>
      <c r="E339" s="4" t="s">
        <v>21</v>
      </c>
      <c r="F339" s="4" t="s">
        <v>1180</v>
      </c>
      <c r="G339" s="9" t="s">
        <v>225</v>
      </c>
      <c r="H339" s="4" t="s">
        <v>0</v>
      </c>
      <c r="I339" s="62" t="s">
        <v>1525</v>
      </c>
      <c r="J339" s="10"/>
    </row>
    <row r="340" spans="1:10" ht="35.15" customHeight="1" x14ac:dyDescent="0.25">
      <c r="A340" s="16" t="s">
        <v>22</v>
      </c>
      <c r="B340" s="4" t="s">
        <v>551</v>
      </c>
      <c r="C340" s="4" t="s">
        <v>766</v>
      </c>
      <c r="D340" s="4" t="s">
        <v>134</v>
      </c>
      <c r="E340" s="4" t="s">
        <v>21</v>
      </c>
      <c r="F340" s="4" t="s">
        <v>1180</v>
      </c>
      <c r="G340" s="9" t="s">
        <v>225</v>
      </c>
      <c r="H340" s="4" t="s">
        <v>1</v>
      </c>
      <c r="I340" s="62" t="s">
        <v>1526</v>
      </c>
      <c r="J340" s="10"/>
    </row>
    <row r="341" spans="1:10" ht="35.15" customHeight="1" x14ac:dyDescent="0.25">
      <c r="A341" s="16" t="s">
        <v>22</v>
      </c>
      <c r="B341" s="4" t="s">
        <v>551</v>
      </c>
      <c r="C341" s="4" t="s">
        <v>766</v>
      </c>
      <c r="D341" s="4" t="s">
        <v>134</v>
      </c>
      <c r="E341" s="4" t="s">
        <v>21</v>
      </c>
      <c r="F341" s="4" t="s">
        <v>1180</v>
      </c>
      <c r="G341" s="9" t="s">
        <v>225</v>
      </c>
      <c r="H341" s="4" t="s">
        <v>2</v>
      </c>
      <c r="I341" s="62" t="s">
        <v>1524</v>
      </c>
      <c r="J341" s="10"/>
    </row>
    <row r="342" spans="1:10" ht="35.15" customHeight="1" x14ac:dyDescent="0.25">
      <c r="A342" s="16" t="s">
        <v>22</v>
      </c>
      <c r="B342" s="4" t="s">
        <v>645</v>
      </c>
      <c r="C342" s="4" t="s">
        <v>740</v>
      </c>
      <c r="D342" s="4" t="s">
        <v>134</v>
      </c>
      <c r="E342" s="4" t="s">
        <v>21</v>
      </c>
      <c r="F342" s="4" t="s">
        <v>1181</v>
      </c>
      <c r="G342" s="9" t="s">
        <v>236</v>
      </c>
      <c r="H342" s="4" t="s">
        <v>0</v>
      </c>
      <c r="I342" s="62" t="s">
        <v>1527</v>
      </c>
      <c r="J342" s="10"/>
    </row>
    <row r="343" spans="1:10" ht="35.15" customHeight="1" x14ac:dyDescent="0.25">
      <c r="A343" s="16" t="s">
        <v>22</v>
      </c>
      <c r="B343" s="4" t="s">
        <v>645</v>
      </c>
      <c r="C343" s="4" t="s">
        <v>740</v>
      </c>
      <c r="D343" s="4" t="s">
        <v>134</v>
      </c>
      <c r="E343" s="4" t="s">
        <v>21</v>
      </c>
      <c r="F343" s="4" t="s">
        <v>1181</v>
      </c>
      <c r="G343" s="9" t="s">
        <v>236</v>
      </c>
      <c r="H343" s="4" t="s">
        <v>1</v>
      </c>
      <c r="I343" s="62" t="s">
        <v>1528</v>
      </c>
      <c r="J343" s="10"/>
    </row>
    <row r="344" spans="1:10" ht="35.15" customHeight="1" x14ac:dyDescent="0.25">
      <c r="A344" s="16" t="s">
        <v>22</v>
      </c>
      <c r="B344" s="4" t="s">
        <v>645</v>
      </c>
      <c r="C344" s="4" t="s">
        <v>740</v>
      </c>
      <c r="D344" s="4" t="s">
        <v>134</v>
      </c>
      <c r="E344" s="4" t="s">
        <v>21</v>
      </c>
      <c r="F344" s="4" t="s">
        <v>1181</v>
      </c>
      <c r="G344" s="9" t="s">
        <v>236</v>
      </c>
      <c r="H344" s="4" t="s">
        <v>2</v>
      </c>
      <c r="I344" s="62" t="s">
        <v>1529</v>
      </c>
      <c r="J344" s="10"/>
    </row>
    <row r="345" spans="1:10" ht="35.15" customHeight="1" x14ac:dyDescent="0.25">
      <c r="A345" s="16" t="s">
        <v>22</v>
      </c>
      <c r="B345" s="4" t="s">
        <v>645</v>
      </c>
      <c r="C345" s="4" t="s">
        <v>740</v>
      </c>
      <c r="D345" s="4" t="s">
        <v>134</v>
      </c>
      <c r="E345" s="4" t="s">
        <v>21</v>
      </c>
      <c r="F345" s="4" t="s">
        <v>1181</v>
      </c>
      <c r="G345" s="9" t="s">
        <v>236</v>
      </c>
      <c r="H345" s="4" t="s">
        <v>3</v>
      </c>
      <c r="I345" s="62" t="s">
        <v>1530</v>
      </c>
      <c r="J345" s="10"/>
    </row>
    <row r="346" spans="1:10" ht="35.15" customHeight="1" x14ac:dyDescent="0.25">
      <c r="A346" s="16" t="s">
        <v>22</v>
      </c>
      <c r="B346" s="4" t="s">
        <v>645</v>
      </c>
      <c r="C346" s="4" t="s">
        <v>740</v>
      </c>
      <c r="D346" s="4" t="s">
        <v>134</v>
      </c>
      <c r="E346" s="4" t="s">
        <v>21</v>
      </c>
      <c r="F346" s="4" t="s">
        <v>1181</v>
      </c>
      <c r="G346" s="9" t="s">
        <v>236</v>
      </c>
      <c r="H346" s="4" t="s">
        <v>4</v>
      </c>
      <c r="I346" s="62" t="s">
        <v>1513</v>
      </c>
      <c r="J346" s="10"/>
    </row>
    <row r="347" spans="1:10" ht="35.15" customHeight="1" x14ac:dyDescent="0.25">
      <c r="A347" s="16" t="s">
        <v>22</v>
      </c>
      <c r="B347" s="4" t="s">
        <v>645</v>
      </c>
      <c r="C347" s="4" t="s">
        <v>740</v>
      </c>
      <c r="D347" s="4" t="s">
        <v>134</v>
      </c>
      <c r="E347" s="4" t="s">
        <v>21</v>
      </c>
      <c r="F347" s="4" t="s">
        <v>1182</v>
      </c>
      <c r="G347" s="9" t="s">
        <v>213</v>
      </c>
      <c r="H347" s="4" t="s">
        <v>0</v>
      </c>
      <c r="I347" s="62" t="s">
        <v>1363</v>
      </c>
      <c r="J347" s="10"/>
    </row>
    <row r="348" spans="1:10" ht="35.15" customHeight="1" x14ac:dyDescent="0.25">
      <c r="A348" s="16" t="s">
        <v>22</v>
      </c>
      <c r="B348" s="4" t="s">
        <v>645</v>
      </c>
      <c r="C348" s="4" t="s">
        <v>740</v>
      </c>
      <c r="D348" s="4" t="s">
        <v>134</v>
      </c>
      <c r="E348" s="4" t="s">
        <v>21</v>
      </c>
      <c r="F348" s="4" t="s">
        <v>1182</v>
      </c>
      <c r="G348" s="9" t="s">
        <v>213</v>
      </c>
      <c r="H348" s="4" t="s">
        <v>1</v>
      </c>
      <c r="I348" s="62" t="s">
        <v>1516</v>
      </c>
      <c r="J348" s="10"/>
    </row>
    <row r="349" spans="1:10" ht="35.15" customHeight="1" x14ac:dyDescent="0.25">
      <c r="A349" s="16" t="s">
        <v>22</v>
      </c>
      <c r="B349" s="4" t="s">
        <v>645</v>
      </c>
      <c r="C349" s="4" t="s">
        <v>740</v>
      </c>
      <c r="D349" s="4" t="s">
        <v>134</v>
      </c>
      <c r="E349" s="4" t="s">
        <v>21</v>
      </c>
      <c r="F349" s="4" t="s">
        <v>1182</v>
      </c>
      <c r="G349" s="9" t="s">
        <v>213</v>
      </c>
      <c r="H349" s="4" t="s">
        <v>2</v>
      </c>
      <c r="I349" s="62" t="s">
        <v>1514</v>
      </c>
      <c r="J349" s="10"/>
    </row>
    <row r="350" spans="1:10" ht="35.15" customHeight="1" x14ac:dyDescent="0.25">
      <c r="A350" s="16" t="s">
        <v>22</v>
      </c>
      <c r="B350" s="4" t="s">
        <v>645</v>
      </c>
      <c r="C350" s="4" t="s">
        <v>740</v>
      </c>
      <c r="D350" s="4" t="s">
        <v>134</v>
      </c>
      <c r="E350" s="4" t="s">
        <v>21</v>
      </c>
      <c r="F350" s="4" t="s">
        <v>1183</v>
      </c>
      <c r="G350" s="9" t="s">
        <v>238</v>
      </c>
      <c r="H350" s="4" t="s">
        <v>0</v>
      </c>
      <c r="I350" s="62" t="s">
        <v>1532</v>
      </c>
      <c r="J350" s="10"/>
    </row>
    <row r="351" spans="1:10" ht="35.15" customHeight="1" x14ac:dyDescent="0.25">
      <c r="A351" s="16" t="s">
        <v>22</v>
      </c>
      <c r="B351" s="4" t="s">
        <v>645</v>
      </c>
      <c r="C351" s="4" t="s">
        <v>740</v>
      </c>
      <c r="D351" s="4" t="s">
        <v>134</v>
      </c>
      <c r="E351" s="4" t="s">
        <v>21</v>
      </c>
      <c r="F351" s="4" t="s">
        <v>1183</v>
      </c>
      <c r="G351" s="9" t="s">
        <v>238</v>
      </c>
      <c r="H351" s="4" t="s">
        <v>1</v>
      </c>
      <c r="I351" s="62" t="s">
        <v>1533</v>
      </c>
      <c r="J351" s="10"/>
    </row>
    <row r="352" spans="1:10" ht="35.15" customHeight="1" x14ac:dyDescent="0.25">
      <c r="A352" s="16" t="s">
        <v>22</v>
      </c>
      <c r="B352" s="4" t="s">
        <v>645</v>
      </c>
      <c r="C352" s="4" t="s">
        <v>740</v>
      </c>
      <c r="D352" s="4" t="s">
        <v>134</v>
      </c>
      <c r="E352" s="4" t="s">
        <v>21</v>
      </c>
      <c r="F352" s="4" t="s">
        <v>1183</v>
      </c>
      <c r="G352" s="9" t="s">
        <v>238</v>
      </c>
      <c r="H352" s="4" t="s">
        <v>2</v>
      </c>
      <c r="I352" s="62" t="s">
        <v>1534</v>
      </c>
      <c r="J352" s="10"/>
    </row>
    <row r="353" spans="1:10" ht="35.15" customHeight="1" x14ac:dyDescent="0.25">
      <c r="A353" s="16" t="s">
        <v>22</v>
      </c>
      <c r="B353" s="4" t="s">
        <v>645</v>
      </c>
      <c r="C353" s="4" t="s">
        <v>740</v>
      </c>
      <c r="D353" s="4" t="s">
        <v>134</v>
      </c>
      <c r="E353" s="4" t="s">
        <v>21</v>
      </c>
      <c r="F353" s="4" t="s">
        <v>1183</v>
      </c>
      <c r="G353" s="9" t="s">
        <v>238</v>
      </c>
      <c r="H353" s="4" t="s">
        <v>3</v>
      </c>
      <c r="I353" s="62" t="s">
        <v>1531</v>
      </c>
      <c r="J353" s="10"/>
    </row>
    <row r="354" spans="1:10" ht="35.15" customHeight="1" x14ac:dyDescent="0.25">
      <c r="A354" s="16" t="s">
        <v>22</v>
      </c>
      <c r="B354" s="4" t="s">
        <v>645</v>
      </c>
      <c r="C354" s="4" t="s">
        <v>740</v>
      </c>
      <c r="D354" s="4" t="s">
        <v>134</v>
      </c>
      <c r="E354" s="4" t="s">
        <v>21</v>
      </c>
      <c r="F354" s="4" t="s">
        <v>1184</v>
      </c>
      <c r="G354" s="9" t="s">
        <v>240</v>
      </c>
      <c r="H354" s="4" t="s">
        <v>0</v>
      </c>
      <c r="I354" s="62" t="s">
        <v>1536</v>
      </c>
      <c r="J354" s="10"/>
    </row>
    <row r="355" spans="1:10" ht="35.15" customHeight="1" x14ac:dyDescent="0.25">
      <c r="A355" s="16" t="s">
        <v>22</v>
      </c>
      <c r="B355" s="4" t="s">
        <v>645</v>
      </c>
      <c r="C355" s="4" t="s">
        <v>740</v>
      </c>
      <c r="D355" s="4" t="s">
        <v>134</v>
      </c>
      <c r="E355" s="4" t="s">
        <v>21</v>
      </c>
      <c r="F355" s="4" t="s">
        <v>1184</v>
      </c>
      <c r="G355" s="9" t="s">
        <v>240</v>
      </c>
      <c r="H355" s="4" t="s">
        <v>1</v>
      </c>
      <c r="I355" s="62" t="s">
        <v>1537</v>
      </c>
      <c r="J355" s="10"/>
    </row>
    <row r="356" spans="1:10" ht="35.15" customHeight="1" x14ac:dyDescent="0.25">
      <c r="A356" s="16" t="s">
        <v>22</v>
      </c>
      <c r="B356" s="4" t="s">
        <v>645</v>
      </c>
      <c r="C356" s="4" t="s">
        <v>740</v>
      </c>
      <c r="D356" s="4" t="s">
        <v>134</v>
      </c>
      <c r="E356" s="4" t="s">
        <v>21</v>
      </c>
      <c r="F356" s="4" t="s">
        <v>1184</v>
      </c>
      <c r="G356" s="9" t="s">
        <v>240</v>
      </c>
      <c r="H356" s="4" t="s">
        <v>2</v>
      </c>
      <c r="I356" s="62" t="s">
        <v>1535</v>
      </c>
      <c r="J356" s="10"/>
    </row>
    <row r="357" spans="1:10" ht="35.15" customHeight="1" x14ac:dyDescent="0.25">
      <c r="A357" s="16" t="s">
        <v>22</v>
      </c>
      <c r="B357" s="4" t="s">
        <v>645</v>
      </c>
      <c r="C357" s="4" t="s">
        <v>766</v>
      </c>
      <c r="D357" s="4" t="s">
        <v>134</v>
      </c>
      <c r="E357" s="4" t="s">
        <v>21</v>
      </c>
      <c r="F357" s="4" t="s">
        <v>1187</v>
      </c>
      <c r="G357" s="9" t="s">
        <v>245</v>
      </c>
      <c r="H357" s="4" t="s">
        <v>0</v>
      </c>
      <c r="I357" s="62" t="s">
        <v>1539</v>
      </c>
      <c r="J357" s="10"/>
    </row>
    <row r="358" spans="1:10" ht="35.15" customHeight="1" x14ac:dyDescent="0.25">
      <c r="A358" s="16" t="s">
        <v>22</v>
      </c>
      <c r="B358" s="4" t="s">
        <v>645</v>
      </c>
      <c r="C358" s="4" t="s">
        <v>766</v>
      </c>
      <c r="D358" s="4" t="s">
        <v>134</v>
      </c>
      <c r="E358" s="4" t="s">
        <v>21</v>
      </c>
      <c r="F358" s="4" t="s">
        <v>1187</v>
      </c>
      <c r="G358" s="9" t="s">
        <v>245</v>
      </c>
      <c r="H358" s="4" t="s">
        <v>1</v>
      </c>
      <c r="I358" s="62" t="s">
        <v>1540</v>
      </c>
      <c r="J358" s="10"/>
    </row>
    <row r="359" spans="1:10" ht="35.15" customHeight="1" x14ac:dyDescent="0.25">
      <c r="A359" s="16" t="s">
        <v>22</v>
      </c>
      <c r="B359" s="4" t="s">
        <v>645</v>
      </c>
      <c r="C359" s="4" t="s">
        <v>766</v>
      </c>
      <c r="D359" s="4" t="s">
        <v>134</v>
      </c>
      <c r="E359" s="4" t="s">
        <v>21</v>
      </c>
      <c r="F359" s="4" t="s">
        <v>1187</v>
      </c>
      <c r="G359" s="9" t="s">
        <v>245</v>
      </c>
      <c r="H359" s="4" t="s">
        <v>2</v>
      </c>
      <c r="I359" s="62" t="s">
        <v>1538</v>
      </c>
      <c r="J359" s="10"/>
    </row>
    <row r="360" spans="1:10" ht="35.15" customHeight="1" x14ac:dyDescent="0.25">
      <c r="A360" s="16" t="s">
        <v>22</v>
      </c>
      <c r="B360" s="4" t="s">
        <v>551</v>
      </c>
      <c r="C360" s="4" t="s">
        <v>740</v>
      </c>
      <c r="D360" s="4" t="s">
        <v>134</v>
      </c>
      <c r="E360" s="4" t="s">
        <v>25</v>
      </c>
      <c r="F360" s="4" t="s">
        <v>1209</v>
      </c>
      <c r="G360" s="9" t="s">
        <v>284</v>
      </c>
      <c r="H360" s="4" t="s">
        <v>0</v>
      </c>
      <c r="I360" s="62" t="s">
        <v>1542</v>
      </c>
      <c r="J360" s="10"/>
    </row>
    <row r="361" spans="1:10" ht="35.15" customHeight="1" x14ac:dyDescent="0.25">
      <c r="A361" s="16" t="s">
        <v>22</v>
      </c>
      <c r="B361" s="4" t="s">
        <v>551</v>
      </c>
      <c r="C361" s="4" t="s">
        <v>740</v>
      </c>
      <c r="D361" s="4" t="s">
        <v>134</v>
      </c>
      <c r="E361" s="4" t="s">
        <v>25</v>
      </c>
      <c r="F361" s="4" t="s">
        <v>1209</v>
      </c>
      <c r="G361" s="9" t="s">
        <v>284</v>
      </c>
      <c r="H361" s="4" t="s">
        <v>1</v>
      </c>
      <c r="I361" s="62" t="s">
        <v>1543</v>
      </c>
      <c r="J361" s="10"/>
    </row>
    <row r="362" spans="1:10" ht="35.15" customHeight="1" x14ac:dyDescent="0.25">
      <c r="A362" s="16" t="s">
        <v>22</v>
      </c>
      <c r="B362" s="4" t="s">
        <v>551</v>
      </c>
      <c r="C362" s="4" t="s">
        <v>740</v>
      </c>
      <c r="D362" s="4" t="s">
        <v>134</v>
      </c>
      <c r="E362" s="4" t="s">
        <v>25</v>
      </c>
      <c r="F362" s="4" t="s">
        <v>1209</v>
      </c>
      <c r="G362" s="9" t="s">
        <v>284</v>
      </c>
      <c r="H362" s="4" t="s">
        <v>2</v>
      </c>
      <c r="I362" s="62" t="s">
        <v>1544</v>
      </c>
      <c r="J362" s="10"/>
    </row>
    <row r="363" spans="1:10" ht="35.15" customHeight="1" x14ac:dyDescent="0.25">
      <c r="A363" s="16" t="s">
        <v>22</v>
      </c>
      <c r="B363" s="4" t="s">
        <v>551</v>
      </c>
      <c r="C363" s="4" t="s">
        <v>740</v>
      </c>
      <c r="D363" s="4" t="s">
        <v>134</v>
      </c>
      <c r="E363" s="4" t="s">
        <v>25</v>
      </c>
      <c r="F363" s="4" t="s">
        <v>1209</v>
      </c>
      <c r="G363" s="9" t="s">
        <v>284</v>
      </c>
      <c r="H363" s="4" t="s">
        <v>3</v>
      </c>
      <c r="I363" s="62" t="s">
        <v>1541</v>
      </c>
      <c r="J363" s="10"/>
    </row>
    <row r="364" spans="1:10" ht="35.15" customHeight="1" x14ac:dyDescent="0.25">
      <c r="A364" s="16" t="s">
        <v>22</v>
      </c>
      <c r="B364" s="4" t="s">
        <v>551</v>
      </c>
      <c r="C364" s="4" t="s">
        <v>740</v>
      </c>
      <c r="D364" s="4" t="s">
        <v>134</v>
      </c>
      <c r="E364" s="4" t="s">
        <v>25</v>
      </c>
      <c r="F364" s="4" t="s">
        <v>1210</v>
      </c>
      <c r="G364" s="9" t="s">
        <v>276</v>
      </c>
      <c r="H364" s="4" t="s">
        <v>0</v>
      </c>
      <c r="I364" s="62" t="s">
        <v>1546</v>
      </c>
      <c r="J364" s="10"/>
    </row>
    <row r="365" spans="1:10" ht="35.15" customHeight="1" x14ac:dyDescent="0.25">
      <c r="A365" s="16" t="s">
        <v>22</v>
      </c>
      <c r="B365" s="4" t="s">
        <v>551</v>
      </c>
      <c r="C365" s="4" t="s">
        <v>740</v>
      </c>
      <c r="D365" s="4" t="s">
        <v>134</v>
      </c>
      <c r="E365" s="4" t="s">
        <v>25</v>
      </c>
      <c r="F365" s="4" t="s">
        <v>1210</v>
      </c>
      <c r="G365" s="9" t="s">
        <v>276</v>
      </c>
      <c r="H365" s="4" t="s">
        <v>1</v>
      </c>
      <c r="I365" s="62" t="s">
        <v>1547</v>
      </c>
      <c r="J365" s="10"/>
    </row>
    <row r="366" spans="1:10" ht="35.15" customHeight="1" x14ac:dyDescent="0.25">
      <c r="A366" s="16" t="s">
        <v>22</v>
      </c>
      <c r="B366" s="4" t="s">
        <v>551</v>
      </c>
      <c r="C366" s="4" t="s">
        <v>740</v>
      </c>
      <c r="D366" s="4" t="s">
        <v>134</v>
      </c>
      <c r="E366" s="4" t="s">
        <v>25</v>
      </c>
      <c r="F366" s="4" t="s">
        <v>1210</v>
      </c>
      <c r="G366" s="9" t="s">
        <v>276</v>
      </c>
      <c r="H366" s="4" t="s">
        <v>2</v>
      </c>
      <c r="I366" s="62" t="s">
        <v>1548</v>
      </c>
      <c r="J366" s="10"/>
    </row>
    <row r="367" spans="1:10" ht="35.15" customHeight="1" x14ac:dyDescent="0.25">
      <c r="A367" s="16" t="s">
        <v>22</v>
      </c>
      <c r="B367" s="4" t="s">
        <v>551</v>
      </c>
      <c r="C367" s="4" t="s">
        <v>740</v>
      </c>
      <c r="D367" s="4" t="s">
        <v>134</v>
      </c>
      <c r="E367" s="4" t="s">
        <v>25</v>
      </c>
      <c r="F367" s="4" t="s">
        <v>1210</v>
      </c>
      <c r="G367" s="9" t="s">
        <v>276</v>
      </c>
      <c r="H367" s="4" t="s">
        <v>3</v>
      </c>
      <c r="I367" s="62" t="s">
        <v>1549</v>
      </c>
      <c r="J367" s="10"/>
    </row>
    <row r="368" spans="1:10" ht="35.15" customHeight="1" x14ac:dyDescent="0.25">
      <c r="A368" s="16" t="s">
        <v>22</v>
      </c>
      <c r="B368" s="4" t="s">
        <v>551</v>
      </c>
      <c r="C368" s="4" t="s">
        <v>740</v>
      </c>
      <c r="D368" s="4" t="s">
        <v>134</v>
      </c>
      <c r="E368" s="4" t="s">
        <v>25</v>
      </c>
      <c r="F368" s="4" t="s">
        <v>1210</v>
      </c>
      <c r="G368" s="9" t="s">
        <v>276</v>
      </c>
      <c r="H368" s="4" t="s">
        <v>4</v>
      </c>
      <c r="I368" s="62" t="s">
        <v>1545</v>
      </c>
      <c r="J368" s="10"/>
    </row>
    <row r="369" spans="1:10" ht="35.15" customHeight="1" x14ac:dyDescent="0.25">
      <c r="A369" s="16" t="s">
        <v>22</v>
      </c>
      <c r="B369" s="4" t="s">
        <v>551</v>
      </c>
      <c r="C369" s="4" t="s">
        <v>740</v>
      </c>
      <c r="D369" s="4" t="s">
        <v>134</v>
      </c>
      <c r="E369" s="4" t="s">
        <v>25</v>
      </c>
      <c r="F369" s="4" t="s">
        <v>1211</v>
      </c>
      <c r="G369" s="9" t="s">
        <v>278</v>
      </c>
      <c r="H369" s="4" t="s">
        <v>0</v>
      </c>
      <c r="I369" s="62" t="s">
        <v>1550</v>
      </c>
      <c r="J369" s="10"/>
    </row>
    <row r="370" spans="1:10" ht="35.15" customHeight="1" x14ac:dyDescent="0.25">
      <c r="A370" s="16" t="s">
        <v>22</v>
      </c>
      <c r="B370" s="4" t="s">
        <v>551</v>
      </c>
      <c r="C370" s="4" t="s">
        <v>740</v>
      </c>
      <c r="D370" s="4" t="s">
        <v>134</v>
      </c>
      <c r="E370" s="4" t="s">
        <v>25</v>
      </c>
      <c r="F370" s="4" t="s">
        <v>1211</v>
      </c>
      <c r="G370" s="9" t="s">
        <v>278</v>
      </c>
      <c r="H370" s="4" t="s">
        <v>1</v>
      </c>
      <c r="I370" s="62" t="s">
        <v>1551</v>
      </c>
      <c r="J370" s="10"/>
    </row>
    <row r="371" spans="1:10" ht="35.15" customHeight="1" x14ac:dyDescent="0.25">
      <c r="A371" s="16" t="s">
        <v>22</v>
      </c>
      <c r="B371" s="4" t="s">
        <v>551</v>
      </c>
      <c r="C371" s="4" t="s">
        <v>740</v>
      </c>
      <c r="D371" s="4" t="s">
        <v>134</v>
      </c>
      <c r="E371" s="4" t="s">
        <v>25</v>
      </c>
      <c r="F371" s="4" t="s">
        <v>1211</v>
      </c>
      <c r="G371" s="9" t="s">
        <v>278</v>
      </c>
      <c r="H371" s="4" t="s">
        <v>2</v>
      </c>
      <c r="I371" s="62" t="s">
        <v>824</v>
      </c>
      <c r="J371" s="10"/>
    </row>
    <row r="372" spans="1:10" ht="35.15" customHeight="1" x14ac:dyDescent="0.25">
      <c r="A372" s="16" t="s">
        <v>22</v>
      </c>
      <c r="B372" s="4" t="s">
        <v>551</v>
      </c>
      <c r="C372" s="4" t="s">
        <v>740</v>
      </c>
      <c r="D372" s="4" t="s">
        <v>134</v>
      </c>
      <c r="E372" s="4" t="s">
        <v>25</v>
      </c>
      <c r="F372" s="4" t="s">
        <v>1212</v>
      </c>
      <c r="G372" s="9" t="s">
        <v>280</v>
      </c>
      <c r="H372" s="4" t="s">
        <v>0</v>
      </c>
      <c r="I372" s="62" t="s">
        <v>1552</v>
      </c>
      <c r="J372" s="10"/>
    </row>
    <row r="373" spans="1:10" ht="35.15" customHeight="1" x14ac:dyDescent="0.25">
      <c r="A373" s="16" t="s">
        <v>22</v>
      </c>
      <c r="B373" s="4" t="s">
        <v>551</v>
      </c>
      <c r="C373" s="4" t="s">
        <v>740</v>
      </c>
      <c r="D373" s="4" t="s">
        <v>134</v>
      </c>
      <c r="E373" s="4" t="s">
        <v>25</v>
      </c>
      <c r="F373" s="4" t="s">
        <v>1212</v>
      </c>
      <c r="G373" s="9" t="s">
        <v>280</v>
      </c>
      <c r="H373" s="4" t="s">
        <v>1</v>
      </c>
      <c r="I373" s="62" t="s">
        <v>1553</v>
      </c>
      <c r="J373" s="10"/>
    </row>
    <row r="374" spans="1:10" ht="35.15" customHeight="1" x14ac:dyDescent="0.25">
      <c r="A374" s="16" t="s">
        <v>22</v>
      </c>
      <c r="B374" s="4" t="s">
        <v>551</v>
      </c>
      <c r="C374" s="4" t="s">
        <v>740</v>
      </c>
      <c r="D374" s="4" t="s">
        <v>134</v>
      </c>
      <c r="E374" s="4" t="s">
        <v>25</v>
      </c>
      <c r="F374" s="4" t="s">
        <v>1212</v>
      </c>
      <c r="G374" s="9" t="s">
        <v>280</v>
      </c>
      <c r="H374" s="4" t="s">
        <v>2</v>
      </c>
      <c r="I374" s="62" t="s">
        <v>826</v>
      </c>
      <c r="J374" s="10"/>
    </row>
    <row r="375" spans="1:10" ht="35.15" customHeight="1" x14ac:dyDescent="0.25">
      <c r="A375" s="16" t="s">
        <v>22</v>
      </c>
      <c r="B375" s="4" t="s">
        <v>551</v>
      </c>
      <c r="C375" s="4" t="s">
        <v>740</v>
      </c>
      <c r="D375" s="4" t="s">
        <v>134</v>
      </c>
      <c r="E375" s="4" t="s">
        <v>25</v>
      </c>
      <c r="F375" s="4" t="s">
        <v>1212</v>
      </c>
      <c r="G375" s="9" t="s">
        <v>280</v>
      </c>
      <c r="H375" s="4" t="s">
        <v>3</v>
      </c>
      <c r="I375" s="62" t="s">
        <v>827</v>
      </c>
      <c r="J375" s="10"/>
    </row>
    <row r="376" spans="1:10" ht="35.15" customHeight="1" x14ac:dyDescent="0.25">
      <c r="A376" s="16" t="s">
        <v>22</v>
      </c>
      <c r="B376" s="4" t="s">
        <v>551</v>
      </c>
      <c r="C376" s="4" t="s">
        <v>766</v>
      </c>
      <c r="D376" s="4" t="s">
        <v>134</v>
      </c>
      <c r="E376" s="4" t="s">
        <v>25</v>
      </c>
      <c r="F376" s="4" t="s">
        <v>1216</v>
      </c>
      <c r="G376" s="9" t="s">
        <v>290</v>
      </c>
      <c r="H376" s="4" t="s">
        <v>0</v>
      </c>
      <c r="I376" s="62" t="s">
        <v>1555</v>
      </c>
      <c r="J376" s="10"/>
    </row>
    <row r="377" spans="1:10" ht="35.15" customHeight="1" x14ac:dyDescent="0.25">
      <c r="A377" s="16" t="s">
        <v>22</v>
      </c>
      <c r="B377" s="4" t="s">
        <v>551</v>
      </c>
      <c r="C377" s="4" t="s">
        <v>766</v>
      </c>
      <c r="D377" s="4" t="s">
        <v>134</v>
      </c>
      <c r="E377" s="4" t="s">
        <v>25</v>
      </c>
      <c r="F377" s="4" t="s">
        <v>1216</v>
      </c>
      <c r="G377" s="9" t="s">
        <v>290</v>
      </c>
      <c r="H377" s="4" t="s">
        <v>1</v>
      </c>
      <c r="I377" s="62" t="s">
        <v>1556</v>
      </c>
      <c r="J377" s="10"/>
    </row>
    <row r="378" spans="1:10" ht="35.15" customHeight="1" x14ac:dyDescent="0.25">
      <c r="A378" s="16" t="s">
        <v>22</v>
      </c>
      <c r="B378" s="4" t="s">
        <v>551</v>
      </c>
      <c r="C378" s="4" t="s">
        <v>766</v>
      </c>
      <c r="D378" s="4" t="s">
        <v>134</v>
      </c>
      <c r="E378" s="4" t="s">
        <v>25</v>
      </c>
      <c r="F378" s="4" t="s">
        <v>1216</v>
      </c>
      <c r="G378" s="9" t="s">
        <v>290</v>
      </c>
      <c r="H378" s="4" t="s">
        <v>2</v>
      </c>
      <c r="I378" s="62" t="s">
        <v>1554</v>
      </c>
      <c r="J378" s="10"/>
    </row>
    <row r="379" spans="1:10" ht="35.15" customHeight="1" x14ac:dyDescent="0.25">
      <c r="A379" s="16" t="s">
        <v>22</v>
      </c>
      <c r="B379" s="4" t="s">
        <v>551</v>
      </c>
      <c r="C379" s="4" t="s">
        <v>766</v>
      </c>
      <c r="D379" s="4" t="s">
        <v>134</v>
      </c>
      <c r="E379" s="4" t="s">
        <v>25</v>
      </c>
      <c r="F379" s="4" t="s">
        <v>1216</v>
      </c>
      <c r="G379" s="9" t="s">
        <v>290</v>
      </c>
      <c r="H379" s="4" t="s">
        <v>3</v>
      </c>
      <c r="I379" s="62" t="s">
        <v>1554</v>
      </c>
      <c r="J379" s="10"/>
    </row>
    <row r="380" spans="1:10" ht="35.15" customHeight="1" x14ac:dyDescent="0.25">
      <c r="A380" s="16" t="s">
        <v>22</v>
      </c>
      <c r="B380" s="4" t="s">
        <v>645</v>
      </c>
      <c r="C380" s="4" t="s">
        <v>740</v>
      </c>
      <c r="D380" s="4" t="s">
        <v>134</v>
      </c>
      <c r="E380" s="4" t="s">
        <v>25</v>
      </c>
      <c r="F380" s="4" t="s">
        <v>1218</v>
      </c>
      <c r="G380" s="9" t="s">
        <v>308</v>
      </c>
      <c r="H380" s="4" t="s">
        <v>0</v>
      </c>
      <c r="I380" s="62" t="s">
        <v>1557</v>
      </c>
      <c r="J380" s="10"/>
    </row>
    <row r="381" spans="1:10" ht="35.15" customHeight="1" x14ac:dyDescent="0.25">
      <c r="A381" s="16" t="s">
        <v>22</v>
      </c>
      <c r="B381" s="4" t="s">
        <v>645</v>
      </c>
      <c r="C381" s="4" t="s">
        <v>740</v>
      </c>
      <c r="D381" s="4" t="s">
        <v>134</v>
      </c>
      <c r="E381" s="4" t="s">
        <v>25</v>
      </c>
      <c r="F381" s="4" t="s">
        <v>1218</v>
      </c>
      <c r="G381" s="9" t="s">
        <v>308</v>
      </c>
      <c r="H381" s="4" t="s">
        <v>1</v>
      </c>
      <c r="I381" s="62" t="s">
        <v>1026</v>
      </c>
      <c r="J381" s="10"/>
    </row>
    <row r="382" spans="1:10" ht="35.15" customHeight="1" x14ac:dyDescent="0.25">
      <c r="A382" s="16" t="s">
        <v>22</v>
      </c>
      <c r="B382" s="4" t="s">
        <v>645</v>
      </c>
      <c r="C382" s="4" t="s">
        <v>740</v>
      </c>
      <c r="D382" s="4" t="s">
        <v>134</v>
      </c>
      <c r="E382" s="4" t="s">
        <v>25</v>
      </c>
      <c r="F382" s="4" t="s">
        <v>1218</v>
      </c>
      <c r="G382" s="9" t="s">
        <v>308</v>
      </c>
      <c r="H382" s="4" t="s">
        <v>2</v>
      </c>
      <c r="I382" s="62" t="s">
        <v>1027</v>
      </c>
      <c r="J382" s="10"/>
    </row>
    <row r="383" spans="1:10" ht="35.15" customHeight="1" x14ac:dyDescent="0.25">
      <c r="A383" s="16" t="s">
        <v>22</v>
      </c>
      <c r="B383" s="4" t="s">
        <v>645</v>
      </c>
      <c r="C383" s="4" t="s">
        <v>740</v>
      </c>
      <c r="D383" s="4" t="s">
        <v>134</v>
      </c>
      <c r="E383" s="4" t="s">
        <v>25</v>
      </c>
      <c r="F383" s="4" t="s">
        <v>1219</v>
      </c>
      <c r="G383" s="9" t="s">
        <v>300</v>
      </c>
      <c r="H383" s="4" t="s">
        <v>0</v>
      </c>
      <c r="I383" s="62" t="s">
        <v>1546</v>
      </c>
      <c r="J383" s="10"/>
    </row>
    <row r="384" spans="1:10" ht="35.15" customHeight="1" x14ac:dyDescent="0.25">
      <c r="A384" s="16" t="s">
        <v>22</v>
      </c>
      <c r="B384" s="4" t="s">
        <v>645</v>
      </c>
      <c r="C384" s="4" t="s">
        <v>740</v>
      </c>
      <c r="D384" s="4" t="s">
        <v>134</v>
      </c>
      <c r="E384" s="4" t="s">
        <v>25</v>
      </c>
      <c r="F384" s="4" t="s">
        <v>1219</v>
      </c>
      <c r="G384" s="9" t="s">
        <v>300</v>
      </c>
      <c r="H384" s="4" t="s">
        <v>1</v>
      </c>
      <c r="I384" s="62" t="s">
        <v>1547</v>
      </c>
      <c r="J384" s="10"/>
    </row>
    <row r="385" spans="1:10" ht="35.15" customHeight="1" x14ac:dyDescent="0.25">
      <c r="A385" s="16" t="s">
        <v>22</v>
      </c>
      <c r="B385" s="4" t="s">
        <v>645</v>
      </c>
      <c r="C385" s="4" t="s">
        <v>740</v>
      </c>
      <c r="D385" s="4" t="s">
        <v>134</v>
      </c>
      <c r="E385" s="4" t="s">
        <v>25</v>
      </c>
      <c r="F385" s="4" t="s">
        <v>1219</v>
      </c>
      <c r="G385" s="9" t="s">
        <v>300</v>
      </c>
      <c r="H385" s="4" t="s">
        <v>2</v>
      </c>
      <c r="I385" s="62" t="s">
        <v>1548</v>
      </c>
      <c r="J385" s="10"/>
    </row>
    <row r="386" spans="1:10" ht="35.15" customHeight="1" x14ac:dyDescent="0.25">
      <c r="A386" s="16" t="s">
        <v>22</v>
      </c>
      <c r="B386" s="4" t="s">
        <v>645</v>
      </c>
      <c r="C386" s="4" t="s">
        <v>740</v>
      </c>
      <c r="D386" s="4" t="s">
        <v>134</v>
      </c>
      <c r="E386" s="4" t="s">
        <v>25</v>
      </c>
      <c r="F386" s="4" t="s">
        <v>1219</v>
      </c>
      <c r="G386" s="9" t="s">
        <v>300</v>
      </c>
      <c r="H386" s="4" t="s">
        <v>3</v>
      </c>
      <c r="I386" s="62" t="s">
        <v>1549</v>
      </c>
      <c r="J386" s="10"/>
    </row>
    <row r="387" spans="1:10" ht="35.15" customHeight="1" x14ac:dyDescent="0.25">
      <c r="A387" s="16" t="s">
        <v>22</v>
      </c>
      <c r="B387" s="4" t="s">
        <v>645</v>
      </c>
      <c r="C387" s="4" t="s">
        <v>740</v>
      </c>
      <c r="D387" s="4" t="s">
        <v>134</v>
      </c>
      <c r="E387" s="4" t="s">
        <v>25</v>
      </c>
      <c r="F387" s="4" t="s">
        <v>1219</v>
      </c>
      <c r="G387" s="9" t="s">
        <v>300</v>
      </c>
      <c r="H387" s="4" t="s">
        <v>4</v>
      </c>
      <c r="I387" s="62" t="s">
        <v>1545</v>
      </c>
      <c r="J387" s="10"/>
    </row>
    <row r="388" spans="1:10" ht="35.15" customHeight="1" x14ac:dyDescent="0.25">
      <c r="A388" s="16" t="s">
        <v>22</v>
      </c>
      <c r="B388" s="4" t="s">
        <v>645</v>
      </c>
      <c r="C388" s="4" t="s">
        <v>740</v>
      </c>
      <c r="D388" s="4" t="s">
        <v>134</v>
      </c>
      <c r="E388" s="4" t="s">
        <v>25</v>
      </c>
      <c r="F388" s="4" t="s">
        <v>1220</v>
      </c>
      <c r="G388" s="9" t="s">
        <v>304</v>
      </c>
      <c r="H388" s="4" t="s">
        <v>0</v>
      </c>
      <c r="I388" s="62" t="s">
        <v>1552</v>
      </c>
      <c r="J388" s="10"/>
    </row>
    <row r="389" spans="1:10" ht="35.15" customHeight="1" x14ac:dyDescent="0.25">
      <c r="A389" s="16" t="s">
        <v>22</v>
      </c>
      <c r="B389" s="4" t="s">
        <v>645</v>
      </c>
      <c r="C389" s="4" t="s">
        <v>740</v>
      </c>
      <c r="D389" s="4" t="s">
        <v>134</v>
      </c>
      <c r="E389" s="4" t="s">
        <v>25</v>
      </c>
      <c r="F389" s="4" t="s">
        <v>1220</v>
      </c>
      <c r="G389" s="9" t="s">
        <v>304</v>
      </c>
      <c r="H389" s="4" t="s">
        <v>1</v>
      </c>
      <c r="I389" s="62" t="s">
        <v>1559</v>
      </c>
      <c r="J389" s="10"/>
    </row>
    <row r="390" spans="1:10" ht="35.15" customHeight="1" x14ac:dyDescent="0.25">
      <c r="A390" s="16" t="s">
        <v>22</v>
      </c>
      <c r="B390" s="4" t="s">
        <v>645</v>
      </c>
      <c r="C390" s="4" t="s">
        <v>740</v>
      </c>
      <c r="D390" s="4" t="s">
        <v>134</v>
      </c>
      <c r="E390" s="4" t="s">
        <v>25</v>
      </c>
      <c r="F390" s="4" t="s">
        <v>1220</v>
      </c>
      <c r="G390" s="9" t="s">
        <v>304</v>
      </c>
      <c r="H390" s="4" t="s">
        <v>2</v>
      </c>
      <c r="I390" s="62" t="s">
        <v>1560</v>
      </c>
      <c r="J390" s="10"/>
    </row>
    <row r="391" spans="1:10" ht="35.15" customHeight="1" x14ac:dyDescent="0.25">
      <c r="A391" s="16" t="s">
        <v>22</v>
      </c>
      <c r="B391" s="4" t="s">
        <v>645</v>
      </c>
      <c r="C391" s="4" t="s">
        <v>740</v>
      </c>
      <c r="D391" s="4" t="s">
        <v>134</v>
      </c>
      <c r="E391" s="4" t="s">
        <v>25</v>
      </c>
      <c r="F391" s="4" t="s">
        <v>1220</v>
      </c>
      <c r="G391" s="9" t="s">
        <v>304</v>
      </c>
      <c r="H391" s="4" t="s">
        <v>3</v>
      </c>
      <c r="I391" s="62" t="s">
        <v>1558</v>
      </c>
      <c r="J391" s="10"/>
    </row>
    <row r="392" spans="1:10" ht="35.15" customHeight="1" x14ac:dyDescent="0.25">
      <c r="A392" s="16" t="s">
        <v>22</v>
      </c>
      <c r="B392" s="4" t="s">
        <v>645</v>
      </c>
      <c r="C392" s="4" t="s">
        <v>740</v>
      </c>
      <c r="D392" s="4" t="s">
        <v>134</v>
      </c>
      <c r="E392" s="4" t="s">
        <v>25</v>
      </c>
      <c r="F392" s="4" t="s">
        <v>1221</v>
      </c>
      <c r="G392" s="9" t="s">
        <v>302</v>
      </c>
      <c r="H392" s="4" t="s">
        <v>0</v>
      </c>
      <c r="I392" s="62" t="s">
        <v>1016</v>
      </c>
      <c r="J392" s="10"/>
    </row>
    <row r="393" spans="1:10" ht="35.15" customHeight="1" x14ac:dyDescent="0.25">
      <c r="A393" s="16" t="s">
        <v>22</v>
      </c>
      <c r="B393" s="4" t="s">
        <v>645</v>
      </c>
      <c r="C393" s="4" t="s">
        <v>740</v>
      </c>
      <c r="D393" s="4" t="s">
        <v>134</v>
      </c>
      <c r="E393" s="4" t="s">
        <v>25</v>
      </c>
      <c r="F393" s="4" t="s">
        <v>1221</v>
      </c>
      <c r="G393" s="9" t="s">
        <v>302</v>
      </c>
      <c r="H393" s="4" t="s">
        <v>1</v>
      </c>
      <c r="I393" s="62" t="s">
        <v>1551</v>
      </c>
      <c r="J393" s="10"/>
    </row>
    <row r="394" spans="1:10" ht="35.15" customHeight="1" x14ac:dyDescent="0.25">
      <c r="A394" s="16" t="s">
        <v>22</v>
      </c>
      <c r="B394" s="4" t="s">
        <v>645</v>
      </c>
      <c r="C394" s="4" t="s">
        <v>740</v>
      </c>
      <c r="D394" s="4" t="s">
        <v>134</v>
      </c>
      <c r="E394" s="4" t="s">
        <v>25</v>
      </c>
      <c r="F394" s="4" t="s">
        <v>1221</v>
      </c>
      <c r="G394" s="9" t="s">
        <v>302</v>
      </c>
      <c r="H394" s="4" t="s">
        <v>2</v>
      </c>
      <c r="I394" s="62" t="s">
        <v>824</v>
      </c>
      <c r="J394" s="10"/>
    </row>
    <row r="395" spans="1:10" ht="35.15" customHeight="1" x14ac:dyDescent="0.25">
      <c r="A395" s="16" t="s">
        <v>22</v>
      </c>
      <c r="B395" s="4" t="s">
        <v>645</v>
      </c>
      <c r="C395" s="4" t="s">
        <v>766</v>
      </c>
      <c r="D395" s="4" t="s">
        <v>134</v>
      </c>
      <c r="E395" s="4" t="s">
        <v>25</v>
      </c>
      <c r="F395" s="4" t="s">
        <v>1225</v>
      </c>
      <c r="G395" s="9" t="s">
        <v>314</v>
      </c>
      <c r="H395" s="4" t="s">
        <v>0</v>
      </c>
      <c r="I395" s="62" t="s">
        <v>1555</v>
      </c>
      <c r="J395" s="10"/>
    </row>
    <row r="396" spans="1:10" ht="35.15" customHeight="1" x14ac:dyDescent="0.25">
      <c r="A396" s="16" t="s">
        <v>22</v>
      </c>
      <c r="B396" s="4" t="s">
        <v>645</v>
      </c>
      <c r="C396" s="4" t="s">
        <v>766</v>
      </c>
      <c r="D396" s="4" t="s">
        <v>134</v>
      </c>
      <c r="E396" s="4" t="s">
        <v>25</v>
      </c>
      <c r="F396" s="4" t="s">
        <v>1225</v>
      </c>
      <c r="G396" s="9" t="s">
        <v>314</v>
      </c>
      <c r="H396" s="4" t="s">
        <v>1</v>
      </c>
      <c r="I396" s="62" t="s">
        <v>1556</v>
      </c>
      <c r="J396" s="10"/>
    </row>
    <row r="397" spans="1:10" ht="35.15" customHeight="1" x14ac:dyDescent="0.25">
      <c r="A397" s="16" t="s">
        <v>22</v>
      </c>
      <c r="B397" s="4" t="s">
        <v>645</v>
      </c>
      <c r="C397" s="4" t="s">
        <v>766</v>
      </c>
      <c r="D397" s="4" t="s">
        <v>134</v>
      </c>
      <c r="E397" s="4" t="s">
        <v>25</v>
      </c>
      <c r="F397" s="4" t="s">
        <v>1225</v>
      </c>
      <c r="G397" s="9" t="s">
        <v>314</v>
      </c>
      <c r="H397" s="4" t="s">
        <v>2</v>
      </c>
      <c r="I397" s="62" t="s">
        <v>1554</v>
      </c>
      <c r="J397" s="10"/>
    </row>
    <row r="398" spans="1:10" ht="35.15" customHeight="1" x14ac:dyDescent="0.25">
      <c r="A398" s="16" t="s">
        <v>22</v>
      </c>
      <c r="B398" s="4" t="s">
        <v>645</v>
      </c>
      <c r="C398" s="4" t="s">
        <v>766</v>
      </c>
      <c r="D398" s="4" t="s">
        <v>134</v>
      </c>
      <c r="E398" s="4" t="s">
        <v>25</v>
      </c>
      <c r="F398" s="4" t="s">
        <v>1225</v>
      </c>
      <c r="G398" s="9" t="s">
        <v>314</v>
      </c>
      <c r="H398" s="4" t="s">
        <v>3</v>
      </c>
      <c r="I398" s="62" t="s">
        <v>1554</v>
      </c>
      <c r="J398" s="10"/>
    </row>
    <row r="399" spans="1:10" ht="35.15" customHeight="1" x14ac:dyDescent="0.25">
      <c r="A399" s="16" t="s">
        <v>22</v>
      </c>
      <c r="B399" s="4" t="s">
        <v>551</v>
      </c>
      <c r="C399" s="4" t="s">
        <v>740</v>
      </c>
      <c r="D399" s="4" t="s">
        <v>134</v>
      </c>
      <c r="E399" s="4" t="s">
        <v>28</v>
      </c>
      <c r="F399" s="4" t="s">
        <v>1243</v>
      </c>
      <c r="G399" s="9" t="s">
        <v>340</v>
      </c>
      <c r="H399" s="4" t="s">
        <v>0</v>
      </c>
      <c r="I399" s="62" t="s">
        <v>862</v>
      </c>
      <c r="J399" s="10"/>
    </row>
    <row r="400" spans="1:10" ht="35.15" customHeight="1" x14ac:dyDescent="0.25">
      <c r="A400" s="16" t="s">
        <v>22</v>
      </c>
      <c r="B400" s="4" t="s">
        <v>551</v>
      </c>
      <c r="C400" s="4" t="s">
        <v>740</v>
      </c>
      <c r="D400" s="4" t="s">
        <v>134</v>
      </c>
      <c r="E400" s="4" t="s">
        <v>28</v>
      </c>
      <c r="F400" s="4" t="s">
        <v>1243</v>
      </c>
      <c r="G400" s="9" t="s">
        <v>340</v>
      </c>
      <c r="H400" s="4" t="s">
        <v>1</v>
      </c>
      <c r="I400" s="62" t="s">
        <v>1562</v>
      </c>
      <c r="J400" s="10"/>
    </row>
    <row r="401" spans="1:10" ht="35.15" customHeight="1" x14ac:dyDescent="0.25">
      <c r="A401" s="16" t="s">
        <v>22</v>
      </c>
      <c r="B401" s="4" t="s">
        <v>551</v>
      </c>
      <c r="C401" s="4" t="s">
        <v>740</v>
      </c>
      <c r="D401" s="4" t="s">
        <v>134</v>
      </c>
      <c r="E401" s="4" t="s">
        <v>28</v>
      </c>
      <c r="F401" s="4" t="s">
        <v>1243</v>
      </c>
      <c r="G401" s="9" t="s">
        <v>340</v>
      </c>
      <c r="H401" s="4" t="s">
        <v>2</v>
      </c>
      <c r="I401" s="62" t="s">
        <v>1563</v>
      </c>
      <c r="J401" s="10"/>
    </row>
    <row r="402" spans="1:10" ht="35.15" customHeight="1" x14ac:dyDescent="0.25">
      <c r="A402" s="16" t="s">
        <v>22</v>
      </c>
      <c r="B402" s="4" t="s">
        <v>551</v>
      </c>
      <c r="C402" s="4" t="s">
        <v>740</v>
      </c>
      <c r="D402" s="4" t="s">
        <v>134</v>
      </c>
      <c r="E402" s="4" t="s">
        <v>28</v>
      </c>
      <c r="F402" s="4" t="s">
        <v>1243</v>
      </c>
      <c r="G402" s="9" t="s">
        <v>340</v>
      </c>
      <c r="H402" s="4" t="s">
        <v>3</v>
      </c>
      <c r="I402" s="62" t="s">
        <v>1561</v>
      </c>
      <c r="J402" s="10"/>
    </row>
    <row r="403" spans="1:10" ht="35.15" customHeight="1" x14ac:dyDescent="0.25">
      <c r="A403" s="16" t="s">
        <v>22</v>
      </c>
      <c r="B403" s="4" t="s">
        <v>551</v>
      </c>
      <c r="C403" s="4" t="s">
        <v>740</v>
      </c>
      <c r="D403" s="4" t="s">
        <v>134</v>
      </c>
      <c r="E403" s="4" t="s">
        <v>28</v>
      </c>
      <c r="F403" s="4" t="s">
        <v>1244</v>
      </c>
      <c r="G403" s="9" t="s">
        <v>342</v>
      </c>
      <c r="H403" s="4" t="s">
        <v>0</v>
      </c>
      <c r="I403" s="62" t="s">
        <v>1564</v>
      </c>
      <c r="J403" s="10"/>
    </row>
    <row r="404" spans="1:10" ht="35.15" customHeight="1" x14ac:dyDescent="0.25">
      <c r="A404" s="16" t="s">
        <v>22</v>
      </c>
      <c r="B404" s="4" t="s">
        <v>551</v>
      </c>
      <c r="C404" s="4" t="s">
        <v>740</v>
      </c>
      <c r="D404" s="4" t="s">
        <v>134</v>
      </c>
      <c r="E404" s="4" t="s">
        <v>28</v>
      </c>
      <c r="F404" s="4" t="s">
        <v>1244</v>
      </c>
      <c r="G404" s="9" t="s">
        <v>342</v>
      </c>
      <c r="H404" s="4" t="s">
        <v>1</v>
      </c>
      <c r="I404" s="62" t="s">
        <v>1565</v>
      </c>
      <c r="J404" s="10"/>
    </row>
    <row r="405" spans="1:10" ht="35.15" customHeight="1" x14ac:dyDescent="0.25">
      <c r="A405" s="16" t="s">
        <v>22</v>
      </c>
      <c r="B405" s="4" t="s">
        <v>551</v>
      </c>
      <c r="C405" s="4" t="s">
        <v>740</v>
      </c>
      <c r="D405" s="4" t="s">
        <v>134</v>
      </c>
      <c r="E405" s="4" t="s">
        <v>28</v>
      </c>
      <c r="F405" s="4" t="s">
        <v>1244</v>
      </c>
      <c r="G405" s="9" t="s">
        <v>342</v>
      </c>
      <c r="H405" s="4" t="s">
        <v>2</v>
      </c>
      <c r="I405" s="62" t="s">
        <v>1566</v>
      </c>
      <c r="J405" s="10"/>
    </row>
    <row r="406" spans="1:10" ht="35.15" customHeight="1" x14ac:dyDescent="0.25">
      <c r="A406" s="16" t="s">
        <v>22</v>
      </c>
      <c r="B406" s="4" t="s">
        <v>551</v>
      </c>
      <c r="C406" s="4" t="s">
        <v>740</v>
      </c>
      <c r="D406" s="4" t="s">
        <v>134</v>
      </c>
      <c r="E406" s="4" t="s">
        <v>28</v>
      </c>
      <c r="F406" s="4" t="s">
        <v>1244</v>
      </c>
      <c r="G406" s="9" t="s">
        <v>342</v>
      </c>
      <c r="H406" s="4" t="s">
        <v>3</v>
      </c>
      <c r="I406" s="62" t="s">
        <v>1567</v>
      </c>
      <c r="J406" s="10"/>
    </row>
    <row r="407" spans="1:10" ht="35.15" customHeight="1" x14ac:dyDescent="0.25">
      <c r="A407" s="16" t="s">
        <v>22</v>
      </c>
      <c r="B407" s="4" t="s">
        <v>551</v>
      </c>
      <c r="C407" s="4" t="s">
        <v>740</v>
      </c>
      <c r="D407" s="4" t="s">
        <v>134</v>
      </c>
      <c r="E407" s="4" t="s">
        <v>28</v>
      </c>
      <c r="F407" s="4" t="s">
        <v>1245</v>
      </c>
      <c r="G407" s="9" t="s">
        <v>1246</v>
      </c>
      <c r="H407" s="4" t="s">
        <v>0</v>
      </c>
      <c r="I407" s="62" t="s">
        <v>1569</v>
      </c>
      <c r="J407" s="10"/>
    </row>
    <row r="408" spans="1:10" ht="35.15" customHeight="1" x14ac:dyDescent="0.25">
      <c r="A408" s="16" t="s">
        <v>22</v>
      </c>
      <c r="B408" s="4" t="s">
        <v>551</v>
      </c>
      <c r="C408" s="4" t="s">
        <v>740</v>
      </c>
      <c r="D408" s="4" t="s">
        <v>134</v>
      </c>
      <c r="E408" s="4" t="s">
        <v>28</v>
      </c>
      <c r="F408" s="4" t="s">
        <v>1245</v>
      </c>
      <c r="G408" s="9" t="s">
        <v>1246</v>
      </c>
      <c r="H408" s="4" t="s">
        <v>1</v>
      </c>
      <c r="I408" s="62" t="s">
        <v>1570</v>
      </c>
      <c r="J408" s="10"/>
    </row>
    <row r="409" spans="1:10" ht="35.15" customHeight="1" x14ac:dyDescent="0.25">
      <c r="A409" s="16" t="s">
        <v>22</v>
      </c>
      <c r="B409" s="4" t="s">
        <v>551</v>
      </c>
      <c r="C409" s="4" t="s">
        <v>740</v>
      </c>
      <c r="D409" s="4" t="s">
        <v>134</v>
      </c>
      <c r="E409" s="4" t="s">
        <v>28</v>
      </c>
      <c r="F409" s="4" t="s">
        <v>1245</v>
      </c>
      <c r="G409" s="9" t="s">
        <v>1246</v>
      </c>
      <c r="H409" s="4" t="s">
        <v>2</v>
      </c>
      <c r="I409" s="62" t="s">
        <v>1571</v>
      </c>
      <c r="J409" s="10"/>
    </row>
    <row r="410" spans="1:10" ht="35.15" customHeight="1" x14ac:dyDescent="0.25">
      <c r="A410" s="16" t="s">
        <v>22</v>
      </c>
      <c r="B410" s="4" t="s">
        <v>551</v>
      </c>
      <c r="C410" s="4" t="s">
        <v>740</v>
      </c>
      <c r="D410" s="4" t="s">
        <v>134</v>
      </c>
      <c r="E410" s="4" t="s">
        <v>28</v>
      </c>
      <c r="F410" s="4" t="s">
        <v>1245</v>
      </c>
      <c r="G410" s="9" t="s">
        <v>1246</v>
      </c>
      <c r="H410" s="4" t="s">
        <v>3</v>
      </c>
      <c r="I410" s="62" t="s">
        <v>1568</v>
      </c>
      <c r="J410" s="10"/>
    </row>
    <row r="411" spans="1:10" ht="35.15" customHeight="1" x14ac:dyDescent="0.25">
      <c r="A411" s="16" t="s">
        <v>22</v>
      </c>
      <c r="B411" s="4" t="s">
        <v>551</v>
      </c>
      <c r="C411" s="4" t="s">
        <v>740</v>
      </c>
      <c r="D411" s="4" t="s">
        <v>134</v>
      </c>
      <c r="E411" s="4" t="s">
        <v>28</v>
      </c>
      <c r="F411" s="4" t="s">
        <v>1247</v>
      </c>
      <c r="G411" s="9" t="s">
        <v>348</v>
      </c>
      <c r="H411" s="4" t="s">
        <v>0</v>
      </c>
      <c r="I411" s="62" t="s">
        <v>1573</v>
      </c>
      <c r="J411" s="10"/>
    </row>
    <row r="412" spans="1:10" ht="35.15" customHeight="1" x14ac:dyDescent="0.25">
      <c r="A412" s="16" t="s">
        <v>22</v>
      </c>
      <c r="B412" s="4" t="s">
        <v>551</v>
      </c>
      <c r="C412" s="4" t="s">
        <v>740</v>
      </c>
      <c r="D412" s="4" t="s">
        <v>134</v>
      </c>
      <c r="E412" s="4" t="s">
        <v>28</v>
      </c>
      <c r="F412" s="4" t="s">
        <v>1247</v>
      </c>
      <c r="G412" s="9" t="s">
        <v>348</v>
      </c>
      <c r="H412" s="4" t="s">
        <v>1</v>
      </c>
      <c r="I412" s="62" t="s">
        <v>1574</v>
      </c>
      <c r="J412" s="10"/>
    </row>
    <row r="413" spans="1:10" ht="35.15" customHeight="1" x14ac:dyDescent="0.25">
      <c r="A413" s="16" t="s">
        <v>22</v>
      </c>
      <c r="B413" s="4" t="s">
        <v>551</v>
      </c>
      <c r="C413" s="4" t="s">
        <v>740</v>
      </c>
      <c r="D413" s="4" t="s">
        <v>134</v>
      </c>
      <c r="E413" s="4" t="s">
        <v>28</v>
      </c>
      <c r="F413" s="4" t="s">
        <v>1247</v>
      </c>
      <c r="G413" s="9" t="s">
        <v>348</v>
      </c>
      <c r="H413" s="4" t="s">
        <v>2</v>
      </c>
      <c r="I413" s="62" t="s">
        <v>1575</v>
      </c>
      <c r="J413" s="10"/>
    </row>
    <row r="414" spans="1:10" ht="35.15" customHeight="1" x14ac:dyDescent="0.25">
      <c r="A414" s="16" t="s">
        <v>22</v>
      </c>
      <c r="B414" s="4" t="s">
        <v>551</v>
      </c>
      <c r="C414" s="4" t="s">
        <v>740</v>
      </c>
      <c r="D414" s="4" t="s">
        <v>134</v>
      </c>
      <c r="E414" s="4" t="s">
        <v>28</v>
      </c>
      <c r="F414" s="4" t="s">
        <v>1247</v>
      </c>
      <c r="G414" s="9" t="s">
        <v>348</v>
      </c>
      <c r="H414" s="4" t="s">
        <v>3</v>
      </c>
      <c r="I414" s="62" t="s">
        <v>1572</v>
      </c>
      <c r="J414" s="10"/>
    </row>
    <row r="415" spans="1:10" ht="35.15" customHeight="1" x14ac:dyDescent="0.25">
      <c r="A415" s="16" t="s">
        <v>22</v>
      </c>
      <c r="B415" s="4" t="s">
        <v>551</v>
      </c>
      <c r="C415" s="4" t="s">
        <v>766</v>
      </c>
      <c r="D415" s="4" t="s">
        <v>134</v>
      </c>
      <c r="E415" s="4" t="s">
        <v>28</v>
      </c>
      <c r="F415" s="4" t="s">
        <v>1250</v>
      </c>
      <c r="G415" s="9" t="s">
        <v>353</v>
      </c>
      <c r="H415" s="4" t="s">
        <v>0</v>
      </c>
      <c r="I415" s="62" t="s">
        <v>1577</v>
      </c>
      <c r="J415" s="10"/>
    </row>
    <row r="416" spans="1:10" ht="35.15" customHeight="1" x14ac:dyDescent="0.25">
      <c r="A416" s="16" t="s">
        <v>22</v>
      </c>
      <c r="B416" s="4" t="s">
        <v>551</v>
      </c>
      <c r="C416" s="4" t="s">
        <v>766</v>
      </c>
      <c r="D416" s="4" t="s">
        <v>134</v>
      </c>
      <c r="E416" s="4" t="s">
        <v>28</v>
      </c>
      <c r="F416" s="4" t="s">
        <v>1250</v>
      </c>
      <c r="G416" s="9" t="s">
        <v>353</v>
      </c>
      <c r="H416" s="4" t="s">
        <v>1</v>
      </c>
      <c r="I416" s="62" t="s">
        <v>1578</v>
      </c>
      <c r="J416" s="10"/>
    </row>
    <row r="417" spans="1:10" ht="35.15" customHeight="1" x14ac:dyDescent="0.25">
      <c r="A417" s="16" t="s">
        <v>22</v>
      </c>
      <c r="B417" s="4" t="s">
        <v>551</v>
      </c>
      <c r="C417" s="4" t="s">
        <v>766</v>
      </c>
      <c r="D417" s="4" t="s">
        <v>134</v>
      </c>
      <c r="E417" s="4" t="s">
        <v>28</v>
      </c>
      <c r="F417" s="4" t="s">
        <v>1250</v>
      </c>
      <c r="G417" s="9" t="s">
        <v>353</v>
      </c>
      <c r="H417" s="4" t="s">
        <v>2</v>
      </c>
      <c r="I417" s="62" t="s">
        <v>1576</v>
      </c>
      <c r="J417" s="10"/>
    </row>
    <row r="418" spans="1:10" ht="35.15" customHeight="1" x14ac:dyDescent="0.25">
      <c r="A418" s="16" t="s">
        <v>22</v>
      </c>
      <c r="B418" s="4" t="s">
        <v>645</v>
      </c>
      <c r="C418" s="4" t="s">
        <v>740</v>
      </c>
      <c r="D418" s="4" t="s">
        <v>134</v>
      </c>
      <c r="E418" s="4" t="s">
        <v>28</v>
      </c>
      <c r="F418" s="4" t="s">
        <v>1251</v>
      </c>
      <c r="G418" s="9" t="s">
        <v>358</v>
      </c>
      <c r="H418" s="4" t="s">
        <v>0</v>
      </c>
      <c r="I418" s="62" t="s">
        <v>1579</v>
      </c>
      <c r="J418" s="10"/>
    </row>
    <row r="419" spans="1:10" ht="35.15" customHeight="1" x14ac:dyDescent="0.25">
      <c r="A419" s="16" t="s">
        <v>22</v>
      </c>
      <c r="B419" s="4" t="s">
        <v>645</v>
      </c>
      <c r="C419" s="4" t="s">
        <v>740</v>
      </c>
      <c r="D419" s="4" t="s">
        <v>134</v>
      </c>
      <c r="E419" s="4" t="s">
        <v>28</v>
      </c>
      <c r="F419" s="4" t="s">
        <v>1251</v>
      </c>
      <c r="G419" s="9" t="s">
        <v>358</v>
      </c>
      <c r="H419" s="4" t="s">
        <v>1</v>
      </c>
      <c r="I419" s="62" t="s">
        <v>1580</v>
      </c>
      <c r="J419" s="10"/>
    </row>
    <row r="420" spans="1:10" ht="35.15" customHeight="1" x14ac:dyDescent="0.25">
      <c r="A420" s="16" t="s">
        <v>22</v>
      </c>
      <c r="B420" s="4" t="s">
        <v>645</v>
      </c>
      <c r="C420" s="4" t="s">
        <v>740</v>
      </c>
      <c r="D420" s="4" t="s">
        <v>134</v>
      </c>
      <c r="E420" s="4" t="s">
        <v>28</v>
      </c>
      <c r="F420" s="4" t="s">
        <v>1251</v>
      </c>
      <c r="G420" s="9" t="s">
        <v>358</v>
      </c>
      <c r="H420" s="4" t="s">
        <v>2</v>
      </c>
      <c r="I420" s="62" t="s">
        <v>1581</v>
      </c>
      <c r="J420" s="10"/>
    </row>
    <row r="421" spans="1:10" ht="35.15" customHeight="1" x14ac:dyDescent="0.25">
      <c r="A421" s="16" t="s">
        <v>22</v>
      </c>
      <c r="B421" s="4" t="s">
        <v>645</v>
      </c>
      <c r="C421" s="4" t="s">
        <v>740</v>
      </c>
      <c r="D421" s="4" t="s">
        <v>134</v>
      </c>
      <c r="E421" s="4" t="s">
        <v>28</v>
      </c>
      <c r="F421" s="4" t="s">
        <v>1251</v>
      </c>
      <c r="G421" s="9" t="s">
        <v>358</v>
      </c>
      <c r="H421" s="4" t="s">
        <v>3</v>
      </c>
      <c r="I421" s="62" t="s">
        <v>1582</v>
      </c>
      <c r="J421" s="10"/>
    </row>
    <row r="422" spans="1:10" ht="35.15" customHeight="1" x14ac:dyDescent="0.25">
      <c r="A422" s="16" t="s">
        <v>22</v>
      </c>
      <c r="B422" s="4" t="s">
        <v>645</v>
      </c>
      <c r="C422" s="4" t="s">
        <v>740</v>
      </c>
      <c r="D422" s="4" t="s">
        <v>134</v>
      </c>
      <c r="E422" s="4" t="s">
        <v>28</v>
      </c>
      <c r="F422" s="4" t="s">
        <v>1252</v>
      </c>
      <c r="G422" s="9" t="s">
        <v>360</v>
      </c>
      <c r="H422" s="4" t="s">
        <v>0</v>
      </c>
      <c r="I422" s="62" t="s">
        <v>1583</v>
      </c>
      <c r="J422" s="10"/>
    </row>
    <row r="423" spans="1:10" ht="35.15" customHeight="1" x14ac:dyDescent="0.25">
      <c r="A423" s="16" t="s">
        <v>22</v>
      </c>
      <c r="B423" s="4" t="s">
        <v>645</v>
      </c>
      <c r="C423" s="4" t="s">
        <v>740</v>
      </c>
      <c r="D423" s="4" t="s">
        <v>134</v>
      </c>
      <c r="E423" s="4" t="s">
        <v>28</v>
      </c>
      <c r="F423" s="4" t="s">
        <v>1252</v>
      </c>
      <c r="G423" s="9" t="s">
        <v>360</v>
      </c>
      <c r="H423" s="4" t="s">
        <v>1</v>
      </c>
      <c r="I423" s="62" t="s">
        <v>1584</v>
      </c>
      <c r="J423" s="10"/>
    </row>
    <row r="424" spans="1:10" ht="35.15" customHeight="1" x14ac:dyDescent="0.25">
      <c r="A424" s="16" t="s">
        <v>22</v>
      </c>
      <c r="B424" s="4" t="s">
        <v>645</v>
      </c>
      <c r="C424" s="4" t="s">
        <v>740</v>
      </c>
      <c r="D424" s="4" t="s">
        <v>134</v>
      </c>
      <c r="E424" s="4" t="s">
        <v>28</v>
      </c>
      <c r="F424" s="4" t="s">
        <v>1252</v>
      </c>
      <c r="G424" s="9" t="s">
        <v>360</v>
      </c>
      <c r="H424" s="4" t="s">
        <v>2</v>
      </c>
      <c r="I424" s="62" t="s">
        <v>1585</v>
      </c>
      <c r="J424" s="10"/>
    </row>
    <row r="425" spans="1:10" ht="35.15" customHeight="1" x14ac:dyDescent="0.25">
      <c r="A425" s="16" t="s">
        <v>22</v>
      </c>
      <c r="B425" s="4" t="s">
        <v>645</v>
      </c>
      <c r="C425" s="4" t="s">
        <v>740</v>
      </c>
      <c r="D425" s="4" t="s">
        <v>134</v>
      </c>
      <c r="E425" s="4" t="s">
        <v>28</v>
      </c>
      <c r="F425" s="4" t="s">
        <v>1252</v>
      </c>
      <c r="G425" s="9" t="s">
        <v>360</v>
      </c>
      <c r="H425" s="4" t="s">
        <v>3</v>
      </c>
      <c r="I425" s="62" t="s">
        <v>1586</v>
      </c>
      <c r="J425" s="10"/>
    </row>
    <row r="426" spans="1:10" ht="35.15" customHeight="1" x14ac:dyDescent="0.25">
      <c r="A426" s="16" t="s">
        <v>22</v>
      </c>
      <c r="B426" s="4" t="s">
        <v>645</v>
      </c>
      <c r="C426" s="4" t="s">
        <v>740</v>
      </c>
      <c r="D426" s="4" t="s">
        <v>134</v>
      </c>
      <c r="E426" s="4" t="s">
        <v>28</v>
      </c>
      <c r="F426" s="4" t="s">
        <v>1253</v>
      </c>
      <c r="G426" s="9" t="s">
        <v>1254</v>
      </c>
      <c r="H426" s="4" t="s">
        <v>0</v>
      </c>
      <c r="I426" s="62" t="s">
        <v>1587</v>
      </c>
      <c r="J426" s="10"/>
    </row>
    <row r="427" spans="1:10" ht="35.15" customHeight="1" x14ac:dyDescent="0.25">
      <c r="A427" s="16" t="s">
        <v>22</v>
      </c>
      <c r="B427" s="4" t="s">
        <v>645</v>
      </c>
      <c r="C427" s="4" t="s">
        <v>740</v>
      </c>
      <c r="D427" s="4" t="s">
        <v>134</v>
      </c>
      <c r="E427" s="4" t="s">
        <v>28</v>
      </c>
      <c r="F427" s="4" t="s">
        <v>1253</v>
      </c>
      <c r="G427" s="9" t="s">
        <v>1254</v>
      </c>
      <c r="H427" s="4" t="s">
        <v>1</v>
      </c>
      <c r="I427" s="62" t="s">
        <v>1588</v>
      </c>
      <c r="J427" s="10"/>
    </row>
    <row r="428" spans="1:10" ht="35.15" customHeight="1" x14ac:dyDescent="0.25">
      <c r="A428" s="16" t="s">
        <v>22</v>
      </c>
      <c r="B428" s="4" t="s">
        <v>645</v>
      </c>
      <c r="C428" s="4" t="s">
        <v>740</v>
      </c>
      <c r="D428" s="4" t="s">
        <v>134</v>
      </c>
      <c r="E428" s="4" t="s">
        <v>28</v>
      </c>
      <c r="F428" s="4" t="s">
        <v>1253</v>
      </c>
      <c r="G428" s="9" t="s">
        <v>1254</v>
      </c>
      <c r="H428" s="4" t="s">
        <v>2</v>
      </c>
      <c r="I428" s="62" t="s">
        <v>1589</v>
      </c>
      <c r="J428" s="10"/>
    </row>
    <row r="429" spans="1:10" ht="35.15" customHeight="1" x14ac:dyDescent="0.25">
      <c r="A429" s="16" t="s">
        <v>22</v>
      </c>
      <c r="B429" s="4" t="s">
        <v>645</v>
      </c>
      <c r="C429" s="4" t="s">
        <v>740</v>
      </c>
      <c r="D429" s="4" t="s">
        <v>134</v>
      </c>
      <c r="E429" s="4" t="s">
        <v>28</v>
      </c>
      <c r="F429" s="4" t="s">
        <v>1253</v>
      </c>
      <c r="G429" s="9" t="s">
        <v>1254</v>
      </c>
      <c r="H429" s="4" t="s">
        <v>3</v>
      </c>
      <c r="I429" s="62" t="s">
        <v>1590</v>
      </c>
      <c r="J429" s="10"/>
    </row>
    <row r="430" spans="1:10" ht="35.15" customHeight="1" x14ac:dyDescent="0.25">
      <c r="A430" s="16" t="s">
        <v>22</v>
      </c>
      <c r="B430" s="4" t="s">
        <v>645</v>
      </c>
      <c r="C430" s="4" t="s">
        <v>740</v>
      </c>
      <c r="D430" s="4" t="s">
        <v>134</v>
      </c>
      <c r="E430" s="4" t="s">
        <v>28</v>
      </c>
      <c r="F430" s="4" t="s">
        <v>1255</v>
      </c>
      <c r="G430" s="9" t="s">
        <v>366</v>
      </c>
      <c r="H430" s="4" t="s">
        <v>0</v>
      </c>
      <c r="I430" s="62" t="s">
        <v>1592</v>
      </c>
      <c r="J430" s="10"/>
    </row>
    <row r="431" spans="1:10" ht="35.15" customHeight="1" x14ac:dyDescent="0.25">
      <c r="A431" s="16" t="s">
        <v>22</v>
      </c>
      <c r="B431" s="4" t="s">
        <v>645</v>
      </c>
      <c r="C431" s="4" t="s">
        <v>740</v>
      </c>
      <c r="D431" s="4" t="s">
        <v>134</v>
      </c>
      <c r="E431" s="4" t="s">
        <v>28</v>
      </c>
      <c r="F431" s="4" t="s">
        <v>1255</v>
      </c>
      <c r="G431" s="9" t="s">
        <v>366</v>
      </c>
      <c r="H431" s="4" t="s">
        <v>1</v>
      </c>
      <c r="I431" s="62" t="s">
        <v>1593</v>
      </c>
      <c r="J431" s="10"/>
    </row>
    <row r="432" spans="1:10" ht="35.15" customHeight="1" x14ac:dyDescent="0.25">
      <c r="A432" s="16" t="s">
        <v>22</v>
      </c>
      <c r="B432" s="4" t="s">
        <v>645</v>
      </c>
      <c r="C432" s="4" t="s">
        <v>740</v>
      </c>
      <c r="D432" s="4" t="s">
        <v>134</v>
      </c>
      <c r="E432" s="4" t="s">
        <v>28</v>
      </c>
      <c r="F432" s="4" t="s">
        <v>1255</v>
      </c>
      <c r="G432" s="9" t="s">
        <v>366</v>
      </c>
      <c r="H432" s="4" t="s">
        <v>2</v>
      </c>
      <c r="I432" s="62" t="s">
        <v>1594</v>
      </c>
      <c r="J432" s="10"/>
    </row>
    <row r="433" spans="1:10" ht="35.15" customHeight="1" x14ac:dyDescent="0.25">
      <c r="A433" s="16" t="s">
        <v>22</v>
      </c>
      <c r="B433" s="4" t="s">
        <v>645</v>
      </c>
      <c r="C433" s="4" t="s">
        <v>740</v>
      </c>
      <c r="D433" s="4" t="s">
        <v>134</v>
      </c>
      <c r="E433" s="4" t="s">
        <v>28</v>
      </c>
      <c r="F433" s="4" t="s">
        <v>1255</v>
      </c>
      <c r="G433" s="9" t="s">
        <v>366</v>
      </c>
      <c r="H433" s="4" t="s">
        <v>3</v>
      </c>
      <c r="I433" s="62" t="s">
        <v>1591</v>
      </c>
      <c r="J433" s="10"/>
    </row>
    <row r="434" spans="1:10" ht="35.15" customHeight="1" x14ac:dyDescent="0.25">
      <c r="A434" s="16" t="s">
        <v>22</v>
      </c>
      <c r="B434" s="4" t="s">
        <v>645</v>
      </c>
      <c r="C434" s="4" t="s">
        <v>766</v>
      </c>
      <c r="D434" s="4" t="s">
        <v>134</v>
      </c>
      <c r="E434" s="4" t="s">
        <v>28</v>
      </c>
      <c r="F434" s="4" t="s">
        <v>1258</v>
      </c>
      <c r="G434" s="9" t="s">
        <v>370</v>
      </c>
      <c r="H434" s="4" t="s">
        <v>0</v>
      </c>
      <c r="I434" s="62" t="s">
        <v>1577</v>
      </c>
      <c r="J434" s="10"/>
    </row>
    <row r="435" spans="1:10" ht="35.15" customHeight="1" x14ac:dyDescent="0.25">
      <c r="A435" s="16" t="s">
        <v>22</v>
      </c>
      <c r="B435" s="4" t="s">
        <v>645</v>
      </c>
      <c r="C435" s="4" t="s">
        <v>766</v>
      </c>
      <c r="D435" s="4" t="s">
        <v>134</v>
      </c>
      <c r="E435" s="4" t="s">
        <v>28</v>
      </c>
      <c r="F435" s="4" t="s">
        <v>1258</v>
      </c>
      <c r="G435" s="9" t="s">
        <v>370</v>
      </c>
      <c r="H435" s="4" t="s">
        <v>1</v>
      </c>
      <c r="I435" s="62" t="s">
        <v>1576</v>
      </c>
      <c r="J435" s="10"/>
    </row>
    <row r="436" spans="1:10" ht="35.15" customHeight="1" x14ac:dyDescent="0.25">
      <c r="A436" s="16" t="s">
        <v>22</v>
      </c>
      <c r="B436" s="4" t="s">
        <v>645</v>
      </c>
      <c r="C436" s="4" t="s">
        <v>766</v>
      </c>
      <c r="D436" s="4" t="s">
        <v>134</v>
      </c>
      <c r="E436" s="4" t="s">
        <v>28</v>
      </c>
      <c r="F436" s="4" t="s">
        <v>1258</v>
      </c>
      <c r="G436" s="9" t="s">
        <v>370</v>
      </c>
      <c r="H436" s="4" t="s">
        <v>2</v>
      </c>
      <c r="I436" s="62" t="s">
        <v>1595</v>
      </c>
      <c r="J436" s="10"/>
    </row>
    <row r="437" spans="1:10" ht="35.15" customHeight="1" x14ac:dyDescent="0.25">
      <c r="A437" s="16" t="s">
        <v>22</v>
      </c>
      <c r="B437" s="4" t="s">
        <v>551</v>
      </c>
      <c r="C437" s="4" t="s">
        <v>740</v>
      </c>
      <c r="D437" s="4" t="s">
        <v>134</v>
      </c>
      <c r="E437" s="4" t="s">
        <v>31</v>
      </c>
      <c r="F437" s="4" t="s">
        <v>1215</v>
      </c>
      <c r="G437" s="9" t="s">
        <v>298</v>
      </c>
      <c r="H437" s="4" t="s">
        <v>0</v>
      </c>
      <c r="I437" s="62" t="s">
        <v>1597</v>
      </c>
      <c r="J437" s="10"/>
    </row>
    <row r="438" spans="1:10" ht="35.15" customHeight="1" x14ac:dyDescent="0.25">
      <c r="A438" s="16" t="s">
        <v>22</v>
      </c>
      <c r="B438" s="4" t="s">
        <v>551</v>
      </c>
      <c r="C438" s="4" t="s">
        <v>740</v>
      </c>
      <c r="D438" s="4" t="s">
        <v>134</v>
      </c>
      <c r="E438" s="4" t="s">
        <v>31</v>
      </c>
      <c r="F438" s="4" t="s">
        <v>1215</v>
      </c>
      <c r="G438" s="9" t="s">
        <v>298</v>
      </c>
      <c r="H438" s="4" t="s">
        <v>1</v>
      </c>
      <c r="I438" s="62" t="s">
        <v>1598</v>
      </c>
      <c r="J438" s="10"/>
    </row>
    <row r="439" spans="1:10" ht="35.15" customHeight="1" x14ac:dyDescent="0.25">
      <c r="A439" s="16" t="s">
        <v>22</v>
      </c>
      <c r="B439" s="4" t="s">
        <v>551</v>
      </c>
      <c r="C439" s="4" t="s">
        <v>740</v>
      </c>
      <c r="D439" s="4" t="s">
        <v>134</v>
      </c>
      <c r="E439" s="4" t="s">
        <v>31</v>
      </c>
      <c r="F439" s="4" t="s">
        <v>1215</v>
      </c>
      <c r="G439" s="9" t="s">
        <v>298</v>
      </c>
      <c r="H439" s="4" t="s">
        <v>2</v>
      </c>
      <c r="I439" s="62" t="s">
        <v>1599</v>
      </c>
      <c r="J439" s="10"/>
    </row>
    <row r="440" spans="1:10" ht="35.15" customHeight="1" x14ac:dyDescent="0.25">
      <c r="A440" s="16" t="s">
        <v>22</v>
      </c>
      <c r="B440" s="4" t="s">
        <v>551</v>
      </c>
      <c r="C440" s="4" t="s">
        <v>740</v>
      </c>
      <c r="D440" s="4" t="s">
        <v>134</v>
      </c>
      <c r="E440" s="4" t="s">
        <v>31</v>
      </c>
      <c r="F440" s="4" t="s">
        <v>1215</v>
      </c>
      <c r="G440" s="9" t="s">
        <v>298</v>
      </c>
      <c r="H440" s="4" t="s">
        <v>3</v>
      </c>
      <c r="I440" s="62" t="s">
        <v>1596</v>
      </c>
      <c r="J440" s="10"/>
    </row>
    <row r="441" spans="1:10" ht="35.15" customHeight="1" x14ac:dyDescent="0.25">
      <c r="A441" s="16" t="s">
        <v>22</v>
      </c>
      <c r="B441" s="4" t="s">
        <v>551</v>
      </c>
      <c r="C441" s="4" t="s">
        <v>740</v>
      </c>
      <c r="D441" s="4" t="s">
        <v>134</v>
      </c>
      <c r="E441" s="4" t="s">
        <v>31</v>
      </c>
      <c r="F441" s="4" t="s">
        <v>1264</v>
      </c>
      <c r="G441" s="9" t="s">
        <v>384</v>
      </c>
      <c r="H441" s="4" t="s">
        <v>0</v>
      </c>
      <c r="I441" s="62" t="s">
        <v>1601</v>
      </c>
      <c r="J441" s="10"/>
    </row>
    <row r="442" spans="1:10" ht="35.15" customHeight="1" x14ac:dyDescent="0.25">
      <c r="A442" s="16" t="s">
        <v>22</v>
      </c>
      <c r="B442" s="4" t="s">
        <v>551</v>
      </c>
      <c r="C442" s="4" t="s">
        <v>740</v>
      </c>
      <c r="D442" s="4" t="s">
        <v>134</v>
      </c>
      <c r="E442" s="4" t="s">
        <v>31</v>
      </c>
      <c r="F442" s="4" t="s">
        <v>1264</v>
      </c>
      <c r="G442" s="9" t="s">
        <v>384</v>
      </c>
      <c r="H442" s="4" t="s">
        <v>1</v>
      </c>
      <c r="I442" s="62" t="s">
        <v>1602</v>
      </c>
      <c r="J442" s="10"/>
    </row>
    <row r="443" spans="1:10" ht="35.15" customHeight="1" x14ac:dyDescent="0.25">
      <c r="A443" s="16" t="s">
        <v>22</v>
      </c>
      <c r="B443" s="4" t="s">
        <v>551</v>
      </c>
      <c r="C443" s="4" t="s">
        <v>740</v>
      </c>
      <c r="D443" s="4" t="s">
        <v>134</v>
      </c>
      <c r="E443" s="4" t="s">
        <v>31</v>
      </c>
      <c r="F443" s="4" t="s">
        <v>1264</v>
      </c>
      <c r="G443" s="9" t="s">
        <v>384</v>
      </c>
      <c r="H443" s="4" t="s">
        <v>2</v>
      </c>
      <c r="I443" s="62" t="s">
        <v>1603</v>
      </c>
      <c r="J443" s="10"/>
    </row>
    <row r="444" spans="1:10" ht="35.15" customHeight="1" x14ac:dyDescent="0.25">
      <c r="A444" s="16" t="s">
        <v>22</v>
      </c>
      <c r="B444" s="4" t="s">
        <v>551</v>
      </c>
      <c r="C444" s="4" t="s">
        <v>740</v>
      </c>
      <c r="D444" s="4" t="s">
        <v>134</v>
      </c>
      <c r="E444" s="4" t="s">
        <v>31</v>
      </c>
      <c r="F444" s="4" t="s">
        <v>1264</v>
      </c>
      <c r="G444" s="9" t="s">
        <v>384</v>
      </c>
      <c r="H444" s="4" t="s">
        <v>3</v>
      </c>
      <c r="I444" s="62" t="s">
        <v>1600</v>
      </c>
      <c r="J444" s="10"/>
    </row>
    <row r="445" spans="1:10" ht="35.15" customHeight="1" x14ac:dyDescent="0.25">
      <c r="A445" s="16" t="s">
        <v>22</v>
      </c>
      <c r="B445" s="4" t="s">
        <v>551</v>
      </c>
      <c r="C445" s="4" t="s">
        <v>740</v>
      </c>
      <c r="D445" s="4" t="s">
        <v>134</v>
      </c>
      <c r="E445" s="4" t="s">
        <v>31</v>
      </c>
      <c r="F445" s="4" t="s">
        <v>1265</v>
      </c>
      <c r="G445" s="9" t="s">
        <v>387</v>
      </c>
      <c r="H445" s="4" t="s">
        <v>0</v>
      </c>
      <c r="I445" s="62" t="s">
        <v>1605</v>
      </c>
      <c r="J445" s="10"/>
    </row>
    <row r="446" spans="1:10" ht="35.15" customHeight="1" x14ac:dyDescent="0.25">
      <c r="A446" s="16" t="s">
        <v>22</v>
      </c>
      <c r="B446" s="4" t="s">
        <v>551</v>
      </c>
      <c r="C446" s="4" t="s">
        <v>740</v>
      </c>
      <c r="D446" s="4" t="s">
        <v>134</v>
      </c>
      <c r="E446" s="4" t="s">
        <v>31</v>
      </c>
      <c r="F446" s="4" t="s">
        <v>1265</v>
      </c>
      <c r="G446" s="9" t="s">
        <v>387</v>
      </c>
      <c r="H446" s="4" t="s">
        <v>1</v>
      </c>
      <c r="I446" s="62" t="s">
        <v>1606</v>
      </c>
      <c r="J446" s="10"/>
    </row>
    <row r="447" spans="1:10" ht="35.15" customHeight="1" x14ac:dyDescent="0.25">
      <c r="A447" s="16" t="s">
        <v>22</v>
      </c>
      <c r="B447" s="4" t="s">
        <v>551</v>
      </c>
      <c r="C447" s="4" t="s">
        <v>740</v>
      </c>
      <c r="D447" s="4" t="s">
        <v>134</v>
      </c>
      <c r="E447" s="4" t="s">
        <v>31</v>
      </c>
      <c r="F447" s="4" t="s">
        <v>1265</v>
      </c>
      <c r="G447" s="9" t="s">
        <v>387</v>
      </c>
      <c r="H447" s="4" t="s">
        <v>2</v>
      </c>
      <c r="I447" s="62" t="s">
        <v>1607</v>
      </c>
      <c r="J447" s="10"/>
    </row>
    <row r="448" spans="1:10" ht="35.15" customHeight="1" x14ac:dyDescent="0.25">
      <c r="A448" s="16" t="s">
        <v>22</v>
      </c>
      <c r="B448" s="4" t="s">
        <v>551</v>
      </c>
      <c r="C448" s="4" t="s">
        <v>740</v>
      </c>
      <c r="D448" s="4" t="s">
        <v>134</v>
      </c>
      <c r="E448" s="4" t="s">
        <v>31</v>
      </c>
      <c r="F448" s="4" t="s">
        <v>1265</v>
      </c>
      <c r="G448" s="9" t="s">
        <v>387</v>
      </c>
      <c r="H448" s="4" t="s">
        <v>3</v>
      </c>
      <c r="I448" s="62" t="s">
        <v>1608</v>
      </c>
      <c r="J448" s="10"/>
    </row>
    <row r="449" spans="1:10" ht="35.15" customHeight="1" x14ac:dyDescent="0.25">
      <c r="A449" s="16" t="s">
        <v>22</v>
      </c>
      <c r="B449" s="4" t="s">
        <v>551</v>
      </c>
      <c r="C449" s="4" t="s">
        <v>740</v>
      </c>
      <c r="D449" s="4" t="s">
        <v>134</v>
      </c>
      <c r="E449" s="4" t="s">
        <v>31</v>
      </c>
      <c r="F449" s="4" t="s">
        <v>1265</v>
      </c>
      <c r="G449" s="9" t="s">
        <v>387</v>
      </c>
      <c r="H449" s="4" t="s">
        <v>4</v>
      </c>
      <c r="I449" s="62" t="s">
        <v>1604</v>
      </c>
      <c r="J449" s="10"/>
    </row>
    <row r="450" spans="1:10" ht="35.15" customHeight="1" x14ac:dyDescent="0.25">
      <c r="A450" s="16" t="s">
        <v>22</v>
      </c>
      <c r="B450" s="4" t="s">
        <v>551</v>
      </c>
      <c r="C450" s="4" t="s">
        <v>740</v>
      </c>
      <c r="D450" s="4" t="s">
        <v>134</v>
      </c>
      <c r="E450" s="4" t="s">
        <v>31</v>
      </c>
      <c r="F450" s="4" t="s">
        <v>1243</v>
      </c>
      <c r="G450" s="9" t="s">
        <v>385</v>
      </c>
      <c r="H450" s="4" t="s">
        <v>0</v>
      </c>
      <c r="I450" s="62" t="s">
        <v>862</v>
      </c>
      <c r="J450" s="10"/>
    </row>
    <row r="451" spans="1:10" ht="35.15" customHeight="1" x14ac:dyDescent="0.25">
      <c r="A451" s="16" t="s">
        <v>22</v>
      </c>
      <c r="B451" s="4" t="s">
        <v>551</v>
      </c>
      <c r="C451" s="4" t="s">
        <v>740</v>
      </c>
      <c r="D451" s="4" t="s">
        <v>134</v>
      </c>
      <c r="E451" s="4" t="s">
        <v>31</v>
      </c>
      <c r="F451" s="4" t="s">
        <v>1243</v>
      </c>
      <c r="G451" s="9" t="s">
        <v>385</v>
      </c>
      <c r="H451" s="4" t="s">
        <v>1</v>
      </c>
      <c r="I451" s="62" t="s">
        <v>1562</v>
      </c>
      <c r="J451" s="10"/>
    </row>
    <row r="452" spans="1:10" ht="35.15" customHeight="1" x14ac:dyDescent="0.25">
      <c r="A452" s="16" t="s">
        <v>22</v>
      </c>
      <c r="B452" s="4" t="s">
        <v>551</v>
      </c>
      <c r="C452" s="4" t="s">
        <v>740</v>
      </c>
      <c r="D452" s="4" t="s">
        <v>134</v>
      </c>
      <c r="E452" s="4" t="s">
        <v>31</v>
      </c>
      <c r="F452" s="4" t="s">
        <v>1243</v>
      </c>
      <c r="G452" s="9" t="s">
        <v>385</v>
      </c>
      <c r="H452" s="4" t="s">
        <v>2</v>
      </c>
      <c r="I452" s="62" t="s">
        <v>1563</v>
      </c>
      <c r="J452" s="10"/>
    </row>
    <row r="453" spans="1:10" ht="35.15" customHeight="1" x14ac:dyDescent="0.25">
      <c r="A453" s="16" t="s">
        <v>22</v>
      </c>
      <c r="B453" s="4" t="s">
        <v>551</v>
      </c>
      <c r="C453" s="4" t="s">
        <v>740</v>
      </c>
      <c r="D453" s="4" t="s">
        <v>134</v>
      </c>
      <c r="E453" s="4" t="s">
        <v>31</v>
      </c>
      <c r="F453" s="4" t="s">
        <v>1243</v>
      </c>
      <c r="G453" s="9" t="s">
        <v>385</v>
      </c>
      <c r="H453" s="4" t="s">
        <v>3</v>
      </c>
      <c r="I453" s="62" t="s">
        <v>1561</v>
      </c>
      <c r="J453" s="10"/>
    </row>
    <row r="454" spans="1:10" ht="35.15" customHeight="1" x14ac:dyDescent="0.25">
      <c r="A454" s="16" t="s">
        <v>22</v>
      </c>
      <c r="B454" s="4" t="s">
        <v>551</v>
      </c>
      <c r="C454" s="4" t="s">
        <v>766</v>
      </c>
      <c r="D454" s="4" t="s">
        <v>134</v>
      </c>
      <c r="E454" s="4" t="s">
        <v>31</v>
      </c>
      <c r="F454" s="4" t="s">
        <v>1191</v>
      </c>
      <c r="G454" s="9" t="s">
        <v>258</v>
      </c>
      <c r="H454" s="4" t="s">
        <v>0</v>
      </c>
      <c r="I454" s="62" t="s">
        <v>1380</v>
      </c>
      <c r="J454" s="10"/>
    </row>
    <row r="455" spans="1:10" ht="35.15" customHeight="1" x14ac:dyDescent="0.25">
      <c r="A455" s="16" t="s">
        <v>22</v>
      </c>
      <c r="B455" s="4" t="s">
        <v>551</v>
      </c>
      <c r="C455" s="4" t="s">
        <v>766</v>
      </c>
      <c r="D455" s="4" t="s">
        <v>134</v>
      </c>
      <c r="E455" s="4" t="s">
        <v>31</v>
      </c>
      <c r="F455" s="4" t="s">
        <v>1191</v>
      </c>
      <c r="G455" s="9" t="s">
        <v>258</v>
      </c>
      <c r="H455" s="4" t="s">
        <v>1</v>
      </c>
      <c r="I455" s="62" t="s">
        <v>1381</v>
      </c>
      <c r="J455" s="10"/>
    </row>
    <row r="456" spans="1:10" ht="35.15" customHeight="1" x14ac:dyDescent="0.25">
      <c r="A456" s="16" t="s">
        <v>22</v>
      </c>
      <c r="B456" s="4" t="s">
        <v>551</v>
      </c>
      <c r="C456" s="4" t="s">
        <v>766</v>
      </c>
      <c r="D456" s="4" t="s">
        <v>134</v>
      </c>
      <c r="E456" s="4" t="s">
        <v>31</v>
      </c>
      <c r="F456" s="4" t="s">
        <v>1191</v>
      </c>
      <c r="G456" s="9" t="s">
        <v>258</v>
      </c>
      <c r="H456" s="4" t="s">
        <v>2</v>
      </c>
      <c r="I456" s="62" t="s">
        <v>1609</v>
      </c>
      <c r="J456" s="10"/>
    </row>
    <row r="457" spans="1:10" ht="35.15" customHeight="1" x14ac:dyDescent="0.25">
      <c r="A457" s="16" t="s">
        <v>22</v>
      </c>
      <c r="B457" s="4" t="s">
        <v>551</v>
      </c>
      <c r="C457" s="4" t="s">
        <v>766</v>
      </c>
      <c r="D457" s="4" t="s">
        <v>134</v>
      </c>
      <c r="E457" s="4" t="s">
        <v>31</v>
      </c>
      <c r="F457" s="4" t="s">
        <v>1191</v>
      </c>
      <c r="G457" s="9" t="s">
        <v>258</v>
      </c>
      <c r="H457" s="4" t="s">
        <v>3</v>
      </c>
      <c r="I457" s="62" t="s">
        <v>1383</v>
      </c>
      <c r="J457" s="10"/>
    </row>
    <row r="458" spans="1:10" ht="35.15" customHeight="1" x14ac:dyDescent="0.25">
      <c r="A458" s="16" t="s">
        <v>22</v>
      </c>
      <c r="B458" s="4" t="s">
        <v>645</v>
      </c>
      <c r="C458" s="4" t="s">
        <v>740</v>
      </c>
      <c r="D458" s="4" t="s">
        <v>134</v>
      </c>
      <c r="E458" s="4" t="s">
        <v>31</v>
      </c>
      <c r="F458" s="4" t="s">
        <v>1224</v>
      </c>
      <c r="G458" s="9" t="s">
        <v>322</v>
      </c>
      <c r="H458" s="4" t="s">
        <v>0</v>
      </c>
      <c r="I458" s="62" t="s">
        <v>1610</v>
      </c>
      <c r="J458" s="10"/>
    </row>
    <row r="459" spans="1:10" ht="35.15" customHeight="1" x14ac:dyDescent="0.25">
      <c r="A459" s="16" t="s">
        <v>22</v>
      </c>
      <c r="B459" s="4" t="s">
        <v>645</v>
      </c>
      <c r="C459" s="4" t="s">
        <v>740</v>
      </c>
      <c r="D459" s="4" t="s">
        <v>134</v>
      </c>
      <c r="E459" s="4" t="s">
        <v>31</v>
      </c>
      <c r="F459" s="4" t="s">
        <v>1224</v>
      </c>
      <c r="G459" s="9" t="s">
        <v>322</v>
      </c>
      <c r="H459" s="4" t="s">
        <v>1</v>
      </c>
      <c r="I459" s="62" t="s">
        <v>1611</v>
      </c>
      <c r="J459" s="10"/>
    </row>
    <row r="460" spans="1:10" ht="35.15" customHeight="1" x14ac:dyDescent="0.25">
      <c r="A460" s="16" t="s">
        <v>22</v>
      </c>
      <c r="B460" s="4" t="s">
        <v>645</v>
      </c>
      <c r="C460" s="4" t="s">
        <v>740</v>
      </c>
      <c r="D460" s="4" t="s">
        <v>134</v>
      </c>
      <c r="E460" s="4" t="s">
        <v>31</v>
      </c>
      <c r="F460" s="4" t="s">
        <v>1224</v>
      </c>
      <c r="G460" s="9" t="s">
        <v>322</v>
      </c>
      <c r="H460" s="4" t="s">
        <v>2</v>
      </c>
      <c r="I460" s="62" t="s">
        <v>1599</v>
      </c>
      <c r="J460" s="10"/>
    </row>
    <row r="461" spans="1:10" ht="35.15" customHeight="1" x14ac:dyDescent="0.25">
      <c r="A461" s="16" t="s">
        <v>22</v>
      </c>
      <c r="B461" s="4" t="s">
        <v>645</v>
      </c>
      <c r="C461" s="4" t="s">
        <v>740</v>
      </c>
      <c r="D461" s="4" t="s">
        <v>134</v>
      </c>
      <c r="E461" s="4" t="s">
        <v>31</v>
      </c>
      <c r="F461" s="4" t="s">
        <v>1224</v>
      </c>
      <c r="G461" s="9" t="s">
        <v>322</v>
      </c>
      <c r="H461" s="4" t="s">
        <v>3</v>
      </c>
      <c r="I461" s="62" t="s">
        <v>1596</v>
      </c>
      <c r="J461" s="10"/>
    </row>
    <row r="462" spans="1:10" ht="35.15" customHeight="1" x14ac:dyDescent="0.25">
      <c r="A462" s="16" t="s">
        <v>22</v>
      </c>
      <c r="B462" s="4" t="s">
        <v>645</v>
      </c>
      <c r="C462" s="4" t="s">
        <v>740</v>
      </c>
      <c r="D462" s="4" t="s">
        <v>134</v>
      </c>
      <c r="E462" s="4" t="s">
        <v>31</v>
      </c>
      <c r="F462" s="4" t="s">
        <v>1268</v>
      </c>
      <c r="G462" s="9" t="s">
        <v>391</v>
      </c>
      <c r="H462" s="4" t="s">
        <v>0</v>
      </c>
      <c r="I462" s="62" t="s">
        <v>1613</v>
      </c>
      <c r="J462" s="10"/>
    </row>
    <row r="463" spans="1:10" ht="35.15" customHeight="1" x14ac:dyDescent="0.25">
      <c r="A463" s="16" t="s">
        <v>22</v>
      </c>
      <c r="B463" s="4" t="s">
        <v>645</v>
      </c>
      <c r="C463" s="4" t="s">
        <v>740</v>
      </c>
      <c r="D463" s="4" t="s">
        <v>134</v>
      </c>
      <c r="E463" s="4" t="s">
        <v>31</v>
      </c>
      <c r="F463" s="4" t="s">
        <v>1268</v>
      </c>
      <c r="G463" s="9" t="s">
        <v>391</v>
      </c>
      <c r="H463" s="4" t="s">
        <v>1</v>
      </c>
      <c r="I463" s="62" t="s">
        <v>1614</v>
      </c>
      <c r="J463" s="10"/>
    </row>
    <row r="464" spans="1:10" ht="35.15" customHeight="1" x14ac:dyDescent="0.25">
      <c r="A464" s="16" t="s">
        <v>22</v>
      </c>
      <c r="B464" s="4" t="s">
        <v>645</v>
      </c>
      <c r="C464" s="4" t="s">
        <v>740</v>
      </c>
      <c r="D464" s="4" t="s">
        <v>134</v>
      </c>
      <c r="E464" s="4" t="s">
        <v>31</v>
      </c>
      <c r="F464" s="4" t="s">
        <v>1268</v>
      </c>
      <c r="G464" s="9" t="s">
        <v>391</v>
      </c>
      <c r="H464" s="4" t="s">
        <v>2</v>
      </c>
      <c r="I464" s="62" t="s">
        <v>1612</v>
      </c>
      <c r="J464" s="10"/>
    </row>
    <row r="465" spans="1:10" ht="35.15" customHeight="1" x14ac:dyDescent="0.25">
      <c r="A465" s="16" t="s">
        <v>22</v>
      </c>
      <c r="B465" s="4" t="s">
        <v>645</v>
      </c>
      <c r="C465" s="4" t="s">
        <v>740</v>
      </c>
      <c r="D465" s="4" t="s">
        <v>134</v>
      </c>
      <c r="E465" s="4" t="s">
        <v>31</v>
      </c>
      <c r="F465" s="4" t="s">
        <v>1269</v>
      </c>
      <c r="G465" s="9" t="s">
        <v>394</v>
      </c>
      <c r="H465" s="4" t="s">
        <v>0</v>
      </c>
      <c r="I465" s="62" t="s">
        <v>1615</v>
      </c>
      <c r="J465" s="10"/>
    </row>
    <row r="466" spans="1:10" ht="35.15" customHeight="1" x14ac:dyDescent="0.25">
      <c r="A466" s="16" t="s">
        <v>22</v>
      </c>
      <c r="B466" s="4" t="s">
        <v>645</v>
      </c>
      <c r="C466" s="4" t="s">
        <v>740</v>
      </c>
      <c r="D466" s="4" t="s">
        <v>134</v>
      </c>
      <c r="E466" s="4" t="s">
        <v>31</v>
      </c>
      <c r="F466" s="4" t="s">
        <v>1269</v>
      </c>
      <c r="G466" s="9" t="s">
        <v>394</v>
      </c>
      <c r="H466" s="4" t="s">
        <v>1</v>
      </c>
      <c r="I466" s="62" t="s">
        <v>1606</v>
      </c>
      <c r="J466" s="10"/>
    </row>
    <row r="467" spans="1:10" ht="35.15" customHeight="1" x14ac:dyDescent="0.25">
      <c r="A467" s="16" t="s">
        <v>22</v>
      </c>
      <c r="B467" s="4" t="s">
        <v>645</v>
      </c>
      <c r="C467" s="4" t="s">
        <v>740</v>
      </c>
      <c r="D467" s="4" t="s">
        <v>134</v>
      </c>
      <c r="E467" s="4" t="s">
        <v>31</v>
      </c>
      <c r="F467" s="4" t="s">
        <v>1269</v>
      </c>
      <c r="G467" s="9" t="s">
        <v>394</v>
      </c>
      <c r="H467" s="4" t="s">
        <v>2</v>
      </c>
      <c r="I467" s="62" t="s">
        <v>1616</v>
      </c>
      <c r="J467" s="10"/>
    </row>
    <row r="468" spans="1:10" ht="35.15" customHeight="1" x14ac:dyDescent="0.25">
      <c r="A468" s="16" t="s">
        <v>22</v>
      </c>
      <c r="B468" s="4" t="s">
        <v>645</v>
      </c>
      <c r="C468" s="4" t="s">
        <v>740</v>
      </c>
      <c r="D468" s="4" t="s">
        <v>134</v>
      </c>
      <c r="E468" s="4" t="s">
        <v>31</v>
      </c>
      <c r="F468" s="4" t="s">
        <v>1269</v>
      </c>
      <c r="G468" s="9" t="s">
        <v>394</v>
      </c>
      <c r="H468" s="4" t="s">
        <v>3</v>
      </c>
      <c r="I468" s="62" t="s">
        <v>1608</v>
      </c>
      <c r="J468" s="10"/>
    </row>
    <row r="469" spans="1:10" ht="35.15" customHeight="1" x14ac:dyDescent="0.25">
      <c r="A469" s="16" t="s">
        <v>22</v>
      </c>
      <c r="B469" s="4" t="s">
        <v>645</v>
      </c>
      <c r="C469" s="4" t="s">
        <v>740</v>
      </c>
      <c r="D469" s="4" t="s">
        <v>134</v>
      </c>
      <c r="E469" s="4" t="s">
        <v>31</v>
      </c>
      <c r="F469" s="4" t="s">
        <v>1269</v>
      </c>
      <c r="G469" s="9" t="s">
        <v>394</v>
      </c>
      <c r="H469" s="4" t="s">
        <v>4</v>
      </c>
      <c r="I469" s="62" t="s">
        <v>1604</v>
      </c>
      <c r="J469" s="10"/>
    </row>
    <row r="470" spans="1:10" ht="35.15" customHeight="1" x14ac:dyDescent="0.25">
      <c r="A470" s="16" t="s">
        <v>22</v>
      </c>
      <c r="B470" s="4" t="s">
        <v>645</v>
      </c>
      <c r="C470" s="4" t="s">
        <v>740</v>
      </c>
      <c r="D470" s="4" t="s">
        <v>134</v>
      </c>
      <c r="E470" s="4" t="s">
        <v>31</v>
      </c>
      <c r="F470" s="4" t="s">
        <v>1251</v>
      </c>
      <c r="G470" s="9" t="s">
        <v>392</v>
      </c>
      <c r="H470" s="4" t="s">
        <v>0</v>
      </c>
      <c r="I470" s="62" t="s">
        <v>1579</v>
      </c>
      <c r="J470" s="10"/>
    </row>
    <row r="471" spans="1:10" ht="35.15" customHeight="1" x14ac:dyDescent="0.25">
      <c r="A471" s="16" t="s">
        <v>22</v>
      </c>
      <c r="B471" s="4" t="s">
        <v>645</v>
      </c>
      <c r="C471" s="4" t="s">
        <v>740</v>
      </c>
      <c r="D471" s="4" t="s">
        <v>134</v>
      </c>
      <c r="E471" s="4" t="s">
        <v>31</v>
      </c>
      <c r="F471" s="4" t="s">
        <v>1251</v>
      </c>
      <c r="G471" s="9" t="s">
        <v>392</v>
      </c>
      <c r="H471" s="4" t="s">
        <v>1</v>
      </c>
      <c r="I471" s="62" t="s">
        <v>1580</v>
      </c>
      <c r="J471" s="10"/>
    </row>
    <row r="472" spans="1:10" ht="35.15" customHeight="1" x14ac:dyDescent="0.25">
      <c r="A472" s="16" t="s">
        <v>22</v>
      </c>
      <c r="B472" s="4" t="s">
        <v>645</v>
      </c>
      <c r="C472" s="4" t="s">
        <v>740</v>
      </c>
      <c r="D472" s="4" t="s">
        <v>134</v>
      </c>
      <c r="E472" s="4" t="s">
        <v>31</v>
      </c>
      <c r="F472" s="4" t="s">
        <v>1251</v>
      </c>
      <c r="G472" s="9" t="s">
        <v>392</v>
      </c>
      <c r="H472" s="4" t="s">
        <v>2</v>
      </c>
      <c r="I472" s="62" t="s">
        <v>1581</v>
      </c>
      <c r="J472" s="10"/>
    </row>
    <row r="473" spans="1:10" ht="35.15" customHeight="1" x14ac:dyDescent="0.25">
      <c r="A473" s="16" t="s">
        <v>22</v>
      </c>
      <c r="B473" s="4" t="s">
        <v>645</v>
      </c>
      <c r="C473" s="4" t="s">
        <v>740</v>
      </c>
      <c r="D473" s="4" t="s">
        <v>134</v>
      </c>
      <c r="E473" s="4" t="s">
        <v>31</v>
      </c>
      <c r="F473" s="4" t="s">
        <v>1251</v>
      </c>
      <c r="G473" s="9" t="s">
        <v>392</v>
      </c>
      <c r="H473" s="4" t="s">
        <v>3</v>
      </c>
      <c r="I473" s="62" t="s">
        <v>1582</v>
      </c>
      <c r="J473" s="10"/>
    </row>
    <row r="474" spans="1:10" ht="35.15" customHeight="1" x14ac:dyDescent="0.25">
      <c r="A474" s="16" t="s">
        <v>22</v>
      </c>
      <c r="B474" s="4" t="s">
        <v>645</v>
      </c>
      <c r="C474" s="4" t="s">
        <v>766</v>
      </c>
      <c r="D474" s="4" t="s">
        <v>134</v>
      </c>
      <c r="E474" s="4" t="s">
        <v>31</v>
      </c>
      <c r="F474" s="4" t="s">
        <v>1201</v>
      </c>
      <c r="G474" s="9" t="s">
        <v>266</v>
      </c>
      <c r="H474" s="4" t="s">
        <v>0</v>
      </c>
      <c r="I474" s="62" t="s">
        <v>1393</v>
      </c>
      <c r="J474" s="10"/>
    </row>
    <row r="475" spans="1:10" ht="35.15" customHeight="1" x14ac:dyDescent="0.25">
      <c r="A475" s="16" t="s">
        <v>22</v>
      </c>
      <c r="B475" s="4" t="s">
        <v>645</v>
      </c>
      <c r="C475" s="4" t="s">
        <v>766</v>
      </c>
      <c r="D475" s="4" t="s">
        <v>134</v>
      </c>
      <c r="E475" s="4" t="s">
        <v>31</v>
      </c>
      <c r="F475" s="4" t="s">
        <v>1201</v>
      </c>
      <c r="G475" s="9" t="s">
        <v>266</v>
      </c>
      <c r="H475" s="4" t="s">
        <v>1</v>
      </c>
      <c r="I475" s="62" t="s">
        <v>1381</v>
      </c>
      <c r="J475" s="10"/>
    </row>
    <row r="476" spans="1:10" ht="35.15" customHeight="1" x14ac:dyDescent="0.25">
      <c r="A476" s="16" t="s">
        <v>22</v>
      </c>
      <c r="B476" s="4" t="s">
        <v>645</v>
      </c>
      <c r="C476" s="4" t="s">
        <v>766</v>
      </c>
      <c r="D476" s="4" t="s">
        <v>134</v>
      </c>
      <c r="E476" s="4" t="s">
        <v>31</v>
      </c>
      <c r="F476" s="4" t="s">
        <v>1201</v>
      </c>
      <c r="G476" s="9" t="s">
        <v>266</v>
      </c>
      <c r="H476" s="4" t="s">
        <v>2</v>
      </c>
      <c r="I476" s="62" t="s">
        <v>1617</v>
      </c>
      <c r="J476" s="10"/>
    </row>
    <row r="477" spans="1:10" ht="35.15" customHeight="1" x14ac:dyDescent="0.25">
      <c r="A477" s="16" t="s">
        <v>22</v>
      </c>
      <c r="B477" s="4" t="s">
        <v>645</v>
      </c>
      <c r="C477" s="4" t="s">
        <v>766</v>
      </c>
      <c r="D477" s="4" t="s">
        <v>134</v>
      </c>
      <c r="E477" s="4" t="s">
        <v>31</v>
      </c>
      <c r="F477" s="4" t="s">
        <v>1201</v>
      </c>
      <c r="G477" s="9" t="s">
        <v>266</v>
      </c>
      <c r="H477" s="4" t="s">
        <v>3</v>
      </c>
      <c r="I477" s="62" t="s">
        <v>1383</v>
      </c>
      <c r="J477" s="10"/>
    </row>
    <row r="478" spans="1:10" ht="35.15" customHeight="1" x14ac:dyDescent="0.25">
      <c r="A478" s="16" t="s">
        <v>22</v>
      </c>
      <c r="B478" s="4" t="s">
        <v>551</v>
      </c>
      <c r="C478" s="4" t="s">
        <v>740</v>
      </c>
      <c r="D478" s="4" t="s">
        <v>134</v>
      </c>
      <c r="E478" s="4" t="s">
        <v>34</v>
      </c>
      <c r="F478" s="4" t="s">
        <v>1283</v>
      </c>
      <c r="G478" s="9" t="s">
        <v>1284</v>
      </c>
      <c r="H478" s="4" t="s">
        <v>0</v>
      </c>
      <c r="I478" s="62" t="s">
        <v>1619</v>
      </c>
      <c r="J478" s="10"/>
    </row>
    <row r="479" spans="1:10" ht="35.15" customHeight="1" x14ac:dyDescent="0.25">
      <c r="A479" s="16" t="s">
        <v>22</v>
      </c>
      <c r="B479" s="4" t="s">
        <v>551</v>
      </c>
      <c r="C479" s="4" t="s">
        <v>740</v>
      </c>
      <c r="D479" s="4" t="s">
        <v>134</v>
      </c>
      <c r="E479" s="4" t="s">
        <v>34</v>
      </c>
      <c r="F479" s="4" t="s">
        <v>1283</v>
      </c>
      <c r="G479" s="9" t="s">
        <v>1284</v>
      </c>
      <c r="H479" s="4" t="s">
        <v>1</v>
      </c>
      <c r="I479" s="62" t="s">
        <v>1620</v>
      </c>
      <c r="J479" s="10"/>
    </row>
    <row r="480" spans="1:10" ht="35.15" customHeight="1" x14ac:dyDescent="0.25">
      <c r="A480" s="16" t="s">
        <v>22</v>
      </c>
      <c r="B480" s="4" t="s">
        <v>551</v>
      </c>
      <c r="C480" s="4" t="s">
        <v>740</v>
      </c>
      <c r="D480" s="4" t="s">
        <v>134</v>
      </c>
      <c r="E480" s="4" t="s">
        <v>34</v>
      </c>
      <c r="F480" s="4" t="s">
        <v>1283</v>
      </c>
      <c r="G480" s="9" t="s">
        <v>1284</v>
      </c>
      <c r="H480" s="4" t="s">
        <v>2</v>
      </c>
      <c r="I480" s="62" t="s">
        <v>1621</v>
      </c>
      <c r="J480" s="10"/>
    </row>
    <row r="481" spans="1:10" ht="35.15" customHeight="1" x14ac:dyDescent="0.25">
      <c r="A481" s="16" t="s">
        <v>22</v>
      </c>
      <c r="B481" s="4" t="s">
        <v>551</v>
      </c>
      <c r="C481" s="4" t="s">
        <v>740</v>
      </c>
      <c r="D481" s="4" t="s">
        <v>134</v>
      </c>
      <c r="E481" s="4" t="s">
        <v>34</v>
      </c>
      <c r="F481" s="4" t="s">
        <v>1283</v>
      </c>
      <c r="G481" s="9" t="s">
        <v>1284</v>
      </c>
      <c r="H481" s="4" t="s">
        <v>3</v>
      </c>
      <c r="I481" s="62" t="s">
        <v>1622</v>
      </c>
      <c r="J481" s="10"/>
    </row>
    <row r="482" spans="1:10" ht="35.15" customHeight="1" x14ac:dyDescent="0.25">
      <c r="A482" s="16" t="s">
        <v>22</v>
      </c>
      <c r="B482" s="4" t="s">
        <v>551</v>
      </c>
      <c r="C482" s="4" t="s">
        <v>740</v>
      </c>
      <c r="D482" s="4" t="s">
        <v>134</v>
      </c>
      <c r="E482" s="4" t="s">
        <v>34</v>
      </c>
      <c r="F482" s="4" t="s">
        <v>1283</v>
      </c>
      <c r="G482" s="9" t="s">
        <v>1284</v>
      </c>
      <c r="H482" s="4" t="s">
        <v>4</v>
      </c>
      <c r="I482" s="62" t="s">
        <v>1618</v>
      </c>
      <c r="J482" s="10"/>
    </row>
    <row r="483" spans="1:10" ht="35.15" customHeight="1" x14ac:dyDescent="0.25">
      <c r="A483" s="16" t="s">
        <v>22</v>
      </c>
      <c r="B483" s="4" t="s">
        <v>551</v>
      </c>
      <c r="C483" s="4" t="s">
        <v>740</v>
      </c>
      <c r="D483" s="4" t="s">
        <v>134</v>
      </c>
      <c r="E483" s="4" t="s">
        <v>34</v>
      </c>
      <c r="F483" s="4" t="s">
        <v>1285</v>
      </c>
      <c r="G483" s="9" t="s">
        <v>416</v>
      </c>
      <c r="H483" s="4" t="s">
        <v>0</v>
      </c>
      <c r="I483" s="62" t="s">
        <v>1624</v>
      </c>
      <c r="J483" s="10"/>
    </row>
    <row r="484" spans="1:10" ht="35.15" customHeight="1" x14ac:dyDescent="0.25">
      <c r="A484" s="16" t="s">
        <v>22</v>
      </c>
      <c r="B484" s="4" t="s">
        <v>551</v>
      </c>
      <c r="C484" s="4" t="s">
        <v>740</v>
      </c>
      <c r="D484" s="4" t="s">
        <v>134</v>
      </c>
      <c r="E484" s="4" t="s">
        <v>34</v>
      </c>
      <c r="F484" s="4" t="s">
        <v>1285</v>
      </c>
      <c r="G484" s="9" t="s">
        <v>416</v>
      </c>
      <c r="H484" s="4" t="s">
        <v>1</v>
      </c>
      <c r="I484" s="62" t="s">
        <v>1625</v>
      </c>
      <c r="J484" s="10"/>
    </row>
    <row r="485" spans="1:10" ht="35.15" customHeight="1" x14ac:dyDescent="0.25">
      <c r="A485" s="16" t="s">
        <v>22</v>
      </c>
      <c r="B485" s="4" t="s">
        <v>551</v>
      </c>
      <c r="C485" s="4" t="s">
        <v>740</v>
      </c>
      <c r="D485" s="4" t="s">
        <v>134</v>
      </c>
      <c r="E485" s="4" t="s">
        <v>34</v>
      </c>
      <c r="F485" s="4" t="s">
        <v>1285</v>
      </c>
      <c r="G485" s="9" t="s">
        <v>416</v>
      </c>
      <c r="H485" s="4" t="s">
        <v>2</v>
      </c>
      <c r="I485" s="62" t="s">
        <v>1623</v>
      </c>
      <c r="J485" s="10"/>
    </row>
    <row r="486" spans="1:10" ht="35.15" customHeight="1" x14ac:dyDescent="0.25">
      <c r="A486" s="16" t="s">
        <v>22</v>
      </c>
      <c r="B486" s="4" t="s">
        <v>551</v>
      </c>
      <c r="C486" s="4" t="s">
        <v>740</v>
      </c>
      <c r="D486" s="4" t="s">
        <v>134</v>
      </c>
      <c r="E486" s="4" t="s">
        <v>34</v>
      </c>
      <c r="F486" s="4" t="s">
        <v>1286</v>
      </c>
      <c r="G486" s="9" t="s">
        <v>1287</v>
      </c>
      <c r="H486" s="4" t="s">
        <v>0</v>
      </c>
      <c r="I486" s="62" t="s">
        <v>1627</v>
      </c>
      <c r="J486" s="10"/>
    </row>
    <row r="487" spans="1:10" ht="35.15" customHeight="1" x14ac:dyDescent="0.25">
      <c r="A487" s="16" t="s">
        <v>22</v>
      </c>
      <c r="B487" s="4" t="s">
        <v>551</v>
      </c>
      <c r="C487" s="4" t="s">
        <v>740</v>
      </c>
      <c r="D487" s="4" t="s">
        <v>134</v>
      </c>
      <c r="E487" s="4" t="s">
        <v>34</v>
      </c>
      <c r="F487" s="4" t="s">
        <v>1286</v>
      </c>
      <c r="G487" s="9" t="s">
        <v>1287</v>
      </c>
      <c r="H487" s="4" t="s">
        <v>1</v>
      </c>
      <c r="I487" s="62" t="s">
        <v>1628</v>
      </c>
      <c r="J487" s="10"/>
    </row>
    <row r="488" spans="1:10" ht="35.15" customHeight="1" x14ac:dyDescent="0.25">
      <c r="A488" s="16" t="s">
        <v>22</v>
      </c>
      <c r="B488" s="4" t="s">
        <v>551</v>
      </c>
      <c r="C488" s="4" t="s">
        <v>740</v>
      </c>
      <c r="D488" s="4" t="s">
        <v>134</v>
      </c>
      <c r="E488" s="4" t="s">
        <v>34</v>
      </c>
      <c r="F488" s="4" t="s">
        <v>1286</v>
      </c>
      <c r="G488" s="9" t="s">
        <v>1287</v>
      </c>
      <c r="H488" s="4" t="s">
        <v>2</v>
      </c>
      <c r="I488" s="62" t="s">
        <v>1626</v>
      </c>
      <c r="J488" s="10"/>
    </row>
    <row r="489" spans="1:10" ht="35.15" customHeight="1" x14ac:dyDescent="0.25">
      <c r="A489" s="16" t="s">
        <v>22</v>
      </c>
      <c r="B489" s="4" t="s">
        <v>551</v>
      </c>
      <c r="C489" s="4" t="s">
        <v>740</v>
      </c>
      <c r="D489" s="4" t="s">
        <v>134</v>
      </c>
      <c r="E489" s="4" t="s">
        <v>34</v>
      </c>
      <c r="F489" s="4" t="s">
        <v>1288</v>
      </c>
      <c r="G489" s="9" t="s">
        <v>1289</v>
      </c>
      <c r="H489" s="4" t="s">
        <v>0</v>
      </c>
      <c r="I489" s="62" t="s">
        <v>1630</v>
      </c>
      <c r="J489" s="10"/>
    </row>
    <row r="490" spans="1:10" ht="35.15" customHeight="1" x14ac:dyDescent="0.25">
      <c r="A490" s="16" t="s">
        <v>22</v>
      </c>
      <c r="B490" s="4" t="s">
        <v>551</v>
      </c>
      <c r="C490" s="4" t="s">
        <v>740</v>
      </c>
      <c r="D490" s="4" t="s">
        <v>134</v>
      </c>
      <c r="E490" s="4" t="s">
        <v>34</v>
      </c>
      <c r="F490" s="4" t="s">
        <v>1288</v>
      </c>
      <c r="G490" s="9" t="s">
        <v>1289</v>
      </c>
      <c r="H490" s="4" t="s">
        <v>1</v>
      </c>
      <c r="I490" s="62" t="s">
        <v>1631</v>
      </c>
      <c r="J490" s="10"/>
    </row>
    <row r="491" spans="1:10" ht="35.15" customHeight="1" x14ac:dyDescent="0.25">
      <c r="A491" s="16" t="s">
        <v>22</v>
      </c>
      <c r="B491" s="4" t="s">
        <v>551</v>
      </c>
      <c r="C491" s="4" t="s">
        <v>740</v>
      </c>
      <c r="D491" s="4" t="s">
        <v>134</v>
      </c>
      <c r="E491" s="4" t="s">
        <v>34</v>
      </c>
      <c r="F491" s="4" t="s">
        <v>1288</v>
      </c>
      <c r="G491" s="9" t="s">
        <v>1289</v>
      </c>
      <c r="H491" s="4" t="s">
        <v>2</v>
      </c>
      <c r="I491" s="62" t="s">
        <v>1629</v>
      </c>
      <c r="J491" s="10"/>
    </row>
    <row r="492" spans="1:10" ht="35.15" customHeight="1" x14ac:dyDescent="0.25">
      <c r="A492" s="16" t="s">
        <v>22</v>
      </c>
      <c r="B492" s="4" t="s">
        <v>551</v>
      </c>
      <c r="C492" s="4" t="s">
        <v>766</v>
      </c>
      <c r="D492" s="4" t="s">
        <v>134</v>
      </c>
      <c r="E492" s="4" t="s">
        <v>34</v>
      </c>
      <c r="F492" s="4" t="s">
        <v>1293</v>
      </c>
      <c r="G492" s="9" t="s">
        <v>427</v>
      </c>
      <c r="H492" s="4" t="s">
        <v>0</v>
      </c>
      <c r="I492" s="62" t="s">
        <v>1633</v>
      </c>
      <c r="J492" s="10"/>
    </row>
    <row r="493" spans="1:10" ht="35.15" customHeight="1" x14ac:dyDescent="0.25">
      <c r="A493" s="16" t="s">
        <v>22</v>
      </c>
      <c r="B493" s="4" t="s">
        <v>551</v>
      </c>
      <c r="C493" s="4" t="s">
        <v>766</v>
      </c>
      <c r="D493" s="4" t="s">
        <v>134</v>
      </c>
      <c r="E493" s="4" t="s">
        <v>34</v>
      </c>
      <c r="F493" s="4" t="s">
        <v>1293</v>
      </c>
      <c r="G493" s="9" t="s">
        <v>427</v>
      </c>
      <c r="H493" s="4" t="s">
        <v>1</v>
      </c>
      <c r="I493" s="62" t="s">
        <v>1634</v>
      </c>
      <c r="J493" s="10"/>
    </row>
    <row r="494" spans="1:10" ht="35.15" customHeight="1" x14ac:dyDescent="0.25">
      <c r="A494" s="16" t="s">
        <v>22</v>
      </c>
      <c r="B494" s="4" t="s">
        <v>551</v>
      </c>
      <c r="C494" s="4" t="s">
        <v>766</v>
      </c>
      <c r="D494" s="4" t="s">
        <v>134</v>
      </c>
      <c r="E494" s="4" t="s">
        <v>34</v>
      </c>
      <c r="F494" s="4" t="s">
        <v>1293</v>
      </c>
      <c r="G494" s="9" t="s">
        <v>427</v>
      </c>
      <c r="H494" s="4" t="s">
        <v>2</v>
      </c>
      <c r="I494" s="62" t="s">
        <v>1632</v>
      </c>
      <c r="J494" s="10"/>
    </row>
    <row r="495" spans="1:10" ht="35.15" customHeight="1" x14ac:dyDescent="0.25">
      <c r="A495" s="16" t="s">
        <v>22</v>
      </c>
      <c r="B495" s="4" t="s">
        <v>645</v>
      </c>
      <c r="C495" s="4" t="s">
        <v>740</v>
      </c>
      <c r="D495" s="4" t="s">
        <v>134</v>
      </c>
      <c r="E495" s="4" t="s">
        <v>34</v>
      </c>
      <c r="F495" s="4" t="s">
        <v>1295</v>
      </c>
      <c r="G495" s="9" t="s">
        <v>441</v>
      </c>
      <c r="H495" s="4" t="s">
        <v>0</v>
      </c>
      <c r="I495" s="62" t="s">
        <v>1636</v>
      </c>
      <c r="J495" s="10"/>
    </row>
    <row r="496" spans="1:10" ht="35.15" customHeight="1" x14ac:dyDescent="0.25">
      <c r="A496" s="16" t="s">
        <v>22</v>
      </c>
      <c r="B496" s="4" t="s">
        <v>645</v>
      </c>
      <c r="C496" s="4" t="s">
        <v>740</v>
      </c>
      <c r="D496" s="4" t="s">
        <v>134</v>
      </c>
      <c r="E496" s="4" t="s">
        <v>34</v>
      </c>
      <c r="F496" s="4" t="s">
        <v>1295</v>
      </c>
      <c r="G496" s="9" t="s">
        <v>441</v>
      </c>
      <c r="H496" s="4" t="s">
        <v>1</v>
      </c>
      <c r="I496" s="62" t="s">
        <v>1086</v>
      </c>
      <c r="J496" s="10"/>
    </row>
    <row r="497" spans="1:10" ht="35.15" customHeight="1" x14ac:dyDescent="0.25">
      <c r="A497" s="16" t="s">
        <v>22</v>
      </c>
      <c r="B497" s="4" t="s">
        <v>645</v>
      </c>
      <c r="C497" s="4" t="s">
        <v>740</v>
      </c>
      <c r="D497" s="4" t="s">
        <v>134</v>
      </c>
      <c r="E497" s="4" t="s">
        <v>34</v>
      </c>
      <c r="F497" s="4" t="s">
        <v>1295</v>
      </c>
      <c r="G497" s="9" t="s">
        <v>441</v>
      </c>
      <c r="H497" s="4" t="s">
        <v>2</v>
      </c>
      <c r="I497" s="62" t="s">
        <v>1085</v>
      </c>
      <c r="J497" s="10"/>
    </row>
    <row r="498" spans="1:10" ht="35.15" customHeight="1" x14ac:dyDescent="0.25">
      <c r="A498" s="16" t="s">
        <v>22</v>
      </c>
      <c r="B498" s="4" t="s">
        <v>645</v>
      </c>
      <c r="C498" s="4" t="s">
        <v>740</v>
      </c>
      <c r="D498" s="4" t="s">
        <v>134</v>
      </c>
      <c r="E498" s="4" t="s">
        <v>34</v>
      </c>
      <c r="F498" s="4" t="s">
        <v>1295</v>
      </c>
      <c r="G498" s="9" t="s">
        <v>441</v>
      </c>
      <c r="H498" s="4" t="s">
        <v>3</v>
      </c>
      <c r="I498" s="62" t="s">
        <v>1635</v>
      </c>
      <c r="J498" s="10"/>
    </row>
    <row r="499" spans="1:10" ht="35.15" customHeight="1" x14ac:dyDescent="0.25">
      <c r="A499" s="16" t="s">
        <v>22</v>
      </c>
      <c r="B499" s="4" t="s">
        <v>645</v>
      </c>
      <c r="C499" s="4" t="s">
        <v>740</v>
      </c>
      <c r="D499" s="4" t="s">
        <v>134</v>
      </c>
      <c r="E499" s="4" t="s">
        <v>34</v>
      </c>
      <c r="F499" s="4" t="s">
        <v>1296</v>
      </c>
      <c r="G499" s="9" t="s">
        <v>433</v>
      </c>
      <c r="H499" s="4" t="s">
        <v>0</v>
      </c>
      <c r="I499" s="62" t="s">
        <v>1638</v>
      </c>
      <c r="J499" s="10"/>
    </row>
    <row r="500" spans="1:10" ht="35.15" customHeight="1" x14ac:dyDescent="0.25">
      <c r="A500" s="16" t="s">
        <v>22</v>
      </c>
      <c r="B500" s="4" t="s">
        <v>645</v>
      </c>
      <c r="C500" s="4" t="s">
        <v>740</v>
      </c>
      <c r="D500" s="4" t="s">
        <v>134</v>
      </c>
      <c r="E500" s="4" t="s">
        <v>34</v>
      </c>
      <c r="F500" s="4" t="s">
        <v>1296</v>
      </c>
      <c r="G500" s="9" t="s">
        <v>433</v>
      </c>
      <c r="H500" s="4" t="s">
        <v>1</v>
      </c>
      <c r="I500" s="62" t="s">
        <v>1639</v>
      </c>
      <c r="J500" s="10"/>
    </row>
    <row r="501" spans="1:10" ht="35.15" customHeight="1" x14ac:dyDescent="0.25">
      <c r="A501" s="16" t="s">
        <v>22</v>
      </c>
      <c r="B501" s="4" t="s">
        <v>645</v>
      </c>
      <c r="C501" s="4" t="s">
        <v>740</v>
      </c>
      <c r="D501" s="4" t="s">
        <v>134</v>
      </c>
      <c r="E501" s="4" t="s">
        <v>34</v>
      </c>
      <c r="F501" s="4" t="s">
        <v>1296</v>
      </c>
      <c r="G501" s="9" t="s">
        <v>433</v>
      </c>
      <c r="H501" s="4" t="s">
        <v>2</v>
      </c>
      <c r="I501" s="62" t="s">
        <v>1637</v>
      </c>
      <c r="J501" s="10"/>
    </row>
    <row r="502" spans="1:10" ht="35.15" customHeight="1" x14ac:dyDescent="0.25">
      <c r="A502" s="16" t="s">
        <v>22</v>
      </c>
      <c r="B502" s="4" t="s">
        <v>645</v>
      </c>
      <c r="C502" s="4" t="s">
        <v>740</v>
      </c>
      <c r="D502" s="4" t="s">
        <v>134</v>
      </c>
      <c r="E502" s="4" t="s">
        <v>34</v>
      </c>
      <c r="F502" s="4" t="s">
        <v>1297</v>
      </c>
      <c r="G502" s="9" t="s">
        <v>1298</v>
      </c>
      <c r="H502" s="4" t="s">
        <v>0</v>
      </c>
      <c r="I502" s="62" t="s">
        <v>1641</v>
      </c>
      <c r="J502" s="10"/>
    </row>
    <row r="503" spans="1:10" ht="35.15" customHeight="1" x14ac:dyDescent="0.25">
      <c r="A503" s="16" t="s">
        <v>22</v>
      </c>
      <c r="B503" s="4" t="s">
        <v>645</v>
      </c>
      <c r="C503" s="4" t="s">
        <v>740</v>
      </c>
      <c r="D503" s="4" t="s">
        <v>134</v>
      </c>
      <c r="E503" s="4" t="s">
        <v>34</v>
      </c>
      <c r="F503" s="4" t="s">
        <v>1297</v>
      </c>
      <c r="G503" s="9" t="s">
        <v>1298</v>
      </c>
      <c r="H503" s="4" t="s">
        <v>1</v>
      </c>
      <c r="I503" s="62" t="s">
        <v>1642</v>
      </c>
      <c r="J503" s="10"/>
    </row>
    <row r="504" spans="1:10" ht="35.15" customHeight="1" x14ac:dyDescent="0.25">
      <c r="A504" s="16" t="s">
        <v>22</v>
      </c>
      <c r="B504" s="4" t="s">
        <v>645</v>
      </c>
      <c r="C504" s="4" t="s">
        <v>740</v>
      </c>
      <c r="D504" s="4" t="s">
        <v>134</v>
      </c>
      <c r="E504" s="4" t="s">
        <v>34</v>
      </c>
      <c r="F504" s="4" t="s">
        <v>1297</v>
      </c>
      <c r="G504" s="9" t="s">
        <v>1298</v>
      </c>
      <c r="H504" s="4" t="s">
        <v>2</v>
      </c>
      <c r="I504" s="62" t="s">
        <v>1643</v>
      </c>
      <c r="J504" s="10"/>
    </row>
    <row r="505" spans="1:10" ht="35.15" customHeight="1" x14ac:dyDescent="0.25">
      <c r="A505" s="16" t="s">
        <v>22</v>
      </c>
      <c r="B505" s="4" t="s">
        <v>645</v>
      </c>
      <c r="C505" s="4" t="s">
        <v>740</v>
      </c>
      <c r="D505" s="4" t="s">
        <v>134</v>
      </c>
      <c r="E505" s="4" t="s">
        <v>34</v>
      </c>
      <c r="F505" s="4" t="s">
        <v>1297</v>
      </c>
      <c r="G505" s="9" t="s">
        <v>1298</v>
      </c>
      <c r="H505" s="4" t="s">
        <v>3</v>
      </c>
      <c r="I505" s="62" t="s">
        <v>1641</v>
      </c>
      <c r="J505" s="10"/>
    </row>
    <row r="506" spans="1:10" ht="35.15" customHeight="1" x14ac:dyDescent="0.25">
      <c r="A506" s="16" t="s">
        <v>22</v>
      </c>
      <c r="B506" s="4" t="s">
        <v>645</v>
      </c>
      <c r="C506" s="4" t="s">
        <v>740</v>
      </c>
      <c r="D506" s="4" t="s">
        <v>134</v>
      </c>
      <c r="E506" s="4" t="s">
        <v>34</v>
      </c>
      <c r="F506" s="4" t="s">
        <v>1297</v>
      </c>
      <c r="G506" s="9" t="s">
        <v>1298</v>
      </c>
      <c r="H506" s="4" t="s">
        <v>1658</v>
      </c>
      <c r="I506" s="62" t="s">
        <v>1640</v>
      </c>
      <c r="J506" s="10"/>
    </row>
    <row r="507" spans="1:10" ht="35.15" customHeight="1" x14ac:dyDescent="0.25">
      <c r="A507" s="16" t="s">
        <v>22</v>
      </c>
      <c r="B507" s="4" t="s">
        <v>645</v>
      </c>
      <c r="C507" s="4" t="s">
        <v>740</v>
      </c>
      <c r="D507" s="4" t="s">
        <v>134</v>
      </c>
      <c r="E507" s="4" t="s">
        <v>34</v>
      </c>
      <c r="F507" s="4" t="s">
        <v>1297</v>
      </c>
      <c r="G507" s="9" t="s">
        <v>1298</v>
      </c>
      <c r="H507" s="4" t="s">
        <v>4</v>
      </c>
      <c r="I507" s="62" t="s">
        <v>1642</v>
      </c>
      <c r="J507" s="10"/>
    </row>
    <row r="508" spans="1:10" ht="35.15" customHeight="1" x14ac:dyDescent="0.25">
      <c r="A508" s="16" t="s">
        <v>22</v>
      </c>
      <c r="B508" s="4" t="s">
        <v>645</v>
      </c>
      <c r="C508" s="4" t="s">
        <v>740</v>
      </c>
      <c r="D508" s="4" t="s">
        <v>134</v>
      </c>
      <c r="E508" s="4" t="s">
        <v>34</v>
      </c>
      <c r="F508" s="4" t="s">
        <v>1299</v>
      </c>
      <c r="G508" s="9" t="s">
        <v>1300</v>
      </c>
      <c r="H508" s="4" t="s">
        <v>0</v>
      </c>
      <c r="I508" s="62" t="s">
        <v>1645</v>
      </c>
      <c r="J508" s="10"/>
    </row>
    <row r="509" spans="1:10" ht="35.15" customHeight="1" x14ac:dyDescent="0.25">
      <c r="A509" s="16" t="s">
        <v>22</v>
      </c>
      <c r="B509" s="4" t="s">
        <v>645</v>
      </c>
      <c r="C509" s="4" t="s">
        <v>740</v>
      </c>
      <c r="D509" s="4" t="s">
        <v>134</v>
      </c>
      <c r="E509" s="4" t="s">
        <v>34</v>
      </c>
      <c r="F509" s="4" t="s">
        <v>1299</v>
      </c>
      <c r="G509" s="9" t="s">
        <v>1300</v>
      </c>
      <c r="H509" s="4" t="s">
        <v>1</v>
      </c>
      <c r="I509" s="62" t="s">
        <v>1646</v>
      </c>
      <c r="J509" s="10"/>
    </row>
    <row r="510" spans="1:10" ht="35.15" customHeight="1" x14ac:dyDescent="0.25">
      <c r="A510" s="16" t="s">
        <v>22</v>
      </c>
      <c r="B510" s="4" t="s">
        <v>645</v>
      </c>
      <c r="C510" s="4" t="s">
        <v>740</v>
      </c>
      <c r="D510" s="4" t="s">
        <v>134</v>
      </c>
      <c r="E510" s="4" t="s">
        <v>34</v>
      </c>
      <c r="F510" s="4" t="s">
        <v>1299</v>
      </c>
      <c r="G510" s="9" t="s">
        <v>1300</v>
      </c>
      <c r="H510" s="4" t="s">
        <v>2</v>
      </c>
      <c r="I510" s="62" t="s">
        <v>1644</v>
      </c>
      <c r="J510" s="10"/>
    </row>
    <row r="511" spans="1:10" ht="35.15" customHeight="1" x14ac:dyDescent="0.25">
      <c r="A511" s="16" t="s">
        <v>22</v>
      </c>
      <c r="B511" s="4" t="s">
        <v>645</v>
      </c>
      <c r="C511" s="4" t="s">
        <v>766</v>
      </c>
      <c r="D511" s="4" t="s">
        <v>134</v>
      </c>
      <c r="E511" s="4" t="s">
        <v>34</v>
      </c>
      <c r="F511" s="4" t="s">
        <v>1304</v>
      </c>
      <c r="G511" s="9" t="s">
        <v>445</v>
      </c>
      <c r="H511" s="4" t="s">
        <v>0</v>
      </c>
      <c r="I511" s="62" t="s">
        <v>1648</v>
      </c>
      <c r="J511" s="10"/>
    </row>
    <row r="512" spans="1:10" ht="35.15" customHeight="1" x14ac:dyDescent="0.25">
      <c r="A512" s="16" t="s">
        <v>22</v>
      </c>
      <c r="B512" s="4" t="s">
        <v>645</v>
      </c>
      <c r="C512" s="4" t="s">
        <v>766</v>
      </c>
      <c r="D512" s="4" t="s">
        <v>134</v>
      </c>
      <c r="E512" s="4" t="s">
        <v>34</v>
      </c>
      <c r="F512" s="4" t="s">
        <v>1304</v>
      </c>
      <c r="G512" s="9" t="s">
        <v>445</v>
      </c>
      <c r="H512" s="4" t="s">
        <v>1</v>
      </c>
      <c r="I512" s="62" t="s">
        <v>1649</v>
      </c>
      <c r="J512" s="10"/>
    </row>
    <row r="513" spans="1:10" ht="35.15" customHeight="1" x14ac:dyDescent="0.25">
      <c r="A513" s="16" t="s">
        <v>22</v>
      </c>
      <c r="B513" s="4" t="s">
        <v>645</v>
      </c>
      <c r="C513" s="4" t="s">
        <v>766</v>
      </c>
      <c r="D513" s="4" t="s">
        <v>134</v>
      </c>
      <c r="E513" s="4" t="s">
        <v>34</v>
      </c>
      <c r="F513" s="4" t="s">
        <v>1304</v>
      </c>
      <c r="G513" s="9" t="s">
        <v>445</v>
      </c>
      <c r="H513" s="4" t="s">
        <v>2</v>
      </c>
      <c r="I513" s="62" t="s">
        <v>1647</v>
      </c>
      <c r="J513" s="10"/>
    </row>
    <row r="514" spans="1:10" ht="35.15" customHeight="1" x14ac:dyDescent="0.25">
      <c r="A514" s="16" t="s">
        <v>22</v>
      </c>
      <c r="B514" s="4" t="s">
        <v>551</v>
      </c>
      <c r="C514" s="4" t="s">
        <v>740</v>
      </c>
      <c r="D514" s="4" t="s">
        <v>134</v>
      </c>
      <c r="E514" s="4" t="s">
        <v>37</v>
      </c>
      <c r="F514" s="4" t="s">
        <v>1313</v>
      </c>
      <c r="G514" s="9" t="s">
        <v>153</v>
      </c>
      <c r="H514" s="4" t="s">
        <v>0</v>
      </c>
      <c r="I514" s="62" t="s">
        <v>1651</v>
      </c>
      <c r="J514" s="10"/>
    </row>
    <row r="515" spans="1:10" ht="35.15" customHeight="1" x14ac:dyDescent="0.25">
      <c r="A515" s="16" t="s">
        <v>22</v>
      </c>
      <c r="B515" s="4" t="s">
        <v>551</v>
      </c>
      <c r="C515" s="4" t="s">
        <v>740</v>
      </c>
      <c r="D515" s="4" t="s">
        <v>134</v>
      </c>
      <c r="E515" s="4" t="s">
        <v>37</v>
      </c>
      <c r="F515" s="4" t="s">
        <v>1313</v>
      </c>
      <c r="G515" s="9" t="s">
        <v>153</v>
      </c>
      <c r="H515" s="4" t="s">
        <v>1</v>
      </c>
      <c r="I515" s="62" t="s">
        <v>1652</v>
      </c>
      <c r="J515" s="10"/>
    </row>
    <row r="516" spans="1:10" ht="35.15" customHeight="1" x14ac:dyDescent="0.25">
      <c r="A516" s="16" t="s">
        <v>22</v>
      </c>
      <c r="B516" s="4" t="s">
        <v>551</v>
      </c>
      <c r="C516" s="4" t="s">
        <v>740</v>
      </c>
      <c r="D516" s="4" t="s">
        <v>134</v>
      </c>
      <c r="E516" s="4" t="s">
        <v>37</v>
      </c>
      <c r="F516" s="4" t="s">
        <v>1313</v>
      </c>
      <c r="G516" s="9" t="s">
        <v>153</v>
      </c>
      <c r="H516" s="4" t="s">
        <v>2</v>
      </c>
      <c r="I516" s="62" t="s">
        <v>1650</v>
      </c>
      <c r="J516" s="10"/>
    </row>
    <row r="517" spans="1:10" ht="35.15" customHeight="1" x14ac:dyDescent="0.25">
      <c r="A517" s="16" t="s">
        <v>22</v>
      </c>
      <c r="B517" s="4" t="s">
        <v>551</v>
      </c>
      <c r="C517" s="4" t="s">
        <v>740</v>
      </c>
      <c r="D517" s="4" t="s">
        <v>134</v>
      </c>
      <c r="E517" s="4" t="s">
        <v>37</v>
      </c>
      <c r="F517" s="4" t="s">
        <v>1137</v>
      </c>
      <c r="G517" s="9" t="s">
        <v>136</v>
      </c>
      <c r="H517" s="4" t="s">
        <v>0</v>
      </c>
      <c r="I517" s="62" t="s">
        <v>1653</v>
      </c>
      <c r="J517" s="10"/>
    </row>
    <row r="518" spans="1:10" ht="35.15" customHeight="1" x14ac:dyDescent="0.25">
      <c r="A518" s="16" t="s">
        <v>22</v>
      </c>
      <c r="B518" s="4" t="s">
        <v>551</v>
      </c>
      <c r="C518" s="4" t="s">
        <v>740</v>
      </c>
      <c r="D518" s="4" t="s">
        <v>134</v>
      </c>
      <c r="E518" s="4" t="s">
        <v>37</v>
      </c>
      <c r="F518" s="4" t="s">
        <v>1137</v>
      </c>
      <c r="G518" s="9" t="s">
        <v>136</v>
      </c>
      <c r="H518" s="4" t="s">
        <v>1</v>
      </c>
      <c r="I518" s="62" t="s">
        <v>1654</v>
      </c>
      <c r="J518" s="10"/>
    </row>
    <row r="519" spans="1:10" ht="35.15" customHeight="1" x14ac:dyDescent="0.25">
      <c r="A519" s="16" t="s">
        <v>22</v>
      </c>
      <c r="B519" s="4" t="s">
        <v>551</v>
      </c>
      <c r="C519" s="4" t="s">
        <v>740</v>
      </c>
      <c r="D519" s="4" t="s">
        <v>134</v>
      </c>
      <c r="E519" s="4" t="s">
        <v>37</v>
      </c>
      <c r="F519" s="4" t="s">
        <v>1137</v>
      </c>
      <c r="G519" s="9" t="s">
        <v>136</v>
      </c>
      <c r="H519" s="4" t="s">
        <v>2</v>
      </c>
      <c r="I519" s="62" t="s">
        <v>1484</v>
      </c>
      <c r="J519" s="10"/>
    </row>
    <row r="520" spans="1:10" ht="35.15" customHeight="1" x14ac:dyDescent="0.25">
      <c r="A520" s="16" t="s">
        <v>22</v>
      </c>
      <c r="B520" s="4" t="s">
        <v>551</v>
      </c>
      <c r="C520" s="4" t="s">
        <v>740</v>
      </c>
      <c r="D520" s="4" t="s">
        <v>134</v>
      </c>
      <c r="E520" s="4" t="s">
        <v>37</v>
      </c>
      <c r="F520" s="4" t="s">
        <v>1138</v>
      </c>
      <c r="G520" s="9" t="s">
        <v>149</v>
      </c>
      <c r="H520" s="4" t="s">
        <v>0</v>
      </c>
      <c r="I520" s="62" t="s">
        <v>768</v>
      </c>
      <c r="J520" s="10"/>
    </row>
    <row r="521" spans="1:10" ht="35.15" customHeight="1" x14ac:dyDescent="0.25">
      <c r="A521" s="16" t="s">
        <v>22</v>
      </c>
      <c r="B521" s="4" t="s">
        <v>551</v>
      </c>
      <c r="C521" s="4" t="s">
        <v>740</v>
      </c>
      <c r="D521" s="4" t="s">
        <v>134</v>
      </c>
      <c r="E521" s="4" t="s">
        <v>37</v>
      </c>
      <c r="F521" s="4" t="s">
        <v>1138</v>
      </c>
      <c r="G521" s="9" t="s">
        <v>149</v>
      </c>
      <c r="H521" s="4" t="s">
        <v>1</v>
      </c>
      <c r="I521" s="62" t="s">
        <v>1488</v>
      </c>
      <c r="J521" s="10"/>
    </row>
    <row r="522" spans="1:10" ht="35.15" customHeight="1" x14ac:dyDescent="0.25">
      <c r="A522" s="16" t="s">
        <v>22</v>
      </c>
      <c r="B522" s="4" t="s">
        <v>551</v>
      </c>
      <c r="C522" s="4" t="s">
        <v>740</v>
      </c>
      <c r="D522" s="4" t="s">
        <v>134</v>
      </c>
      <c r="E522" s="4" t="s">
        <v>37</v>
      </c>
      <c r="F522" s="4" t="s">
        <v>1138</v>
      </c>
      <c r="G522" s="9" t="s">
        <v>149</v>
      </c>
      <c r="H522" s="4" t="s">
        <v>2</v>
      </c>
      <c r="I522" s="62" t="s">
        <v>1487</v>
      </c>
      <c r="J522" s="10"/>
    </row>
    <row r="523" spans="1:10" ht="35.15" customHeight="1" x14ac:dyDescent="0.25">
      <c r="A523" s="16" t="s">
        <v>22</v>
      </c>
      <c r="B523" s="4" t="s">
        <v>551</v>
      </c>
      <c r="C523" s="4" t="s">
        <v>740</v>
      </c>
      <c r="D523" s="4" t="s">
        <v>134</v>
      </c>
      <c r="E523" s="4" t="s">
        <v>37</v>
      </c>
      <c r="F523" s="4" t="s">
        <v>1144</v>
      </c>
      <c r="G523" s="9" t="s">
        <v>138</v>
      </c>
      <c r="H523" s="4" t="s">
        <v>0</v>
      </c>
      <c r="I523" s="62" t="s">
        <v>1498</v>
      </c>
      <c r="J523" s="10"/>
    </row>
    <row r="524" spans="1:10" ht="35.15" customHeight="1" x14ac:dyDescent="0.25">
      <c r="A524" s="16" t="s">
        <v>22</v>
      </c>
      <c r="B524" s="4" t="s">
        <v>551</v>
      </c>
      <c r="C524" s="4" t="s">
        <v>740</v>
      </c>
      <c r="D524" s="4" t="s">
        <v>134</v>
      </c>
      <c r="E524" s="4" t="s">
        <v>37</v>
      </c>
      <c r="F524" s="4" t="s">
        <v>1144</v>
      </c>
      <c r="G524" s="9" t="s">
        <v>138</v>
      </c>
      <c r="H524" s="4" t="s">
        <v>1</v>
      </c>
      <c r="I524" s="62" t="s">
        <v>1655</v>
      </c>
      <c r="J524" s="10"/>
    </row>
    <row r="525" spans="1:10" ht="35.15" customHeight="1" x14ac:dyDescent="0.25">
      <c r="A525" s="16" t="s">
        <v>22</v>
      </c>
      <c r="B525" s="4" t="s">
        <v>551</v>
      </c>
      <c r="C525" s="4" t="s">
        <v>740</v>
      </c>
      <c r="D525" s="4" t="s">
        <v>134</v>
      </c>
      <c r="E525" s="4" t="s">
        <v>37</v>
      </c>
      <c r="F525" s="4" t="s">
        <v>1144</v>
      </c>
      <c r="G525" s="9" t="s">
        <v>138</v>
      </c>
      <c r="H525" s="4" t="s">
        <v>2</v>
      </c>
      <c r="I525" s="62" t="s">
        <v>1499</v>
      </c>
      <c r="J525" s="10"/>
    </row>
    <row r="526" spans="1:10" ht="35.15" customHeight="1" x14ac:dyDescent="0.25">
      <c r="A526" s="16" t="s">
        <v>22</v>
      </c>
      <c r="B526" s="4" t="s">
        <v>551</v>
      </c>
      <c r="C526" s="4" t="s">
        <v>740</v>
      </c>
      <c r="D526" s="4" t="s">
        <v>134</v>
      </c>
      <c r="E526" s="4" t="s">
        <v>37</v>
      </c>
      <c r="F526" s="4" t="s">
        <v>1144</v>
      </c>
      <c r="G526" s="9" t="s">
        <v>138</v>
      </c>
      <c r="H526" s="4" t="s">
        <v>3</v>
      </c>
      <c r="I526" s="62" t="s">
        <v>1500</v>
      </c>
      <c r="J526" s="10"/>
    </row>
    <row r="527" spans="1:10" ht="35.15" customHeight="1" x14ac:dyDescent="0.25">
      <c r="A527" s="16" t="s">
        <v>22</v>
      </c>
      <c r="B527" s="4" t="s">
        <v>551</v>
      </c>
      <c r="C527" s="4" t="s">
        <v>740</v>
      </c>
      <c r="D527" s="4" t="s">
        <v>134</v>
      </c>
      <c r="E527" s="4" t="s">
        <v>37</v>
      </c>
      <c r="F527" s="4" t="s">
        <v>1144</v>
      </c>
      <c r="G527" s="9" t="s">
        <v>138</v>
      </c>
      <c r="H527" s="4" t="s">
        <v>4</v>
      </c>
      <c r="I527" s="62" t="s">
        <v>1497</v>
      </c>
      <c r="J527" s="10"/>
    </row>
    <row r="528" spans="1:10" ht="35.15" customHeight="1" x14ac:dyDescent="0.25">
      <c r="A528" s="16" t="s">
        <v>22</v>
      </c>
      <c r="B528" s="4" t="s">
        <v>551</v>
      </c>
      <c r="C528" s="4" t="s">
        <v>766</v>
      </c>
      <c r="D528" s="4" t="s">
        <v>134</v>
      </c>
      <c r="E528" s="4" t="s">
        <v>37</v>
      </c>
      <c r="F528" s="4" t="s">
        <v>1314</v>
      </c>
      <c r="G528" s="9" t="s">
        <v>145</v>
      </c>
      <c r="H528" s="4" t="s">
        <v>0</v>
      </c>
      <c r="I528" s="62" t="s">
        <v>639</v>
      </c>
      <c r="J528" s="10"/>
    </row>
    <row r="529" spans="1:10" ht="35.15" customHeight="1" x14ac:dyDescent="0.25">
      <c r="A529" s="16" t="s">
        <v>22</v>
      </c>
      <c r="B529" s="4" t="s">
        <v>551</v>
      </c>
      <c r="C529" s="4" t="s">
        <v>766</v>
      </c>
      <c r="D529" s="4" t="s">
        <v>134</v>
      </c>
      <c r="E529" s="4" t="s">
        <v>37</v>
      </c>
      <c r="F529" s="4" t="s">
        <v>1314</v>
      </c>
      <c r="G529" s="9" t="s">
        <v>145</v>
      </c>
      <c r="H529" s="4" t="s">
        <v>1</v>
      </c>
      <c r="I529" s="62" t="s">
        <v>640</v>
      </c>
      <c r="J529" s="10"/>
    </row>
    <row r="530" spans="1:10" ht="35.15" customHeight="1" x14ac:dyDescent="0.25">
      <c r="A530" s="16" t="s">
        <v>22</v>
      </c>
      <c r="B530" s="4" t="s">
        <v>551</v>
      </c>
      <c r="C530" s="4" t="s">
        <v>766</v>
      </c>
      <c r="D530" s="4" t="s">
        <v>134</v>
      </c>
      <c r="E530" s="4" t="s">
        <v>37</v>
      </c>
      <c r="F530" s="4" t="s">
        <v>1314</v>
      </c>
      <c r="G530" s="9" t="s">
        <v>145</v>
      </c>
      <c r="H530" s="4" t="s">
        <v>2</v>
      </c>
      <c r="I530" s="62" t="s">
        <v>641</v>
      </c>
      <c r="J530" s="10"/>
    </row>
    <row r="531" spans="1:10" ht="35.15" customHeight="1" x14ac:dyDescent="0.25">
      <c r="A531" s="16" t="s">
        <v>22</v>
      </c>
      <c r="B531" s="4" t="s">
        <v>645</v>
      </c>
      <c r="C531" s="4" t="s">
        <v>740</v>
      </c>
      <c r="D531" s="4" t="s">
        <v>134</v>
      </c>
      <c r="E531" s="4" t="s">
        <v>37</v>
      </c>
      <c r="F531" s="4" t="s">
        <v>1316</v>
      </c>
      <c r="G531" s="9" t="s">
        <v>176</v>
      </c>
      <c r="H531" s="4" t="s">
        <v>0</v>
      </c>
      <c r="I531" s="62" t="s">
        <v>974</v>
      </c>
      <c r="J531" s="10"/>
    </row>
    <row r="532" spans="1:10" ht="35.15" customHeight="1" x14ac:dyDescent="0.25">
      <c r="A532" s="16" t="s">
        <v>22</v>
      </c>
      <c r="B532" s="4" t="s">
        <v>645</v>
      </c>
      <c r="C532" s="4" t="s">
        <v>740</v>
      </c>
      <c r="D532" s="4" t="s">
        <v>134</v>
      </c>
      <c r="E532" s="4" t="s">
        <v>37</v>
      </c>
      <c r="F532" s="4" t="s">
        <v>1316</v>
      </c>
      <c r="G532" s="9" t="s">
        <v>176</v>
      </c>
      <c r="H532" s="4" t="s">
        <v>1</v>
      </c>
      <c r="I532" s="62" t="s">
        <v>975</v>
      </c>
      <c r="J532" s="10"/>
    </row>
    <row r="533" spans="1:10" ht="35.15" customHeight="1" x14ac:dyDescent="0.25">
      <c r="A533" s="16" t="s">
        <v>22</v>
      </c>
      <c r="B533" s="4" t="s">
        <v>645</v>
      </c>
      <c r="C533" s="4" t="s">
        <v>740</v>
      </c>
      <c r="D533" s="4" t="s">
        <v>134</v>
      </c>
      <c r="E533" s="4" t="s">
        <v>37</v>
      </c>
      <c r="F533" s="4" t="s">
        <v>1316</v>
      </c>
      <c r="G533" s="9" t="s">
        <v>176</v>
      </c>
      <c r="H533" s="4" t="s">
        <v>2</v>
      </c>
      <c r="I533" s="62" t="s">
        <v>1481</v>
      </c>
      <c r="J533" s="10"/>
    </row>
    <row r="534" spans="1:10" ht="35.15" customHeight="1" x14ac:dyDescent="0.25">
      <c r="A534" s="16" t="s">
        <v>22</v>
      </c>
      <c r="B534" s="4" t="s">
        <v>645</v>
      </c>
      <c r="C534" s="4" t="s">
        <v>740</v>
      </c>
      <c r="D534" s="4" t="s">
        <v>134</v>
      </c>
      <c r="E534" s="4" t="s">
        <v>37</v>
      </c>
      <c r="F534" s="4" t="s">
        <v>1147</v>
      </c>
      <c r="G534" s="9" t="s">
        <v>464</v>
      </c>
      <c r="H534" s="4" t="s">
        <v>0</v>
      </c>
      <c r="I534" s="62" t="s">
        <v>948</v>
      </c>
      <c r="J534" s="10"/>
    </row>
    <row r="535" spans="1:10" ht="35.15" customHeight="1" x14ac:dyDescent="0.25">
      <c r="A535" s="16" t="s">
        <v>22</v>
      </c>
      <c r="B535" s="4" t="s">
        <v>645</v>
      </c>
      <c r="C535" s="4" t="s">
        <v>740</v>
      </c>
      <c r="D535" s="4" t="s">
        <v>134</v>
      </c>
      <c r="E535" s="4" t="s">
        <v>37</v>
      </c>
      <c r="F535" s="4" t="s">
        <v>1147</v>
      </c>
      <c r="G535" s="9" t="s">
        <v>464</v>
      </c>
      <c r="H535" s="4" t="s">
        <v>1</v>
      </c>
      <c r="I535" s="62" t="s">
        <v>950</v>
      </c>
      <c r="J535" s="10"/>
    </row>
    <row r="536" spans="1:10" ht="35.15" customHeight="1" x14ac:dyDescent="0.25">
      <c r="A536" s="16" t="s">
        <v>22</v>
      </c>
      <c r="B536" s="4" t="s">
        <v>645</v>
      </c>
      <c r="C536" s="4" t="s">
        <v>740</v>
      </c>
      <c r="D536" s="4" t="s">
        <v>134</v>
      </c>
      <c r="E536" s="4" t="s">
        <v>37</v>
      </c>
      <c r="F536" s="4" t="s">
        <v>1148</v>
      </c>
      <c r="G536" s="9" t="s">
        <v>172</v>
      </c>
      <c r="H536" s="4" t="s">
        <v>0</v>
      </c>
      <c r="I536" s="62" t="s">
        <v>968</v>
      </c>
      <c r="J536" s="10"/>
    </row>
    <row r="537" spans="1:10" ht="35.15" customHeight="1" x14ac:dyDescent="0.25">
      <c r="A537" s="16" t="s">
        <v>22</v>
      </c>
      <c r="B537" s="4" t="s">
        <v>645</v>
      </c>
      <c r="C537" s="4" t="s">
        <v>740</v>
      </c>
      <c r="D537" s="4" t="s">
        <v>134</v>
      </c>
      <c r="E537" s="4" t="s">
        <v>37</v>
      </c>
      <c r="F537" s="4" t="s">
        <v>1148</v>
      </c>
      <c r="G537" s="9" t="s">
        <v>172</v>
      </c>
      <c r="H537" s="4" t="s">
        <v>1</v>
      </c>
      <c r="I537" s="62" t="s">
        <v>969</v>
      </c>
      <c r="J537" s="10"/>
    </row>
    <row r="538" spans="1:10" ht="35.15" customHeight="1" x14ac:dyDescent="0.25">
      <c r="A538" s="16" t="s">
        <v>22</v>
      </c>
      <c r="B538" s="4" t="s">
        <v>645</v>
      </c>
      <c r="C538" s="4" t="s">
        <v>740</v>
      </c>
      <c r="D538" s="4" t="s">
        <v>134</v>
      </c>
      <c r="E538" s="4" t="s">
        <v>37</v>
      </c>
      <c r="F538" s="4" t="s">
        <v>1148</v>
      </c>
      <c r="G538" s="9" t="s">
        <v>172</v>
      </c>
      <c r="H538" s="4" t="s">
        <v>2</v>
      </c>
      <c r="I538" s="62" t="s">
        <v>970</v>
      </c>
      <c r="J538" s="10"/>
    </row>
    <row r="539" spans="1:10" ht="35.15" customHeight="1" x14ac:dyDescent="0.25">
      <c r="A539" s="16" t="s">
        <v>22</v>
      </c>
      <c r="B539" s="4" t="s">
        <v>645</v>
      </c>
      <c r="C539" s="4" t="s">
        <v>740</v>
      </c>
      <c r="D539" s="4" t="s">
        <v>134</v>
      </c>
      <c r="E539" s="4" t="s">
        <v>37</v>
      </c>
      <c r="F539" s="4" t="s">
        <v>1155</v>
      </c>
      <c r="G539" s="9" t="s">
        <v>161</v>
      </c>
      <c r="H539" s="4" t="s">
        <v>0</v>
      </c>
      <c r="I539" s="62" t="s">
        <v>951</v>
      </c>
      <c r="J539" s="10"/>
    </row>
    <row r="540" spans="1:10" ht="35.15" customHeight="1" x14ac:dyDescent="0.25">
      <c r="A540" s="16" t="s">
        <v>22</v>
      </c>
      <c r="B540" s="4" t="s">
        <v>645</v>
      </c>
      <c r="C540" s="4" t="s">
        <v>740</v>
      </c>
      <c r="D540" s="4" t="s">
        <v>134</v>
      </c>
      <c r="E540" s="4" t="s">
        <v>37</v>
      </c>
      <c r="F540" s="4" t="s">
        <v>1155</v>
      </c>
      <c r="G540" s="9" t="s">
        <v>161</v>
      </c>
      <c r="H540" s="4" t="s">
        <v>1</v>
      </c>
      <c r="I540" s="62" t="s">
        <v>1508</v>
      </c>
      <c r="J540" s="10"/>
    </row>
    <row r="541" spans="1:10" ht="35.15" customHeight="1" x14ac:dyDescent="0.25">
      <c r="A541" s="16" t="s">
        <v>22</v>
      </c>
      <c r="B541" s="4" t="s">
        <v>645</v>
      </c>
      <c r="C541" s="4" t="s">
        <v>740</v>
      </c>
      <c r="D541" s="4" t="s">
        <v>134</v>
      </c>
      <c r="E541" s="4" t="s">
        <v>37</v>
      </c>
      <c r="F541" s="4" t="s">
        <v>1155</v>
      </c>
      <c r="G541" s="9" t="s">
        <v>161</v>
      </c>
      <c r="H541" s="4" t="s">
        <v>2</v>
      </c>
      <c r="I541" s="62" t="s">
        <v>1507</v>
      </c>
      <c r="J541" s="10"/>
    </row>
    <row r="542" spans="1:10" ht="35.15" customHeight="1" x14ac:dyDescent="0.25">
      <c r="A542" s="16" t="s">
        <v>22</v>
      </c>
      <c r="B542" s="4" t="s">
        <v>645</v>
      </c>
      <c r="C542" s="4" t="s">
        <v>766</v>
      </c>
      <c r="D542" s="4" t="s">
        <v>134</v>
      </c>
      <c r="E542" s="4" t="s">
        <v>37</v>
      </c>
      <c r="F542" s="4" t="s">
        <v>1317</v>
      </c>
      <c r="G542" s="9" t="s">
        <v>168</v>
      </c>
      <c r="H542" s="4" t="s">
        <v>0</v>
      </c>
      <c r="I542" s="62" t="s">
        <v>1656</v>
      </c>
      <c r="J542" s="10"/>
    </row>
    <row r="543" spans="1:10" ht="35.15" customHeight="1" x14ac:dyDescent="0.25">
      <c r="A543" s="16" t="s">
        <v>22</v>
      </c>
      <c r="B543" s="4" t="s">
        <v>645</v>
      </c>
      <c r="C543" s="4" t="s">
        <v>766</v>
      </c>
      <c r="D543" s="4" t="s">
        <v>134</v>
      </c>
      <c r="E543" s="4" t="s">
        <v>37</v>
      </c>
      <c r="F543" s="4" t="s">
        <v>1317</v>
      </c>
      <c r="G543" s="9" t="s">
        <v>168</v>
      </c>
      <c r="H543" s="4" t="s">
        <v>1</v>
      </c>
      <c r="I543" s="62" t="s">
        <v>1657</v>
      </c>
      <c r="J543" s="10"/>
    </row>
    <row r="544" spans="1:10" ht="35.15" customHeight="1" x14ac:dyDescent="0.25">
      <c r="A544" s="16" t="s">
        <v>22</v>
      </c>
      <c r="B544" s="4" t="s">
        <v>645</v>
      </c>
      <c r="C544" s="4" t="s">
        <v>766</v>
      </c>
      <c r="D544" s="4" t="s">
        <v>134</v>
      </c>
      <c r="E544" s="4" t="s">
        <v>37</v>
      </c>
      <c r="F544" s="4" t="s">
        <v>1317</v>
      </c>
      <c r="G544" s="9" t="s">
        <v>168</v>
      </c>
      <c r="H544" s="4" t="s">
        <v>2</v>
      </c>
      <c r="I544" s="62" t="s">
        <v>761</v>
      </c>
      <c r="J544" s="10"/>
    </row>
    <row r="545" spans="1:10" ht="35.15" customHeight="1" x14ac:dyDescent="0.25">
      <c r="A545" s="16" t="s">
        <v>22</v>
      </c>
      <c r="B545" s="4" t="s">
        <v>1112</v>
      </c>
      <c r="C545" s="4" t="s">
        <v>740</v>
      </c>
      <c r="D545" s="4" t="s">
        <v>110</v>
      </c>
      <c r="E545" s="4"/>
      <c r="F545" s="4" t="s">
        <v>132</v>
      </c>
      <c r="G545" s="9" t="s">
        <v>133</v>
      </c>
      <c r="H545" s="4" t="s">
        <v>0</v>
      </c>
      <c r="I545" s="62" t="s">
        <v>1660</v>
      </c>
      <c r="J545" s="10"/>
    </row>
    <row r="546" spans="1:10" ht="35.15" customHeight="1" x14ac:dyDescent="0.25">
      <c r="A546" s="16" t="s">
        <v>22</v>
      </c>
      <c r="B546" s="4" t="s">
        <v>1112</v>
      </c>
      <c r="C546" s="4" t="s">
        <v>740</v>
      </c>
      <c r="D546" s="4" t="s">
        <v>110</v>
      </c>
      <c r="E546" s="4"/>
      <c r="F546" s="4" t="s">
        <v>132</v>
      </c>
      <c r="G546" s="9" t="s">
        <v>133</v>
      </c>
      <c r="H546" s="4" t="s">
        <v>1</v>
      </c>
      <c r="I546" s="62" t="s">
        <v>1661</v>
      </c>
      <c r="J546" s="10"/>
    </row>
    <row r="547" spans="1:10" ht="35.15" customHeight="1" x14ac:dyDescent="0.25">
      <c r="A547" s="16" t="s">
        <v>22</v>
      </c>
      <c r="B547" s="4" t="s">
        <v>1112</v>
      </c>
      <c r="C547" s="4" t="s">
        <v>740</v>
      </c>
      <c r="D547" s="4" t="s">
        <v>110</v>
      </c>
      <c r="E547" s="4"/>
      <c r="F547" s="4" t="s">
        <v>132</v>
      </c>
      <c r="G547" s="9" t="s">
        <v>133</v>
      </c>
      <c r="H547" s="4" t="s">
        <v>2</v>
      </c>
      <c r="I547" s="62" t="s">
        <v>1659</v>
      </c>
      <c r="J547" s="10"/>
    </row>
    <row r="548" spans="1:10" ht="35.15" customHeight="1" x14ac:dyDescent="0.25">
      <c r="A548" s="16" t="s">
        <v>22</v>
      </c>
      <c r="B548" s="4" t="s">
        <v>1112</v>
      </c>
      <c r="C548" s="4" t="s">
        <v>740</v>
      </c>
      <c r="D548" s="4" t="s">
        <v>134</v>
      </c>
      <c r="E548" s="4"/>
      <c r="F548" s="4" t="s">
        <v>132</v>
      </c>
      <c r="G548" s="9" t="s">
        <v>323</v>
      </c>
      <c r="H548" s="4" t="s">
        <v>0</v>
      </c>
      <c r="I548" s="62" t="s">
        <v>1116</v>
      </c>
      <c r="J548" s="10"/>
    </row>
    <row r="549" spans="1:10" ht="35.15" customHeight="1" x14ac:dyDescent="0.25">
      <c r="A549" s="16" t="s">
        <v>22</v>
      </c>
      <c r="B549" s="4" t="s">
        <v>1112</v>
      </c>
      <c r="C549" s="4" t="s">
        <v>740</v>
      </c>
      <c r="D549" s="4" t="s">
        <v>134</v>
      </c>
      <c r="E549" s="4"/>
      <c r="F549" s="4" t="s">
        <v>132</v>
      </c>
      <c r="G549" s="9" t="s">
        <v>323</v>
      </c>
      <c r="H549" s="4" t="s">
        <v>1</v>
      </c>
      <c r="I549" s="62" t="s">
        <v>1118</v>
      </c>
      <c r="J549" s="10"/>
    </row>
    <row r="550" spans="1:10" ht="35.15" customHeight="1" thickBot="1" x14ac:dyDescent="0.3">
      <c r="A550" s="58" t="s">
        <v>22</v>
      </c>
      <c r="B550" s="51" t="s">
        <v>1112</v>
      </c>
      <c r="C550" s="51" t="s">
        <v>740</v>
      </c>
      <c r="D550" s="51" t="s">
        <v>134</v>
      </c>
      <c r="E550" s="51"/>
      <c r="F550" s="51" t="s">
        <v>132</v>
      </c>
      <c r="G550" s="59" t="s">
        <v>323</v>
      </c>
      <c r="H550" s="51" t="s">
        <v>2</v>
      </c>
      <c r="I550" s="63" t="s">
        <v>1662</v>
      </c>
      <c r="J550" s="60"/>
    </row>
    <row r="551" spans="1:10" ht="35.15" customHeight="1" thickTop="1" x14ac:dyDescent="0.25">
      <c r="A551" s="55" t="s">
        <v>26</v>
      </c>
      <c r="B551" s="49" t="s">
        <v>551</v>
      </c>
      <c r="C551" s="49" t="s">
        <v>740</v>
      </c>
      <c r="D551" s="49" t="s">
        <v>110</v>
      </c>
      <c r="E551" s="49" t="s">
        <v>40</v>
      </c>
      <c r="F551" s="49" t="s">
        <v>287</v>
      </c>
      <c r="G551" s="56" t="s">
        <v>288</v>
      </c>
      <c r="H551" s="49" t="s">
        <v>0</v>
      </c>
      <c r="I551" s="64" t="s">
        <v>606</v>
      </c>
      <c r="J551" s="57">
        <v>12</v>
      </c>
    </row>
    <row r="552" spans="1:10" ht="35.15" customHeight="1" x14ac:dyDescent="0.25">
      <c r="A552" s="16" t="s">
        <v>26</v>
      </c>
      <c r="B552" s="4" t="s">
        <v>551</v>
      </c>
      <c r="C552" s="4" t="s">
        <v>740</v>
      </c>
      <c r="D552" s="4" t="s">
        <v>110</v>
      </c>
      <c r="E552" s="4" t="s">
        <v>40</v>
      </c>
      <c r="F552" s="4" t="s">
        <v>287</v>
      </c>
      <c r="G552" s="9" t="s">
        <v>288</v>
      </c>
      <c r="H552" s="4" t="s">
        <v>1</v>
      </c>
      <c r="I552" s="62" t="s">
        <v>607</v>
      </c>
      <c r="J552" s="10">
        <v>12</v>
      </c>
    </row>
    <row r="553" spans="1:10" ht="35.15" customHeight="1" x14ac:dyDescent="0.25">
      <c r="A553" s="16" t="s">
        <v>26</v>
      </c>
      <c r="B553" s="4" t="s">
        <v>551</v>
      </c>
      <c r="C553" s="4" t="s">
        <v>740</v>
      </c>
      <c r="D553" s="4" t="s">
        <v>110</v>
      </c>
      <c r="E553" s="4" t="s">
        <v>40</v>
      </c>
      <c r="F553" s="4" t="s">
        <v>287</v>
      </c>
      <c r="G553" s="9" t="s">
        <v>288</v>
      </c>
      <c r="H553" s="4" t="s">
        <v>2</v>
      </c>
      <c r="I553" s="62" t="s">
        <v>608</v>
      </c>
      <c r="J553" s="10">
        <v>12</v>
      </c>
    </row>
    <row r="554" spans="1:10" ht="35.15" customHeight="1" x14ac:dyDescent="0.25">
      <c r="A554" s="16" t="s">
        <v>26</v>
      </c>
      <c r="B554" s="4" t="s">
        <v>551</v>
      </c>
      <c r="C554" s="4" t="s">
        <v>740</v>
      </c>
      <c r="D554" s="4" t="s">
        <v>110</v>
      </c>
      <c r="E554" s="4" t="s">
        <v>40</v>
      </c>
      <c r="F554" s="4" t="s">
        <v>226</v>
      </c>
      <c r="G554" s="9" t="s">
        <v>227</v>
      </c>
      <c r="H554" s="4" t="s">
        <v>0</v>
      </c>
      <c r="I554" s="62" t="s">
        <v>612</v>
      </c>
      <c r="J554" s="10">
        <v>9</v>
      </c>
    </row>
    <row r="555" spans="1:10" ht="35.15" customHeight="1" x14ac:dyDescent="0.25">
      <c r="A555" s="16" t="s">
        <v>26</v>
      </c>
      <c r="B555" s="4" t="s">
        <v>551</v>
      </c>
      <c r="C555" s="4" t="s">
        <v>740</v>
      </c>
      <c r="D555" s="4" t="s">
        <v>110</v>
      </c>
      <c r="E555" s="4" t="s">
        <v>40</v>
      </c>
      <c r="F555" s="4" t="s">
        <v>226</v>
      </c>
      <c r="G555" s="9" t="s">
        <v>227</v>
      </c>
      <c r="H555" s="4" t="s">
        <v>1</v>
      </c>
      <c r="I555" s="62" t="s">
        <v>613</v>
      </c>
      <c r="J555" s="10">
        <v>15</v>
      </c>
    </row>
    <row r="556" spans="1:10" ht="35.15" customHeight="1" x14ac:dyDescent="0.25">
      <c r="A556" s="16" t="s">
        <v>26</v>
      </c>
      <c r="B556" s="4" t="s">
        <v>551</v>
      </c>
      <c r="C556" s="4" t="s">
        <v>740</v>
      </c>
      <c r="D556" s="4" t="s">
        <v>110</v>
      </c>
      <c r="E556" s="4" t="s">
        <v>40</v>
      </c>
      <c r="F556" s="4" t="s">
        <v>226</v>
      </c>
      <c r="G556" s="9" t="s">
        <v>227</v>
      </c>
      <c r="H556" s="4" t="s">
        <v>2</v>
      </c>
      <c r="I556" s="62" t="s">
        <v>614</v>
      </c>
      <c r="J556" s="10">
        <v>12</v>
      </c>
    </row>
    <row r="557" spans="1:10" ht="35.15" customHeight="1" x14ac:dyDescent="0.25">
      <c r="A557" s="16" t="s">
        <v>26</v>
      </c>
      <c r="B557" s="4" t="s">
        <v>551</v>
      </c>
      <c r="C557" s="4" t="s">
        <v>740</v>
      </c>
      <c r="D557" s="4" t="s">
        <v>110</v>
      </c>
      <c r="E557" s="4" t="s">
        <v>40</v>
      </c>
      <c r="F557" s="4" t="s">
        <v>259</v>
      </c>
      <c r="G557" s="9" t="s">
        <v>471</v>
      </c>
      <c r="H557" s="4" t="s">
        <v>0</v>
      </c>
      <c r="I557" s="62" t="s">
        <v>591</v>
      </c>
      <c r="J557" s="10">
        <v>16</v>
      </c>
    </row>
    <row r="558" spans="1:10" ht="35.15" customHeight="1" x14ac:dyDescent="0.25">
      <c r="A558" s="16" t="s">
        <v>26</v>
      </c>
      <c r="B558" s="4" t="s">
        <v>551</v>
      </c>
      <c r="C558" s="4" t="s">
        <v>740</v>
      </c>
      <c r="D558" s="4" t="s">
        <v>110</v>
      </c>
      <c r="E558" s="4" t="s">
        <v>40</v>
      </c>
      <c r="F558" s="4" t="s">
        <v>259</v>
      </c>
      <c r="G558" s="9" t="s">
        <v>471</v>
      </c>
      <c r="H558" s="4" t="s">
        <v>1</v>
      </c>
      <c r="I558" s="62" t="s">
        <v>592</v>
      </c>
      <c r="J558" s="10">
        <v>14</v>
      </c>
    </row>
    <row r="559" spans="1:10" ht="35.15" customHeight="1" x14ac:dyDescent="0.25">
      <c r="A559" s="16" t="s">
        <v>26</v>
      </c>
      <c r="B559" s="4" t="s">
        <v>551</v>
      </c>
      <c r="C559" s="4" t="s">
        <v>740</v>
      </c>
      <c r="D559" s="4" t="s">
        <v>110</v>
      </c>
      <c r="E559" s="4" t="s">
        <v>40</v>
      </c>
      <c r="F559" s="4" t="s">
        <v>259</v>
      </c>
      <c r="G559" s="9" t="s">
        <v>471</v>
      </c>
      <c r="H559" s="4" t="s">
        <v>2</v>
      </c>
      <c r="I559" s="62" t="s">
        <v>593</v>
      </c>
      <c r="J559" s="10">
        <v>6</v>
      </c>
    </row>
    <row r="560" spans="1:10" ht="35.15" customHeight="1" x14ac:dyDescent="0.25">
      <c r="A560" s="16" t="s">
        <v>26</v>
      </c>
      <c r="B560" s="4" t="s">
        <v>551</v>
      </c>
      <c r="C560" s="4" t="s">
        <v>740</v>
      </c>
      <c r="D560" s="4" t="s">
        <v>110</v>
      </c>
      <c r="E560" s="4" t="s">
        <v>40</v>
      </c>
      <c r="F560" s="4" t="s">
        <v>188</v>
      </c>
      <c r="G560" s="9" t="s">
        <v>189</v>
      </c>
      <c r="H560" s="4" t="s">
        <v>0</v>
      </c>
      <c r="I560" s="62" t="s">
        <v>570</v>
      </c>
      <c r="J560" s="10">
        <v>12</v>
      </c>
    </row>
    <row r="561" spans="1:10" ht="35.15" customHeight="1" x14ac:dyDescent="0.25">
      <c r="A561" s="16" t="s">
        <v>26</v>
      </c>
      <c r="B561" s="4" t="s">
        <v>551</v>
      </c>
      <c r="C561" s="4" t="s">
        <v>740</v>
      </c>
      <c r="D561" s="4" t="s">
        <v>110</v>
      </c>
      <c r="E561" s="4" t="s">
        <v>40</v>
      </c>
      <c r="F561" s="4" t="s">
        <v>188</v>
      </c>
      <c r="G561" s="9" t="s">
        <v>189</v>
      </c>
      <c r="H561" s="4" t="s">
        <v>1</v>
      </c>
      <c r="I561" s="62" t="s">
        <v>571</v>
      </c>
      <c r="J561" s="10">
        <v>15</v>
      </c>
    </row>
    <row r="562" spans="1:10" ht="35.15" customHeight="1" x14ac:dyDescent="0.25">
      <c r="A562" s="16" t="s">
        <v>26</v>
      </c>
      <c r="B562" s="4" t="s">
        <v>551</v>
      </c>
      <c r="C562" s="4" t="s">
        <v>740</v>
      </c>
      <c r="D562" s="4" t="s">
        <v>110</v>
      </c>
      <c r="E562" s="4" t="s">
        <v>40</v>
      </c>
      <c r="F562" s="4" t="s">
        <v>188</v>
      </c>
      <c r="G562" s="9" t="s">
        <v>189</v>
      </c>
      <c r="H562" s="4" t="s">
        <v>2</v>
      </c>
      <c r="I562" s="62" t="s">
        <v>572</v>
      </c>
      <c r="J562" s="10">
        <v>9</v>
      </c>
    </row>
    <row r="563" spans="1:10" ht="35.15" customHeight="1" x14ac:dyDescent="0.25">
      <c r="A563" s="16" t="s">
        <v>26</v>
      </c>
      <c r="B563" s="4" t="s">
        <v>551</v>
      </c>
      <c r="C563" s="4" t="s">
        <v>740</v>
      </c>
      <c r="D563" s="4" t="s">
        <v>110</v>
      </c>
      <c r="E563" s="4" t="s">
        <v>40</v>
      </c>
      <c r="F563" s="4" t="s">
        <v>204</v>
      </c>
      <c r="G563" s="9" t="s">
        <v>205</v>
      </c>
      <c r="H563" s="4" t="s">
        <v>0</v>
      </c>
      <c r="I563" s="62" t="s">
        <v>582</v>
      </c>
      <c r="J563" s="10">
        <v>15</v>
      </c>
    </row>
    <row r="564" spans="1:10" ht="35.15" customHeight="1" x14ac:dyDescent="0.25">
      <c r="A564" s="16" t="s">
        <v>26</v>
      </c>
      <c r="B564" s="4" t="s">
        <v>551</v>
      </c>
      <c r="C564" s="4" t="s">
        <v>740</v>
      </c>
      <c r="D564" s="4" t="s">
        <v>110</v>
      </c>
      <c r="E564" s="4" t="s">
        <v>40</v>
      </c>
      <c r="F564" s="4" t="s">
        <v>204</v>
      </c>
      <c r="G564" s="9" t="s">
        <v>205</v>
      </c>
      <c r="H564" s="4" t="s">
        <v>1</v>
      </c>
      <c r="I564" s="62" t="s">
        <v>583</v>
      </c>
      <c r="J564" s="10">
        <v>16</v>
      </c>
    </row>
    <row r="565" spans="1:10" ht="35.15" customHeight="1" x14ac:dyDescent="0.25">
      <c r="A565" s="16" t="s">
        <v>26</v>
      </c>
      <c r="B565" s="4" t="s">
        <v>551</v>
      </c>
      <c r="C565" s="4" t="s">
        <v>740</v>
      </c>
      <c r="D565" s="4" t="s">
        <v>110</v>
      </c>
      <c r="E565" s="4" t="s">
        <v>40</v>
      </c>
      <c r="F565" s="4" t="s">
        <v>204</v>
      </c>
      <c r="G565" s="9" t="s">
        <v>205</v>
      </c>
      <c r="H565" s="4" t="s">
        <v>2</v>
      </c>
      <c r="I565" s="62" t="s">
        <v>584</v>
      </c>
      <c r="J565" s="10">
        <v>5</v>
      </c>
    </row>
    <row r="566" spans="1:10" ht="35.15" customHeight="1" x14ac:dyDescent="0.25">
      <c r="A566" s="16" t="s">
        <v>26</v>
      </c>
      <c r="B566" s="4" t="s">
        <v>645</v>
      </c>
      <c r="C566" s="4" t="s">
        <v>740</v>
      </c>
      <c r="D566" s="4" t="s">
        <v>110</v>
      </c>
      <c r="E566" s="4" t="s">
        <v>40</v>
      </c>
      <c r="F566" s="4" t="s">
        <v>311</v>
      </c>
      <c r="G566" s="9" t="s">
        <v>312</v>
      </c>
      <c r="H566" s="4" t="s">
        <v>0</v>
      </c>
      <c r="I566" s="62" t="s">
        <v>606</v>
      </c>
      <c r="J566" s="10">
        <v>12</v>
      </c>
    </row>
    <row r="567" spans="1:10" ht="35.15" customHeight="1" x14ac:dyDescent="0.25">
      <c r="A567" s="16" t="s">
        <v>26</v>
      </c>
      <c r="B567" s="4" t="s">
        <v>645</v>
      </c>
      <c r="C567" s="4" t="s">
        <v>740</v>
      </c>
      <c r="D567" s="4" t="s">
        <v>110</v>
      </c>
      <c r="E567" s="4" t="s">
        <v>40</v>
      </c>
      <c r="F567" s="4" t="s">
        <v>311</v>
      </c>
      <c r="G567" s="9" t="s">
        <v>312</v>
      </c>
      <c r="H567" s="4" t="s">
        <v>1</v>
      </c>
      <c r="I567" s="62" t="s">
        <v>607</v>
      </c>
      <c r="J567" s="10">
        <v>12</v>
      </c>
    </row>
    <row r="568" spans="1:10" ht="35.15" customHeight="1" x14ac:dyDescent="0.25">
      <c r="A568" s="16" t="s">
        <v>26</v>
      </c>
      <c r="B568" s="4" t="s">
        <v>645</v>
      </c>
      <c r="C568" s="4" t="s">
        <v>740</v>
      </c>
      <c r="D568" s="4" t="s">
        <v>110</v>
      </c>
      <c r="E568" s="4" t="s">
        <v>40</v>
      </c>
      <c r="F568" s="4" t="s">
        <v>311</v>
      </c>
      <c r="G568" s="9" t="s">
        <v>312</v>
      </c>
      <c r="H568" s="4" t="s">
        <v>2</v>
      </c>
      <c r="I568" s="62" t="s">
        <v>608</v>
      </c>
      <c r="J568" s="10">
        <v>12</v>
      </c>
    </row>
    <row r="569" spans="1:10" ht="35.15" customHeight="1" x14ac:dyDescent="0.25">
      <c r="A569" s="16" t="s">
        <v>26</v>
      </c>
      <c r="B569" s="4" t="s">
        <v>645</v>
      </c>
      <c r="C569" s="4" t="s">
        <v>740</v>
      </c>
      <c r="D569" s="4" t="s">
        <v>110</v>
      </c>
      <c r="E569" s="4" t="s">
        <v>40</v>
      </c>
      <c r="F569" s="4" t="s">
        <v>246</v>
      </c>
      <c r="G569" s="9" t="s">
        <v>334</v>
      </c>
      <c r="H569" s="4" t="s">
        <v>0</v>
      </c>
      <c r="I569" s="62" t="s">
        <v>698</v>
      </c>
      <c r="J569" s="10">
        <v>9</v>
      </c>
    </row>
    <row r="570" spans="1:10" ht="35.15" customHeight="1" x14ac:dyDescent="0.25">
      <c r="A570" s="16" t="s">
        <v>26</v>
      </c>
      <c r="B570" s="4" t="s">
        <v>645</v>
      </c>
      <c r="C570" s="4" t="s">
        <v>740</v>
      </c>
      <c r="D570" s="4" t="s">
        <v>110</v>
      </c>
      <c r="E570" s="4" t="s">
        <v>40</v>
      </c>
      <c r="F570" s="4" t="s">
        <v>246</v>
      </c>
      <c r="G570" s="9" t="s">
        <v>334</v>
      </c>
      <c r="H570" s="4" t="s">
        <v>1</v>
      </c>
      <c r="I570" s="62" t="s">
        <v>699</v>
      </c>
      <c r="J570" s="10">
        <v>12</v>
      </c>
    </row>
    <row r="571" spans="1:10" ht="35.15" customHeight="1" x14ac:dyDescent="0.25">
      <c r="A571" s="16" t="s">
        <v>26</v>
      </c>
      <c r="B571" s="4" t="s">
        <v>645</v>
      </c>
      <c r="C571" s="4" t="s">
        <v>740</v>
      </c>
      <c r="D571" s="4" t="s">
        <v>110</v>
      </c>
      <c r="E571" s="4" t="s">
        <v>40</v>
      </c>
      <c r="F571" s="4" t="s">
        <v>246</v>
      </c>
      <c r="G571" s="9" t="s">
        <v>334</v>
      </c>
      <c r="H571" s="4" t="s">
        <v>2</v>
      </c>
      <c r="I571" s="62" t="s">
        <v>700</v>
      </c>
      <c r="J571" s="10">
        <v>15</v>
      </c>
    </row>
    <row r="572" spans="1:10" ht="35.15" customHeight="1" x14ac:dyDescent="0.25">
      <c r="A572" s="16" t="s">
        <v>26</v>
      </c>
      <c r="B572" s="4" t="s">
        <v>645</v>
      </c>
      <c r="C572" s="4" t="s">
        <v>740</v>
      </c>
      <c r="D572" s="4" t="s">
        <v>110</v>
      </c>
      <c r="E572" s="4" t="s">
        <v>40</v>
      </c>
      <c r="F572" s="4" t="s">
        <v>267</v>
      </c>
      <c r="G572" s="9" t="s">
        <v>472</v>
      </c>
      <c r="H572" s="4" t="s">
        <v>0</v>
      </c>
      <c r="I572" s="62" t="s">
        <v>680</v>
      </c>
      <c r="J572" s="10">
        <v>12</v>
      </c>
    </row>
    <row r="573" spans="1:10" ht="35.15" customHeight="1" x14ac:dyDescent="0.25">
      <c r="A573" s="16" t="s">
        <v>26</v>
      </c>
      <c r="B573" s="4" t="s">
        <v>645</v>
      </c>
      <c r="C573" s="4" t="s">
        <v>740</v>
      </c>
      <c r="D573" s="4" t="s">
        <v>110</v>
      </c>
      <c r="E573" s="4" t="s">
        <v>40</v>
      </c>
      <c r="F573" s="4" t="s">
        <v>267</v>
      </c>
      <c r="G573" s="9" t="s">
        <v>472</v>
      </c>
      <c r="H573" s="4" t="s">
        <v>1</v>
      </c>
      <c r="I573" s="62" t="s">
        <v>681</v>
      </c>
      <c r="J573" s="10">
        <v>12</v>
      </c>
    </row>
    <row r="574" spans="1:10" ht="35.15" customHeight="1" x14ac:dyDescent="0.25">
      <c r="A574" s="16" t="s">
        <v>26</v>
      </c>
      <c r="B574" s="4" t="s">
        <v>645</v>
      </c>
      <c r="C574" s="4" t="s">
        <v>740</v>
      </c>
      <c r="D574" s="4" t="s">
        <v>110</v>
      </c>
      <c r="E574" s="4" t="s">
        <v>40</v>
      </c>
      <c r="F574" s="4" t="s">
        <v>267</v>
      </c>
      <c r="G574" s="9" t="s">
        <v>472</v>
      </c>
      <c r="H574" s="4" t="s">
        <v>2</v>
      </c>
      <c r="I574" s="62" t="s">
        <v>682</v>
      </c>
      <c r="J574" s="10">
        <v>12</v>
      </c>
    </row>
    <row r="575" spans="1:10" ht="35.15" customHeight="1" x14ac:dyDescent="0.25">
      <c r="A575" s="16" t="s">
        <v>26</v>
      </c>
      <c r="B575" s="4" t="s">
        <v>645</v>
      </c>
      <c r="C575" s="4" t="s">
        <v>740</v>
      </c>
      <c r="D575" s="4" t="s">
        <v>110</v>
      </c>
      <c r="E575" s="4" t="s">
        <v>40</v>
      </c>
      <c r="F575" s="4" t="s">
        <v>196</v>
      </c>
      <c r="G575" s="9" t="s">
        <v>197</v>
      </c>
      <c r="H575" s="4" t="s">
        <v>0</v>
      </c>
      <c r="I575" s="62" t="s">
        <v>598</v>
      </c>
      <c r="J575" s="10">
        <v>12</v>
      </c>
    </row>
    <row r="576" spans="1:10" ht="35.15" customHeight="1" x14ac:dyDescent="0.25">
      <c r="A576" s="16" t="s">
        <v>26</v>
      </c>
      <c r="B576" s="4" t="s">
        <v>645</v>
      </c>
      <c r="C576" s="4" t="s">
        <v>740</v>
      </c>
      <c r="D576" s="4" t="s">
        <v>110</v>
      </c>
      <c r="E576" s="4" t="s">
        <v>40</v>
      </c>
      <c r="F576" s="4" t="s">
        <v>196</v>
      </c>
      <c r="G576" s="9" t="s">
        <v>197</v>
      </c>
      <c r="H576" s="4" t="s">
        <v>1</v>
      </c>
      <c r="I576" s="62" t="s">
        <v>663</v>
      </c>
      <c r="J576" s="10">
        <v>12</v>
      </c>
    </row>
    <row r="577" spans="1:10" ht="35.15" customHeight="1" x14ac:dyDescent="0.25">
      <c r="A577" s="16" t="s">
        <v>26</v>
      </c>
      <c r="B577" s="4" t="s">
        <v>645</v>
      </c>
      <c r="C577" s="4" t="s">
        <v>740</v>
      </c>
      <c r="D577" s="4" t="s">
        <v>110</v>
      </c>
      <c r="E577" s="4" t="s">
        <v>40</v>
      </c>
      <c r="F577" s="4" t="s">
        <v>196</v>
      </c>
      <c r="G577" s="9" t="s">
        <v>197</v>
      </c>
      <c r="H577" s="4" t="s">
        <v>2</v>
      </c>
      <c r="I577" s="62" t="s">
        <v>664</v>
      </c>
      <c r="J577" s="10">
        <v>12</v>
      </c>
    </row>
    <row r="578" spans="1:10" ht="35.15" customHeight="1" x14ac:dyDescent="0.25">
      <c r="A578" s="16" t="s">
        <v>26</v>
      </c>
      <c r="B578" s="4" t="s">
        <v>645</v>
      </c>
      <c r="C578" s="4" t="s">
        <v>740</v>
      </c>
      <c r="D578" s="4" t="s">
        <v>110</v>
      </c>
      <c r="E578" s="4" t="s">
        <v>40</v>
      </c>
      <c r="F578" s="4" t="s">
        <v>210</v>
      </c>
      <c r="G578" s="9" t="s">
        <v>211</v>
      </c>
      <c r="H578" s="4" t="s">
        <v>0</v>
      </c>
      <c r="I578" s="62" t="s">
        <v>672</v>
      </c>
      <c r="J578" s="10">
        <v>15</v>
      </c>
    </row>
    <row r="579" spans="1:10" ht="35.15" customHeight="1" x14ac:dyDescent="0.25">
      <c r="A579" s="16" t="s">
        <v>26</v>
      </c>
      <c r="B579" s="4" t="s">
        <v>645</v>
      </c>
      <c r="C579" s="4" t="s">
        <v>740</v>
      </c>
      <c r="D579" s="4" t="s">
        <v>110</v>
      </c>
      <c r="E579" s="4" t="s">
        <v>40</v>
      </c>
      <c r="F579" s="4" t="s">
        <v>210</v>
      </c>
      <c r="G579" s="9" t="s">
        <v>211</v>
      </c>
      <c r="H579" s="4" t="s">
        <v>1</v>
      </c>
      <c r="I579" s="62" t="s">
        <v>673</v>
      </c>
      <c r="J579" s="10">
        <v>6</v>
      </c>
    </row>
    <row r="580" spans="1:10" ht="35.15" customHeight="1" x14ac:dyDescent="0.25">
      <c r="A580" s="16" t="s">
        <v>26</v>
      </c>
      <c r="B580" s="4" t="s">
        <v>645</v>
      </c>
      <c r="C580" s="4" t="s">
        <v>740</v>
      </c>
      <c r="D580" s="4" t="s">
        <v>110</v>
      </c>
      <c r="E580" s="4" t="s">
        <v>40</v>
      </c>
      <c r="F580" s="4" t="s">
        <v>210</v>
      </c>
      <c r="G580" s="9" t="s">
        <v>211</v>
      </c>
      <c r="H580" s="4" t="s">
        <v>2</v>
      </c>
      <c r="I580" s="62" t="s">
        <v>674</v>
      </c>
      <c r="J580" s="10">
        <v>15</v>
      </c>
    </row>
    <row r="581" spans="1:10" ht="35.15" customHeight="1" x14ac:dyDescent="0.25">
      <c r="A581" s="16" t="s">
        <v>26</v>
      </c>
      <c r="B581" s="4" t="s">
        <v>551</v>
      </c>
      <c r="C581" s="4" t="s">
        <v>740</v>
      </c>
      <c r="D581" s="4" t="s">
        <v>134</v>
      </c>
      <c r="E581" s="4" t="s">
        <v>40</v>
      </c>
      <c r="F581" s="4" t="s">
        <v>341</v>
      </c>
      <c r="G581" s="9" t="s">
        <v>342</v>
      </c>
      <c r="H581" s="4" t="s">
        <v>0</v>
      </c>
      <c r="I581" s="62" t="s">
        <v>865</v>
      </c>
      <c r="J581" s="10">
        <v>12</v>
      </c>
    </row>
    <row r="582" spans="1:10" ht="35.15" customHeight="1" x14ac:dyDescent="0.25">
      <c r="A582" s="16" t="s">
        <v>26</v>
      </c>
      <c r="B582" s="4" t="s">
        <v>551</v>
      </c>
      <c r="C582" s="4" t="s">
        <v>740</v>
      </c>
      <c r="D582" s="4" t="s">
        <v>134</v>
      </c>
      <c r="E582" s="4" t="s">
        <v>40</v>
      </c>
      <c r="F582" s="4" t="s">
        <v>341</v>
      </c>
      <c r="G582" s="9" t="s">
        <v>342</v>
      </c>
      <c r="H582" s="4" t="s">
        <v>1</v>
      </c>
      <c r="I582" s="62" t="s">
        <v>866</v>
      </c>
      <c r="J582" s="10">
        <v>12</v>
      </c>
    </row>
    <row r="583" spans="1:10" ht="35.15" customHeight="1" x14ac:dyDescent="0.25">
      <c r="A583" s="16" t="s">
        <v>26</v>
      </c>
      <c r="B583" s="4" t="s">
        <v>551</v>
      </c>
      <c r="C583" s="4" t="s">
        <v>740</v>
      </c>
      <c r="D583" s="4" t="s">
        <v>134</v>
      </c>
      <c r="E583" s="4" t="s">
        <v>40</v>
      </c>
      <c r="F583" s="4" t="s">
        <v>341</v>
      </c>
      <c r="G583" s="9" t="s">
        <v>342</v>
      </c>
      <c r="H583" s="4" t="s">
        <v>2</v>
      </c>
      <c r="I583" s="62" t="s">
        <v>867</v>
      </c>
      <c r="J583" s="10">
        <v>12</v>
      </c>
    </row>
    <row r="584" spans="1:10" ht="35.15" customHeight="1" x14ac:dyDescent="0.25">
      <c r="A584" s="16" t="s">
        <v>26</v>
      </c>
      <c r="B584" s="4" t="s">
        <v>551</v>
      </c>
      <c r="C584" s="4" t="s">
        <v>740</v>
      </c>
      <c r="D584" s="4" t="s">
        <v>134</v>
      </c>
      <c r="E584" s="4" t="s">
        <v>40</v>
      </c>
      <c r="F584" s="4" t="s">
        <v>383</v>
      </c>
      <c r="G584" s="9" t="s">
        <v>896</v>
      </c>
      <c r="H584" s="4" t="s">
        <v>0</v>
      </c>
      <c r="I584" s="62" t="s">
        <v>897</v>
      </c>
      <c r="J584" s="10">
        <v>15</v>
      </c>
    </row>
    <row r="585" spans="1:10" ht="35.15" customHeight="1" x14ac:dyDescent="0.25">
      <c r="A585" s="16" t="s">
        <v>26</v>
      </c>
      <c r="B585" s="4" t="s">
        <v>551</v>
      </c>
      <c r="C585" s="4" t="s">
        <v>740</v>
      </c>
      <c r="D585" s="4" t="s">
        <v>134</v>
      </c>
      <c r="E585" s="4" t="s">
        <v>40</v>
      </c>
      <c r="F585" s="4" t="s">
        <v>383</v>
      </c>
      <c r="G585" s="9" t="s">
        <v>896</v>
      </c>
      <c r="H585" s="4" t="s">
        <v>1</v>
      </c>
      <c r="I585" s="62" t="s">
        <v>898</v>
      </c>
      <c r="J585" s="10">
        <v>9</v>
      </c>
    </row>
    <row r="586" spans="1:10" ht="35.15" customHeight="1" x14ac:dyDescent="0.25">
      <c r="A586" s="16" t="s">
        <v>26</v>
      </c>
      <c r="B586" s="4" t="s">
        <v>551</v>
      </c>
      <c r="C586" s="4" t="s">
        <v>740</v>
      </c>
      <c r="D586" s="4" t="s">
        <v>134</v>
      </c>
      <c r="E586" s="4" t="s">
        <v>40</v>
      </c>
      <c r="F586" s="4" t="s">
        <v>383</v>
      </c>
      <c r="G586" s="9" t="s">
        <v>896</v>
      </c>
      <c r="H586" s="4" t="s">
        <v>2</v>
      </c>
      <c r="I586" s="62" t="s">
        <v>899</v>
      </c>
      <c r="J586" s="10">
        <v>12</v>
      </c>
    </row>
    <row r="587" spans="1:10" ht="35.15" customHeight="1" x14ac:dyDescent="0.25">
      <c r="A587" s="16" t="s">
        <v>26</v>
      </c>
      <c r="B587" s="4" t="s">
        <v>551</v>
      </c>
      <c r="C587" s="4" t="s">
        <v>740</v>
      </c>
      <c r="D587" s="4" t="s">
        <v>134</v>
      </c>
      <c r="E587" s="4" t="s">
        <v>40</v>
      </c>
      <c r="F587" s="4" t="s">
        <v>215</v>
      </c>
      <c r="G587" s="9" t="s">
        <v>1891</v>
      </c>
      <c r="H587" s="4" t="s">
        <v>0</v>
      </c>
      <c r="I587" s="62" t="s">
        <v>784</v>
      </c>
      <c r="J587" s="10">
        <v>12</v>
      </c>
    </row>
    <row r="588" spans="1:10" ht="35.15" customHeight="1" x14ac:dyDescent="0.25">
      <c r="A588" s="16" t="s">
        <v>26</v>
      </c>
      <c r="B588" s="4" t="s">
        <v>551</v>
      </c>
      <c r="C588" s="4" t="s">
        <v>740</v>
      </c>
      <c r="D588" s="4" t="s">
        <v>134</v>
      </c>
      <c r="E588" s="4" t="s">
        <v>40</v>
      </c>
      <c r="F588" s="4" t="s">
        <v>215</v>
      </c>
      <c r="G588" s="9" t="s">
        <v>1891</v>
      </c>
      <c r="H588" s="4" t="s">
        <v>1</v>
      </c>
      <c r="I588" s="62" t="s">
        <v>785</v>
      </c>
      <c r="J588" s="10">
        <v>12</v>
      </c>
    </row>
    <row r="589" spans="1:10" ht="35.15" customHeight="1" x14ac:dyDescent="0.25">
      <c r="A589" s="16" t="s">
        <v>26</v>
      </c>
      <c r="B589" s="4" t="s">
        <v>551</v>
      </c>
      <c r="C589" s="4" t="s">
        <v>740</v>
      </c>
      <c r="D589" s="4" t="s">
        <v>134</v>
      </c>
      <c r="E589" s="4" t="s">
        <v>40</v>
      </c>
      <c r="F589" s="4" t="s">
        <v>215</v>
      </c>
      <c r="G589" s="9" t="s">
        <v>1891</v>
      </c>
      <c r="H589" s="4" t="s">
        <v>2</v>
      </c>
      <c r="I589" s="62" t="s">
        <v>786</v>
      </c>
      <c r="J589" s="10">
        <v>12</v>
      </c>
    </row>
    <row r="590" spans="1:10" ht="35.15" customHeight="1" x14ac:dyDescent="0.25">
      <c r="A590" s="16" t="s">
        <v>26</v>
      </c>
      <c r="B590" s="4" t="s">
        <v>551</v>
      </c>
      <c r="C590" s="4" t="s">
        <v>752</v>
      </c>
      <c r="D590" s="4" t="s">
        <v>134</v>
      </c>
      <c r="E590" s="4" t="s">
        <v>40</v>
      </c>
      <c r="F590" s="4" t="s">
        <v>339</v>
      </c>
      <c r="G590" s="9" t="s">
        <v>349</v>
      </c>
      <c r="H590" s="4" t="s">
        <v>0</v>
      </c>
      <c r="I590" s="62" t="s">
        <v>878</v>
      </c>
      <c r="J590" s="10">
        <v>16</v>
      </c>
    </row>
    <row r="591" spans="1:10" ht="35.15" customHeight="1" x14ac:dyDescent="0.25">
      <c r="A591" s="16" t="s">
        <v>26</v>
      </c>
      <c r="B591" s="4" t="s">
        <v>551</v>
      </c>
      <c r="C591" s="4" t="s">
        <v>752</v>
      </c>
      <c r="D591" s="4" t="s">
        <v>134</v>
      </c>
      <c r="E591" s="4" t="s">
        <v>40</v>
      </c>
      <c r="F591" s="4" t="s">
        <v>339</v>
      </c>
      <c r="G591" s="9" t="s">
        <v>349</v>
      </c>
      <c r="H591" s="4" t="s">
        <v>1</v>
      </c>
      <c r="I591" s="62" t="s">
        <v>879</v>
      </c>
      <c r="J591" s="10">
        <v>10</v>
      </c>
    </row>
    <row r="592" spans="1:10" ht="35.15" customHeight="1" x14ac:dyDescent="0.25">
      <c r="A592" s="16" t="s">
        <v>26</v>
      </c>
      <c r="B592" s="4" t="s">
        <v>551</v>
      </c>
      <c r="C592" s="4" t="s">
        <v>752</v>
      </c>
      <c r="D592" s="4" t="s">
        <v>134</v>
      </c>
      <c r="E592" s="4" t="s">
        <v>40</v>
      </c>
      <c r="F592" s="4" t="s">
        <v>339</v>
      </c>
      <c r="G592" s="9" t="s">
        <v>349</v>
      </c>
      <c r="H592" s="4" t="s">
        <v>2</v>
      </c>
      <c r="I592" s="62" t="s">
        <v>880</v>
      </c>
      <c r="J592" s="10">
        <v>10</v>
      </c>
    </row>
    <row r="593" spans="1:10" ht="35.15" customHeight="1" x14ac:dyDescent="0.25">
      <c r="A593" s="16" t="s">
        <v>26</v>
      </c>
      <c r="B593" s="4" t="s">
        <v>551</v>
      </c>
      <c r="C593" s="4" t="s">
        <v>752</v>
      </c>
      <c r="D593" s="4" t="s">
        <v>134</v>
      </c>
      <c r="E593" s="4" t="s">
        <v>40</v>
      </c>
      <c r="F593" s="4" t="s">
        <v>417</v>
      </c>
      <c r="G593" s="9" t="s">
        <v>418</v>
      </c>
      <c r="H593" s="4" t="s">
        <v>0</v>
      </c>
      <c r="I593" s="62" t="s">
        <v>912</v>
      </c>
      <c r="J593" s="10">
        <v>10</v>
      </c>
    </row>
    <row r="594" spans="1:10" ht="35.15" customHeight="1" x14ac:dyDescent="0.25">
      <c r="A594" s="16" t="s">
        <v>26</v>
      </c>
      <c r="B594" s="4" t="s">
        <v>551</v>
      </c>
      <c r="C594" s="4" t="s">
        <v>752</v>
      </c>
      <c r="D594" s="4" t="s">
        <v>134</v>
      </c>
      <c r="E594" s="4" t="s">
        <v>40</v>
      </c>
      <c r="F594" s="4" t="s">
        <v>417</v>
      </c>
      <c r="G594" s="9" t="s">
        <v>418</v>
      </c>
      <c r="H594" s="4" t="s">
        <v>1</v>
      </c>
      <c r="I594" s="62" t="s">
        <v>913</v>
      </c>
      <c r="J594" s="10">
        <v>17</v>
      </c>
    </row>
    <row r="595" spans="1:10" ht="35.15" customHeight="1" x14ac:dyDescent="0.25">
      <c r="A595" s="16" t="s">
        <v>26</v>
      </c>
      <c r="B595" s="4" t="s">
        <v>551</v>
      </c>
      <c r="C595" s="4" t="s">
        <v>752</v>
      </c>
      <c r="D595" s="4" t="s">
        <v>134</v>
      </c>
      <c r="E595" s="4" t="s">
        <v>40</v>
      </c>
      <c r="F595" s="4" t="s">
        <v>417</v>
      </c>
      <c r="G595" s="9" t="s">
        <v>418</v>
      </c>
      <c r="H595" s="4" t="s">
        <v>2</v>
      </c>
      <c r="I595" s="62" t="s">
        <v>914</v>
      </c>
      <c r="J595" s="10">
        <v>9</v>
      </c>
    </row>
    <row r="596" spans="1:10" ht="35.15" customHeight="1" x14ac:dyDescent="0.25">
      <c r="A596" s="16" t="s">
        <v>26</v>
      </c>
      <c r="B596" s="4" t="s">
        <v>551</v>
      </c>
      <c r="C596" s="4" t="s">
        <v>752</v>
      </c>
      <c r="D596" s="4" t="s">
        <v>134</v>
      </c>
      <c r="E596" s="4" t="s">
        <v>40</v>
      </c>
      <c r="F596" s="4" t="s">
        <v>257</v>
      </c>
      <c r="G596" s="9" t="s">
        <v>908</v>
      </c>
      <c r="H596" s="4" t="s">
        <v>0</v>
      </c>
      <c r="I596" s="62" t="s">
        <v>588</v>
      </c>
      <c r="J596" s="10">
        <v>16</v>
      </c>
    </row>
    <row r="597" spans="1:10" ht="35.15" customHeight="1" x14ac:dyDescent="0.25">
      <c r="A597" s="16" t="s">
        <v>26</v>
      </c>
      <c r="B597" s="4" t="s">
        <v>551</v>
      </c>
      <c r="C597" s="4" t="s">
        <v>752</v>
      </c>
      <c r="D597" s="4" t="s">
        <v>134</v>
      </c>
      <c r="E597" s="4" t="s">
        <v>40</v>
      </c>
      <c r="F597" s="4" t="s">
        <v>257</v>
      </c>
      <c r="G597" s="9" t="s">
        <v>908</v>
      </c>
      <c r="H597" s="4" t="s">
        <v>1</v>
      </c>
      <c r="I597" s="62" t="s">
        <v>589</v>
      </c>
      <c r="J597" s="10">
        <v>12</v>
      </c>
    </row>
    <row r="598" spans="1:10" ht="35.15" customHeight="1" x14ac:dyDescent="0.25">
      <c r="A598" s="16" t="s">
        <v>26</v>
      </c>
      <c r="B598" s="4" t="s">
        <v>551</v>
      </c>
      <c r="C598" s="4" t="s">
        <v>752</v>
      </c>
      <c r="D598" s="4" t="s">
        <v>134</v>
      </c>
      <c r="E598" s="4" t="s">
        <v>40</v>
      </c>
      <c r="F598" s="4" t="s">
        <v>257</v>
      </c>
      <c r="G598" s="9" t="s">
        <v>908</v>
      </c>
      <c r="H598" s="4" t="s">
        <v>2</v>
      </c>
      <c r="I598" s="62" t="s">
        <v>590</v>
      </c>
      <c r="J598" s="10">
        <v>8</v>
      </c>
    </row>
    <row r="599" spans="1:10" ht="35.15" customHeight="1" x14ac:dyDescent="0.25">
      <c r="A599" s="16" t="s">
        <v>26</v>
      </c>
      <c r="B599" s="4" t="s">
        <v>551</v>
      </c>
      <c r="C599" s="4" t="s">
        <v>752</v>
      </c>
      <c r="D599" s="4" t="s">
        <v>134</v>
      </c>
      <c r="E599" s="4" t="s">
        <v>40</v>
      </c>
      <c r="F599" s="4" t="s">
        <v>279</v>
      </c>
      <c r="G599" s="9" t="s">
        <v>280</v>
      </c>
      <c r="H599" s="4" t="s">
        <v>0</v>
      </c>
      <c r="I599" s="62" t="s">
        <v>825</v>
      </c>
      <c r="J599" s="10">
        <v>11</v>
      </c>
    </row>
    <row r="600" spans="1:10" ht="35.15" customHeight="1" x14ac:dyDescent="0.25">
      <c r="A600" s="16" t="s">
        <v>26</v>
      </c>
      <c r="B600" s="4" t="s">
        <v>551</v>
      </c>
      <c r="C600" s="4" t="s">
        <v>752</v>
      </c>
      <c r="D600" s="4" t="s">
        <v>134</v>
      </c>
      <c r="E600" s="4" t="s">
        <v>40</v>
      </c>
      <c r="F600" s="4" t="s">
        <v>279</v>
      </c>
      <c r="G600" s="9" t="s">
        <v>280</v>
      </c>
      <c r="H600" s="4" t="s">
        <v>1</v>
      </c>
      <c r="I600" s="62" t="s">
        <v>826</v>
      </c>
      <c r="J600" s="10">
        <v>13</v>
      </c>
    </row>
    <row r="601" spans="1:10" ht="35.15" customHeight="1" x14ac:dyDescent="0.25">
      <c r="A601" s="16" t="s">
        <v>26</v>
      </c>
      <c r="B601" s="4" t="s">
        <v>551</v>
      </c>
      <c r="C601" s="4" t="s">
        <v>752</v>
      </c>
      <c r="D601" s="4" t="s">
        <v>134</v>
      </c>
      <c r="E601" s="4" t="s">
        <v>40</v>
      </c>
      <c r="F601" s="4" t="s">
        <v>279</v>
      </c>
      <c r="G601" s="9" t="s">
        <v>280</v>
      </c>
      <c r="H601" s="4" t="s">
        <v>2</v>
      </c>
      <c r="I601" s="62" t="s">
        <v>827</v>
      </c>
      <c r="J601" s="10">
        <v>12</v>
      </c>
    </row>
    <row r="602" spans="1:10" ht="35.15" customHeight="1" x14ac:dyDescent="0.25">
      <c r="A602" s="16" t="s">
        <v>26</v>
      </c>
      <c r="B602" s="4" t="s">
        <v>551</v>
      </c>
      <c r="C602" s="4" t="s">
        <v>752</v>
      </c>
      <c r="D602" s="4" t="s">
        <v>134</v>
      </c>
      <c r="E602" s="4" t="s">
        <v>40</v>
      </c>
      <c r="F602" s="4" t="s">
        <v>146</v>
      </c>
      <c r="G602" s="9" t="s">
        <v>350</v>
      </c>
      <c r="H602" s="4" t="s">
        <v>0</v>
      </c>
      <c r="I602" s="62" t="s">
        <v>881</v>
      </c>
      <c r="J602" s="10"/>
    </row>
    <row r="603" spans="1:10" ht="35.15" customHeight="1" x14ac:dyDescent="0.25">
      <c r="A603" s="16" t="s">
        <v>26</v>
      </c>
      <c r="B603" s="4" t="s">
        <v>551</v>
      </c>
      <c r="C603" s="4" t="s">
        <v>752</v>
      </c>
      <c r="D603" s="4" t="s">
        <v>134</v>
      </c>
      <c r="E603" s="4" t="s">
        <v>40</v>
      </c>
      <c r="F603" s="4" t="s">
        <v>146</v>
      </c>
      <c r="G603" s="9" t="s">
        <v>350</v>
      </c>
      <c r="H603" s="4" t="s">
        <v>1</v>
      </c>
      <c r="I603" s="62" t="s">
        <v>882</v>
      </c>
      <c r="J603" s="10"/>
    </row>
    <row r="604" spans="1:10" ht="35.15" customHeight="1" x14ac:dyDescent="0.25">
      <c r="A604" s="16" t="s">
        <v>26</v>
      </c>
      <c r="B604" s="4" t="s">
        <v>551</v>
      </c>
      <c r="C604" s="4" t="s">
        <v>752</v>
      </c>
      <c r="D604" s="4" t="s">
        <v>134</v>
      </c>
      <c r="E604" s="4" t="s">
        <v>40</v>
      </c>
      <c r="F604" s="4" t="s">
        <v>146</v>
      </c>
      <c r="G604" s="9" t="s">
        <v>350</v>
      </c>
      <c r="H604" s="4" t="s">
        <v>2</v>
      </c>
      <c r="I604" s="62" t="s">
        <v>883</v>
      </c>
      <c r="J604" s="10"/>
    </row>
    <row r="605" spans="1:10" ht="35.15" customHeight="1" x14ac:dyDescent="0.25">
      <c r="A605" s="16" t="s">
        <v>26</v>
      </c>
      <c r="B605" s="4" t="s">
        <v>551</v>
      </c>
      <c r="C605" s="4" t="s">
        <v>752</v>
      </c>
      <c r="D605" s="4" t="s">
        <v>134</v>
      </c>
      <c r="E605" s="4" t="s">
        <v>40</v>
      </c>
      <c r="F605" s="4" t="s">
        <v>146</v>
      </c>
      <c r="G605" s="9" t="s">
        <v>350</v>
      </c>
      <c r="H605" s="4" t="s">
        <v>3</v>
      </c>
      <c r="I605" s="62" t="s">
        <v>765</v>
      </c>
      <c r="J605" s="10"/>
    </row>
    <row r="606" spans="1:10" ht="35.15" customHeight="1" x14ac:dyDescent="0.25">
      <c r="A606" s="16" t="s">
        <v>26</v>
      </c>
      <c r="B606" s="4" t="s">
        <v>551</v>
      </c>
      <c r="C606" s="4" t="s">
        <v>766</v>
      </c>
      <c r="D606" s="4" t="s">
        <v>134</v>
      </c>
      <c r="E606" s="4" t="s">
        <v>40</v>
      </c>
      <c r="F606" s="4" t="s">
        <v>473</v>
      </c>
      <c r="G606" s="9" t="s">
        <v>353</v>
      </c>
      <c r="H606" s="4" t="s">
        <v>0</v>
      </c>
      <c r="I606" s="62" t="s">
        <v>887</v>
      </c>
      <c r="J606" s="10">
        <v>10</v>
      </c>
    </row>
    <row r="607" spans="1:10" ht="35.15" customHeight="1" x14ac:dyDescent="0.25">
      <c r="A607" s="16" t="s">
        <v>26</v>
      </c>
      <c r="B607" s="4" t="s">
        <v>551</v>
      </c>
      <c r="C607" s="4" t="s">
        <v>766</v>
      </c>
      <c r="D607" s="4" t="s">
        <v>134</v>
      </c>
      <c r="E607" s="4" t="s">
        <v>40</v>
      </c>
      <c r="F607" s="4" t="s">
        <v>473</v>
      </c>
      <c r="G607" s="9" t="s">
        <v>353</v>
      </c>
      <c r="H607" s="4" t="s">
        <v>1</v>
      </c>
      <c r="I607" s="62" t="s">
        <v>888</v>
      </c>
      <c r="J607" s="10">
        <v>12</v>
      </c>
    </row>
    <row r="608" spans="1:10" ht="35.15" customHeight="1" x14ac:dyDescent="0.25">
      <c r="A608" s="16" t="s">
        <v>26</v>
      </c>
      <c r="B608" s="4" t="s">
        <v>551</v>
      </c>
      <c r="C608" s="4" t="s">
        <v>766</v>
      </c>
      <c r="D608" s="4" t="s">
        <v>134</v>
      </c>
      <c r="E608" s="4" t="s">
        <v>40</v>
      </c>
      <c r="F608" s="4" t="s">
        <v>473</v>
      </c>
      <c r="G608" s="9" t="s">
        <v>353</v>
      </c>
      <c r="H608" s="4" t="s">
        <v>2</v>
      </c>
      <c r="I608" s="62" t="s">
        <v>889</v>
      </c>
      <c r="J608" s="10">
        <v>14</v>
      </c>
    </row>
    <row r="609" spans="1:10" ht="35.15" customHeight="1" x14ac:dyDescent="0.25">
      <c r="A609" s="16" t="s">
        <v>26</v>
      </c>
      <c r="B609" s="4" t="s">
        <v>551</v>
      </c>
      <c r="C609" s="4" t="s">
        <v>766</v>
      </c>
      <c r="D609" s="4" t="s">
        <v>134</v>
      </c>
      <c r="E609" s="4" t="s">
        <v>40</v>
      </c>
      <c r="F609" s="4" t="s">
        <v>419</v>
      </c>
      <c r="G609" s="9" t="s">
        <v>420</v>
      </c>
      <c r="H609" s="4" t="s">
        <v>0</v>
      </c>
      <c r="I609" s="62" t="s">
        <v>915</v>
      </c>
      <c r="J609" s="10">
        <v>10</v>
      </c>
    </row>
    <row r="610" spans="1:10" ht="35.15" customHeight="1" x14ac:dyDescent="0.25">
      <c r="A610" s="16" t="s">
        <v>26</v>
      </c>
      <c r="B610" s="4" t="s">
        <v>551</v>
      </c>
      <c r="C610" s="4" t="s">
        <v>766</v>
      </c>
      <c r="D610" s="4" t="s">
        <v>134</v>
      </c>
      <c r="E610" s="4" t="s">
        <v>40</v>
      </c>
      <c r="F610" s="4" t="s">
        <v>419</v>
      </c>
      <c r="G610" s="9" t="s">
        <v>420</v>
      </c>
      <c r="H610" s="4" t="s">
        <v>1</v>
      </c>
      <c r="I610" s="62" t="s">
        <v>916</v>
      </c>
      <c r="J610" s="10">
        <v>15</v>
      </c>
    </row>
    <row r="611" spans="1:10" ht="35.15" customHeight="1" x14ac:dyDescent="0.25">
      <c r="A611" s="16" t="s">
        <v>26</v>
      </c>
      <c r="B611" s="4" t="s">
        <v>551</v>
      </c>
      <c r="C611" s="4" t="s">
        <v>766</v>
      </c>
      <c r="D611" s="4" t="s">
        <v>134</v>
      </c>
      <c r="E611" s="4" t="s">
        <v>40</v>
      </c>
      <c r="F611" s="4" t="s">
        <v>419</v>
      </c>
      <c r="G611" s="9" t="s">
        <v>420</v>
      </c>
      <c r="H611" s="4" t="s">
        <v>2</v>
      </c>
      <c r="I611" s="62" t="s">
        <v>917</v>
      </c>
      <c r="J611" s="10">
        <v>11</v>
      </c>
    </row>
    <row r="612" spans="1:10" ht="35.15" customHeight="1" x14ac:dyDescent="0.25">
      <c r="A612" s="16" t="s">
        <v>26</v>
      </c>
      <c r="B612" s="4" t="s">
        <v>551</v>
      </c>
      <c r="C612" s="4" t="s">
        <v>766</v>
      </c>
      <c r="D612" s="4" t="s">
        <v>134</v>
      </c>
      <c r="E612" s="4" t="s">
        <v>40</v>
      </c>
      <c r="F612" s="4" t="s">
        <v>289</v>
      </c>
      <c r="G612" s="9" t="s">
        <v>474</v>
      </c>
      <c r="H612" s="4" t="s">
        <v>0</v>
      </c>
      <c r="I612" s="62" t="s">
        <v>842</v>
      </c>
      <c r="J612" s="10">
        <v>10</v>
      </c>
    </row>
    <row r="613" spans="1:10" ht="35.15" customHeight="1" x14ac:dyDescent="0.25">
      <c r="A613" s="16" t="s">
        <v>26</v>
      </c>
      <c r="B613" s="4" t="s">
        <v>551</v>
      </c>
      <c r="C613" s="4" t="s">
        <v>766</v>
      </c>
      <c r="D613" s="4" t="s">
        <v>134</v>
      </c>
      <c r="E613" s="4" t="s">
        <v>40</v>
      </c>
      <c r="F613" s="4" t="s">
        <v>289</v>
      </c>
      <c r="G613" s="9" t="s">
        <v>474</v>
      </c>
      <c r="H613" s="4" t="s">
        <v>1</v>
      </c>
      <c r="I613" s="62" t="s">
        <v>843</v>
      </c>
      <c r="J613" s="10">
        <v>14</v>
      </c>
    </row>
    <row r="614" spans="1:10" ht="35.15" customHeight="1" x14ac:dyDescent="0.25">
      <c r="A614" s="16" t="s">
        <v>26</v>
      </c>
      <c r="B614" s="4" t="s">
        <v>551</v>
      </c>
      <c r="C614" s="4" t="s">
        <v>766</v>
      </c>
      <c r="D614" s="4" t="s">
        <v>134</v>
      </c>
      <c r="E614" s="4" t="s">
        <v>40</v>
      </c>
      <c r="F614" s="4" t="s">
        <v>289</v>
      </c>
      <c r="G614" s="9" t="s">
        <v>474</v>
      </c>
      <c r="H614" s="4" t="s">
        <v>2</v>
      </c>
      <c r="I614" s="62" t="s">
        <v>844</v>
      </c>
      <c r="J614" s="10">
        <v>12</v>
      </c>
    </row>
    <row r="615" spans="1:10" ht="35.15" customHeight="1" x14ac:dyDescent="0.25">
      <c r="A615" s="16" t="s">
        <v>26</v>
      </c>
      <c r="B615" s="4" t="s">
        <v>551</v>
      </c>
      <c r="C615" s="4" t="s">
        <v>766</v>
      </c>
      <c r="D615" s="4" t="s">
        <v>134</v>
      </c>
      <c r="E615" s="4" t="s">
        <v>40</v>
      </c>
      <c r="F615" s="4" t="s">
        <v>156</v>
      </c>
      <c r="G615" s="9" t="s">
        <v>356</v>
      </c>
      <c r="H615" s="4" t="s">
        <v>0</v>
      </c>
      <c r="I615" s="62" t="s">
        <v>891</v>
      </c>
      <c r="J615" s="10"/>
    </row>
    <row r="616" spans="1:10" ht="35.15" customHeight="1" x14ac:dyDescent="0.25">
      <c r="A616" s="16" t="s">
        <v>26</v>
      </c>
      <c r="B616" s="4" t="s">
        <v>551</v>
      </c>
      <c r="C616" s="4" t="s">
        <v>766</v>
      </c>
      <c r="D616" s="4" t="s">
        <v>134</v>
      </c>
      <c r="E616" s="4" t="s">
        <v>40</v>
      </c>
      <c r="F616" s="4" t="s">
        <v>156</v>
      </c>
      <c r="G616" s="9" t="s">
        <v>356</v>
      </c>
      <c r="H616" s="4" t="s">
        <v>1</v>
      </c>
      <c r="I616" s="62" t="s">
        <v>892</v>
      </c>
      <c r="J616" s="10"/>
    </row>
    <row r="617" spans="1:10" ht="35.15" customHeight="1" x14ac:dyDescent="0.25">
      <c r="A617" s="16" t="s">
        <v>26</v>
      </c>
      <c r="B617" s="4" t="s">
        <v>551</v>
      </c>
      <c r="C617" s="4" t="s">
        <v>766</v>
      </c>
      <c r="D617" s="4" t="s">
        <v>134</v>
      </c>
      <c r="E617" s="4" t="s">
        <v>40</v>
      </c>
      <c r="F617" s="4" t="s">
        <v>156</v>
      </c>
      <c r="G617" s="9" t="s">
        <v>356</v>
      </c>
      <c r="H617" s="4" t="s">
        <v>2</v>
      </c>
      <c r="I617" s="62" t="s">
        <v>893</v>
      </c>
      <c r="J617" s="10"/>
    </row>
    <row r="618" spans="1:10" ht="35.15" customHeight="1" x14ac:dyDescent="0.25">
      <c r="A618" s="16" t="s">
        <v>26</v>
      </c>
      <c r="B618" s="4" t="s">
        <v>551</v>
      </c>
      <c r="C618" s="4" t="s">
        <v>766</v>
      </c>
      <c r="D618" s="4" t="s">
        <v>134</v>
      </c>
      <c r="E618" s="4" t="s">
        <v>40</v>
      </c>
      <c r="F618" s="4" t="s">
        <v>156</v>
      </c>
      <c r="G618" s="9" t="s">
        <v>356</v>
      </c>
      <c r="H618" s="4" t="s">
        <v>3</v>
      </c>
      <c r="I618" s="62" t="s">
        <v>941</v>
      </c>
      <c r="J618" s="10"/>
    </row>
    <row r="619" spans="1:10" ht="35.15" customHeight="1" x14ac:dyDescent="0.25">
      <c r="A619" s="16" t="s">
        <v>26</v>
      </c>
      <c r="B619" s="4" t="s">
        <v>551</v>
      </c>
      <c r="C619" s="4" t="s">
        <v>766</v>
      </c>
      <c r="D619" s="4" t="s">
        <v>134</v>
      </c>
      <c r="E619" s="4" t="s">
        <v>40</v>
      </c>
      <c r="F619" s="4" t="s">
        <v>156</v>
      </c>
      <c r="G619" s="9" t="s">
        <v>356</v>
      </c>
      <c r="H619" s="4" t="s">
        <v>4</v>
      </c>
      <c r="I619" s="62" t="s">
        <v>895</v>
      </c>
      <c r="J619" s="10"/>
    </row>
    <row r="620" spans="1:10" ht="35.15" customHeight="1" x14ac:dyDescent="0.25">
      <c r="A620" s="16" t="s">
        <v>26</v>
      </c>
      <c r="B620" s="4" t="s">
        <v>645</v>
      </c>
      <c r="C620" s="4" t="s">
        <v>740</v>
      </c>
      <c r="D620" s="4" t="s">
        <v>134</v>
      </c>
      <c r="E620" s="4" t="s">
        <v>40</v>
      </c>
      <c r="F620" s="4" t="s">
        <v>359</v>
      </c>
      <c r="G620" s="9" t="s">
        <v>360</v>
      </c>
      <c r="H620" s="4" t="s">
        <v>0</v>
      </c>
      <c r="I620" s="62" t="s">
        <v>1039</v>
      </c>
      <c r="J620" s="10">
        <v>12</v>
      </c>
    </row>
    <row r="621" spans="1:10" ht="35.15" customHeight="1" x14ac:dyDescent="0.25">
      <c r="A621" s="16" t="s">
        <v>26</v>
      </c>
      <c r="B621" s="4" t="s">
        <v>645</v>
      </c>
      <c r="C621" s="4" t="s">
        <v>740</v>
      </c>
      <c r="D621" s="4" t="s">
        <v>134</v>
      </c>
      <c r="E621" s="4" t="s">
        <v>40</v>
      </c>
      <c r="F621" s="4" t="s">
        <v>359</v>
      </c>
      <c r="G621" s="9" t="s">
        <v>360</v>
      </c>
      <c r="H621" s="4" t="s">
        <v>1</v>
      </c>
      <c r="I621" s="62" t="s">
        <v>1040</v>
      </c>
      <c r="J621" s="10">
        <v>12</v>
      </c>
    </row>
    <row r="622" spans="1:10" ht="35.15" customHeight="1" x14ac:dyDescent="0.25">
      <c r="A622" s="16" t="s">
        <v>26</v>
      </c>
      <c r="B622" s="4" t="s">
        <v>645</v>
      </c>
      <c r="C622" s="4" t="s">
        <v>740</v>
      </c>
      <c r="D622" s="4" t="s">
        <v>134</v>
      </c>
      <c r="E622" s="4" t="s">
        <v>40</v>
      </c>
      <c r="F622" s="4" t="s">
        <v>359</v>
      </c>
      <c r="G622" s="9" t="s">
        <v>360</v>
      </c>
      <c r="H622" s="4" t="s">
        <v>2</v>
      </c>
      <c r="I622" s="62" t="s">
        <v>1041</v>
      </c>
      <c r="J622" s="10">
        <v>12</v>
      </c>
    </row>
    <row r="623" spans="1:10" ht="35.15" customHeight="1" x14ac:dyDescent="0.25">
      <c r="A623" s="16" t="s">
        <v>26</v>
      </c>
      <c r="B623" s="4" t="s">
        <v>645</v>
      </c>
      <c r="C623" s="4" t="s">
        <v>740</v>
      </c>
      <c r="D623" s="4" t="s">
        <v>134</v>
      </c>
      <c r="E623" s="4" t="s">
        <v>40</v>
      </c>
      <c r="F623" s="4" t="s">
        <v>390</v>
      </c>
      <c r="G623" s="9" t="s">
        <v>1058</v>
      </c>
      <c r="H623" s="4" t="s">
        <v>0</v>
      </c>
      <c r="I623" s="62" t="s">
        <v>1059</v>
      </c>
      <c r="J623" s="10">
        <v>12</v>
      </c>
    </row>
    <row r="624" spans="1:10" ht="35.15" customHeight="1" x14ac:dyDescent="0.25">
      <c r="A624" s="16" t="s">
        <v>26</v>
      </c>
      <c r="B624" s="4" t="s">
        <v>645</v>
      </c>
      <c r="C624" s="4" t="s">
        <v>740</v>
      </c>
      <c r="D624" s="4" t="s">
        <v>134</v>
      </c>
      <c r="E624" s="4" t="s">
        <v>40</v>
      </c>
      <c r="F624" s="4" t="s">
        <v>390</v>
      </c>
      <c r="G624" s="9" t="s">
        <v>1058</v>
      </c>
      <c r="H624" s="4" t="s">
        <v>1</v>
      </c>
      <c r="I624" s="62" t="s">
        <v>1060</v>
      </c>
      <c r="J624" s="10">
        <v>12</v>
      </c>
    </row>
    <row r="625" spans="1:10" ht="35.15" customHeight="1" x14ac:dyDescent="0.25">
      <c r="A625" s="16" t="s">
        <v>26</v>
      </c>
      <c r="B625" s="4" t="s">
        <v>645</v>
      </c>
      <c r="C625" s="4" t="s">
        <v>740</v>
      </c>
      <c r="D625" s="4" t="s">
        <v>134</v>
      </c>
      <c r="E625" s="4" t="s">
        <v>40</v>
      </c>
      <c r="F625" s="4" t="s">
        <v>390</v>
      </c>
      <c r="G625" s="9" t="s">
        <v>1058</v>
      </c>
      <c r="H625" s="4" t="s">
        <v>2</v>
      </c>
      <c r="I625" s="62" t="s">
        <v>1061</v>
      </c>
      <c r="J625" s="10">
        <v>12</v>
      </c>
    </row>
    <row r="626" spans="1:10" ht="35.15" customHeight="1" x14ac:dyDescent="0.25">
      <c r="A626" s="16" t="s">
        <v>26</v>
      </c>
      <c r="B626" s="4" t="s">
        <v>645</v>
      </c>
      <c r="C626" s="4" t="s">
        <v>740</v>
      </c>
      <c r="D626" s="4" t="s">
        <v>134</v>
      </c>
      <c r="E626" s="4" t="s">
        <v>40</v>
      </c>
      <c r="F626" s="4" t="s">
        <v>235</v>
      </c>
      <c r="G626" s="9" t="s">
        <v>983</v>
      </c>
      <c r="H626" s="4" t="s">
        <v>0</v>
      </c>
      <c r="I626" s="62" t="s">
        <v>984</v>
      </c>
      <c r="J626" s="10">
        <v>12</v>
      </c>
    </row>
    <row r="627" spans="1:10" ht="35.15" customHeight="1" x14ac:dyDescent="0.25">
      <c r="A627" s="16" t="s">
        <v>26</v>
      </c>
      <c r="B627" s="4" t="s">
        <v>645</v>
      </c>
      <c r="C627" s="4" t="s">
        <v>740</v>
      </c>
      <c r="D627" s="4" t="s">
        <v>134</v>
      </c>
      <c r="E627" s="4" t="s">
        <v>40</v>
      </c>
      <c r="F627" s="4" t="s">
        <v>235</v>
      </c>
      <c r="G627" s="9" t="s">
        <v>983</v>
      </c>
      <c r="H627" s="4" t="s">
        <v>1</v>
      </c>
      <c r="I627" s="62" t="s">
        <v>985</v>
      </c>
      <c r="J627" s="10">
        <v>12</v>
      </c>
    </row>
    <row r="628" spans="1:10" ht="35.15" customHeight="1" x14ac:dyDescent="0.25">
      <c r="A628" s="16" t="s">
        <v>26</v>
      </c>
      <c r="B628" s="4" t="s">
        <v>645</v>
      </c>
      <c r="C628" s="4" t="s">
        <v>740</v>
      </c>
      <c r="D628" s="4" t="s">
        <v>134</v>
      </c>
      <c r="E628" s="4" t="s">
        <v>40</v>
      </c>
      <c r="F628" s="4" t="s">
        <v>235</v>
      </c>
      <c r="G628" s="9" t="s">
        <v>983</v>
      </c>
      <c r="H628" s="4" t="s">
        <v>2</v>
      </c>
      <c r="I628" s="62" t="s">
        <v>1106</v>
      </c>
      <c r="J628" s="10">
        <v>12</v>
      </c>
    </row>
    <row r="629" spans="1:10" ht="35.15" customHeight="1" x14ac:dyDescent="0.25">
      <c r="A629" s="16" t="s">
        <v>26</v>
      </c>
      <c r="B629" s="4" t="s">
        <v>645</v>
      </c>
      <c r="C629" s="4" t="s">
        <v>752</v>
      </c>
      <c r="D629" s="4" t="s">
        <v>134</v>
      </c>
      <c r="E629" s="4" t="s">
        <v>40</v>
      </c>
      <c r="F629" s="4" t="s">
        <v>357</v>
      </c>
      <c r="G629" s="9" t="s">
        <v>367</v>
      </c>
      <c r="H629" s="4" t="s">
        <v>0</v>
      </c>
      <c r="I629" s="62" t="s">
        <v>1050</v>
      </c>
      <c r="J629" s="10">
        <v>12</v>
      </c>
    </row>
    <row r="630" spans="1:10" ht="35.15" customHeight="1" x14ac:dyDescent="0.25">
      <c r="A630" s="16" t="s">
        <v>26</v>
      </c>
      <c r="B630" s="4" t="s">
        <v>645</v>
      </c>
      <c r="C630" s="4" t="s">
        <v>752</v>
      </c>
      <c r="D630" s="4" t="s">
        <v>134</v>
      </c>
      <c r="E630" s="4" t="s">
        <v>40</v>
      </c>
      <c r="F630" s="4" t="s">
        <v>357</v>
      </c>
      <c r="G630" s="9" t="s">
        <v>367</v>
      </c>
      <c r="H630" s="4" t="s">
        <v>1</v>
      </c>
      <c r="I630" s="62" t="s">
        <v>1051</v>
      </c>
      <c r="J630" s="10">
        <v>15</v>
      </c>
    </row>
    <row r="631" spans="1:10" ht="35.15" customHeight="1" x14ac:dyDescent="0.25">
      <c r="A631" s="16" t="s">
        <v>26</v>
      </c>
      <c r="B631" s="4" t="s">
        <v>645</v>
      </c>
      <c r="C631" s="4" t="s">
        <v>752</v>
      </c>
      <c r="D631" s="4" t="s">
        <v>134</v>
      </c>
      <c r="E631" s="4" t="s">
        <v>40</v>
      </c>
      <c r="F631" s="4" t="s">
        <v>357</v>
      </c>
      <c r="G631" s="9" t="s">
        <v>367</v>
      </c>
      <c r="H631" s="4" t="s">
        <v>2</v>
      </c>
      <c r="I631" s="62" t="s">
        <v>1052</v>
      </c>
      <c r="J631" s="10">
        <v>9</v>
      </c>
    </row>
    <row r="632" spans="1:10" ht="35.15" customHeight="1" x14ac:dyDescent="0.25">
      <c r="A632" s="16" t="s">
        <v>26</v>
      </c>
      <c r="B632" s="4" t="s">
        <v>645</v>
      </c>
      <c r="C632" s="4" t="s">
        <v>752</v>
      </c>
      <c r="D632" s="4" t="s">
        <v>134</v>
      </c>
      <c r="E632" s="4" t="s">
        <v>40</v>
      </c>
      <c r="F632" s="4" t="s">
        <v>434</v>
      </c>
      <c r="G632" s="9" t="s">
        <v>435</v>
      </c>
      <c r="H632" s="4" t="s">
        <v>0</v>
      </c>
      <c r="I632" s="62" t="s">
        <v>1075</v>
      </c>
      <c r="J632" s="10">
        <v>12</v>
      </c>
    </row>
    <row r="633" spans="1:10" ht="35.15" customHeight="1" x14ac:dyDescent="0.25">
      <c r="A633" s="16" t="s">
        <v>26</v>
      </c>
      <c r="B633" s="4" t="s">
        <v>645</v>
      </c>
      <c r="C633" s="4" t="s">
        <v>752</v>
      </c>
      <c r="D633" s="4" t="s">
        <v>134</v>
      </c>
      <c r="E633" s="4" t="s">
        <v>40</v>
      </c>
      <c r="F633" s="4" t="s">
        <v>434</v>
      </c>
      <c r="G633" s="9" t="s">
        <v>435</v>
      </c>
      <c r="H633" s="4" t="s">
        <v>1</v>
      </c>
      <c r="I633" s="62" t="s">
        <v>1076</v>
      </c>
      <c r="J633" s="10">
        <v>18</v>
      </c>
    </row>
    <row r="634" spans="1:10" ht="35.15" customHeight="1" x14ac:dyDescent="0.25">
      <c r="A634" s="16" t="s">
        <v>26</v>
      </c>
      <c r="B634" s="4" t="s">
        <v>645</v>
      </c>
      <c r="C634" s="4" t="s">
        <v>752</v>
      </c>
      <c r="D634" s="4" t="s">
        <v>134</v>
      </c>
      <c r="E634" s="4" t="s">
        <v>40</v>
      </c>
      <c r="F634" s="4" t="s">
        <v>434</v>
      </c>
      <c r="G634" s="9" t="s">
        <v>435</v>
      </c>
      <c r="H634" s="4" t="s">
        <v>2</v>
      </c>
      <c r="I634" s="62" t="s">
        <v>1077</v>
      </c>
      <c r="J634" s="10">
        <v>6</v>
      </c>
    </row>
    <row r="635" spans="1:10" ht="35.15" customHeight="1" x14ac:dyDescent="0.25">
      <c r="A635" s="16" t="s">
        <v>26</v>
      </c>
      <c r="B635" s="4" t="s">
        <v>645</v>
      </c>
      <c r="C635" s="4" t="s">
        <v>752</v>
      </c>
      <c r="D635" s="4" t="s">
        <v>134</v>
      </c>
      <c r="E635" s="4" t="s">
        <v>40</v>
      </c>
      <c r="F635" s="4" t="s">
        <v>265</v>
      </c>
      <c r="G635" s="9" t="s">
        <v>1071</v>
      </c>
      <c r="H635" s="4" t="s">
        <v>0</v>
      </c>
      <c r="I635" s="62" t="s">
        <v>677</v>
      </c>
      <c r="J635" s="10">
        <v>12</v>
      </c>
    </row>
    <row r="636" spans="1:10" ht="35.15" customHeight="1" x14ac:dyDescent="0.25">
      <c r="A636" s="16" t="s">
        <v>26</v>
      </c>
      <c r="B636" s="4" t="s">
        <v>645</v>
      </c>
      <c r="C636" s="4" t="s">
        <v>752</v>
      </c>
      <c r="D636" s="4" t="s">
        <v>134</v>
      </c>
      <c r="E636" s="4" t="s">
        <v>40</v>
      </c>
      <c r="F636" s="4" t="s">
        <v>265</v>
      </c>
      <c r="G636" s="9" t="s">
        <v>1071</v>
      </c>
      <c r="H636" s="4" t="s">
        <v>1</v>
      </c>
      <c r="I636" s="62" t="s">
        <v>678</v>
      </c>
      <c r="J636" s="10">
        <v>15</v>
      </c>
    </row>
    <row r="637" spans="1:10" ht="35.15" customHeight="1" x14ac:dyDescent="0.25">
      <c r="A637" s="16" t="s">
        <v>26</v>
      </c>
      <c r="B637" s="4" t="s">
        <v>645</v>
      </c>
      <c r="C637" s="4" t="s">
        <v>752</v>
      </c>
      <c r="D637" s="4" t="s">
        <v>134</v>
      </c>
      <c r="E637" s="4" t="s">
        <v>40</v>
      </c>
      <c r="F637" s="4" t="s">
        <v>265</v>
      </c>
      <c r="G637" s="9" t="s">
        <v>1071</v>
      </c>
      <c r="H637" s="4" t="s">
        <v>2</v>
      </c>
      <c r="I637" s="62" t="s">
        <v>679</v>
      </c>
      <c r="J637" s="10">
        <v>9</v>
      </c>
    </row>
    <row r="638" spans="1:10" ht="35.15" customHeight="1" x14ac:dyDescent="0.25">
      <c r="A638" s="16" t="s">
        <v>26</v>
      </c>
      <c r="B638" s="4" t="s">
        <v>645</v>
      </c>
      <c r="C638" s="4" t="s">
        <v>752</v>
      </c>
      <c r="D638" s="4" t="s">
        <v>134</v>
      </c>
      <c r="E638" s="4" t="s">
        <v>40</v>
      </c>
      <c r="F638" s="4" t="s">
        <v>303</v>
      </c>
      <c r="G638" s="9" t="s">
        <v>475</v>
      </c>
      <c r="H638" s="4" t="s">
        <v>0</v>
      </c>
      <c r="I638" s="62" t="s">
        <v>1019</v>
      </c>
      <c r="J638" s="10">
        <v>12</v>
      </c>
    </row>
    <row r="639" spans="1:10" ht="35.15" customHeight="1" x14ac:dyDescent="0.25">
      <c r="A639" s="16" t="s">
        <v>26</v>
      </c>
      <c r="B639" s="4" t="s">
        <v>645</v>
      </c>
      <c r="C639" s="4" t="s">
        <v>752</v>
      </c>
      <c r="D639" s="4" t="s">
        <v>134</v>
      </c>
      <c r="E639" s="4" t="s">
        <v>40</v>
      </c>
      <c r="F639" s="4" t="s">
        <v>303</v>
      </c>
      <c r="G639" s="9" t="s">
        <v>475</v>
      </c>
      <c r="H639" s="4" t="s">
        <v>1</v>
      </c>
      <c r="I639" s="62" t="s">
        <v>1020</v>
      </c>
      <c r="J639" s="10">
        <v>12</v>
      </c>
    </row>
    <row r="640" spans="1:10" ht="35.15" customHeight="1" x14ac:dyDescent="0.25">
      <c r="A640" s="16" t="s">
        <v>26</v>
      </c>
      <c r="B640" s="4" t="s">
        <v>645</v>
      </c>
      <c r="C640" s="4" t="s">
        <v>752</v>
      </c>
      <c r="D640" s="4" t="s">
        <v>134</v>
      </c>
      <c r="E640" s="4" t="s">
        <v>40</v>
      </c>
      <c r="F640" s="4" t="s">
        <v>303</v>
      </c>
      <c r="G640" s="9" t="s">
        <v>475</v>
      </c>
      <c r="H640" s="4" t="s">
        <v>2</v>
      </c>
      <c r="I640" s="62" t="s">
        <v>1021</v>
      </c>
      <c r="J640" s="10">
        <v>12</v>
      </c>
    </row>
    <row r="641" spans="1:10" ht="35.15" customHeight="1" x14ac:dyDescent="0.25">
      <c r="A641" s="16" t="s">
        <v>26</v>
      </c>
      <c r="B641" s="4" t="s">
        <v>645</v>
      </c>
      <c r="C641" s="4" t="s">
        <v>752</v>
      </c>
      <c r="D641" s="4" t="s">
        <v>134</v>
      </c>
      <c r="E641" s="4" t="s">
        <v>40</v>
      </c>
      <c r="F641" s="4" t="s">
        <v>169</v>
      </c>
      <c r="G641" s="9" t="s">
        <v>170</v>
      </c>
      <c r="H641" s="4" t="s">
        <v>0</v>
      </c>
      <c r="I641" s="62" t="s">
        <v>964</v>
      </c>
      <c r="J641" s="10"/>
    </row>
    <row r="642" spans="1:10" ht="35.15" customHeight="1" x14ac:dyDescent="0.25">
      <c r="A642" s="16" t="s">
        <v>26</v>
      </c>
      <c r="B642" s="4" t="s">
        <v>645</v>
      </c>
      <c r="C642" s="4" t="s">
        <v>752</v>
      </c>
      <c r="D642" s="4" t="s">
        <v>134</v>
      </c>
      <c r="E642" s="4" t="s">
        <v>40</v>
      </c>
      <c r="F642" s="4" t="s">
        <v>169</v>
      </c>
      <c r="G642" s="9" t="s">
        <v>170</v>
      </c>
      <c r="H642" s="4" t="s">
        <v>1</v>
      </c>
      <c r="I642" s="62" t="s">
        <v>965</v>
      </c>
      <c r="J642" s="10"/>
    </row>
    <row r="643" spans="1:10" ht="35.15" customHeight="1" x14ac:dyDescent="0.25">
      <c r="A643" s="16" t="s">
        <v>26</v>
      </c>
      <c r="B643" s="4" t="s">
        <v>645</v>
      </c>
      <c r="C643" s="4" t="s">
        <v>752</v>
      </c>
      <c r="D643" s="4" t="s">
        <v>134</v>
      </c>
      <c r="E643" s="4" t="s">
        <v>40</v>
      </c>
      <c r="F643" s="4" t="s">
        <v>169</v>
      </c>
      <c r="G643" s="9" t="s">
        <v>170</v>
      </c>
      <c r="H643" s="4" t="s">
        <v>2</v>
      </c>
      <c r="I643" s="62" t="s">
        <v>966</v>
      </c>
      <c r="J643" s="10"/>
    </row>
    <row r="644" spans="1:10" ht="35.15" customHeight="1" x14ac:dyDescent="0.25">
      <c r="A644" s="16" t="s">
        <v>26</v>
      </c>
      <c r="B644" s="4" t="s">
        <v>645</v>
      </c>
      <c r="C644" s="4" t="s">
        <v>766</v>
      </c>
      <c r="D644" s="4" t="s">
        <v>134</v>
      </c>
      <c r="E644" s="4" t="s">
        <v>40</v>
      </c>
      <c r="F644" s="4" t="s">
        <v>476</v>
      </c>
      <c r="G644" s="9" t="s">
        <v>370</v>
      </c>
      <c r="H644" s="4" t="s">
        <v>0</v>
      </c>
      <c r="I644" s="62" t="s">
        <v>1055</v>
      </c>
      <c r="J644" s="10">
        <v>9</v>
      </c>
    </row>
    <row r="645" spans="1:10" ht="35.15" customHeight="1" x14ac:dyDescent="0.25">
      <c r="A645" s="16" t="s">
        <v>26</v>
      </c>
      <c r="B645" s="4" t="s">
        <v>645</v>
      </c>
      <c r="C645" s="4" t="s">
        <v>766</v>
      </c>
      <c r="D645" s="4" t="s">
        <v>134</v>
      </c>
      <c r="E645" s="4" t="s">
        <v>40</v>
      </c>
      <c r="F645" s="4" t="s">
        <v>476</v>
      </c>
      <c r="G645" s="9" t="s">
        <v>370</v>
      </c>
      <c r="H645" s="4" t="s">
        <v>1</v>
      </c>
      <c r="I645" s="62" t="s">
        <v>1056</v>
      </c>
      <c r="J645" s="10">
        <v>12</v>
      </c>
    </row>
    <row r="646" spans="1:10" ht="35.15" customHeight="1" x14ac:dyDescent="0.25">
      <c r="A646" s="16" t="s">
        <v>26</v>
      </c>
      <c r="B646" s="4" t="s">
        <v>645</v>
      </c>
      <c r="C646" s="4" t="s">
        <v>766</v>
      </c>
      <c r="D646" s="4" t="s">
        <v>134</v>
      </c>
      <c r="E646" s="4" t="s">
        <v>40</v>
      </c>
      <c r="F646" s="4" t="s">
        <v>476</v>
      </c>
      <c r="G646" s="9" t="s">
        <v>370</v>
      </c>
      <c r="H646" s="4" t="s">
        <v>2</v>
      </c>
      <c r="I646" s="62" t="s">
        <v>1057</v>
      </c>
      <c r="J646" s="10">
        <v>15</v>
      </c>
    </row>
    <row r="647" spans="1:10" ht="35.15" customHeight="1" x14ac:dyDescent="0.25">
      <c r="A647" s="16" t="s">
        <v>26</v>
      </c>
      <c r="B647" s="4" t="s">
        <v>645</v>
      </c>
      <c r="C647" s="4" t="s">
        <v>766</v>
      </c>
      <c r="D647" s="4" t="s">
        <v>134</v>
      </c>
      <c r="E647" s="4" t="s">
        <v>40</v>
      </c>
      <c r="F647" s="4" t="s">
        <v>436</v>
      </c>
      <c r="G647" s="9" t="s">
        <v>437</v>
      </c>
      <c r="H647" s="4" t="s">
        <v>0</v>
      </c>
      <c r="I647" s="62" t="s">
        <v>1078</v>
      </c>
      <c r="J647" s="10">
        <v>12</v>
      </c>
    </row>
    <row r="648" spans="1:10" ht="35.15" customHeight="1" x14ac:dyDescent="0.25">
      <c r="A648" s="16" t="s">
        <v>26</v>
      </c>
      <c r="B648" s="4" t="s">
        <v>645</v>
      </c>
      <c r="C648" s="4" t="s">
        <v>766</v>
      </c>
      <c r="D648" s="4" t="s">
        <v>134</v>
      </c>
      <c r="E648" s="4" t="s">
        <v>40</v>
      </c>
      <c r="F648" s="4" t="s">
        <v>436</v>
      </c>
      <c r="G648" s="9" t="s">
        <v>437</v>
      </c>
      <c r="H648" s="4" t="s">
        <v>1</v>
      </c>
      <c r="I648" s="62" t="s">
        <v>1079</v>
      </c>
      <c r="J648" s="10">
        <v>15</v>
      </c>
    </row>
    <row r="649" spans="1:10" ht="35.15" customHeight="1" x14ac:dyDescent="0.25">
      <c r="A649" s="16" t="s">
        <v>26</v>
      </c>
      <c r="B649" s="4" t="s">
        <v>645</v>
      </c>
      <c r="C649" s="4" t="s">
        <v>766</v>
      </c>
      <c r="D649" s="4" t="s">
        <v>134</v>
      </c>
      <c r="E649" s="4" t="s">
        <v>40</v>
      </c>
      <c r="F649" s="4" t="s">
        <v>436</v>
      </c>
      <c r="G649" s="9" t="s">
        <v>437</v>
      </c>
      <c r="H649" s="4" t="s">
        <v>2</v>
      </c>
      <c r="I649" s="62" t="s">
        <v>1080</v>
      </c>
      <c r="J649" s="10">
        <v>9</v>
      </c>
    </row>
    <row r="650" spans="1:10" ht="35.15" customHeight="1" x14ac:dyDescent="0.25">
      <c r="A650" s="16" t="s">
        <v>26</v>
      </c>
      <c r="B650" s="4" t="s">
        <v>645</v>
      </c>
      <c r="C650" s="4" t="s">
        <v>766</v>
      </c>
      <c r="D650" s="4" t="s">
        <v>134</v>
      </c>
      <c r="E650" s="4" t="s">
        <v>40</v>
      </c>
      <c r="F650" s="4" t="s">
        <v>313</v>
      </c>
      <c r="G650" s="9" t="s">
        <v>477</v>
      </c>
      <c r="H650" s="4" t="s">
        <v>0</v>
      </c>
      <c r="I650" s="62" t="s">
        <v>1029</v>
      </c>
      <c r="J650" s="10">
        <v>12</v>
      </c>
    </row>
    <row r="651" spans="1:10" ht="35.15" customHeight="1" x14ac:dyDescent="0.25">
      <c r="A651" s="16" t="s">
        <v>26</v>
      </c>
      <c r="B651" s="4" t="s">
        <v>645</v>
      </c>
      <c r="C651" s="4" t="s">
        <v>766</v>
      </c>
      <c r="D651" s="4" t="s">
        <v>134</v>
      </c>
      <c r="E651" s="4" t="s">
        <v>40</v>
      </c>
      <c r="F651" s="4" t="s">
        <v>313</v>
      </c>
      <c r="G651" s="9" t="s">
        <v>477</v>
      </c>
      <c r="H651" s="4" t="s">
        <v>1</v>
      </c>
      <c r="I651" s="62" t="s">
        <v>1030</v>
      </c>
      <c r="J651" s="10">
        <v>12</v>
      </c>
    </row>
    <row r="652" spans="1:10" ht="35.15" customHeight="1" x14ac:dyDescent="0.25">
      <c r="A652" s="16" t="s">
        <v>26</v>
      </c>
      <c r="B652" s="4" t="s">
        <v>645</v>
      </c>
      <c r="C652" s="4" t="s">
        <v>766</v>
      </c>
      <c r="D652" s="4" t="s">
        <v>134</v>
      </c>
      <c r="E652" s="4" t="s">
        <v>40</v>
      </c>
      <c r="F652" s="4" t="s">
        <v>313</v>
      </c>
      <c r="G652" s="9" t="s">
        <v>477</v>
      </c>
      <c r="H652" s="4" t="s">
        <v>2</v>
      </c>
      <c r="I652" s="62" t="s">
        <v>1031</v>
      </c>
      <c r="J652" s="10">
        <v>12</v>
      </c>
    </row>
    <row r="653" spans="1:10" ht="35.15" customHeight="1" x14ac:dyDescent="0.25">
      <c r="A653" s="16" t="s">
        <v>26</v>
      </c>
      <c r="B653" s="4" t="s">
        <v>645</v>
      </c>
      <c r="C653" s="4" t="s">
        <v>766</v>
      </c>
      <c r="D653" s="4" t="s">
        <v>134</v>
      </c>
      <c r="E653" s="4" t="s">
        <v>40</v>
      </c>
      <c r="F653" s="4" t="s">
        <v>178</v>
      </c>
      <c r="G653" s="9" t="s">
        <v>179</v>
      </c>
      <c r="H653" s="4" t="s">
        <v>0</v>
      </c>
      <c r="I653" s="62" t="s">
        <v>980</v>
      </c>
      <c r="J653" s="10">
        <v>12</v>
      </c>
    </row>
    <row r="654" spans="1:10" ht="35.15" customHeight="1" x14ac:dyDescent="0.25">
      <c r="A654" s="16" t="s">
        <v>26</v>
      </c>
      <c r="B654" s="4" t="s">
        <v>645</v>
      </c>
      <c r="C654" s="4" t="s">
        <v>766</v>
      </c>
      <c r="D654" s="4" t="s">
        <v>134</v>
      </c>
      <c r="E654" s="4" t="s">
        <v>40</v>
      </c>
      <c r="F654" s="4" t="s">
        <v>178</v>
      </c>
      <c r="G654" s="9" t="s">
        <v>179</v>
      </c>
      <c r="H654" s="4" t="s">
        <v>1</v>
      </c>
      <c r="I654" s="62" t="s">
        <v>981</v>
      </c>
      <c r="J654" s="10">
        <v>12</v>
      </c>
    </row>
    <row r="655" spans="1:10" ht="35.15" customHeight="1" x14ac:dyDescent="0.25">
      <c r="A655" s="16" t="s">
        <v>26</v>
      </c>
      <c r="B655" s="4" t="s">
        <v>645</v>
      </c>
      <c r="C655" s="4" t="s">
        <v>766</v>
      </c>
      <c r="D655" s="4" t="s">
        <v>134</v>
      </c>
      <c r="E655" s="4" t="s">
        <v>40</v>
      </c>
      <c r="F655" s="4" t="s">
        <v>178</v>
      </c>
      <c r="G655" s="9" t="s">
        <v>179</v>
      </c>
      <c r="H655" s="4" t="s">
        <v>2</v>
      </c>
      <c r="I655" s="62" t="s">
        <v>982</v>
      </c>
      <c r="J655" s="10">
        <v>12</v>
      </c>
    </row>
    <row r="656" spans="1:10" ht="35.15" customHeight="1" x14ac:dyDescent="0.25">
      <c r="A656" s="16" t="s">
        <v>26</v>
      </c>
      <c r="B656" s="4" t="s">
        <v>551</v>
      </c>
      <c r="C656" s="4" t="s">
        <v>740</v>
      </c>
      <c r="D656" s="4" t="s">
        <v>110</v>
      </c>
      <c r="E656" s="4" t="s">
        <v>1841</v>
      </c>
      <c r="F656" s="4" t="s">
        <v>186</v>
      </c>
      <c r="G656" s="9" t="s">
        <v>187</v>
      </c>
      <c r="H656" s="4" t="s">
        <v>0</v>
      </c>
      <c r="I656" s="62" t="s">
        <v>567</v>
      </c>
      <c r="J656" s="10">
        <v>12</v>
      </c>
    </row>
    <row r="657" spans="1:10" ht="35.15" customHeight="1" x14ac:dyDescent="0.25">
      <c r="A657" s="16" t="s">
        <v>26</v>
      </c>
      <c r="B657" s="4" t="s">
        <v>551</v>
      </c>
      <c r="C657" s="4" t="s">
        <v>740</v>
      </c>
      <c r="D657" s="4" t="s">
        <v>110</v>
      </c>
      <c r="E657" s="4" t="s">
        <v>1841</v>
      </c>
      <c r="F657" s="4" t="s">
        <v>186</v>
      </c>
      <c r="G657" s="9" t="s">
        <v>187</v>
      </c>
      <c r="H657" s="4" t="s">
        <v>1</v>
      </c>
      <c r="I657" s="62" t="s">
        <v>568</v>
      </c>
      <c r="J657" s="10">
        <v>15</v>
      </c>
    </row>
    <row r="658" spans="1:10" ht="35.15" customHeight="1" x14ac:dyDescent="0.25">
      <c r="A658" s="16" t="s">
        <v>26</v>
      </c>
      <c r="B658" s="4" t="s">
        <v>551</v>
      </c>
      <c r="C658" s="4" t="s">
        <v>740</v>
      </c>
      <c r="D658" s="4" t="s">
        <v>110</v>
      </c>
      <c r="E658" s="4" t="s">
        <v>1841</v>
      </c>
      <c r="F658" s="4" t="s">
        <v>186</v>
      </c>
      <c r="G658" s="9" t="s">
        <v>187</v>
      </c>
      <c r="H658" s="4" t="s">
        <v>2</v>
      </c>
      <c r="I658" s="62" t="s">
        <v>569</v>
      </c>
      <c r="J658" s="10">
        <v>9</v>
      </c>
    </row>
    <row r="659" spans="1:10" ht="35.15" customHeight="1" x14ac:dyDescent="0.25">
      <c r="A659" s="16" t="s">
        <v>26</v>
      </c>
      <c r="B659" s="4" t="s">
        <v>551</v>
      </c>
      <c r="C659" s="4" t="s">
        <v>740</v>
      </c>
      <c r="D659" s="4" t="s">
        <v>110</v>
      </c>
      <c r="E659" s="4" t="s">
        <v>1841</v>
      </c>
      <c r="F659" s="4" t="s">
        <v>188</v>
      </c>
      <c r="G659" s="9" t="s">
        <v>189</v>
      </c>
      <c r="H659" s="4" t="s">
        <v>0</v>
      </c>
      <c r="I659" s="62" t="s">
        <v>570</v>
      </c>
      <c r="J659" s="10">
        <v>12</v>
      </c>
    </row>
    <row r="660" spans="1:10" ht="35.15" customHeight="1" x14ac:dyDescent="0.25">
      <c r="A660" s="16" t="s">
        <v>26</v>
      </c>
      <c r="B660" s="4" t="s">
        <v>551</v>
      </c>
      <c r="C660" s="4" t="s">
        <v>740</v>
      </c>
      <c r="D660" s="4" t="s">
        <v>110</v>
      </c>
      <c r="E660" s="4" t="s">
        <v>1841</v>
      </c>
      <c r="F660" s="4" t="s">
        <v>188</v>
      </c>
      <c r="G660" s="9" t="s">
        <v>189</v>
      </c>
      <c r="H660" s="4" t="s">
        <v>1</v>
      </c>
      <c r="I660" s="62" t="s">
        <v>571</v>
      </c>
      <c r="J660" s="10">
        <v>15</v>
      </c>
    </row>
    <row r="661" spans="1:10" ht="35.15" customHeight="1" x14ac:dyDescent="0.25">
      <c r="A661" s="16" t="s">
        <v>26</v>
      </c>
      <c r="B661" s="4" t="s">
        <v>551</v>
      </c>
      <c r="C661" s="4" t="s">
        <v>740</v>
      </c>
      <c r="D661" s="4" t="s">
        <v>110</v>
      </c>
      <c r="E661" s="4" t="s">
        <v>1841</v>
      </c>
      <c r="F661" s="4" t="s">
        <v>188</v>
      </c>
      <c r="G661" s="9" t="s">
        <v>189</v>
      </c>
      <c r="H661" s="4" t="s">
        <v>2</v>
      </c>
      <c r="I661" s="62" t="s">
        <v>572</v>
      </c>
      <c r="J661" s="10">
        <v>9</v>
      </c>
    </row>
    <row r="662" spans="1:10" ht="35.15" customHeight="1" x14ac:dyDescent="0.25">
      <c r="A662" s="16" t="s">
        <v>26</v>
      </c>
      <c r="B662" s="4" t="s">
        <v>551</v>
      </c>
      <c r="C662" s="4" t="s">
        <v>740</v>
      </c>
      <c r="D662" s="4" t="s">
        <v>110</v>
      </c>
      <c r="E662" s="4" t="s">
        <v>1841</v>
      </c>
      <c r="F662" s="4" t="s">
        <v>202</v>
      </c>
      <c r="G662" s="9" t="s">
        <v>203</v>
      </c>
      <c r="H662" s="4" t="s">
        <v>0</v>
      </c>
      <c r="I662" s="62" t="s">
        <v>579</v>
      </c>
      <c r="J662" s="10">
        <v>16</v>
      </c>
    </row>
    <row r="663" spans="1:10" ht="35.15" customHeight="1" x14ac:dyDescent="0.25">
      <c r="A663" s="16" t="s">
        <v>26</v>
      </c>
      <c r="B663" s="4" t="s">
        <v>551</v>
      </c>
      <c r="C663" s="4" t="s">
        <v>740</v>
      </c>
      <c r="D663" s="4" t="s">
        <v>110</v>
      </c>
      <c r="E663" s="4" t="s">
        <v>1841</v>
      </c>
      <c r="F663" s="4" t="s">
        <v>202</v>
      </c>
      <c r="G663" s="9" t="s">
        <v>203</v>
      </c>
      <c r="H663" s="4" t="s">
        <v>1</v>
      </c>
      <c r="I663" s="62" t="s">
        <v>580</v>
      </c>
      <c r="J663" s="10">
        <v>10</v>
      </c>
    </row>
    <row r="664" spans="1:10" ht="35.15" customHeight="1" x14ac:dyDescent="0.25">
      <c r="A664" s="16" t="s">
        <v>26</v>
      </c>
      <c r="B664" s="4" t="s">
        <v>551</v>
      </c>
      <c r="C664" s="4" t="s">
        <v>740</v>
      </c>
      <c r="D664" s="4" t="s">
        <v>110</v>
      </c>
      <c r="E664" s="4" t="s">
        <v>1841</v>
      </c>
      <c r="F664" s="4" t="s">
        <v>202</v>
      </c>
      <c r="G664" s="9" t="s">
        <v>203</v>
      </c>
      <c r="H664" s="4" t="s">
        <v>2</v>
      </c>
      <c r="I664" s="62" t="s">
        <v>581</v>
      </c>
      <c r="J664" s="10">
        <v>10</v>
      </c>
    </row>
    <row r="665" spans="1:10" ht="35.15" customHeight="1" x14ac:dyDescent="0.25">
      <c r="A665" s="16" t="s">
        <v>26</v>
      </c>
      <c r="B665" s="4" t="s">
        <v>551</v>
      </c>
      <c r="C665" s="4" t="s">
        <v>740</v>
      </c>
      <c r="D665" s="4" t="s">
        <v>110</v>
      </c>
      <c r="E665" s="4" t="s">
        <v>1841</v>
      </c>
      <c r="F665" s="4" t="s">
        <v>204</v>
      </c>
      <c r="G665" s="9" t="s">
        <v>205</v>
      </c>
      <c r="H665" s="4" t="s">
        <v>0</v>
      </c>
      <c r="I665" s="62" t="s">
        <v>582</v>
      </c>
      <c r="J665" s="10">
        <v>15</v>
      </c>
    </row>
    <row r="666" spans="1:10" ht="35.15" customHeight="1" x14ac:dyDescent="0.25">
      <c r="A666" s="16" t="s">
        <v>26</v>
      </c>
      <c r="B666" s="4" t="s">
        <v>551</v>
      </c>
      <c r="C666" s="4" t="s">
        <v>740</v>
      </c>
      <c r="D666" s="4" t="s">
        <v>110</v>
      </c>
      <c r="E666" s="4" t="s">
        <v>1841</v>
      </c>
      <c r="F666" s="4" t="s">
        <v>204</v>
      </c>
      <c r="G666" s="9" t="s">
        <v>205</v>
      </c>
      <c r="H666" s="4" t="s">
        <v>1</v>
      </c>
      <c r="I666" s="62" t="s">
        <v>583</v>
      </c>
      <c r="J666" s="10">
        <v>16</v>
      </c>
    </row>
    <row r="667" spans="1:10" ht="35.15" customHeight="1" x14ac:dyDescent="0.25">
      <c r="A667" s="16" t="s">
        <v>26</v>
      </c>
      <c r="B667" s="4" t="s">
        <v>551</v>
      </c>
      <c r="C667" s="4" t="s">
        <v>740</v>
      </c>
      <c r="D667" s="4" t="s">
        <v>110</v>
      </c>
      <c r="E667" s="4" t="s">
        <v>1841</v>
      </c>
      <c r="F667" s="4" t="s">
        <v>204</v>
      </c>
      <c r="G667" s="9" t="s">
        <v>205</v>
      </c>
      <c r="H667" s="4" t="s">
        <v>2</v>
      </c>
      <c r="I667" s="62" t="s">
        <v>584</v>
      </c>
      <c r="J667" s="10">
        <v>5</v>
      </c>
    </row>
    <row r="668" spans="1:10" ht="35.15" customHeight="1" x14ac:dyDescent="0.25">
      <c r="A668" s="16" t="s">
        <v>26</v>
      </c>
      <c r="B668" s="4" t="s">
        <v>551</v>
      </c>
      <c r="C668" s="4" t="s">
        <v>740</v>
      </c>
      <c r="D668" s="4" t="s">
        <v>110</v>
      </c>
      <c r="E668" s="4" t="s">
        <v>1841</v>
      </c>
      <c r="F668" s="4" t="s">
        <v>206</v>
      </c>
      <c r="G668" s="9" t="s">
        <v>207</v>
      </c>
      <c r="H668" s="4" t="s">
        <v>0</v>
      </c>
      <c r="I668" s="62" t="s">
        <v>585</v>
      </c>
      <c r="J668" s="10">
        <v>9</v>
      </c>
    </row>
    <row r="669" spans="1:10" ht="35.15" customHeight="1" x14ac:dyDescent="0.25">
      <c r="A669" s="16" t="s">
        <v>26</v>
      </c>
      <c r="B669" s="4" t="s">
        <v>551</v>
      </c>
      <c r="C669" s="4" t="s">
        <v>740</v>
      </c>
      <c r="D669" s="4" t="s">
        <v>110</v>
      </c>
      <c r="E669" s="4" t="s">
        <v>1841</v>
      </c>
      <c r="F669" s="4" t="s">
        <v>206</v>
      </c>
      <c r="G669" s="9" t="s">
        <v>207</v>
      </c>
      <c r="H669" s="4" t="s">
        <v>1</v>
      </c>
      <c r="I669" s="62" t="s">
        <v>586</v>
      </c>
      <c r="J669" s="10">
        <v>15</v>
      </c>
    </row>
    <row r="670" spans="1:10" ht="35.15" customHeight="1" x14ac:dyDescent="0.25">
      <c r="A670" s="16" t="s">
        <v>26</v>
      </c>
      <c r="B670" s="4" t="s">
        <v>551</v>
      </c>
      <c r="C670" s="4" t="s">
        <v>740</v>
      </c>
      <c r="D670" s="4" t="s">
        <v>110</v>
      </c>
      <c r="E670" s="4" t="s">
        <v>1841</v>
      </c>
      <c r="F670" s="4" t="s">
        <v>206</v>
      </c>
      <c r="G670" s="9" t="s">
        <v>207</v>
      </c>
      <c r="H670" s="4" t="s">
        <v>2</v>
      </c>
      <c r="I670" s="62" t="s">
        <v>587</v>
      </c>
      <c r="J670" s="10">
        <v>12</v>
      </c>
    </row>
    <row r="671" spans="1:10" ht="35.15" customHeight="1" x14ac:dyDescent="0.25">
      <c r="A671" s="16" t="s">
        <v>26</v>
      </c>
      <c r="B671" s="4" t="s">
        <v>645</v>
      </c>
      <c r="C671" s="4" t="s">
        <v>740</v>
      </c>
      <c r="D671" s="4" t="s">
        <v>110</v>
      </c>
      <c r="E671" s="4" t="s">
        <v>1841</v>
      </c>
      <c r="F671" s="4" t="s">
        <v>194</v>
      </c>
      <c r="G671" s="9" t="s">
        <v>195</v>
      </c>
      <c r="H671" s="4" t="s">
        <v>0</v>
      </c>
      <c r="I671" s="62" t="s">
        <v>660</v>
      </c>
      <c r="J671" s="10">
        <v>6</v>
      </c>
    </row>
    <row r="672" spans="1:10" ht="35.15" customHeight="1" x14ac:dyDescent="0.25">
      <c r="A672" s="16" t="s">
        <v>26</v>
      </c>
      <c r="B672" s="4" t="s">
        <v>645</v>
      </c>
      <c r="C672" s="4" t="s">
        <v>740</v>
      </c>
      <c r="D672" s="4" t="s">
        <v>110</v>
      </c>
      <c r="E672" s="4" t="s">
        <v>1841</v>
      </c>
      <c r="F672" s="4" t="s">
        <v>194</v>
      </c>
      <c r="G672" s="9" t="s">
        <v>195</v>
      </c>
      <c r="H672" s="4" t="s">
        <v>1</v>
      </c>
      <c r="I672" s="62" t="s">
        <v>661</v>
      </c>
      <c r="J672" s="10">
        <v>18</v>
      </c>
    </row>
    <row r="673" spans="1:10" ht="35.15" customHeight="1" x14ac:dyDescent="0.25">
      <c r="A673" s="16" t="s">
        <v>26</v>
      </c>
      <c r="B673" s="4" t="s">
        <v>645</v>
      </c>
      <c r="C673" s="4" t="s">
        <v>740</v>
      </c>
      <c r="D673" s="4" t="s">
        <v>110</v>
      </c>
      <c r="E673" s="4" t="s">
        <v>1841</v>
      </c>
      <c r="F673" s="4" t="s">
        <v>194</v>
      </c>
      <c r="G673" s="9" t="s">
        <v>195</v>
      </c>
      <c r="H673" s="4" t="s">
        <v>2</v>
      </c>
      <c r="I673" s="62" t="s">
        <v>662</v>
      </c>
      <c r="J673" s="10">
        <v>12</v>
      </c>
    </row>
    <row r="674" spans="1:10" ht="35.15" customHeight="1" x14ac:dyDescent="0.25">
      <c r="A674" s="16" t="s">
        <v>26</v>
      </c>
      <c r="B674" s="4" t="s">
        <v>645</v>
      </c>
      <c r="C674" s="4" t="s">
        <v>740</v>
      </c>
      <c r="D674" s="4" t="s">
        <v>110</v>
      </c>
      <c r="E674" s="4" t="s">
        <v>1841</v>
      </c>
      <c r="F674" s="4" t="s">
        <v>196</v>
      </c>
      <c r="G674" s="9" t="s">
        <v>197</v>
      </c>
      <c r="H674" s="4" t="s">
        <v>0</v>
      </c>
      <c r="I674" s="62" t="s">
        <v>598</v>
      </c>
      <c r="J674" s="10">
        <v>12</v>
      </c>
    </row>
    <row r="675" spans="1:10" ht="35.15" customHeight="1" x14ac:dyDescent="0.25">
      <c r="A675" s="16" t="s">
        <v>26</v>
      </c>
      <c r="B675" s="4" t="s">
        <v>645</v>
      </c>
      <c r="C675" s="4" t="s">
        <v>740</v>
      </c>
      <c r="D675" s="4" t="s">
        <v>110</v>
      </c>
      <c r="E675" s="4" t="s">
        <v>1841</v>
      </c>
      <c r="F675" s="4" t="s">
        <v>196</v>
      </c>
      <c r="G675" s="9" t="s">
        <v>197</v>
      </c>
      <c r="H675" s="4" t="s">
        <v>1</v>
      </c>
      <c r="I675" s="62" t="s">
        <v>663</v>
      </c>
      <c r="J675" s="10">
        <v>12</v>
      </c>
    </row>
    <row r="676" spans="1:10" ht="35.15" customHeight="1" x14ac:dyDescent="0.25">
      <c r="A676" s="16" t="s">
        <v>26</v>
      </c>
      <c r="B676" s="4" t="s">
        <v>645</v>
      </c>
      <c r="C676" s="4" t="s">
        <v>740</v>
      </c>
      <c r="D676" s="4" t="s">
        <v>110</v>
      </c>
      <c r="E676" s="4" t="s">
        <v>1841</v>
      </c>
      <c r="F676" s="4" t="s">
        <v>196</v>
      </c>
      <c r="G676" s="9" t="s">
        <v>197</v>
      </c>
      <c r="H676" s="4" t="s">
        <v>2</v>
      </c>
      <c r="I676" s="62" t="s">
        <v>664</v>
      </c>
      <c r="J676" s="10">
        <v>12</v>
      </c>
    </row>
    <row r="677" spans="1:10" ht="35.15" customHeight="1" x14ac:dyDescent="0.25">
      <c r="A677" s="16" t="s">
        <v>26</v>
      </c>
      <c r="B677" s="4" t="s">
        <v>645</v>
      </c>
      <c r="C677" s="4" t="s">
        <v>740</v>
      </c>
      <c r="D677" s="4" t="s">
        <v>110</v>
      </c>
      <c r="E677" s="4" t="s">
        <v>1841</v>
      </c>
      <c r="F677" s="4" t="s">
        <v>208</v>
      </c>
      <c r="G677" s="9" t="s">
        <v>209</v>
      </c>
      <c r="H677" s="4" t="s">
        <v>0</v>
      </c>
      <c r="I677" s="62" t="s">
        <v>579</v>
      </c>
      <c r="J677" s="10">
        <v>15</v>
      </c>
    </row>
    <row r="678" spans="1:10" ht="35.15" customHeight="1" x14ac:dyDescent="0.25">
      <c r="A678" s="16" t="s">
        <v>26</v>
      </c>
      <c r="B678" s="4" t="s">
        <v>645</v>
      </c>
      <c r="C678" s="4" t="s">
        <v>740</v>
      </c>
      <c r="D678" s="4" t="s">
        <v>110</v>
      </c>
      <c r="E678" s="4" t="s">
        <v>1841</v>
      </c>
      <c r="F678" s="4" t="s">
        <v>208</v>
      </c>
      <c r="G678" s="9" t="s">
        <v>209</v>
      </c>
      <c r="H678" s="4" t="s">
        <v>1</v>
      </c>
      <c r="I678" s="62" t="s">
        <v>670</v>
      </c>
      <c r="J678" s="10">
        <v>9</v>
      </c>
    </row>
    <row r="679" spans="1:10" ht="35.15" customHeight="1" x14ac:dyDescent="0.25">
      <c r="A679" s="16" t="s">
        <v>26</v>
      </c>
      <c r="B679" s="4" t="s">
        <v>645</v>
      </c>
      <c r="C679" s="4" t="s">
        <v>740</v>
      </c>
      <c r="D679" s="4" t="s">
        <v>110</v>
      </c>
      <c r="E679" s="4" t="s">
        <v>1841</v>
      </c>
      <c r="F679" s="4" t="s">
        <v>208</v>
      </c>
      <c r="G679" s="9" t="s">
        <v>209</v>
      </c>
      <c r="H679" s="4" t="s">
        <v>2</v>
      </c>
      <c r="I679" s="62" t="s">
        <v>671</v>
      </c>
      <c r="J679" s="10">
        <v>12</v>
      </c>
    </row>
    <row r="680" spans="1:10" ht="35.15" customHeight="1" x14ac:dyDescent="0.25">
      <c r="A680" s="16" t="s">
        <v>26</v>
      </c>
      <c r="B680" s="4" t="s">
        <v>645</v>
      </c>
      <c r="C680" s="4" t="s">
        <v>740</v>
      </c>
      <c r="D680" s="4" t="s">
        <v>110</v>
      </c>
      <c r="E680" s="4" t="s">
        <v>1841</v>
      </c>
      <c r="F680" s="4" t="s">
        <v>210</v>
      </c>
      <c r="G680" s="9" t="s">
        <v>211</v>
      </c>
      <c r="H680" s="4" t="s">
        <v>0</v>
      </c>
      <c r="I680" s="62" t="s">
        <v>672</v>
      </c>
      <c r="J680" s="10">
        <v>15</v>
      </c>
    </row>
    <row r="681" spans="1:10" ht="35.15" customHeight="1" x14ac:dyDescent="0.25">
      <c r="A681" s="16" t="s">
        <v>26</v>
      </c>
      <c r="B681" s="4" t="s">
        <v>645</v>
      </c>
      <c r="C681" s="4" t="s">
        <v>740</v>
      </c>
      <c r="D681" s="4" t="s">
        <v>110</v>
      </c>
      <c r="E681" s="4" t="s">
        <v>1841</v>
      </c>
      <c r="F681" s="4" t="s">
        <v>210</v>
      </c>
      <c r="G681" s="9" t="s">
        <v>211</v>
      </c>
      <c r="H681" s="4" t="s">
        <v>1</v>
      </c>
      <c r="I681" s="62" t="s">
        <v>673</v>
      </c>
      <c r="J681" s="10">
        <v>6</v>
      </c>
    </row>
    <row r="682" spans="1:10" ht="35.15" customHeight="1" x14ac:dyDescent="0.25">
      <c r="A682" s="16" t="s">
        <v>26</v>
      </c>
      <c r="B682" s="4" t="s">
        <v>645</v>
      </c>
      <c r="C682" s="4" t="s">
        <v>740</v>
      </c>
      <c r="D682" s="4" t="s">
        <v>110</v>
      </c>
      <c r="E682" s="4" t="s">
        <v>1841</v>
      </c>
      <c r="F682" s="4" t="s">
        <v>210</v>
      </c>
      <c r="G682" s="9" t="s">
        <v>211</v>
      </c>
      <c r="H682" s="4" t="s">
        <v>2</v>
      </c>
      <c r="I682" s="62" t="s">
        <v>674</v>
      </c>
      <c r="J682" s="10">
        <v>15</v>
      </c>
    </row>
    <row r="683" spans="1:10" ht="35.15" customHeight="1" x14ac:dyDescent="0.25">
      <c r="A683" s="16" t="s">
        <v>26</v>
      </c>
      <c r="B683" s="4" t="s">
        <v>645</v>
      </c>
      <c r="C683" s="4" t="s">
        <v>740</v>
      </c>
      <c r="D683" s="4" t="s">
        <v>110</v>
      </c>
      <c r="E683" s="4" t="s">
        <v>1841</v>
      </c>
      <c r="F683" s="4" t="s">
        <v>212</v>
      </c>
      <c r="G683" s="9" t="s">
        <v>213</v>
      </c>
      <c r="H683" s="4" t="s">
        <v>0</v>
      </c>
      <c r="I683" s="62" t="s">
        <v>675</v>
      </c>
      <c r="J683" s="10">
        <v>12</v>
      </c>
    </row>
    <row r="684" spans="1:10" ht="35.15" customHeight="1" x14ac:dyDescent="0.25">
      <c r="A684" s="16" t="s">
        <v>26</v>
      </c>
      <c r="B684" s="4" t="s">
        <v>645</v>
      </c>
      <c r="C684" s="4" t="s">
        <v>740</v>
      </c>
      <c r="D684" s="4" t="s">
        <v>110</v>
      </c>
      <c r="E684" s="4" t="s">
        <v>1841</v>
      </c>
      <c r="F684" s="4" t="s">
        <v>212</v>
      </c>
      <c r="G684" s="9" t="s">
        <v>213</v>
      </c>
      <c r="H684" s="4" t="s">
        <v>1</v>
      </c>
      <c r="I684" s="62" t="s">
        <v>676</v>
      </c>
      <c r="J684" s="10">
        <v>12</v>
      </c>
    </row>
    <row r="685" spans="1:10" ht="35.15" customHeight="1" x14ac:dyDescent="0.25">
      <c r="A685" s="16" t="s">
        <v>26</v>
      </c>
      <c r="B685" s="4" t="s">
        <v>645</v>
      </c>
      <c r="C685" s="4" t="s">
        <v>740</v>
      </c>
      <c r="D685" s="4" t="s">
        <v>110</v>
      </c>
      <c r="E685" s="4" t="s">
        <v>1841</v>
      </c>
      <c r="F685" s="4" t="s">
        <v>212</v>
      </c>
      <c r="G685" s="9" t="s">
        <v>213</v>
      </c>
      <c r="H685" s="4" t="s">
        <v>2</v>
      </c>
      <c r="I685" s="62" t="s">
        <v>587</v>
      </c>
      <c r="J685" s="10">
        <v>12</v>
      </c>
    </row>
    <row r="686" spans="1:10" ht="35.15" customHeight="1" x14ac:dyDescent="0.25">
      <c r="A686" s="16" t="s">
        <v>26</v>
      </c>
      <c r="B686" s="4" t="s">
        <v>551</v>
      </c>
      <c r="C686" s="4" t="s">
        <v>740</v>
      </c>
      <c r="D686" s="4" t="s">
        <v>134</v>
      </c>
      <c r="E686" s="4" t="s">
        <v>1841</v>
      </c>
      <c r="F686" s="4" t="s">
        <v>215</v>
      </c>
      <c r="G686" s="9" t="s">
        <v>1891</v>
      </c>
      <c r="H686" s="4" t="s">
        <v>0</v>
      </c>
      <c r="I686" s="62" t="s">
        <v>784</v>
      </c>
      <c r="J686" s="10">
        <v>12</v>
      </c>
    </row>
    <row r="687" spans="1:10" ht="35.15" customHeight="1" x14ac:dyDescent="0.25">
      <c r="A687" s="16" t="s">
        <v>26</v>
      </c>
      <c r="B687" s="4" t="s">
        <v>551</v>
      </c>
      <c r="C687" s="4" t="s">
        <v>740</v>
      </c>
      <c r="D687" s="4" t="s">
        <v>134</v>
      </c>
      <c r="E687" s="4" t="s">
        <v>1841</v>
      </c>
      <c r="F687" s="4" t="s">
        <v>215</v>
      </c>
      <c r="G687" s="9" t="s">
        <v>1891</v>
      </c>
      <c r="H687" s="4" t="s">
        <v>1</v>
      </c>
      <c r="I687" s="62" t="s">
        <v>785</v>
      </c>
      <c r="J687" s="10">
        <v>12</v>
      </c>
    </row>
    <row r="688" spans="1:10" ht="35.15" customHeight="1" x14ac:dyDescent="0.25">
      <c r="A688" s="16" t="s">
        <v>26</v>
      </c>
      <c r="B688" s="4" t="s">
        <v>551</v>
      </c>
      <c r="C688" s="4" t="s">
        <v>740</v>
      </c>
      <c r="D688" s="4" t="s">
        <v>134</v>
      </c>
      <c r="E688" s="4" t="s">
        <v>1841</v>
      </c>
      <c r="F688" s="4" t="s">
        <v>215</v>
      </c>
      <c r="G688" s="9" t="s">
        <v>1891</v>
      </c>
      <c r="H688" s="4" t="s">
        <v>2</v>
      </c>
      <c r="I688" s="62" t="s">
        <v>786</v>
      </c>
      <c r="J688" s="10">
        <v>12</v>
      </c>
    </row>
    <row r="689" spans="1:10" ht="35.15" customHeight="1" x14ac:dyDescent="0.25">
      <c r="A689" s="16" t="s">
        <v>26</v>
      </c>
      <c r="B689" s="4" t="s">
        <v>551</v>
      </c>
      <c r="C689" s="4" t="s">
        <v>740</v>
      </c>
      <c r="D689" s="4" t="s">
        <v>134</v>
      </c>
      <c r="E689" s="4" t="s">
        <v>1841</v>
      </c>
      <c r="F689" s="4" t="s">
        <v>217</v>
      </c>
      <c r="G689" s="9" t="s">
        <v>1892</v>
      </c>
      <c r="H689" s="4" t="s">
        <v>0</v>
      </c>
      <c r="I689" s="62" t="s">
        <v>787</v>
      </c>
      <c r="J689" s="10">
        <v>10</v>
      </c>
    </row>
    <row r="690" spans="1:10" ht="35.15" customHeight="1" x14ac:dyDescent="0.25">
      <c r="A690" s="16" t="s">
        <v>26</v>
      </c>
      <c r="B690" s="4" t="s">
        <v>551</v>
      </c>
      <c r="C690" s="4" t="s">
        <v>740</v>
      </c>
      <c r="D690" s="4" t="s">
        <v>134</v>
      </c>
      <c r="E690" s="4" t="s">
        <v>1841</v>
      </c>
      <c r="F690" s="4" t="s">
        <v>217</v>
      </c>
      <c r="G690" s="9" t="s">
        <v>1892</v>
      </c>
      <c r="H690" s="4" t="s">
        <v>1</v>
      </c>
      <c r="I690" s="62" t="s">
        <v>788</v>
      </c>
      <c r="J690" s="10">
        <v>10</v>
      </c>
    </row>
    <row r="691" spans="1:10" ht="35.15" customHeight="1" x14ac:dyDescent="0.25">
      <c r="A691" s="16" t="s">
        <v>26</v>
      </c>
      <c r="B691" s="4" t="s">
        <v>551</v>
      </c>
      <c r="C691" s="4" t="s">
        <v>740</v>
      </c>
      <c r="D691" s="4" t="s">
        <v>134</v>
      </c>
      <c r="E691" s="4" t="s">
        <v>1841</v>
      </c>
      <c r="F691" s="4" t="s">
        <v>217</v>
      </c>
      <c r="G691" s="9" t="s">
        <v>1892</v>
      </c>
      <c r="H691" s="4" t="s">
        <v>2</v>
      </c>
      <c r="I691" s="62" t="s">
        <v>789</v>
      </c>
      <c r="J691" s="10">
        <v>16</v>
      </c>
    </row>
    <row r="692" spans="1:10" ht="35.15" customHeight="1" x14ac:dyDescent="0.25">
      <c r="A692" s="16" t="s">
        <v>26</v>
      </c>
      <c r="B692" s="4" t="s">
        <v>551</v>
      </c>
      <c r="C692" s="4" t="s">
        <v>740</v>
      </c>
      <c r="D692" s="4" t="s">
        <v>134</v>
      </c>
      <c r="E692" s="4" t="s">
        <v>1841</v>
      </c>
      <c r="F692" s="4" t="s">
        <v>219</v>
      </c>
      <c r="G692" s="9" t="s">
        <v>790</v>
      </c>
      <c r="H692" s="4" t="s">
        <v>0</v>
      </c>
      <c r="I692" s="62" t="s">
        <v>791</v>
      </c>
      <c r="J692" s="10">
        <v>8</v>
      </c>
    </row>
    <row r="693" spans="1:10" ht="35.15" customHeight="1" x14ac:dyDescent="0.25">
      <c r="A693" s="16" t="s">
        <v>26</v>
      </c>
      <c r="B693" s="4" t="s">
        <v>551</v>
      </c>
      <c r="C693" s="4" t="s">
        <v>740</v>
      </c>
      <c r="D693" s="4" t="s">
        <v>134</v>
      </c>
      <c r="E693" s="4" t="s">
        <v>1841</v>
      </c>
      <c r="F693" s="4" t="s">
        <v>219</v>
      </c>
      <c r="G693" s="9" t="s">
        <v>790</v>
      </c>
      <c r="H693" s="4" t="s">
        <v>1</v>
      </c>
      <c r="I693" s="62" t="s">
        <v>792</v>
      </c>
      <c r="J693" s="10">
        <v>18</v>
      </c>
    </row>
    <row r="694" spans="1:10" ht="35.15" customHeight="1" x14ac:dyDescent="0.25">
      <c r="A694" s="16" t="s">
        <v>26</v>
      </c>
      <c r="B694" s="4" t="s">
        <v>551</v>
      </c>
      <c r="C694" s="4" t="s">
        <v>740</v>
      </c>
      <c r="D694" s="4" t="s">
        <v>134</v>
      </c>
      <c r="E694" s="4" t="s">
        <v>1841</v>
      </c>
      <c r="F694" s="4" t="s">
        <v>219</v>
      </c>
      <c r="G694" s="9" t="s">
        <v>790</v>
      </c>
      <c r="H694" s="4" t="s">
        <v>2</v>
      </c>
      <c r="I694" s="62" t="s">
        <v>793</v>
      </c>
      <c r="J694" s="10">
        <v>10</v>
      </c>
    </row>
    <row r="695" spans="1:10" ht="35.15" customHeight="1" x14ac:dyDescent="0.25">
      <c r="A695" s="16" t="s">
        <v>26</v>
      </c>
      <c r="B695" s="4" t="s">
        <v>551</v>
      </c>
      <c r="C695" s="4" t="s">
        <v>752</v>
      </c>
      <c r="D695" s="4" t="s">
        <v>134</v>
      </c>
      <c r="E695" s="4" t="s">
        <v>1841</v>
      </c>
      <c r="F695" s="4" t="s">
        <v>221</v>
      </c>
      <c r="G695" s="9" t="s">
        <v>1885</v>
      </c>
      <c r="H695" s="4" t="s">
        <v>0</v>
      </c>
      <c r="I695" s="62" t="s">
        <v>794</v>
      </c>
      <c r="J695" s="10"/>
    </row>
    <row r="696" spans="1:10" ht="35.15" customHeight="1" x14ac:dyDescent="0.25">
      <c r="A696" s="16" t="s">
        <v>26</v>
      </c>
      <c r="B696" s="4" t="s">
        <v>551</v>
      </c>
      <c r="C696" s="4" t="s">
        <v>752</v>
      </c>
      <c r="D696" s="4" t="s">
        <v>134</v>
      </c>
      <c r="E696" s="4" t="s">
        <v>1841</v>
      </c>
      <c r="F696" s="4" t="s">
        <v>221</v>
      </c>
      <c r="G696" s="9" t="s">
        <v>1885</v>
      </c>
      <c r="H696" s="4" t="s">
        <v>1</v>
      </c>
      <c r="I696" s="62" t="s">
        <v>795</v>
      </c>
      <c r="J696" s="10"/>
    </row>
    <row r="697" spans="1:10" ht="35.15" customHeight="1" x14ac:dyDescent="0.25">
      <c r="A697" s="16" t="s">
        <v>26</v>
      </c>
      <c r="B697" s="4" t="s">
        <v>551</v>
      </c>
      <c r="C697" s="4" t="s">
        <v>752</v>
      </c>
      <c r="D697" s="4" t="s">
        <v>134</v>
      </c>
      <c r="E697" s="4" t="s">
        <v>1841</v>
      </c>
      <c r="F697" s="4" t="s">
        <v>221</v>
      </c>
      <c r="G697" s="9" t="s">
        <v>1885</v>
      </c>
      <c r="H697" s="4" t="s">
        <v>2</v>
      </c>
      <c r="I697" s="62" t="s">
        <v>796</v>
      </c>
      <c r="J697" s="10"/>
    </row>
    <row r="698" spans="1:10" ht="35.15" customHeight="1" x14ac:dyDescent="0.25">
      <c r="A698" s="16" t="s">
        <v>26</v>
      </c>
      <c r="B698" s="4" t="s">
        <v>551</v>
      </c>
      <c r="C698" s="4" t="s">
        <v>752</v>
      </c>
      <c r="D698" s="4" t="s">
        <v>134</v>
      </c>
      <c r="E698" s="4" t="s">
        <v>1841</v>
      </c>
      <c r="F698" s="4" t="s">
        <v>221</v>
      </c>
      <c r="G698" s="9" t="s">
        <v>1885</v>
      </c>
      <c r="H698" s="4" t="s">
        <v>3</v>
      </c>
      <c r="I698" s="62" t="s">
        <v>797</v>
      </c>
      <c r="J698" s="10"/>
    </row>
    <row r="699" spans="1:10" ht="35.15" customHeight="1" x14ac:dyDescent="0.25">
      <c r="A699" s="16" t="s">
        <v>26</v>
      </c>
      <c r="B699" s="4" t="s">
        <v>551</v>
      </c>
      <c r="C699" s="4" t="s">
        <v>752</v>
      </c>
      <c r="D699" s="4" t="s">
        <v>134</v>
      </c>
      <c r="E699" s="4" t="s">
        <v>1841</v>
      </c>
      <c r="F699" s="4" t="s">
        <v>223</v>
      </c>
      <c r="G699" s="9" t="s">
        <v>1893</v>
      </c>
      <c r="H699" s="4" t="s">
        <v>0</v>
      </c>
      <c r="I699" s="62" t="s">
        <v>798</v>
      </c>
      <c r="J699" s="10"/>
    </row>
    <row r="700" spans="1:10" ht="35.15" customHeight="1" x14ac:dyDescent="0.25">
      <c r="A700" s="16" t="s">
        <v>26</v>
      </c>
      <c r="B700" s="4" t="s">
        <v>551</v>
      </c>
      <c r="C700" s="4" t="s">
        <v>752</v>
      </c>
      <c r="D700" s="4" t="s">
        <v>134</v>
      </c>
      <c r="E700" s="4" t="s">
        <v>1841</v>
      </c>
      <c r="F700" s="4" t="s">
        <v>223</v>
      </c>
      <c r="G700" s="9" t="s">
        <v>1893</v>
      </c>
      <c r="H700" s="4" t="s">
        <v>1</v>
      </c>
      <c r="I700" s="62" t="s">
        <v>799</v>
      </c>
      <c r="J700" s="10"/>
    </row>
    <row r="701" spans="1:10" ht="35.15" customHeight="1" x14ac:dyDescent="0.25">
      <c r="A701" s="16" t="s">
        <v>26</v>
      </c>
      <c r="B701" s="4" t="s">
        <v>551</v>
      </c>
      <c r="C701" s="4" t="s">
        <v>752</v>
      </c>
      <c r="D701" s="4" t="s">
        <v>134</v>
      </c>
      <c r="E701" s="4" t="s">
        <v>1841</v>
      </c>
      <c r="F701" s="4" t="s">
        <v>223</v>
      </c>
      <c r="G701" s="9" t="s">
        <v>1893</v>
      </c>
      <c r="H701" s="4" t="s">
        <v>2</v>
      </c>
      <c r="I701" s="62" t="s">
        <v>800</v>
      </c>
      <c r="J701" s="10"/>
    </row>
    <row r="702" spans="1:10" ht="35.15" customHeight="1" x14ac:dyDescent="0.25">
      <c r="A702" s="16" t="s">
        <v>26</v>
      </c>
      <c r="B702" s="4" t="s">
        <v>551</v>
      </c>
      <c r="C702" s="4" t="s">
        <v>752</v>
      </c>
      <c r="D702" s="4" t="s">
        <v>134</v>
      </c>
      <c r="E702" s="4" t="s">
        <v>1841</v>
      </c>
      <c r="F702" s="4" t="s">
        <v>223</v>
      </c>
      <c r="G702" s="9" t="s">
        <v>1893</v>
      </c>
      <c r="H702" s="4" t="s">
        <v>3</v>
      </c>
      <c r="I702" s="62" t="s">
        <v>801</v>
      </c>
      <c r="J702" s="10"/>
    </row>
    <row r="703" spans="1:10" ht="35.15" customHeight="1" x14ac:dyDescent="0.25">
      <c r="A703" s="16" t="s">
        <v>26</v>
      </c>
      <c r="B703" s="4" t="s">
        <v>551</v>
      </c>
      <c r="C703" s="4" t="s">
        <v>752</v>
      </c>
      <c r="D703" s="4" t="s">
        <v>134</v>
      </c>
      <c r="E703" s="4" t="s">
        <v>1841</v>
      </c>
      <c r="F703" s="4" t="s">
        <v>223</v>
      </c>
      <c r="G703" s="9" t="s">
        <v>1893</v>
      </c>
      <c r="H703" s="4" t="s">
        <v>4</v>
      </c>
      <c r="I703" s="62" t="s">
        <v>802</v>
      </c>
      <c r="J703" s="10"/>
    </row>
    <row r="704" spans="1:10" ht="35.15" customHeight="1" x14ac:dyDescent="0.25">
      <c r="A704" s="16" t="s">
        <v>26</v>
      </c>
      <c r="B704" s="4" t="s">
        <v>551</v>
      </c>
      <c r="C704" s="4" t="s">
        <v>752</v>
      </c>
      <c r="D704" s="4" t="s">
        <v>134</v>
      </c>
      <c r="E704" s="4" t="s">
        <v>1841</v>
      </c>
      <c r="F704" s="4" t="s">
        <v>226</v>
      </c>
      <c r="G704" s="9" t="s">
        <v>227</v>
      </c>
      <c r="H704" s="4" t="s">
        <v>0</v>
      </c>
      <c r="I704" s="62" t="s">
        <v>612</v>
      </c>
      <c r="J704" s="10">
        <v>9</v>
      </c>
    </row>
    <row r="705" spans="1:10" ht="35.15" customHeight="1" x14ac:dyDescent="0.25">
      <c r="A705" s="16" t="s">
        <v>26</v>
      </c>
      <c r="B705" s="4" t="s">
        <v>551</v>
      </c>
      <c r="C705" s="4" t="s">
        <v>752</v>
      </c>
      <c r="D705" s="4" t="s">
        <v>134</v>
      </c>
      <c r="E705" s="4" t="s">
        <v>1841</v>
      </c>
      <c r="F705" s="4" t="s">
        <v>226</v>
      </c>
      <c r="G705" s="9" t="s">
        <v>227</v>
      </c>
      <c r="H705" s="4" t="s">
        <v>1</v>
      </c>
      <c r="I705" s="62" t="s">
        <v>613</v>
      </c>
      <c r="J705" s="10">
        <v>15</v>
      </c>
    </row>
    <row r="706" spans="1:10" ht="35.15" customHeight="1" x14ac:dyDescent="0.25">
      <c r="A706" s="16" t="s">
        <v>26</v>
      </c>
      <c r="B706" s="4" t="s">
        <v>551</v>
      </c>
      <c r="C706" s="4" t="s">
        <v>752</v>
      </c>
      <c r="D706" s="4" t="s">
        <v>134</v>
      </c>
      <c r="E706" s="4" t="s">
        <v>1841</v>
      </c>
      <c r="F706" s="4" t="s">
        <v>226</v>
      </c>
      <c r="G706" s="9" t="s">
        <v>227</v>
      </c>
      <c r="H706" s="4" t="s">
        <v>2</v>
      </c>
      <c r="I706" s="62" t="s">
        <v>614</v>
      </c>
      <c r="J706" s="10">
        <v>12</v>
      </c>
    </row>
    <row r="707" spans="1:10" ht="35.15" customHeight="1" x14ac:dyDescent="0.25">
      <c r="A707" s="16" t="s">
        <v>26</v>
      </c>
      <c r="B707" s="4" t="s">
        <v>551</v>
      </c>
      <c r="C707" s="4" t="s">
        <v>752</v>
      </c>
      <c r="D707" s="4" t="s">
        <v>134</v>
      </c>
      <c r="E707" s="4" t="s">
        <v>1841</v>
      </c>
      <c r="F707" s="4" t="s">
        <v>143</v>
      </c>
      <c r="G707" s="9" t="s">
        <v>234</v>
      </c>
      <c r="H707" s="4" t="s">
        <v>0</v>
      </c>
      <c r="I707" s="62" t="s">
        <v>757</v>
      </c>
      <c r="J707" s="10">
        <v>12</v>
      </c>
    </row>
    <row r="708" spans="1:10" ht="35.15" customHeight="1" x14ac:dyDescent="0.25">
      <c r="A708" s="16" t="s">
        <v>26</v>
      </c>
      <c r="B708" s="4" t="s">
        <v>551</v>
      </c>
      <c r="C708" s="4" t="s">
        <v>752</v>
      </c>
      <c r="D708" s="4" t="s">
        <v>134</v>
      </c>
      <c r="E708" s="4" t="s">
        <v>1841</v>
      </c>
      <c r="F708" s="4" t="s">
        <v>143</v>
      </c>
      <c r="G708" s="9" t="s">
        <v>234</v>
      </c>
      <c r="H708" s="4" t="s">
        <v>1</v>
      </c>
      <c r="I708" s="62" t="s">
        <v>758</v>
      </c>
      <c r="J708" s="10">
        <v>14</v>
      </c>
    </row>
    <row r="709" spans="1:10" ht="35.15" customHeight="1" x14ac:dyDescent="0.25">
      <c r="A709" s="16" t="s">
        <v>26</v>
      </c>
      <c r="B709" s="4" t="s">
        <v>551</v>
      </c>
      <c r="C709" s="4" t="s">
        <v>752</v>
      </c>
      <c r="D709" s="4" t="s">
        <v>134</v>
      </c>
      <c r="E709" s="4" t="s">
        <v>1841</v>
      </c>
      <c r="F709" s="4" t="s">
        <v>143</v>
      </c>
      <c r="G709" s="9" t="s">
        <v>234</v>
      </c>
      <c r="H709" s="4" t="s">
        <v>2</v>
      </c>
      <c r="I709" s="62" t="s">
        <v>759</v>
      </c>
      <c r="J709" s="10">
        <v>10</v>
      </c>
    </row>
    <row r="710" spans="1:10" ht="35.15" customHeight="1" x14ac:dyDescent="0.25">
      <c r="A710" s="16" t="s">
        <v>26</v>
      </c>
      <c r="B710" s="4" t="s">
        <v>551</v>
      </c>
      <c r="C710" s="4" t="s">
        <v>752</v>
      </c>
      <c r="D710" s="4" t="s">
        <v>134</v>
      </c>
      <c r="E710" s="4" t="s">
        <v>1841</v>
      </c>
      <c r="F710" s="4" t="s">
        <v>146</v>
      </c>
      <c r="G710" s="9" t="s">
        <v>350</v>
      </c>
      <c r="H710" s="4" t="s">
        <v>0</v>
      </c>
      <c r="I710" s="62" t="s">
        <v>762</v>
      </c>
      <c r="J710" s="10"/>
    </row>
    <row r="711" spans="1:10" ht="35.15" customHeight="1" x14ac:dyDescent="0.25">
      <c r="A711" s="16" t="s">
        <v>26</v>
      </c>
      <c r="B711" s="4" t="s">
        <v>551</v>
      </c>
      <c r="C711" s="4" t="s">
        <v>752</v>
      </c>
      <c r="D711" s="4" t="s">
        <v>134</v>
      </c>
      <c r="E711" s="4" t="s">
        <v>1841</v>
      </c>
      <c r="F711" s="4" t="s">
        <v>146</v>
      </c>
      <c r="G711" s="9" t="s">
        <v>350</v>
      </c>
      <c r="H711" s="4" t="s">
        <v>1</v>
      </c>
      <c r="I711" s="62" t="s">
        <v>763</v>
      </c>
      <c r="J711" s="10"/>
    </row>
    <row r="712" spans="1:10" ht="35.15" customHeight="1" x14ac:dyDescent="0.25">
      <c r="A712" s="16" t="s">
        <v>26</v>
      </c>
      <c r="B712" s="4" t="s">
        <v>551</v>
      </c>
      <c r="C712" s="4" t="s">
        <v>752</v>
      </c>
      <c r="D712" s="4" t="s">
        <v>134</v>
      </c>
      <c r="E712" s="4" t="s">
        <v>1841</v>
      </c>
      <c r="F712" s="4" t="s">
        <v>146</v>
      </c>
      <c r="G712" s="9" t="s">
        <v>350</v>
      </c>
      <c r="H712" s="4" t="s">
        <v>2</v>
      </c>
      <c r="I712" s="62" t="s">
        <v>764</v>
      </c>
      <c r="J712" s="10"/>
    </row>
    <row r="713" spans="1:10" ht="35.15" customHeight="1" x14ac:dyDescent="0.25">
      <c r="A713" s="16" t="s">
        <v>26</v>
      </c>
      <c r="B713" s="4" t="s">
        <v>551</v>
      </c>
      <c r="C713" s="4" t="s">
        <v>752</v>
      </c>
      <c r="D713" s="4" t="s">
        <v>134</v>
      </c>
      <c r="E713" s="4" t="s">
        <v>1841</v>
      </c>
      <c r="F713" s="4" t="s">
        <v>146</v>
      </c>
      <c r="G713" s="9" t="s">
        <v>350</v>
      </c>
      <c r="H713" s="4" t="s">
        <v>3</v>
      </c>
      <c r="I713" s="62" t="s">
        <v>765</v>
      </c>
      <c r="J713" s="10"/>
    </row>
    <row r="714" spans="1:10" ht="35.15" customHeight="1" x14ac:dyDescent="0.25">
      <c r="A714" s="16" t="s">
        <v>26</v>
      </c>
      <c r="B714" s="4" t="s">
        <v>551</v>
      </c>
      <c r="C714" s="4" t="s">
        <v>766</v>
      </c>
      <c r="D714" s="4" t="s">
        <v>134</v>
      </c>
      <c r="E714" s="4" t="s">
        <v>1841</v>
      </c>
      <c r="F714" s="4" t="s">
        <v>228</v>
      </c>
      <c r="G714" s="9" t="s">
        <v>1894</v>
      </c>
      <c r="H714" s="4" t="s">
        <v>0</v>
      </c>
      <c r="I714" s="62" t="s">
        <v>806</v>
      </c>
      <c r="J714" s="10"/>
    </row>
    <row r="715" spans="1:10" ht="35.15" customHeight="1" x14ac:dyDescent="0.25">
      <c r="A715" s="16" t="s">
        <v>26</v>
      </c>
      <c r="B715" s="4" t="s">
        <v>551</v>
      </c>
      <c r="C715" s="4" t="s">
        <v>766</v>
      </c>
      <c r="D715" s="4" t="s">
        <v>134</v>
      </c>
      <c r="E715" s="4" t="s">
        <v>1841</v>
      </c>
      <c r="F715" s="4" t="s">
        <v>228</v>
      </c>
      <c r="G715" s="9" t="s">
        <v>1894</v>
      </c>
      <c r="H715" s="4" t="s">
        <v>1</v>
      </c>
      <c r="I715" s="62" t="s">
        <v>807</v>
      </c>
      <c r="J715" s="10"/>
    </row>
    <row r="716" spans="1:10" ht="35.15" customHeight="1" x14ac:dyDescent="0.25">
      <c r="A716" s="16" t="s">
        <v>26</v>
      </c>
      <c r="B716" s="4" t="s">
        <v>551</v>
      </c>
      <c r="C716" s="4" t="s">
        <v>766</v>
      </c>
      <c r="D716" s="4" t="s">
        <v>134</v>
      </c>
      <c r="E716" s="4" t="s">
        <v>1841</v>
      </c>
      <c r="F716" s="4" t="s">
        <v>228</v>
      </c>
      <c r="G716" s="9" t="s">
        <v>1894</v>
      </c>
      <c r="H716" s="4" t="s">
        <v>2</v>
      </c>
      <c r="I716" s="62" t="s">
        <v>808</v>
      </c>
      <c r="J716" s="10"/>
    </row>
    <row r="717" spans="1:10" ht="35.15" customHeight="1" x14ac:dyDescent="0.25">
      <c r="A717" s="16" t="s">
        <v>26</v>
      </c>
      <c r="B717" s="4" t="s">
        <v>551</v>
      </c>
      <c r="C717" s="4" t="s">
        <v>766</v>
      </c>
      <c r="D717" s="4" t="s">
        <v>134</v>
      </c>
      <c r="E717" s="4" t="s">
        <v>1841</v>
      </c>
      <c r="F717" s="4" t="s">
        <v>228</v>
      </c>
      <c r="G717" s="9" t="s">
        <v>1894</v>
      </c>
      <c r="H717" s="4" t="s">
        <v>3</v>
      </c>
      <c r="I717" s="62" t="s">
        <v>809</v>
      </c>
      <c r="J717" s="10"/>
    </row>
    <row r="718" spans="1:10" ht="35.15" customHeight="1" x14ac:dyDescent="0.25">
      <c r="A718" s="16" t="s">
        <v>26</v>
      </c>
      <c r="B718" s="4" t="s">
        <v>551</v>
      </c>
      <c r="C718" s="4" t="s">
        <v>766</v>
      </c>
      <c r="D718" s="4" t="s">
        <v>134</v>
      </c>
      <c r="E718" s="4" t="s">
        <v>1841</v>
      </c>
      <c r="F718" s="4" t="s">
        <v>230</v>
      </c>
      <c r="G718" s="9" t="s">
        <v>1895</v>
      </c>
      <c r="H718" s="4" t="s">
        <v>0</v>
      </c>
      <c r="I718" s="62" t="s">
        <v>810</v>
      </c>
      <c r="J718" s="10"/>
    </row>
    <row r="719" spans="1:10" ht="35.15" customHeight="1" x14ac:dyDescent="0.25">
      <c r="A719" s="16" t="s">
        <v>26</v>
      </c>
      <c r="B719" s="4" t="s">
        <v>551</v>
      </c>
      <c r="C719" s="4" t="s">
        <v>766</v>
      </c>
      <c r="D719" s="4" t="s">
        <v>134</v>
      </c>
      <c r="E719" s="4" t="s">
        <v>1841</v>
      </c>
      <c r="F719" s="4" t="s">
        <v>230</v>
      </c>
      <c r="G719" s="9" t="s">
        <v>1895</v>
      </c>
      <c r="H719" s="4" t="s">
        <v>1</v>
      </c>
      <c r="I719" s="62" t="s">
        <v>811</v>
      </c>
      <c r="J719" s="10"/>
    </row>
    <row r="720" spans="1:10" ht="35.15" customHeight="1" x14ac:dyDescent="0.25">
      <c r="A720" s="16" t="s">
        <v>26</v>
      </c>
      <c r="B720" s="4" t="s">
        <v>551</v>
      </c>
      <c r="C720" s="4" t="s">
        <v>766</v>
      </c>
      <c r="D720" s="4" t="s">
        <v>134</v>
      </c>
      <c r="E720" s="4" t="s">
        <v>1841</v>
      </c>
      <c r="F720" s="4" t="s">
        <v>230</v>
      </c>
      <c r="G720" s="9" t="s">
        <v>1895</v>
      </c>
      <c r="H720" s="4" t="s">
        <v>2</v>
      </c>
      <c r="I720" s="62" t="s">
        <v>812</v>
      </c>
      <c r="J720" s="10"/>
    </row>
    <row r="721" spans="1:10" ht="35.15" customHeight="1" x14ac:dyDescent="0.25">
      <c r="A721" s="16" t="s">
        <v>26</v>
      </c>
      <c r="B721" s="4" t="s">
        <v>551</v>
      </c>
      <c r="C721" s="4" t="s">
        <v>766</v>
      </c>
      <c r="D721" s="4" t="s">
        <v>134</v>
      </c>
      <c r="E721" s="4" t="s">
        <v>1841</v>
      </c>
      <c r="F721" s="4" t="s">
        <v>232</v>
      </c>
      <c r="G721" s="9" t="s">
        <v>813</v>
      </c>
      <c r="H721" s="4" t="s">
        <v>0</v>
      </c>
      <c r="I721" s="62" t="s">
        <v>814</v>
      </c>
      <c r="J721" s="10"/>
    </row>
    <row r="722" spans="1:10" ht="35.15" customHeight="1" x14ac:dyDescent="0.25">
      <c r="A722" s="16" t="s">
        <v>26</v>
      </c>
      <c r="B722" s="4" t="s">
        <v>551</v>
      </c>
      <c r="C722" s="4" t="s">
        <v>766</v>
      </c>
      <c r="D722" s="4" t="s">
        <v>134</v>
      </c>
      <c r="E722" s="4" t="s">
        <v>1841</v>
      </c>
      <c r="F722" s="4" t="s">
        <v>232</v>
      </c>
      <c r="G722" s="9" t="s">
        <v>813</v>
      </c>
      <c r="H722" s="4" t="s">
        <v>1</v>
      </c>
      <c r="I722" s="62" t="s">
        <v>815</v>
      </c>
      <c r="J722" s="10"/>
    </row>
    <row r="723" spans="1:10" ht="35.15" customHeight="1" x14ac:dyDescent="0.25">
      <c r="A723" s="16" t="s">
        <v>26</v>
      </c>
      <c r="B723" s="4" t="s">
        <v>551</v>
      </c>
      <c r="C723" s="4" t="s">
        <v>766</v>
      </c>
      <c r="D723" s="4" t="s">
        <v>134</v>
      </c>
      <c r="E723" s="4" t="s">
        <v>1841</v>
      </c>
      <c r="F723" s="4" t="s">
        <v>232</v>
      </c>
      <c r="G723" s="9" t="s">
        <v>813</v>
      </c>
      <c r="H723" s="4" t="s">
        <v>2</v>
      </c>
      <c r="I723" s="62" t="s">
        <v>816</v>
      </c>
      <c r="J723" s="10"/>
    </row>
    <row r="724" spans="1:10" ht="35.15" customHeight="1" x14ac:dyDescent="0.25">
      <c r="A724" s="16" t="s">
        <v>26</v>
      </c>
      <c r="B724" s="4" t="s">
        <v>551</v>
      </c>
      <c r="C724" s="4" t="s">
        <v>766</v>
      </c>
      <c r="D724" s="4" t="s">
        <v>134</v>
      </c>
      <c r="E724" s="4" t="s">
        <v>1841</v>
      </c>
      <c r="F724" s="4" t="s">
        <v>232</v>
      </c>
      <c r="G724" s="9" t="s">
        <v>813</v>
      </c>
      <c r="H724" s="4" t="s">
        <v>3</v>
      </c>
      <c r="I724" s="62" t="s">
        <v>817</v>
      </c>
      <c r="J724" s="10"/>
    </row>
    <row r="725" spans="1:10" ht="35.15" customHeight="1" x14ac:dyDescent="0.25">
      <c r="A725" s="16" t="s">
        <v>26</v>
      </c>
      <c r="B725" s="4" t="s">
        <v>551</v>
      </c>
      <c r="C725" s="4" t="s">
        <v>766</v>
      </c>
      <c r="D725" s="4" t="s">
        <v>134</v>
      </c>
      <c r="E725" s="4" t="s">
        <v>1841</v>
      </c>
      <c r="F725" s="4" t="s">
        <v>156</v>
      </c>
      <c r="G725" s="9" t="s">
        <v>356</v>
      </c>
      <c r="H725" s="4" t="s">
        <v>0</v>
      </c>
      <c r="I725" s="62" t="s">
        <v>781</v>
      </c>
      <c r="J725" s="10"/>
    </row>
    <row r="726" spans="1:10" ht="35.15" customHeight="1" x14ac:dyDescent="0.25">
      <c r="A726" s="16" t="s">
        <v>26</v>
      </c>
      <c r="B726" s="4" t="s">
        <v>551</v>
      </c>
      <c r="C726" s="4" t="s">
        <v>766</v>
      </c>
      <c r="D726" s="4" t="s">
        <v>134</v>
      </c>
      <c r="E726" s="4" t="s">
        <v>1841</v>
      </c>
      <c r="F726" s="4" t="s">
        <v>156</v>
      </c>
      <c r="G726" s="9" t="s">
        <v>356</v>
      </c>
      <c r="H726" s="4" t="s">
        <v>1</v>
      </c>
      <c r="I726" s="62" t="s">
        <v>782</v>
      </c>
      <c r="J726" s="10"/>
    </row>
    <row r="727" spans="1:10" ht="35.15" customHeight="1" x14ac:dyDescent="0.25">
      <c r="A727" s="16" t="s">
        <v>26</v>
      </c>
      <c r="B727" s="4" t="s">
        <v>551</v>
      </c>
      <c r="C727" s="4" t="s">
        <v>766</v>
      </c>
      <c r="D727" s="4" t="s">
        <v>134</v>
      </c>
      <c r="E727" s="4" t="s">
        <v>1841</v>
      </c>
      <c r="F727" s="4" t="s">
        <v>156</v>
      </c>
      <c r="G727" s="9" t="s">
        <v>356</v>
      </c>
      <c r="H727" s="4" t="s">
        <v>2</v>
      </c>
      <c r="I727" s="62" t="s">
        <v>783</v>
      </c>
      <c r="J727" s="10"/>
    </row>
    <row r="728" spans="1:10" ht="35.15" customHeight="1" x14ac:dyDescent="0.25">
      <c r="A728" s="16" t="s">
        <v>26</v>
      </c>
      <c r="B728" s="4" t="s">
        <v>551</v>
      </c>
      <c r="C728" s="4" t="s">
        <v>766</v>
      </c>
      <c r="D728" s="4" t="s">
        <v>134</v>
      </c>
      <c r="E728" s="4" t="s">
        <v>1841</v>
      </c>
      <c r="F728" s="4" t="s">
        <v>1862</v>
      </c>
      <c r="G728" s="9" t="s">
        <v>225</v>
      </c>
      <c r="H728" s="4" t="s">
        <v>0</v>
      </c>
      <c r="I728" s="62" t="s">
        <v>803</v>
      </c>
      <c r="J728" s="10">
        <v>12</v>
      </c>
    </row>
    <row r="729" spans="1:10" ht="35.15" customHeight="1" x14ac:dyDescent="0.25">
      <c r="A729" s="16" t="s">
        <v>26</v>
      </c>
      <c r="B729" s="4" t="s">
        <v>551</v>
      </c>
      <c r="C729" s="4" t="s">
        <v>766</v>
      </c>
      <c r="D729" s="4" t="s">
        <v>134</v>
      </c>
      <c r="E729" s="4" t="s">
        <v>1841</v>
      </c>
      <c r="F729" s="4" t="s">
        <v>1862</v>
      </c>
      <c r="G729" s="9" t="s">
        <v>225</v>
      </c>
      <c r="H729" s="4" t="s">
        <v>1</v>
      </c>
      <c r="I729" s="62" t="s">
        <v>804</v>
      </c>
      <c r="J729" s="10">
        <v>12</v>
      </c>
    </row>
    <row r="730" spans="1:10" ht="35.15" customHeight="1" x14ac:dyDescent="0.25">
      <c r="A730" s="16" t="s">
        <v>26</v>
      </c>
      <c r="B730" s="4" t="s">
        <v>551</v>
      </c>
      <c r="C730" s="4" t="s">
        <v>766</v>
      </c>
      <c r="D730" s="4" t="s">
        <v>134</v>
      </c>
      <c r="E730" s="4" t="s">
        <v>1841</v>
      </c>
      <c r="F730" s="4" t="s">
        <v>1862</v>
      </c>
      <c r="G730" s="9" t="s">
        <v>225</v>
      </c>
      <c r="H730" s="4" t="s">
        <v>2</v>
      </c>
      <c r="I730" s="62" t="s">
        <v>805</v>
      </c>
      <c r="J730" s="10">
        <v>12</v>
      </c>
    </row>
    <row r="731" spans="1:10" ht="35.15" customHeight="1" x14ac:dyDescent="0.25">
      <c r="A731" s="16" t="s">
        <v>26</v>
      </c>
      <c r="B731" s="4" t="s">
        <v>645</v>
      </c>
      <c r="C731" s="4" t="s">
        <v>740</v>
      </c>
      <c r="D731" s="4" t="s">
        <v>134</v>
      </c>
      <c r="E731" s="4" t="s">
        <v>1841</v>
      </c>
      <c r="F731" s="4" t="s">
        <v>235</v>
      </c>
      <c r="G731" s="9" t="s">
        <v>983</v>
      </c>
      <c r="H731" s="4" t="s">
        <v>0</v>
      </c>
      <c r="I731" s="62" t="s">
        <v>984</v>
      </c>
      <c r="J731" s="10">
        <v>12</v>
      </c>
    </row>
    <row r="732" spans="1:10" ht="35.15" customHeight="1" x14ac:dyDescent="0.25">
      <c r="A732" s="16" t="s">
        <v>26</v>
      </c>
      <c r="B732" s="4" t="s">
        <v>645</v>
      </c>
      <c r="C732" s="4" t="s">
        <v>740</v>
      </c>
      <c r="D732" s="4" t="s">
        <v>134</v>
      </c>
      <c r="E732" s="4" t="s">
        <v>1841</v>
      </c>
      <c r="F732" s="4" t="s">
        <v>235</v>
      </c>
      <c r="G732" s="9" t="s">
        <v>983</v>
      </c>
      <c r="H732" s="4" t="s">
        <v>1</v>
      </c>
      <c r="I732" s="62" t="s">
        <v>985</v>
      </c>
      <c r="J732" s="10">
        <v>12</v>
      </c>
    </row>
    <row r="733" spans="1:10" ht="35.15" customHeight="1" x14ac:dyDescent="0.25">
      <c r="A733" s="16" t="s">
        <v>26</v>
      </c>
      <c r="B733" s="4" t="s">
        <v>645</v>
      </c>
      <c r="C733" s="4" t="s">
        <v>740</v>
      </c>
      <c r="D733" s="4" t="s">
        <v>134</v>
      </c>
      <c r="E733" s="4" t="s">
        <v>1841</v>
      </c>
      <c r="F733" s="4" t="s">
        <v>235</v>
      </c>
      <c r="G733" s="9" t="s">
        <v>983</v>
      </c>
      <c r="H733" s="4" t="s">
        <v>2</v>
      </c>
      <c r="I733" s="62" t="s">
        <v>986</v>
      </c>
      <c r="J733" s="10">
        <v>12</v>
      </c>
    </row>
    <row r="734" spans="1:10" ht="35.15" customHeight="1" x14ac:dyDescent="0.25">
      <c r="A734" s="16" t="s">
        <v>26</v>
      </c>
      <c r="B734" s="4" t="s">
        <v>645</v>
      </c>
      <c r="C734" s="4" t="s">
        <v>740</v>
      </c>
      <c r="D734" s="4" t="s">
        <v>134</v>
      </c>
      <c r="E734" s="4" t="s">
        <v>1841</v>
      </c>
      <c r="F734" s="4" t="s">
        <v>237</v>
      </c>
      <c r="G734" s="9" t="s">
        <v>987</v>
      </c>
      <c r="H734" s="4" t="s">
        <v>0</v>
      </c>
      <c r="I734" s="62" t="s">
        <v>787</v>
      </c>
      <c r="J734" s="10">
        <v>6</v>
      </c>
    </row>
    <row r="735" spans="1:10" ht="35.15" customHeight="1" x14ac:dyDescent="0.25">
      <c r="A735" s="16" t="s">
        <v>26</v>
      </c>
      <c r="B735" s="4" t="s">
        <v>645</v>
      </c>
      <c r="C735" s="4" t="s">
        <v>740</v>
      </c>
      <c r="D735" s="4" t="s">
        <v>134</v>
      </c>
      <c r="E735" s="4" t="s">
        <v>1841</v>
      </c>
      <c r="F735" s="4" t="s">
        <v>237</v>
      </c>
      <c r="G735" s="9" t="s">
        <v>987</v>
      </c>
      <c r="H735" s="4" t="s">
        <v>1</v>
      </c>
      <c r="I735" s="62" t="s">
        <v>789</v>
      </c>
      <c r="J735" s="10">
        <v>18</v>
      </c>
    </row>
    <row r="736" spans="1:10" ht="35.15" customHeight="1" x14ac:dyDescent="0.25">
      <c r="A736" s="16" t="s">
        <v>26</v>
      </c>
      <c r="B736" s="4" t="s">
        <v>645</v>
      </c>
      <c r="C736" s="4" t="s">
        <v>740</v>
      </c>
      <c r="D736" s="4" t="s">
        <v>134</v>
      </c>
      <c r="E736" s="4" t="s">
        <v>1841</v>
      </c>
      <c r="F736" s="4" t="s">
        <v>237</v>
      </c>
      <c r="G736" s="9" t="s">
        <v>987</v>
      </c>
      <c r="H736" s="4" t="s">
        <v>2</v>
      </c>
      <c r="I736" s="62" t="s">
        <v>988</v>
      </c>
      <c r="J736" s="10">
        <v>12</v>
      </c>
    </row>
    <row r="737" spans="1:10" ht="35.15" customHeight="1" x14ac:dyDescent="0.25">
      <c r="A737" s="16" t="s">
        <v>26</v>
      </c>
      <c r="B737" s="4" t="s">
        <v>645</v>
      </c>
      <c r="C737" s="4" t="s">
        <v>740</v>
      </c>
      <c r="D737" s="4" t="s">
        <v>134</v>
      </c>
      <c r="E737" s="4" t="s">
        <v>1841</v>
      </c>
      <c r="F737" s="4" t="s">
        <v>239</v>
      </c>
      <c r="G737" s="9" t="s">
        <v>989</v>
      </c>
      <c r="H737" s="4" t="s">
        <v>0</v>
      </c>
      <c r="I737" s="62" t="s">
        <v>990</v>
      </c>
      <c r="J737" s="10">
        <v>9</v>
      </c>
    </row>
    <row r="738" spans="1:10" ht="35.15" customHeight="1" x14ac:dyDescent="0.25">
      <c r="A738" s="16" t="s">
        <v>26</v>
      </c>
      <c r="B738" s="4" t="s">
        <v>645</v>
      </c>
      <c r="C738" s="4" t="s">
        <v>740</v>
      </c>
      <c r="D738" s="4" t="s">
        <v>134</v>
      </c>
      <c r="E738" s="4" t="s">
        <v>1841</v>
      </c>
      <c r="F738" s="4" t="s">
        <v>239</v>
      </c>
      <c r="G738" s="9" t="s">
        <v>989</v>
      </c>
      <c r="H738" s="4" t="s">
        <v>1</v>
      </c>
      <c r="I738" s="62" t="s">
        <v>991</v>
      </c>
      <c r="J738" s="10">
        <v>18</v>
      </c>
    </row>
    <row r="739" spans="1:10" ht="35.15" customHeight="1" x14ac:dyDescent="0.25">
      <c r="A739" s="16" t="s">
        <v>26</v>
      </c>
      <c r="B739" s="4" t="s">
        <v>645</v>
      </c>
      <c r="C739" s="4" t="s">
        <v>740</v>
      </c>
      <c r="D739" s="4" t="s">
        <v>134</v>
      </c>
      <c r="E739" s="4" t="s">
        <v>1841</v>
      </c>
      <c r="F739" s="4" t="s">
        <v>239</v>
      </c>
      <c r="G739" s="9" t="s">
        <v>989</v>
      </c>
      <c r="H739" s="4" t="s">
        <v>2</v>
      </c>
      <c r="I739" s="62" t="s">
        <v>992</v>
      </c>
      <c r="J739" s="10">
        <v>9</v>
      </c>
    </row>
    <row r="740" spans="1:10" ht="35.15" customHeight="1" x14ac:dyDescent="0.25">
      <c r="A740" s="16" t="s">
        <v>26</v>
      </c>
      <c r="B740" s="4" t="s">
        <v>645</v>
      </c>
      <c r="C740" s="4" t="s">
        <v>752</v>
      </c>
      <c r="D740" s="4" t="s">
        <v>134</v>
      </c>
      <c r="E740" s="4" t="s">
        <v>1841</v>
      </c>
      <c r="F740" s="4" t="s">
        <v>241</v>
      </c>
      <c r="G740" s="9" t="s">
        <v>395</v>
      </c>
      <c r="H740" s="4" t="s">
        <v>0</v>
      </c>
      <c r="I740" s="62" t="s">
        <v>993</v>
      </c>
      <c r="J740" s="10">
        <v>9</v>
      </c>
    </row>
    <row r="741" spans="1:10" ht="35.15" customHeight="1" x14ac:dyDescent="0.25">
      <c r="A741" s="16" t="s">
        <v>26</v>
      </c>
      <c r="B741" s="4" t="s">
        <v>645</v>
      </c>
      <c r="C741" s="4" t="s">
        <v>752</v>
      </c>
      <c r="D741" s="4" t="s">
        <v>134</v>
      </c>
      <c r="E741" s="4" t="s">
        <v>1841</v>
      </c>
      <c r="F741" s="4" t="s">
        <v>241</v>
      </c>
      <c r="G741" s="9" t="s">
        <v>395</v>
      </c>
      <c r="H741" s="4" t="s">
        <v>1</v>
      </c>
      <c r="I741" s="62" t="s">
        <v>994</v>
      </c>
      <c r="J741" s="10">
        <v>9</v>
      </c>
    </row>
    <row r="742" spans="1:10" ht="35.15" customHeight="1" x14ac:dyDescent="0.25">
      <c r="A742" s="16" t="s">
        <v>26</v>
      </c>
      <c r="B742" s="4" t="s">
        <v>645</v>
      </c>
      <c r="C742" s="4" t="s">
        <v>752</v>
      </c>
      <c r="D742" s="4" t="s">
        <v>134</v>
      </c>
      <c r="E742" s="4" t="s">
        <v>1841</v>
      </c>
      <c r="F742" s="4" t="s">
        <v>241</v>
      </c>
      <c r="G742" s="9" t="s">
        <v>395</v>
      </c>
      <c r="H742" s="4" t="s">
        <v>2</v>
      </c>
      <c r="I742" s="62" t="s">
        <v>995</v>
      </c>
      <c r="J742" s="10">
        <v>9</v>
      </c>
    </row>
    <row r="743" spans="1:10" ht="35.15" customHeight="1" x14ac:dyDescent="0.25">
      <c r="A743" s="16" t="s">
        <v>26</v>
      </c>
      <c r="B743" s="4" t="s">
        <v>645</v>
      </c>
      <c r="C743" s="4" t="s">
        <v>752</v>
      </c>
      <c r="D743" s="4" t="s">
        <v>134</v>
      </c>
      <c r="E743" s="4" t="s">
        <v>1841</v>
      </c>
      <c r="F743" s="4" t="s">
        <v>241</v>
      </c>
      <c r="G743" s="9" t="s">
        <v>395</v>
      </c>
      <c r="H743" s="4" t="s">
        <v>3</v>
      </c>
      <c r="I743" s="62" t="s">
        <v>996</v>
      </c>
      <c r="J743" s="10">
        <v>9</v>
      </c>
    </row>
    <row r="744" spans="1:10" ht="35.15" customHeight="1" x14ac:dyDescent="0.25">
      <c r="A744" s="16" t="s">
        <v>26</v>
      </c>
      <c r="B744" s="4" t="s">
        <v>645</v>
      </c>
      <c r="C744" s="4" t="s">
        <v>752</v>
      </c>
      <c r="D744" s="4" t="s">
        <v>134</v>
      </c>
      <c r="E744" s="4" t="s">
        <v>1841</v>
      </c>
      <c r="F744" s="4" t="s">
        <v>243</v>
      </c>
      <c r="G744" s="9" t="s">
        <v>997</v>
      </c>
      <c r="H744" s="4" t="s">
        <v>0</v>
      </c>
      <c r="I744" s="62" t="s">
        <v>798</v>
      </c>
      <c r="J744" s="10"/>
    </row>
    <row r="745" spans="1:10" ht="35.15" customHeight="1" x14ac:dyDescent="0.25">
      <c r="A745" s="16" t="s">
        <v>26</v>
      </c>
      <c r="B745" s="4" t="s">
        <v>645</v>
      </c>
      <c r="C745" s="4" t="s">
        <v>752</v>
      </c>
      <c r="D745" s="4" t="s">
        <v>134</v>
      </c>
      <c r="E745" s="4" t="s">
        <v>1841</v>
      </c>
      <c r="F745" s="4" t="s">
        <v>243</v>
      </c>
      <c r="G745" s="9" t="s">
        <v>997</v>
      </c>
      <c r="H745" s="4" t="s">
        <v>1</v>
      </c>
      <c r="I745" s="62" t="s">
        <v>799</v>
      </c>
      <c r="J745" s="10"/>
    </row>
    <row r="746" spans="1:10" ht="35.15" customHeight="1" x14ac:dyDescent="0.25">
      <c r="A746" s="16" t="s">
        <v>26</v>
      </c>
      <c r="B746" s="4" t="s">
        <v>645</v>
      </c>
      <c r="C746" s="4" t="s">
        <v>752</v>
      </c>
      <c r="D746" s="4" t="s">
        <v>134</v>
      </c>
      <c r="E746" s="4" t="s">
        <v>1841</v>
      </c>
      <c r="F746" s="4" t="s">
        <v>243</v>
      </c>
      <c r="G746" s="9" t="s">
        <v>997</v>
      </c>
      <c r="H746" s="4" t="s">
        <v>2</v>
      </c>
      <c r="I746" s="62" t="s">
        <v>800</v>
      </c>
      <c r="J746" s="10"/>
    </row>
    <row r="747" spans="1:10" ht="35.15" customHeight="1" x14ac:dyDescent="0.25">
      <c r="A747" s="16" t="s">
        <v>26</v>
      </c>
      <c r="B747" s="4" t="s">
        <v>645</v>
      </c>
      <c r="C747" s="4" t="s">
        <v>752</v>
      </c>
      <c r="D747" s="4" t="s">
        <v>134</v>
      </c>
      <c r="E747" s="4" t="s">
        <v>1841</v>
      </c>
      <c r="F747" s="4" t="s">
        <v>243</v>
      </c>
      <c r="G747" s="9" t="s">
        <v>997</v>
      </c>
      <c r="H747" s="4" t="s">
        <v>3</v>
      </c>
      <c r="I747" s="62" t="s">
        <v>801</v>
      </c>
      <c r="J747" s="10"/>
    </row>
    <row r="748" spans="1:10" ht="35.15" customHeight="1" x14ac:dyDescent="0.25">
      <c r="A748" s="16" t="s">
        <v>26</v>
      </c>
      <c r="B748" s="4" t="s">
        <v>645</v>
      </c>
      <c r="C748" s="4" t="s">
        <v>752</v>
      </c>
      <c r="D748" s="4" t="s">
        <v>134</v>
      </c>
      <c r="E748" s="4" t="s">
        <v>1841</v>
      </c>
      <c r="F748" s="4" t="s">
        <v>243</v>
      </c>
      <c r="G748" s="9" t="s">
        <v>997</v>
      </c>
      <c r="H748" s="4" t="s">
        <v>4</v>
      </c>
      <c r="I748" s="62" t="s">
        <v>802</v>
      </c>
      <c r="J748" s="10"/>
    </row>
    <row r="749" spans="1:10" ht="35.15" customHeight="1" x14ac:dyDescent="0.25">
      <c r="A749" s="16" t="s">
        <v>26</v>
      </c>
      <c r="B749" s="4" t="s">
        <v>645</v>
      </c>
      <c r="C749" s="4" t="s">
        <v>752</v>
      </c>
      <c r="D749" s="4" t="s">
        <v>134</v>
      </c>
      <c r="E749" s="4" t="s">
        <v>1841</v>
      </c>
      <c r="F749" s="4" t="s">
        <v>246</v>
      </c>
      <c r="G749" s="9" t="s">
        <v>334</v>
      </c>
      <c r="H749" s="4" t="s">
        <v>0</v>
      </c>
      <c r="I749" s="62" t="s">
        <v>698</v>
      </c>
      <c r="J749" s="10">
        <v>9</v>
      </c>
    </row>
    <row r="750" spans="1:10" ht="35.15" customHeight="1" x14ac:dyDescent="0.25">
      <c r="A750" s="16" t="s">
        <v>26</v>
      </c>
      <c r="B750" s="4" t="s">
        <v>645</v>
      </c>
      <c r="C750" s="4" t="s">
        <v>752</v>
      </c>
      <c r="D750" s="4" t="s">
        <v>134</v>
      </c>
      <c r="E750" s="4" t="s">
        <v>1841</v>
      </c>
      <c r="F750" s="4" t="s">
        <v>246</v>
      </c>
      <c r="G750" s="9" t="s">
        <v>334</v>
      </c>
      <c r="H750" s="4" t="s">
        <v>1</v>
      </c>
      <c r="I750" s="62" t="s">
        <v>699</v>
      </c>
      <c r="J750" s="10">
        <v>12</v>
      </c>
    </row>
    <row r="751" spans="1:10" ht="35.15" customHeight="1" x14ac:dyDescent="0.25">
      <c r="A751" s="16" t="s">
        <v>26</v>
      </c>
      <c r="B751" s="4" t="s">
        <v>645</v>
      </c>
      <c r="C751" s="4" t="s">
        <v>752</v>
      </c>
      <c r="D751" s="4" t="s">
        <v>134</v>
      </c>
      <c r="E751" s="4" t="s">
        <v>1841</v>
      </c>
      <c r="F751" s="4" t="s">
        <v>246</v>
      </c>
      <c r="G751" s="9" t="s">
        <v>334</v>
      </c>
      <c r="H751" s="4" t="s">
        <v>2</v>
      </c>
      <c r="I751" s="62" t="s">
        <v>700</v>
      </c>
      <c r="J751" s="10">
        <v>15</v>
      </c>
    </row>
    <row r="752" spans="1:10" ht="35.15" customHeight="1" x14ac:dyDescent="0.25">
      <c r="A752" s="16" t="s">
        <v>26</v>
      </c>
      <c r="B752" s="4" t="s">
        <v>645</v>
      </c>
      <c r="C752" s="4" t="s">
        <v>752</v>
      </c>
      <c r="D752" s="4" t="s">
        <v>134</v>
      </c>
      <c r="E752" s="4" t="s">
        <v>1841</v>
      </c>
      <c r="F752" s="4" t="s">
        <v>166</v>
      </c>
      <c r="G752" s="9" t="s">
        <v>256</v>
      </c>
      <c r="H752" s="4" t="s">
        <v>0</v>
      </c>
      <c r="I752" s="62" t="s">
        <v>961</v>
      </c>
      <c r="J752" s="10">
        <v>18</v>
      </c>
    </row>
    <row r="753" spans="1:10" ht="35.15" customHeight="1" x14ac:dyDescent="0.25">
      <c r="A753" s="16" t="s">
        <v>26</v>
      </c>
      <c r="B753" s="4" t="s">
        <v>645</v>
      </c>
      <c r="C753" s="4" t="s">
        <v>752</v>
      </c>
      <c r="D753" s="4" t="s">
        <v>134</v>
      </c>
      <c r="E753" s="4" t="s">
        <v>1841</v>
      </c>
      <c r="F753" s="4" t="s">
        <v>166</v>
      </c>
      <c r="G753" s="9" t="s">
        <v>256</v>
      </c>
      <c r="H753" s="4" t="s">
        <v>1</v>
      </c>
      <c r="I753" s="62" t="s">
        <v>962</v>
      </c>
      <c r="J753" s="10">
        <v>12</v>
      </c>
    </row>
    <row r="754" spans="1:10" ht="35.15" customHeight="1" x14ac:dyDescent="0.25">
      <c r="A754" s="16" t="s">
        <v>26</v>
      </c>
      <c r="B754" s="4" t="s">
        <v>645</v>
      </c>
      <c r="C754" s="4" t="s">
        <v>752</v>
      </c>
      <c r="D754" s="4" t="s">
        <v>134</v>
      </c>
      <c r="E754" s="4" t="s">
        <v>1841</v>
      </c>
      <c r="F754" s="4" t="s">
        <v>166</v>
      </c>
      <c r="G754" s="9" t="s">
        <v>256</v>
      </c>
      <c r="H754" s="4" t="s">
        <v>2</v>
      </c>
      <c r="I754" s="62" t="s">
        <v>963</v>
      </c>
      <c r="J754" s="10">
        <v>6</v>
      </c>
    </row>
    <row r="755" spans="1:10" ht="35.15" customHeight="1" x14ac:dyDescent="0.25">
      <c r="A755" s="16" t="s">
        <v>26</v>
      </c>
      <c r="B755" s="4" t="s">
        <v>645</v>
      </c>
      <c r="C755" s="4" t="s">
        <v>752</v>
      </c>
      <c r="D755" s="4" t="s">
        <v>134</v>
      </c>
      <c r="E755" s="4" t="s">
        <v>1841</v>
      </c>
      <c r="F755" s="4" t="s">
        <v>169</v>
      </c>
      <c r="G755" s="9" t="s">
        <v>170</v>
      </c>
      <c r="H755" s="4" t="s">
        <v>0</v>
      </c>
      <c r="I755" s="62" t="s">
        <v>964</v>
      </c>
      <c r="J755" s="10"/>
    </row>
    <row r="756" spans="1:10" ht="35.15" customHeight="1" x14ac:dyDescent="0.25">
      <c r="A756" s="16" t="s">
        <v>26</v>
      </c>
      <c r="B756" s="4" t="s">
        <v>645</v>
      </c>
      <c r="C756" s="4" t="s">
        <v>752</v>
      </c>
      <c r="D756" s="4" t="s">
        <v>134</v>
      </c>
      <c r="E756" s="4" t="s">
        <v>1841</v>
      </c>
      <c r="F756" s="4" t="s">
        <v>169</v>
      </c>
      <c r="G756" s="9" t="s">
        <v>170</v>
      </c>
      <c r="H756" s="4" t="s">
        <v>1</v>
      </c>
      <c r="I756" s="62" t="s">
        <v>965</v>
      </c>
      <c r="J756" s="10"/>
    </row>
    <row r="757" spans="1:10" ht="35.15" customHeight="1" x14ac:dyDescent="0.25">
      <c r="A757" s="16" t="s">
        <v>26</v>
      </c>
      <c r="B757" s="4" t="s">
        <v>645</v>
      </c>
      <c r="C757" s="4" t="s">
        <v>752</v>
      </c>
      <c r="D757" s="4" t="s">
        <v>134</v>
      </c>
      <c r="E757" s="4" t="s">
        <v>1841</v>
      </c>
      <c r="F757" s="4" t="s">
        <v>169</v>
      </c>
      <c r="G757" s="9" t="s">
        <v>170</v>
      </c>
      <c r="H757" s="4" t="s">
        <v>2</v>
      </c>
      <c r="I757" s="62" t="s">
        <v>966</v>
      </c>
      <c r="J757" s="10"/>
    </row>
    <row r="758" spans="1:10" ht="35.15" customHeight="1" x14ac:dyDescent="0.25">
      <c r="A758" s="16" t="s">
        <v>26</v>
      </c>
      <c r="B758" s="4" t="s">
        <v>645</v>
      </c>
      <c r="C758" s="4" t="s">
        <v>766</v>
      </c>
      <c r="D758" s="4" t="s">
        <v>134</v>
      </c>
      <c r="E758" s="4" t="s">
        <v>1841</v>
      </c>
      <c r="F758" s="4" t="s">
        <v>249</v>
      </c>
      <c r="G758" s="9" t="s">
        <v>1001</v>
      </c>
      <c r="H758" s="4" t="s">
        <v>0</v>
      </c>
      <c r="I758" s="62" t="s">
        <v>806</v>
      </c>
      <c r="J758" s="10"/>
    </row>
    <row r="759" spans="1:10" ht="35.15" customHeight="1" x14ac:dyDescent="0.25">
      <c r="A759" s="16" t="s">
        <v>26</v>
      </c>
      <c r="B759" s="4" t="s">
        <v>645</v>
      </c>
      <c r="C759" s="4" t="s">
        <v>766</v>
      </c>
      <c r="D759" s="4" t="s">
        <v>134</v>
      </c>
      <c r="E759" s="4" t="s">
        <v>1841</v>
      </c>
      <c r="F759" s="4" t="s">
        <v>249</v>
      </c>
      <c r="G759" s="9" t="s">
        <v>1001</v>
      </c>
      <c r="H759" s="4" t="s">
        <v>1</v>
      </c>
      <c r="I759" s="62" t="s">
        <v>807</v>
      </c>
      <c r="J759" s="10"/>
    </row>
    <row r="760" spans="1:10" ht="35.15" customHeight="1" x14ac:dyDescent="0.25">
      <c r="A760" s="16" t="s">
        <v>26</v>
      </c>
      <c r="B760" s="4" t="s">
        <v>645</v>
      </c>
      <c r="C760" s="4" t="s">
        <v>766</v>
      </c>
      <c r="D760" s="4" t="s">
        <v>134</v>
      </c>
      <c r="E760" s="4" t="s">
        <v>1841</v>
      </c>
      <c r="F760" s="4" t="s">
        <v>249</v>
      </c>
      <c r="G760" s="9" t="s">
        <v>1001</v>
      </c>
      <c r="H760" s="4" t="s">
        <v>2</v>
      </c>
      <c r="I760" s="62" t="s">
        <v>808</v>
      </c>
      <c r="J760" s="10"/>
    </row>
    <row r="761" spans="1:10" ht="35.15" customHeight="1" x14ac:dyDescent="0.25">
      <c r="A761" s="16" t="s">
        <v>26</v>
      </c>
      <c r="B761" s="4" t="s">
        <v>645</v>
      </c>
      <c r="C761" s="4" t="s">
        <v>766</v>
      </c>
      <c r="D761" s="4" t="s">
        <v>134</v>
      </c>
      <c r="E761" s="4" t="s">
        <v>1841</v>
      </c>
      <c r="F761" s="4" t="s">
        <v>249</v>
      </c>
      <c r="G761" s="9" t="s">
        <v>1001</v>
      </c>
      <c r="H761" s="4" t="s">
        <v>3</v>
      </c>
      <c r="I761" s="62" t="s">
        <v>809</v>
      </c>
      <c r="J761" s="10"/>
    </row>
    <row r="762" spans="1:10" ht="35.15" customHeight="1" x14ac:dyDescent="0.25">
      <c r="A762" s="16" t="s">
        <v>26</v>
      </c>
      <c r="B762" s="4" t="s">
        <v>645</v>
      </c>
      <c r="C762" s="4" t="s">
        <v>766</v>
      </c>
      <c r="D762" s="4" t="s">
        <v>134</v>
      </c>
      <c r="E762" s="4" t="s">
        <v>1841</v>
      </c>
      <c r="F762" s="4" t="s">
        <v>251</v>
      </c>
      <c r="G762" s="9" t="s">
        <v>1002</v>
      </c>
      <c r="H762" s="4" t="s">
        <v>0</v>
      </c>
      <c r="I762" s="62" t="s">
        <v>1003</v>
      </c>
      <c r="J762" s="10">
        <v>12</v>
      </c>
    </row>
    <row r="763" spans="1:10" ht="35.15" customHeight="1" x14ac:dyDescent="0.25">
      <c r="A763" s="16" t="s">
        <v>26</v>
      </c>
      <c r="B763" s="4" t="s">
        <v>645</v>
      </c>
      <c r="C763" s="4" t="s">
        <v>766</v>
      </c>
      <c r="D763" s="4" t="s">
        <v>134</v>
      </c>
      <c r="E763" s="4" t="s">
        <v>1841</v>
      </c>
      <c r="F763" s="4" t="s">
        <v>251</v>
      </c>
      <c r="G763" s="9" t="s">
        <v>1002</v>
      </c>
      <c r="H763" s="4" t="s">
        <v>1</v>
      </c>
      <c r="I763" s="62" t="s">
        <v>1004</v>
      </c>
      <c r="J763" s="10">
        <v>12</v>
      </c>
    </row>
    <row r="764" spans="1:10" ht="35.15" customHeight="1" x14ac:dyDescent="0.25">
      <c r="A764" s="16" t="s">
        <v>26</v>
      </c>
      <c r="B764" s="4" t="s">
        <v>645</v>
      </c>
      <c r="C764" s="4" t="s">
        <v>766</v>
      </c>
      <c r="D764" s="4" t="s">
        <v>134</v>
      </c>
      <c r="E764" s="4" t="s">
        <v>1841</v>
      </c>
      <c r="F764" s="4" t="s">
        <v>251</v>
      </c>
      <c r="G764" s="9" t="s">
        <v>1002</v>
      </c>
      <c r="H764" s="4" t="s">
        <v>2</v>
      </c>
      <c r="I764" s="62" t="s">
        <v>1005</v>
      </c>
      <c r="J764" s="10">
        <v>12</v>
      </c>
    </row>
    <row r="765" spans="1:10" ht="35.15" customHeight="1" x14ac:dyDescent="0.25">
      <c r="A765" s="16" t="s">
        <v>26</v>
      </c>
      <c r="B765" s="4" t="s">
        <v>645</v>
      </c>
      <c r="C765" s="4" t="s">
        <v>766</v>
      </c>
      <c r="D765" s="4" t="s">
        <v>134</v>
      </c>
      <c r="E765" s="4" t="s">
        <v>1841</v>
      </c>
      <c r="F765" s="4" t="s">
        <v>253</v>
      </c>
      <c r="G765" s="9" t="s">
        <v>1006</v>
      </c>
      <c r="H765" s="4" t="s">
        <v>0</v>
      </c>
      <c r="I765" s="62" t="s">
        <v>1007</v>
      </c>
      <c r="J765" s="10"/>
    </row>
    <row r="766" spans="1:10" ht="35.15" customHeight="1" x14ac:dyDescent="0.25">
      <c r="A766" s="16" t="s">
        <v>26</v>
      </c>
      <c r="B766" s="4" t="s">
        <v>645</v>
      </c>
      <c r="C766" s="4" t="s">
        <v>766</v>
      </c>
      <c r="D766" s="4" t="s">
        <v>134</v>
      </c>
      <c r="E766" s="4" t="s">
        <v>1841</v>
      </c>
      <c r="F766" s="4" t="s">
        <v>253</v>
      </c>
      <c r="G766" s="9" t="s">
        <v>1006</v>
      </c>
      <c r="H766" s="4" t="s">
        <v>1</v>
      </c>
      <c r="I766" s="62" t="s">
        <v>1008</v>
      </c>
      <c r="J766" s="10"/>
    </row>
    <row r="767" spans="1:10" ht="35.15" customHeight="1" x14ac:dyDescent="0.25">
      <c r="A767" s="16" t="s">
        <v>26</v>
      </c>
      <c r="B767" s="4" t="s">
        <v>645</v>
      </c>
      <c r="C767" s="4" t="s">
        <v>766</v>
      </c>
      <c r="D767" s="4" t="s">
        <v>134</v>
      </c>
      <c r="E767" s="4" t="s">
        <v>1841</v>
      </c>
      <c r="F767" s="4" t="s">
        <v>253</v>
      </c>
      <c r="G767" s="9" t="s">
        <v>1006</v>
      </c>
      <c r="H767" s="4" t="s">
        <v>2</v>
      </c>
      <c r="I767" s="62" t="s">
        <v>1009</v>
      </c>
      <c r="J767" s="10"/>
    </row>
    <row r="768" spans="1:10" ht="35.15" customHeight="1" x14ac:dyDescent="0.25">
      <c r="A768" s="16" t="s">
        <v>26</v>
      </c>
      <c r="B768" s="4" t="s">
        <v>645</v>
      </c>
      <c r="C768" s="4" t="s">
        <v>766</v>
      </c>
      <c r="D768" s="4" t="s">
        <v>134</v>
      </c>
      <c r="E768" s="4" t="s">
        <v>1841</v>
      </c>
      <c r="F768" s="4" t="s">
        <v>253</v>
      </c>
      <c r="G768" s="9" t="s">
        <v>1006</v>
      </c>
      <c r="H768" s="4" t="s">
        <v>3</v>
      </c>
      <c r="I768" s="62" t="s">
        <v>1010</v>
      </c>
      <c r="J768" s="10"/>
    </row>
    <row r="769" spans="1:10" ht="35.15" customHeight="1" x14ac:dyDescent="0.25">
      <c r="A769" s="16" t="s">
        <v>26</v>
      </c>
      <c r="B769" s="4" t="s">
        <v>645</v>
      </c>
      <c r="C769" s="4" t="s">
        <v>766</v>
      </c>
      <c r="D769" s="4" t="s">
        <v>134</v>
      </c>
      <c r="E769" s="4" t="s">
        <v>1841</v>
      </c>
      <c r="F769" s="4" t="s">
        <v>178</v>
      </c>
      <c r="G769" s="9" t="s">
        <v>179</v>
      </c>
      <c r="H769" s="4" t="s">
        <v>0</v>
      </c>
      <c r="I769" s="62" t="s">
        <v>980</v>
      </c>
      <c r="J769" s="10">
        <v>12</v>
      </c>
    </row>
    <row r="770" spans="1:10" ht="35.15" customHeight="1" x14ac:dyDescent="0.25">
      <c r="A770" s="16" t="s">
        <v>26</v>
      </c>
      <c r="B770" s="4" t="s">
        <v>645</v>
      </c>
      <c r="C770" s="4" t="s">
        <v>766</v>
      </c>
      <c r="D770" s="4" t="s">
        <v>134</v>
      </c>
      <c r="E770" s="4" t="s">
        <v>1841</v>
      </c>
      <c r="F770" s="4" t="s">
        <v>178</v>
      </c>
      <c r="G770" s="9" t="s">
        <v>179</v>
      </c>
      <c r="H770" s="4" t="s">
        <v>1</v>
      </c>
      <c r="I770" s="62" t="s">
        <v>981</v>
      </c>
      <c r="J770" s="10">
        <v>12</v>
      </c>
    </row>
    <row r="771" spans="1:10" ht="35.15" customHeight="1" x14ac:dyDescent="0.25">
      <c r="A771" s="16" t="s">
        <v>26</v>
      </c>
      <c r="B771" s="4" t="s">
        <v>645</v>
      </c>
      <c r="C771" s="4" t="s">
        <v>766</v>
      </c>
      <c r="D771" s="4" t="s">
        <v>134</v>
      </c>
      <c r="E771" s="4" t="s">
        <v>1841</v>
      </c>
      <c r="F771" s="4" t="s">
        <v>178</v>
      </c>
      <c r="G771" s="9" t="s">
        <v>179</v>
      </c>
      <c r="H771" s="4" t="s">
        <v>2</v>
      </c>
      <c r="I771" s="62" t="s">
        <v>982</v>
      </c>
      <c r="J771" s="10">
        <v>12</v>
      </c>
    </row>
    <row r="772" spans="1:10" ht="35.15" customHeight="1" x14ac:dyDescent="0.25">
      <c r="A772" s="16" t="s">
        <v>26</v>
      </c>
      <c r="B772" s="4" t="s">
        <v>645</v>
      </c>
      <c r="C772" s="4" t="s">
        <v>766</v>
      </c>
      <c r="D772" s="4" t="s">
        <v>134</v>
      </c>
      <c r="E772" s="4" t="s">
        <v>1841</v>
      </c>
      <c r="F772" s="4" t="s">
        <v>1863</v>
      </c>
      <c r="G772" s="9" t="s">
        <v>245</v>
      </c>
      <c r="H772" s="4" t="s">
        <v>0</v>
      </c>
      <c r="I772" s="62" t="s">
        <v>998</v>
      </c>
      <c r="J772" s="10">
        <v>12</v>
      </c>
    </row>
    <row r="773" spans="1:10" ht="35.15" customHeight="1" x14ac:dyDescent="0.25">
      <c r="A773" s="16" t="s">
        <v>26</v>
      </c>
      <c r="B773" s="4" t="s">
        <v>645</v>
      </c>
      <c r="C773" s="4" t="s">
        <v>766</v>
      </c>
      <c r="D773" s="4" t="s">
        <v>134</v>
      </c>
      <c r="E773" s="4" t="s">
        <v>1841</v>
      </c>
      <c r="F773" s="4" t="s">
        <v>1863</v>
      </c>
      <c r="G773" s="9" t="s">
        <v>245</v>
      </c>
      <c r="H773" s="4" t="s">
        <v>1</v>
      </c>
      <c r="I773" s="62" t="s">
        <v>999</v>
      </c>
      <c r="J773" s="10">
        <v>12</v>
      </c>
    </row>
    <row r="774" spans="1:10" ht="35.15" customHeight="1" x14ac:dyDescent="0.25">
      <c r="A774" s="16" t="s">
        <v>26</v>
      </c>
      <c r="B774" s="4" t="s">
        <v>645</v>
      </c>
      <c r="C774" s="4" t="s">
        <v>766</v>
      </c>
      <c r="D774" s="4" t="s">
        <v>134</v>
      </c>
      <c r="E774" s="4" t="s">
        <v>1841</v>
      </c>
      <c r="F774" s="4" t="s">
        <v>1863</v>
      </c>
      <c r="G774" s="9" t="s">
        <v>245</v>
      </c>
      <c r="H774" s="4" t="s">
        <v>2</v>
      </c>
      <c r="I774" s="62" t="s">
        <v>1000</v>
      </c>
      <c r="J774" s="10">
        <v>12</v>
      </c>
    </row>
    <row r="775" spans="1:10" ht="35.15" customHeight="1" x14ac:dyDescent="0.25">
      <c r="A775" s="16" t="s">
        <v>26</v>
      </c>
      <c r="B775" s="4" t="s">
        <v>551</v>
      </c>
      <c r="C775" s="4" t="s">
        <v>740</v>
      </c>
      <c r="D775" s="4" t="s">
        <v>110</v>
      </c>
      <c r="E775" s="4" t="s">
        <v>1842</v>
      </c>
      <c r="F775" s="4" t="s">
        <v>450</v>
      </c>
      <c r="G775" s="9" t="s">
        <v>451</v>
      </c>
      <c r="H775" s="4" t="s">
        <v>0</v>
      </c>
      <c r="I775" s="62" t="s">
        <v>633</v>
      </c>
      <c r="J775" s="10">
        <v>10</v>
      </c>
    </row>
    <row r="776" spans="1:10" ht="35.15" customHeight="1" x14ac:dyDescent="0.25">
      <c r="A776" s="16" t="s">
        <v>26</v>
      </c>
      <c r="B776" s="4" t="s">
        <v>551</v>
      </c>
      <c r="C776" s="4" t="s">
        <v>740</v>
      </c>
      <c r="D776" s="4" t="s">
        <v>110</v>
      </c>
      <c r="E776" s="4" t="s">
        <v>1842</v>
      </c>
      <c r="F776" s="4" t="s">
        <v>450</v>
      </c>
      <c r="G776" s="9" t="s">
        <v>451</v>
      </c>
      <c r="H776" s="4" t="s">
        <v>1</v>
      </c>
      <c r="I776" s="62" t="s">
        <v>634</v>
      </c>
      <c r="J776" s="10">
        <v>13</v>
      </c>
    </row>
    <row r="777" spans="1:10" ht="35.15" customHeight="1" x14ac:dyDescent="0.25">
      <c r="A777" s="16" t="s">
        <v>26</v>
      </c>
      <c r="B777" s="4" t="s">
        <v>551</v>
      </c>
      <c r="C777" s="4" t="s">
        <v>740</v>
      </c>
      <c r="D777" s="4" t="s">
        <v>110</v>
      </c>
      <c r="E777" s="4" t="s">
        <v>1842</v>
      </c>
      <c r="F777" s="4" t="s">
        <v>450</v>
      </c>
      <c r="G777" s="9" t="s">
        <v>451</v>
      </c>
      <c r="H777" s="4" t="s">
        <v>2</v>
      </c>
      <c r="I777" s="62" t="s">
        <v>635</v>
      </c>
      <c r="J777" s="10">
        <v>13</v>
      </c>
    </row>
    <row r="778" spans="1:10" ht="35.15" customHeight="1" x14ac:dyDescent="0.25">
      <c r="A778" s="16" t="s">
        <v>26</v>
      </c>
      <c r="B778" s="4" t="s">
        <v>551</v>
      </c>
      <c r="C778" s="4" t="s">
        <v>740</v>
      </c>
      <c r="D778" s="4" t="s">
        <v>110</v>
      </c>
      <c r="E778" s="4" t="s">
        <v>1842</v>
      </c>
      <c r="F778" s="4" t="s">
        <v>452</v>
      </c>
      <c r="G778" s="9" t="s">
        <v>453</v>
      </c>
      <c r="H778" s="4" t="s">
        <v>0</v>
      </c>
      <c r="I778" s="62" t="s">
        <v>1899</v>
      </c>
      <c r="J778" s="10">
        <v>10</v>
      </c>
    </row>
    <row r="779" spans="1:10" ht="35.15" customHeight="1" x14ac:dyDescent="0.25">
      <c r="A779" s="16" t="s">
        <v>26</v>
      </c>
      <c r="B779" s="4" t="s">
        <v>551</v>
      </c>
      <c r="C779" s="4" t="s">
        <v>740</v>
      </c>
      <c r="D779" s="4" t="s">
        <v>110</v>
      </c>
      <c r="E779" s="4" t="s">
        <v>1842</v>
      </c>
      <c r="F779" s="4" t="s">
        <v>452</v>
      </c>
      <c r="G779" s="9" t="s">
        <v>453</v>
      </c>
      <c r="H779" s="4" t="s">
        <v>1</v>
      </c>
      <c r="I779" s="65" t="s">
        <v>1900</v>
      </c>
      <c r="J779" s="10">
        <v>11</v>
      </c>
    </row>
    <row r="780" spans="1:10" ht="35.15" customHeight="1" x14ac:dyDescent="0.25">
      <c r="A780" s="16" t="s">
        <v>26</v>
      </c>
      <c r="B780" s="4" t="s">
        <v>551</v>
      </c>
      <c r="C780" s="4" t="s">
        <v>740</v>
      </c>
      <c r="D780" s="4" t="s">
        <v>110</v>
      </c>
      <c r="E780" s="4" t="s">
        <v>1842</v>
      </c>
      <c r="F780" s="4" t="s">
        <v>452</v>
      </c>
      <c r="G780" s="9" t="s">
        <v>453</v>
      </c>
      <c r="H780" s="4" t="s">
        <v>2</v>
      </c>
      <c r="I780" s="65" t="s">
        <v>1901</v>
      </c>
      <c r="J780" s="10">
        <v>15</v>
      </c>
    </row>
    <row r="781" spans="1:10" ht="35.15" customHeight="1" x14ac:dyDescent="0.25">
      <c r="A781" s="16" t="s">
        <v>26</v>
      </c>
      <c r="B781" s="4" t="s">
        <v>551</v>
      </c>
      <c r="C781" s="4" t="s">
        <v>740</v>
      </c>
      <c r="D781" s="4" t="s">
        <v>110</v>
      </c>
      <c r="E781" s="4" t="s">
        <v>1842</v>
      </c>
      <c r="F781" s="4" t="s">
        <v>1865</v>
      </c>
      <c r="G781" s="9" t="s">
        <v>145</v>
      </c>
      <c r="H781" s="4" t="s">
        <v>0</v>
      </c>
      <c r="I781" s="62" t="s">
        <v>639</v>
      </c>
      <c r="J781" s="10">
        <v>12</v>
      </c>
    </row>
    <row r="782" spans="1:10" ht="35.15" customHeight="1" x14ac:dyDescent="0.25">
      <c r="A782" s="16" t="s">
        <v>26</v>
      </c>
      <c r="B782" s="4" t="s">
        <v>551</v>
      </c>
      <c r="C782" s="4" t="s">
        <v>740</v>
      </c>
      <c r="D782" s="4" t="s">
        <v>110</v>
      </c>
      <c r="E782" s="4" t="s">
        <v>1842</v>
      </c>
      <c r="F782" s="4" t="s">
        <v>1865</v>
      </c>
      <c r="G782" s="9" t="s">
        <v>145</v>
      </c>
      <c r="H782" s="4" t="s">
        <v>1</v>
      </c>
      <c r="I782" s="62" t="s">
        <v>640</v>
      </c>
      <c r="J782" s="10">
        <v>10</v>
      </c>
    </row>
    <row r="783" spans="1:10" ht="35.15" customHeight="1" x14ac:dyDescent="0.25">
      <c r="A783" s="16" t="s">
        <v>26</v>
      </c>
      <c r="B783" s="4" t="s">
        <v>551</v>
      </c>
      <c r="C783" s="4" t="s">
        <v>740</v>
      </c>
      <c r="D783" s="4" t="s">
        <v>110</v>
      </c>
      <c r="E783" s="4" t="s">
        <v>1842</v>
      </c>
      <c r="F783" s="4" t="s">
        <v>1865</v>
      </c>
      <c r="G783" s="9" t="s">
        <v>145</v>
      </c>
      <c r="H783" s="4" t="s">
        <v>2</v>
      </c>
      <c r="I783" s="62" t="s">
        <v>641</v>
      </c>
      <c r="J783" s="10">
        <v>14</v>
      </c>
    </row>
    <row r="784" spans="1:10" ht="35.15" customHeight="1" x14ac:dyDescent="0.25">
      <c r="A784" s="16" t="s">
        <v>26</v>
      </c>
      <c r="B784" s="4" t="s">
        <v>551</v>
      </c>
      <c r="C784" s="4" t="s">
        <v>740</v>
      </c>
      <c r="D784" s="4" t="s">
        <v>110</v>
      </c>
      <c r="E784" s="4" t="s">
        <v>1842</v>
      </c>
      <c r="F784" s="4" t="s">
        <v>116</v>
      </c>
      <c r="G784" s="9" t="s">
        <v>117</v>
      </c>
      <c r="H784" s="4" t="s">
        <v>0</v>
      </c>
      <c r="I784" s="62" t="s">
        <v>642</v>
      </c>
      <c r="J784" s="10">
        <v>14</v>
      </c>
    </row>
    <row r="785" spans="1:10" ht="35.15" customHeight="1" x14ac:dyDescent="0.25">
      <c r="A785" s="16" t="s">
        <v>26</v>
      </c>
      <c r="B785" s="4" t="s">
        <v>551</v>
      </c>
      <c r="C785" s="4" t="s">
        <v>740</v>
      </c>
      <c r="D785" s="4" t="s">
        <v>110</v>
      </c>
      <c r="E785" s="4" t="s">
        <v>1842</v>
      </c>
      <c r="F785" s="4" t="s">
        <v>116</v>
      </c>
      <c r="G785" s="9" t="s">
        <v>117</v>
      </c>
      <c r="H785" s="4" t="s">
        <v>1</v>
      </c>
      <c r="I785" s="62" t="s">
        <v>643</v>
      </c>
      <c r="J785" s="10">
        <v>11</v>
      </c>
    </row>
    <row r="786" spans="1:10" ht="35.15" customHeight="1" x14ac:dyDescent="0.25">
      <c r="A786" s="16" t="s">
        <v>26</v>
      </c>
      <c r="B786" s="4" t="s">
        <v>551</v>
      </c>
      <c r="C786" s="4" t="s">
        <v>740</v>
      </c>
      <c r="D786" s="4" t="s">
        <v>110</v>
      </c>
      <c r="E786" s="4" t="s">
        <v>1842</v>
      </c>
      <c r="F786" s="4" t="s">
        <v>116</v>
      </c>
      <c r="G786" s="9" t="s">
        <v>117</v>
      </c>
      <c r="H786" s="4" t="s">
        <v>2</v>
      </c>
      <c r="I786" s="62" t="s">
        <v>644</v>
      </c>
      <c r="J786" s="10">
        <v>11</v>
      </c>
    </row>
    <row r="787" spans="1:10" ht="35.15" customHeight="1" x14ac:dyDescent="0.25">
      <c r="A787" s="16" t="s">
        <v>26</v>
      </c>
      <c r="B787" s="4" t="s">
        <v>551</v>
      </c>
      <c r="C787" s="4" t="s">
        <v>740</v>
      </c>
      <c r="D787" s="4" t="s">
        <v>110</v>
      </c>
      <c r="E787" s="4" t="s">
        <v>1842</v>
      </c>
      <c r="F787" s="4" t="s">
        <v>118</v>
      </c>
      <c r="G787" s="9" t="s">
        <v>120</v>
      </c>
      <c r="H787" s="4" t="s">
        <v>0</v>
      </c>
      <c r="I787" s="62" t="s">
        <v>564</v>
      </c>
      <c r="J787" s="10">
        <v>5</v>
      </c>
    </row>
    <row r="788" spans="1:10" ht="35.15" customHeight="1" x14ac:dyDescent="0.25">
      <c r="A788" s="16" t="s">
        <v>26</v>
      </c>
      <c r="B788" s="4" t="s">
        <v>551</v>
      </c>
      <c r="C788" s="4" t="s">
        <v>740</v>
      </c>
      <c r="D788" s="4" t="s">
        <v>110</v>
      </c>
      <c r="E788" s="4" t="s">
        <v>1842</v>
      </c>
      <c r="F788" s="4" t="s">
        <v>118</v>
      </c>
      <c r="G788" s="9" t="s">
        <v>120</v>
      </c>
      <c r="H788" s="4" t="s">
        <v>1</v>
      </c>
      <c r="I788" s="65" t="s">
        <v>565</v>
      </c>
      <c r="J788" s="10">
        <v>15</v>
      </c>
    </row>
    <row r="789" spans="1:10" ht="35.15" customHeight="1" x14ac:dyDescent="0.25">
      <c r="A789" s="16" t="s">
        <v>26</v>
      </c>
      <c r="B789" s="4" t="s">
        <v>551</v>
      </c>
      <c r="C789" s="4" t="s">
        <v>740</v>
      </c>
      <c r="D789" s="4" t="s">
        <v>110</v>
      </c>
      <c r="E789" s="4" t="s">
        <v>1842</v>
      </c>
      <c r="F789" s="4" t="s">
        <v>118</v>
      </c>
      <c r="G789" s="9" t="s">
        <v>120</v>
      </c>
      <c r="H789" s="4" t="s">
        <v>2</v>
      </c>
      <c r="I789" s="65" t="s">
        <v>566</v>
      </c>
      <c r="J789" s="10">
        <v>16</v>
      </c>
    </row>
    <row r="790" spans="1:10" ht="35.15" customHeight="1" x14ac:dyDescent="0.25">
      <c r="A790" s="16" t="s">
        <v>26</v>
      </c>
      <c r="B790" s="4" t="s">
        <v>645</v>
      </c>
      <c r="C790" s="4" t="s">
        <v>740</v>
      </c>
      <c r="D790" s="4" t="s">
        <v>110</v>
      </c>
      <c r="E790" s="4" t="s">
        <v>1842</v>
      </c>
      <c r="F790" s="4" t="s">
        <v>454</v>
      </c>
      <c r="G790" s="9" t="s">
        <v>455</v>
      </c>
      <c r="H790" s="4" t="s">
        <v>0</v>
      </c>
      <c r="I790" s="62" t="s">
        <v>719</v>
      </c>
      <c r="J790" s="10">
        <v>9</v>
      </c>
    </row>
    <row r="791" spans="1:10" ht="35.15" customHeight="1" x14ac:dyDescent="0.25">
      <c r="A791" s="16" t="s">
        <v>26</v>
      </c>
      <c r="B791" s="4" t="s">
        <v>645</v>
      </c>
      <c r="C791" s="4" t="s">
        <v>740</v>
      </c>
      <c r="D791" s="4" t="s">
        <v>110</v>
      </c>
      <c r="E791" s="4" t="s">
        <v>1842</v>
      </c>
      <c r="F791" s="4" t="s">
        <v>454</v>
      </c>
      <c r="G791" s="9" t="s">
        <v>455</v>
      </c>
      <c r="H791" s="4" t="s">
        <v>1</v>
      </c>
      <c r="I791" s="62" t="s">
        <v>720</v>
      </c>
      <c r="J791" s="10">
        <v>9</v>
      </c>
    </row>
    <row r="792" spans="1:10" ht="35.15" customHeight="1" x14ac:dyDescent="0.25">
      <c r="A792" s="16" t="s">
        <v>26</v>
      </c>
      <c r="B792" s="4" t="s">
        <v>645</v>
      </c>
      <c r="C792" s="4" t="s">
        <v>740</v>
      </c>
      <c r="D792" s="4" t="s">
        <v>110</v>
      </c>
      <c r="E792" s="4" t="s">
        <v>1842</v>
      </c>
      <c r="F792" s="4" t="s">
        <v>454</v>
      </c>
      <c r="G792" s="9" t="s">
        <v>455</v>
      </c>
      <c r="H792" s="4" t="s">
        <v>2</v>
      </c>
      <c r="I792" s="62" t="s">
        <v>721</v>
      </c>
      <c r="J792" s="10">
        <v>18</v>
      </c>
    </row>
    <row r="793" spans="1:10" ht="35.15" customHeight="1" x14ac:dyDescent="0.25">
      <c r="A793" s="16" t="s">
        <v>26</v>
      </c>
      <c r="B793" s="4" t="s">
        <v>645</v>
      </c>
      <c r="C793" s="4" t="s">
        <v>740</v>
      </c>
      <c r="D793" s="4" t="s">
        <v>110</v>
      </c>
      <c r="E793" s="4" t="s">
        <v>1842</v>
      </c>
      <c r="F793" s="4" t="s">
        <v>456</v>
      </c>
      <c r="G793" s="9" t="s">
        <v>457</v>
      </c>
      <c r="H793" s="4" t="s">
        <v>0</v>
      </c>
      <c r="I793" s="62" t="s">
        <v>649</v>
      </c>
      <c r="J793" s="10">
        <v>15</v>
      </c>
    </row>
    <row r="794" spans="1:10" ht="35.15" customHeight="1" x14ac:dyDescent="0.25">
      <c r="A794" s="16" t="s">
        <v>26</v>
      </c>
      <c r="B794" s="4" t="s">
        <v>645</v>
      </c>
      <c r="C794" s="4" t="s">
        <v>740</v>
      </c>
      <c r="D794" s="4" t="s">
        <v>110</v>
      </c>
      <c r="E794" s="4" t="s">
        <v>1842</v>
      </c>
      <c r="F794" s="4" t="s">
        <v>456</v>
      </c>
      <c r="G794" s="9" t="s">
        <v>457</v>
      </c>
      <c r="H794" s="4" t="s">
        <v>1</v>
      </c>
      <c r="I794" s="62" t="s">
        <v>650</v>
      </c>
      <c r="J794" s="10">
        <v>15</v>
      </c>
    </row>
    <row r="795" spans="1:10" ht="35.15" customHeight="1" x14ac:dyDescent="0.25">
      <c r="A795" s="16" t="s">
        <v>26</v>
      </c>
      <c r="B795" s="4" t="s">
        <v>645</v>
      </c>
      <c r="C795" s="4" t="s">
        <v>740</v>
      </c>
      <c r="D795" s="4" t="s">
        <v>110</v>
      </c>
      <c r="E795" s="4" t="s">
        <v>1842</v>
      </c>
      <c r="F795" s="4" t="s">
        <v>456</v>
      </c>
      <c r="G795" s="9" t="s">
        <v>457</v>
      </c>
      <c r="H795" s="4" t="s">
        <v>2</v>
      </c>
      <c r="I795" s="62" t="s">
        <v>651</v>
      </c>
      <c r="J795" s="10">
        <v>6</v>
      </c>
    </row>
    <row r="796" spans="1:10" ht="35.15" customHeight="1" x14ac:dyDescent="0.25">
      <c r="A796" s="16" t="s">
        <v>26</v>
      </c>
      <c r="B796" s="4" t="s">
        <v>645</v>
      </c>
      <c r="C796" s="4" t="s">
        <v>740</v>
      </c>
      <c r="D796" s="4" t="s">
        <v>110</v>
      </c>
      <c r="E796" s="4" t="s">
        <v>1842</v>
      </c>
      <c r="F796" s="4" t="s">
        <v>1866</v>
      </c>
      <c r="G796" s="9" t="s">
        <v>168</v>
      </c>
      <c r="H796" s="4" t="s">
        <v>0</v>
      </c>
      <c r="I796" s="62" t="s">
        <v>722</v>
      </c>
      <c r="J796" s="10">
        <v>12</v>
      </c>
    </row>
    <row r="797" spans="1:10" ht="35.15" customHeight="1" x14ac:dyDescent="0.25">
      <c r="A797" s="16" t="s">
        <v>26</v>
      </c>
      <c r="B797" s="4" t="s">
        <v>645</v>
      </c>
      <c r="C797" s="4" t="s">
        <v>740</v>
      </c>
      <c r="D797" s="4" t="s">
        <v>110</v>
      </c>
      <c r="E797" s="4" t="s">
        <v>1842</v>
      </c>
      <c r="F797" s="4" t="s">
        <v>1866</v>
      </c>
      <c r="G797" s="9" t="s">
        <v>168</v>
      </c>
      <c r="H797" s="4" t="s">
        <v>1</v>
      </c>
      <c r="I797" s="62" t="s">
        <v>723</v>
      </c>
      <c r="J797" s="10">
        <v>12</v>
      </c>
    </row>
    <row r="798" spans="1:10" ht="35.15" customHeight="1" x14ac:dyDescent="0.25">
      <c r="A798" s="16" t="s">
        <v>26</v>
      </c>
      <c r="B798" s="4" t="s">
        <v>645</v>
      </c>
      <c r="C798" s="4" t="s">
        <v>740</v>
      </c>
      <c r="D798" s="4" t="s">
        <v>110</v>
      </c>
      <c r="E798" s="4" t="s">
        <v>1842</v>
      </c>
      <c r="F798" s="4" t="s">
        <v>1866</v>
      </c>
      <c r="G798" s="9" t="s">
        <v>168</v>
      </c>
      <c r="H798" s="4" t="s">
        <v>2</v>
      </c>
      <c r="I798" s="62" t="s">
        <v>724</v>
      </c>
      <c r="J798" s="10">
        <v>12</v>
      </c>
    </row>
    <row r="799" spans="1:10" ht="35.15" customHeight="1" x14ac:dyDescent="0.25">
      <c r="A799" s="16" t="s">
        <v>26</v>
      </c>
      <c r="B799" s="4" t="s">
        <v>645</v>
      </c>
      <c r="C799" s="4" t="s">
        <v>740</v>
      </c>
      <c r="D799" s="4" t="s">
        <v>110</v>
      </c>
      <c r="E799" s="4" t="s">
        <v>1842</v>
      </c>
      <c r="F799" s="4" t="s">
        <v>125</v>
      </c>
      <c r="G799" s="9" t="s">
        <v>126</v>
      </c>
      <c r="H799" s="4" t="s">
        <v>0</v>
      </c>
      <c r="I799" s="62" t="s">
        <v>652</v>
      </c>
      <c r="J799" s="10">
        <v>9</v>
      </c>
    </row>
    <row r="800" spans="1:10" ht="35.15" customHeight="1" x14ac:dyDescent="0.25">
      <c r="A800" s="16" t="s">
        <v>26</v>
      </c>
      <c r="B800" s="4" t="s">
        <v>645</v>
      </c>
      <c r="C800" s="4" t="s">
        <v>740</v>
      </c>
      <c r="D800" s="4" t="s">
        <v>110</v>
      </c>
      <c r="E800" s="4" t="s">
        <v>1842</v>
      </c>
      <c r="F800" s="4" t="s">
        <v>125</v>
      </c>
      <c r="G800" s="9" t="s">
        <v>126</v>
      </c>
      <c r="H800" s="4" t="s">
        <v>1</v>
      </c>
      <c r="I800" s="62" t="s">
        <v>653</v>
      </c>
      <c r="J800" s="10">
        <v>9</v>
      </c>
    </row>
    <row r="801" spans="1:10" ht="35.15" customHeight="1" x14ac:dyDescent="0.25">
      <c r="A801" s="16" t="s">
        <v>26</v>
      </c>
      <c r="B801" s="4" t="s">
        <v>645</v>
      </c>
      <c r="C801" s="4" t="s">
        <v>740</v>
      </c>
      <c r="D801" s="4" t="s">
        <v>110</v>
      </c>
      <c r="E801" s="4" t="s">
        <v>1842</v>
      </c>
      <c r="F801" s="4" t="s">
        <v>125</v>
      </c>
      <c r="G801" s="9" t="s">
        <v>126</v>
      </c>
      <c r="H801" s="4" t="s">
        <v>2</v>
      </c>
      <c r="I801" s="62" t="s">
        <v>654</v>
      </c>
      <c r="J801" s="10">
        <v>18</v>
      </c>
    </row>
    <row r="802" spans="1:10" ht="35.15" customHeight="1" x14ac:dyDescent="0.25">
      <c r="A802" s="16" t="s">
        <v>26</v>
      </c>
      <c r="B802" s="4" t="s">
        <v>645</v>
      </c>
      <c r="C802" s="4" t="s">
        <v>740</v>
      </c>
      <c r="D802" s="4" t="s">
        <v>110</v>
      </c>
      <c r="E802" s="4" t="s">
        <v>1842</v>
      </c>
      <c r="F802" s="4" t="s">
        <v>127</v>
      </c>
      <c r="G802" s="9" t="s">
        <v>129</v>
      </c>
      <c r="H802" s="4" t="s">
        <v>0</v>
      </c>
      <c r="I802" s="62" t="s">
        <v>725</v>
      </c>
      <c r="J802" s="10">
        <v>9</v>
      </c>
    </row>
    <row r="803" spans="1:10" ht="35.15" customHeight="1" x14ac:dyDescent="0.25">
      <c r="A803" s="16" t="s">
        <v>26</v>
      </c>
      <c r="B803" s="4" t="s">
        <v>645</v>
      </c>
      <c r="C803" s="4" t="s">
        <v>740</v>
      </c>
      <c r="D803" s="4" t="s">
        <v>110</v>
      </c>
      <c r="E803" s="4" t="s">
        <v>1842</v>
      </c>
      <c r="F803" s="4" t="s">
        <v>127</v>
      </c>
      <c r="G803" s="9" t="s">
        <v>129</v>
      </c>
      <c r="H803" s="4" t="s">
        <v>1</v>
      </c>
      <c r="I803" s="62" t="s">
        <v>726</v>
      </c>
      <c r="J803" s="10">
        <v>12</v>
      </c>
    </row>
    <row r="804" spans="1:10" ht="35.15" customHeight="1" x14ac:dyDescent="0.25">
      <c r="A804" s="16" t="s">
        <v>26</v>
      </c>
      <c r="B804" s="4" t="s">
        <v>645</v>
      </c>
      <c r="C804" s="4" t="s">
        <v>740</v>
      </c>
      <c r="D804" s="4" t="s">
        <v>110</v>
      </c>
      <c r="E804" s="4" t="s">
        <v>1842</v>
      </c>
      <c r="F804" s="4" t="s">
        <v>127</v>
      </c>
      <c r="G804" s="9" t="s">
        <v>129</v>
      </c>
      <c r="H804" s="4" t="s">
        <v>2</v>
      </c>
      <c r="I804" s="62" t="s">
        <v>727</v>
      </c>
      <c r="J804" s="10">
        <v>15</v>
      </c>
    </row>
    <row r="805" spans="1:10" ht="35.15" customHeight="1" x14ac:dyDescent="0.25">
      <c r="A805" s="16" t="s">
        <v>26</v>
      </c>
      <c r="B805" s="4" t="s">
        <v>551</v>
      </c>
      <c r="C805" s="4" t="s">
        <v>740</v>
      </c>
      <c r="D805" s="4" t="s">
        <v>134</v>
      </c>
      <c r="E805" s="4" t="s">
        <v>1842</v>
      </c>
      <c r="F805" s="4" t="s">
        <v>152</v>
      </c>
      <c r="G805" s="9" t="s">
        <v>153</v>
      </c>
      <c r="H805" s="4" t="s">
        <v>0</v>
      </c>
      <c r="I805" s="62" t="s">
        <v>775</v>
      </c>
      <c r="J805" s="10">
        <v>13</v>
      </c>
    </row>
    <row r="806" spans="1:10" ht="35.15" customHeight="1" x14ac:dyDescent="0.25">
      <c r="A806" s="16" t="s">
        <v>26</v>
      </c>
      <c r="B806" s="4" t="s">
        <v>551</v>
      </c>
      <c r="C806" s="4" t="s">
        <v>740</v>
      </c>
      <c r="D806" s="4" t="s">
        <v>134</v>
      </c>
      <c r="E806" s="4" t="s">
        <v>1842</v>
      </c>
      <c r="F806" s="4" t="s">
        <v>152</v>
      </c>
      <c r="G806" s="9" t="s">
        <v>153</v>
      </c>
      <c r="H806" s="4" t="s">
        <v>1</v>
      </c>
      <c r="I806" s="62" t="s">
        <v>776</v>
      </c>
      <c r="J806" s="10">
        <v>14</v>
      </c>
    </row>
    <row r="807" spans="1:10" ht="35.15" customHeight="1" x14ac:dyDescent="0.25">
      <c r="A807" s="16" t="s">
        <v>26</v>
      </c>
      <c r="B807" s="4" t="s">
        <v>551</v>
      </c>
      <c r="C807" s="4" t="s">
        <v>740</v>
      </c>
      <c r="D807" s="4" t="s">
        <v>134</v>
      </c>
      <c r="E807" s="4" t="s">
        <v>1842</v>
      </c>
      <c r="F807" s="4" t="s">
        <v>152</v>
      </c>
      <c r="G807" s="9" t="s">
        <v>153</v>
      </c>
      <c r="H807" s="4" t="s">
        <v>2</v>
      </c>
      <c r="I807" s="62" t="s">
        <v>777</v>
      </c>
      <c r="J807" s="10">
        <v>9</v>
      </c>
    </row>
    <row r="808" spans="1:10" ht="35.15" customHeight="1" x14ac:dyDescent="0.25">
      <c r="A808" s="16" t="s">
        <v>26</v>
      </c>
      <c r="B808" s="4" t="s">
        <v>551</v>
      </c>
      <c r="C808" s="4" t="s">
        <v>740</v>
      </c>
      <c r="D808" s="4" t="s">
        <v>134</v>
      </c>
      <c r="E808" s="4" t="s">
        <v>1842</v>
      </c>
      <c r="F808" s="4" t="s">
        <v>135</v>
      </c>
      <c r="G808" s="9" t="s">
        <v>741</v>
      </c>
      <c r="H808" s="4" t="s">
        <v>0</v>
      </c>
      <c r="I808" s="62" t="s">
        <v>742</v>
      </c>
      <c r="J808" s="10">
        <v>11</v>
      </c>
    </row>
    <row r="809" spans="1:10" ht="35.15" customHeight="1" x14ac:dyDescent="0.25">
      <c r="A809" s="16" t="s">
        <v>26</v>
      </c>
      <c r="B809" s="4" t="s">
        <v>551</v>
      </c>
      <c r="C809" s="4" t="s">
        <v>740</v>
      </c>
      <c r="D809" s="4" t="s">
        <v>134</v>
      </c>
      <c r="E809" s="4" t="s">
        <v>1842</v>
      </c>
      <c r="F809" s="4" t="s">
        <v>135</v>
      </c>
      <c r="G809" s="9" t="s">
        <v>741</v>
      </c>
      <c r="H809" s="4" t="s">
        <v>1</v>
      </c>
      <c r="I809" s="62" t="s">
        <v>743</v>
      </c>
      <c r="J809" s="10">
        <v>16</v>
      </c>
    </row>
    <row r="810" spans="1:10" ht="35.15" customHeight="1" x14ac:dyDescent="0.25">
      <c r="A810" s="16" t="s">
        <v>26</v>
      </c>
      <c r="B810" s="4" t="s">
        <v>551</v>
      </c>
      <c r="C810" s="4" t="s">
        <v>740</v>
      </c>
      <c r="D810" s="4" t="s">
        <v>134</v>
      </c>
      <c r="E810" s="4" t="s">
        <v>1842</v>
      </c>
      <c r="F810" s="4" t="s">
        <v>135</v>
      </c>
      <c r="G810" s="9" t="s">
        <v>741</v>
      </c>
      <c r="H810" s="4" t="s">
        <v>2</v>
      </c>
      <c r="I810" s="62" t="s">
        <v>744</v>
      </c>
      <c r="J810" s="10">
        <v>9</v>
      </c>
    </row>
    <row r="811" spans="1:10" ht="35.15" customHeight="1" x14ac:dyDescent="0.25">
      <c r="A811" s="16" t="s">
        <v>26</v>
      </c>
      <c r="B811" s="4" t="s">
        <v>551</v>
      </c>
      <c r="C811" s="4" t="s">
        <v>740</v>
      </c>
      <c r="D811" s="4" t="s">
        <v>134</v>
      </c>
      <c r="E811" s="4" t="s">
        <v>1842</v>
      </c>
      <c r="F811" s="4" t="s">
        <v>137</v>
      </c>
      <c r="G811" s="9" t="s">
        <v>745</v>
      </c>
      <c r="H811" s="4" t="s">
        <v>0</v>
      </c>
      <c r="I811" s="62" t="s">
        <v>746</v>
      </c>
      <c r="J811" s="10">
        <v>10</v>
      </c>
    </row>
    <row r="812" spans="1:10" ht="35.15" customHeight="1" x14ac:dyDescent="0.25">
      <c r="A812" s="16" t="s">
        <v>26</v>
      </c>
      <c r="B812" s="4" t="s">
        <v>551</v>
      </c>
      <c r="C812" s="4" t="s">
        <v>740</v>
      </c>
      <c r="D812" s="4" t="s">
        <v>134</v>
      </c>
      <c r="E812" s="4" t="s">
        <v>1842</v>
      </c>
      <c r="F812" s="4" t="s">
        <v>137</v>
      </c>
      <c r="G812" s="9" t="s">
        <v>745</v>
      </c>
      <c r="H812" s="4" t="s">
        <v>1</v>
      </c>
      <c r="I812" s="62" t="s">
        <v>747</v>
      </c>
      <c r="J812" s="10">
        <v>16</v>
      </c>
    </row>
    <row r="813" spans="1:10" ht="35.15" customHeight="1" x14ac:dyDescent="0.25">
      <c r="A813" s="16" t="s">
        <v>26</v>
      </c>
      <c r="B813" s="4" t="s">
        <v>551</v>
      </c>
      <c r="C813" s="4" t="s">
        <v>740</v>
      </c>
      <c r="D813" s="4" t="s">
        <v>134</v>
      </c>
      <c r="E813" s="4" t="s">
        <v>1842</v>
      </c>
      <c r="F813" s="4" t="s">
        <v>137</v>
      </c>
      <c r="G813" s="9" t="s">
        <v>745</v>
      </c>
      <c r="H813" s="4" t="s">
        <v>2</v>
      </c>
      <c r="I813" s="62" t="s">
        <v>748</v>
      </c>
      <c r="J813" s="10">
        <v>10</v>
      </c>
    </row>
    <row r="814" spans="1:10" ht="35.15" customHeight="1" x14ac:dyDescent="0.25">
      <c r="A814" s="16" t="s">
        <v>26</v>
      </c>
      <c r="B814" s="4" t="s">
        <v>551</v>
      </c>
      <c r="C814" s="4" t="s">
        <v>752</v>
      </c>
      <c r="D814" s="4" t="s">
        <v>134</v>
      </c>
      <c r="E814" s="4" t="s">
        <v>1842</v>
      </c>
      <c r="F814" s="4" t="s">
        <v>458</v>
      </c>
      <c r="G814" s="9" t="s">
        <v>459</v>
      </c>
      <c r="H814" s="4" t="s">
        <v>0</v>
      </c>
      <c r="I814" s="62" t="s">
        <v>942</v>
      </c>
      <c r="J814" s="10">
        <v>10</v>
      </c>
    </row>
    <row r="815" spans="1:10" ht="35.15" customHeight="1" x14ac:dyDescent="0.25">
      <c r="A815" s="16" t="s">
        <v>26</v>
      </c>
      <c r="B815" s="4" t="s">
        <v>551</v>
      </c>
      <c r="C815" s="4" t="s">
        <v>752</v>
      </c>
      <c r="D815" s="4" t="s">
        <v>134</v>
      </c>
      <c r="E815" s="4" t="s">
        <v>1842</v>
      </c>
      <c r="F815" s="4" t="s">
        <v>458</v>
      </c>
      <c r="G815" s="9" t="s">
        <v>459</v>
      </c>
      <c r="H815" s="4" t="s">
        <v>1</v>
      </c>
      <c r="I815" s="62" t="s">
        <v>943</v>
      </c>
      <c r="J815" s="10">
        <v>18</v>
      </c>
    </row>
    <row r="816" spans="1:10" ht="35.15" customHeight="1" x14ac:dyDescent="0.25">
      <c r="A816" s="16" t="s">
        <v>26</v>
      </c>
      <c r="B816" s="4" t="s">
        <v>551</v>
      </c>
      <c r="C816" s="4" t="s">
        <v>752</v>
      </c>
      <c r="D816" s="4" t="s">
        <v>134</v>
      </c>
      <c r="E816" s="4" t="s">
        <v>1842</v>
      </c>
      <c r="F816" s="4" t="s">
        <v>458</v>
      </c>
      <c r="G816" s="9" t="s">
        <v>459</v>
      </c>
      <c r="H816" s="4" t="s">
        <v>2</v>
      </c>
      <c r="I816" s="62" t="s">
        <v>944</v>
      </c>
      <c r="J816" s="10">
        <v>8</v>
      </c>
    </row>
    <row r="817" spans="1:10" ht="35.15" customHeight="1" x14ac:dyDescent="0.25">
      <c r="A817" s="16" t="s">
        <v>26</v>
      </c>
      <c r="B817" s="4" t="s">
        <v>551</v>
      </c>
      <c r="C817" s="4" t="s">
        <v>752</v>
      </c>
      <c r="D817" s="4" t="s">
        <v>134</v>
      </c>
      <c r="E817" s="4" t="s">
        <v>1842</v>
      </c>
      <c r="F817" s="4" t="s">
        <v>154</v>
      </c>
      <c r="G817" s="9" t="s">
        <v>155</v>
      </c>
      <c r="H817" s="4" t="s">
        <v>0</v>
      </c>
      <c r="I817" s="62" t="s">
        <v>778</v>
      </c>
      <c r="J817" s="10">
        <v>10</v>
      </c>
    </row>
    <row r="818" spans="1:10" ht="35.15" customHeight="1" x14ac:dyDescent="0.25">
      <c r="A818" s="16" t="s">
        <v>26</v>
      </c>
      <c r="B818" s="4" t="s">
        <v>551</v>
      </c>
      <c r="C818" s="4" t="s">
        <v>752</v>
      </c>
      <c r="D818" s="4" t="s">
        <v>134</v>
      </c>
      <c r="E818" s="4" t="s">
        <v>1842</v>
      </c>
      <c r="F818" s="4" t="s">
        <v>154</v>
      </c>
      <c r="G818" s="9" t="s">
        <v>155</v>
      </c>
      <c r="H818" s="4" t="s">
        <v>1</v>
      </c>
      <c r="I818" s="62" t="s">
        <v>779</v>
      </c>
      <c r="J818" s="10">
        <v>14</v>
      </c>
    </row>
    <row r="819" spans="1:10" ht="35.15" customHeight="1" x14ac:dyDescent="0.25">
      <c r="A819" s="16" t="s">
        <v>26</v>
      </c>
      <c r="B819" s="4" t="s">
        <v>551</v>
      </c>
      <c r="C819" s="4" t="s">
        <v>752</v>
      </c>
      <c r="D819" s="4" t="s">
        <v>134</v>
      </c>
      <c r="E819" s="4" t="s">
        <v>1842</v>
      </c>
      <c r="F819" s="4" t="s">
        <v>154</v>
      </c>
      <c r="G819" s="9" t="s">
        <v>155</v>
      </c>
      <c r="H819" s="4" t="s">
        <v>2</v>
      </c>
      <c r="I819" s="62" t="s">
        <v>780</v>
      </c>
      <c r="J819" s="10">
        <v>12</v>
      </c>
    </row>
    <row r="820" spans="1:10" ht="35.15" customHeight="1" x14ac:dyDescent="0.25">
      <c r="A820" s="16" t="s">
        <v>26</v>
      </c>
      <c r="B820" s="4" t="s">
        <v>551</v>
      </c>
      <c r="C820" s="4" t="s">
        <v>752</v>
      </c>
      <c r="D820" s="4" t="s">
        <v>134</v>
      </c>
      <c r="E820" s="4" t="s">
        <v>1842</v>
      </c>
      <c r="F820" s="4" t="s">
        <v>141</v>
      </c>
      <c r="G820" s="9" t="s">
        <v>753</v>
      </c>
      <c r="H820" s="4" t="s">
        <v>0</v>
      </c>
      <c r="I820" s="62" t="s">
        <v>754</v>
      </c>
      <c r="J820" s="10">
        <v>14</v>
      </c>
    </row>
    <row r="821" spans="1:10" ht="35.15" customHeight="1" x14ac:dyDescent="0.25">
      <c r="A821" s="16" t="s">
        <v>26</v>
      </c>
      <c r="B821" s="4" t="s">
        <v>551</v>
      </c>
      <c r="C821" s="4" t="s">
        <v>752</v>
      </c>
      <c r="D821" s="4" t="s">
        <v>134</v>
      </c>
      <c r="E821" s="4" t="s">
        <v>1842</v>
      </c>
      <c r="F821" s="4" t="s">
        <v>141</v>
      </c>
      <c r="G821" s="9" t="s">
        <v>753</v>
      </c>
      <c r="H821" s="4" t="s">
        <v>1</v>
      </c>
      <c r="I821" s="62" t="s">
        <v>755</v>
      </c>
      <c r="J821" s="10">
        <v>13</v>
      </c>
    </row>
    <row r="822" spans="1:10" ht="35.15" customHeight="1" x14ac:dyDescent="0.25">
      <c r="A822" s="16" t="s">
        <v>26</v>
      </c>
      <c r="B822" s="4" t="s">
        <v>551</v>
      </c>
      <c r="C822" s="4" t="s">
        <v>752</v>
      </c>
      <c r="D822" s="4" t="s">
        <v>134</v>
      </c>
      <c r="E822" s="4" t="s">
        <v>1842</v>
      </c>
      <c r="F822" s="4" t="s">
        <v>141</v>
      </c>
      <c r="G822" s="9" t="s">
        <v>753</v>
      </c>
      <c r="H822" s="4" t="s">
        <v>2</v>
      </c>
      <c r="I822" s="62" t="s">
        <v>756</v>
      </c>
      <c r="J822" s="10">
        <v>9</v>
      </c>
    </row>
    <row r="823" spans="1:10" ht="35.15" customHeight="1" x14ac:dyDescent="0.25">
      <c r="A823" s="16" t="s">
        <v>26</v>
      </c>
      <c r="B823" s="4" t="s">
        <v>551</v>
      </c>
      <c r="C823" s="4" t="s">
        <v>752</v>
      </c>
      <c r="D823" s="4" t="s">
        <v>134</v>
      </c>
      <c r="E823" s="4" t="s">
        <v>1842</v>
      </c>
      <c r="F823" s="4" t="s">
        <v>143</v>
      </c>
      <c r="G823" s="9" t="s">
        <v>1896</v>
      </c>
      <c r="H823" s="4" t="s">
        <v>0</v>
      </c>
      <c r="I823" s="62" t="s">
        <v>757</v>
      </c>
      <c r="J823" s="10">
        <v>12</v>
      </c>
    </row>
    <row r="824" spans="1:10" ht="35.15" customHeight="1" x14ac:dyDescent="0.25">
      <c r="A824" s="16" t="s">
        <v>26</v>
      </c>
      <c r="B824" s="4" t="s">
        <v>551</v>
      </c>
      <c r="C824" s="4" t="s">
        <v>752</v>
      </c>
      <c r="D824" s="4" t="s">
        <v>134</v>
      </c>
      <c r="E824" s="4" t="s">
        <v>1842</v>
      </c>
      <c r="F824" s="4" t="s">
        <v>143</v>
      </c>
      <c r="G824" s="9" t="s">
        <v>1896</v>
      </c>
      <c r="H824" s="4" t="s">
        <v>1</v>
      </c>
      <c r="I824" s="62" t="s">
        <v>758</v>
      </c>
      <c r="J824" s="10">
        <v>14</v>
      </c>
    </row>
    <row r="825" spans="1:10" ht="35.15" customHeight="1" x14ac:dyDescent="0.25">
      <c r="A825" s="16" t="s">
        <v>26</v>
      </c>
      <c r="B825" s="4" t="s">
        <v>551</v>
      </c>
      <c r="C825" s="4" t="s">
        <v>752</v>
      </c>
      <c r="D825" s="4" t="s">
        <v>134</v>
      </c>
      <c r="E825" s="4" t="s">
        <v>1842</v>
      </c>
      <c r="F825" s="4" t="s">
        <v>143</v>
      </c>
      <c r="G825" s="9" t="s">
        <v>1896</v>
      </c>
      <c r="H825" s="4" t="s">
        <v>2</v>
      </c>
      <c r="I825" s="62" t="s">
        <v>759</v>
      </c>
      <c r="J825" s="10">
        <v>10</v>
      </c>
    </row>
    <row r="826" spans="1:10" ht="35.15" customHeight="1" x14ac:dyDescent="0.25">
      <c r="A826" s="16" t="s">
        <v>26</v>
      </c>
      <c r="B826" s="4" t="s">
        <v>551</v>
      </c>
      <c r="C826" s="4" t="s">
        <v>752</v>
      </c>
      <c r="D826" s="4" t="s">
        <v>134</v>
      </c>
      <c r="E826" s="4" t="s">
        <v>1842</v>
      </c>
      <c r="F826" s="4" t="s">
        <v>146</v>
      </c>
      <c r="G826" s="9" t="s">
        <v>350</v>
      </c>
      <c r="H826" s="4" t="s">
        <v>0</v>
      </c>
      <c r="I826" s="62" t="s">
        <v>762</v>
      </c>
      <c r="J826" s="10"/>
    </row>
    <row r="827" spans="1:10" ht="35.15" customHeight="1" x14ac:dyDescent="0.25">
      <c r="A827" s="16" t="s">
        <v>26</v>
      </c>
      <c r="B827" s="4" t="s">
        <v>551</v>
      </c>
      <c r="C827" s="4" t="s">
        <v>752</v>
      </c>
      <c r="D827" s="4" t="s">
        <v>134</v>
      </c>
      <c r="E827" s="4" t="s">
        <v>1842</v>
      </c>
      <c r="F827" s="4" t="s">
        <v>146</v>
      </c>
      <c r="G827" s="9" t="s">
        <v>350</v>
      </c>
      <c r="H827" s="4" t="s">
        <v>1</v>
      </c>
      <c r="I827" s="62" t="s">
        <v>763</v>
      </c>
      <c r="J827" s="10"/>
    </row>
    <row r="828" spans="1:10" ht="35.15" customHeight="1" x14ac:dyDescent="0.25">
      <c r="A828" s="16" t="s">
        <v>26</v>
      </c>
      <c r="B828" s="4" t="s">
        <v>551</v>
      </c>
      <c r="C828" s="4" t="s">
        <v>752</v>
      </c>
      <c r="D828" s="4" t="s">
        <v>134</v>
      </c>
      <c r="E828" s="4" t="s">
        <v>1842</v>
      </c>
      <c r="F828" s="4" t="s">
        <v>146</v>
      </c>
      <c r="G828" s="9" t="s">
        <v>350</v>
      </c>
      <c r="H828" s="4" t="s">
        <v>2</v>
      </c>
      <c r="I828" s="62" t="s">
        <v>764</v>
      </c>
      <c r="J828" s="10"/>
    </row>
    <row r="829" spans="1:10" ht="35.15" customHeight="1" x14ac:dyDescent="0.25">
      <c r="A829" s="16" t="s">
        <v>26</v>
      </c>
      <c r="B829" s="4" t="s">
        <v>551</v>
      </c>
      <c r="C829" s="4" t="s">
        <v>752</v>
      </c>
      <c r="D829" s="4" t="s">
        <v>134</v>
      </c>
      <c r="E829" s="4" t="s">
        <v>1842</v>
      </c>
      <c r="F829" s="4" t="s">
        <v>146</v>
      </c>
      <c r="G829" s="9" t="s">
        <v>350</v>
      </c>
      <c r="H829" s="4" t="s">
        <v>3</v>
      </c>
      <c r="I829" s="62" t="s">
        <v>765</v>
      </c>
      <c r="J829" s="10"/>
    </row>
    <row r="830" spans="1:10" ht="35.15" customHeight="1" x14ac:dyDescent="0.25">
      <c r="A830" s="16" t="s">
        <v>26</v>
      </c>
      <c r="B830" s="4" t="s">
        <v>551</v>
      </c>
      <c r="C830" s="4" t="s">
        <v>766</v>
      </c>
      <c r="D830" s="4" t="s">
        <v>134</v>
      </c>
      <c r="E830" s="4" t="s">
        <v>1842</v>
      </c>
      <c r="F830" s="4" t="s">
        <v>460</v>
      </c>
      <c r="G830" s="9" t="s">
        <v>461</v>
      </c>
      <c r="H830" s="4" t="s">
        <v>0</v>
      </c>
      <c r="I830" s="62" t="s">
        <v>945</v>
      </c>
      <c r="J830" s="10">
        <v>14</v>
      </c>
    </row>
    <row r="831" spans="1:10" ht="35.15" customHeight="1" x14ac:dyDescent="0.25">
      <c r="A831" s="16" t="s">
        <v>26</v>
      </c>
      <c r="B831" s="4" t="s">
        <v>551</v>
      </c>
      <c r="C831" s="4" t="s">
        <v>766</v>
      </c>
      <c r="D831" s="4" t="s">
        <v>134</v>
      </c>
      <c r="E831" s="4" t="s">
        <v>1842</v>
      </c>
      <c r="F831" s="4" t="s">
        <v>460</v>
      </c>
      <c r="G831" s="9" t="s">
        <v>461</v>
      </c>
      <c r="H831" s="4" t="s">
        <v>1</v>
      </c>
      <c r="I831" s="62" t="s">
        <v>946</v>
      </c>
      <c r="J831" s="10">
        <v>9</v>
      </c>
    </row>
    <row r="832" spans="1:10" ht="35.15" customHeight="1" x14ac:dyDescent="0.25">
      <c r="A832" s="16" t="s">
        <v>26</v>
      </c>
      <c r="B832" s="4" t="s">
        <v>551</v>
      </c>
      <c r="C832" s="4" t="s">
        <v>766</v>
      </c>
      <c r="D832" s="4" t="s">
        <v>134</v>
      </c>
      <c r="E832" s="4" t="s">
        <v>1842</v>
      </c>
      <c r="F832" s="4" t="s">
        <v>460</v>
      </c>
      <c r="G832" s="9" t="s">
        <v>461</v>
      </c>
      <c r="H832" s="4" t="s">
        <v>2</v>
      </c>
      <c r="I832" s="62" t="s">
        <v>947</v>
      </c>
      <c r="J832" s="10">
        <v>13</v>
      </c>
    </row>
    <row r="833" spans="1:10" ht="35.15" customHeight="1" x14ac:dyDescent="0.25">
      <c r="A833" s="16" t="s">
        <v>26</v>
      </c>
      <c r="B833" s="4" t="s">
        <v>551</v>
      </c>
      <c r="C833" s="4" t="s">
        <v>766</v>
      </c>
      <c r="D833" s="4" t="s">
        <v>134</v>
      </c>
      <c r="E833" s="4" t="s">
        <v>1842</v>
      </c>
      <c r="F833" s="4" t="s">
        <v>1867</v>
      </c>
      <c r="G833" s="9" t="s">
        <v>462</v>
      </c>
      <c r="H833" s="4" t="s">
        <v>0</v>
      </c>
      <c r="I833" s="62" t="s">
        <v>561</v>
      </c>
      <c r="J833" s="10">
        <v>18</v>
      </c>
    </row>
    <row r="834" spans="1:10" ht="35.15" customHeight="1" x14ac:dyDescent="0.25">
      <c r="A834" s="16" t="s">
        <v>26</v>
      </c>
      <c r="B834" s="4" t="s">
        <v>551</v>
      </c>
      <c r="C834" s="4" t="s">
        <v>766</v>
      </c>
      <c r="D834" s="4" t="s">
        <v>134</v>
      </c>
      <c r="E834" s="4" t="s">
        <v>1842</v>
      </c>
      <c r="F834" s="4" t="s">
        <v>1867</v>
      </c>
      <c r="G834" s="9" t="s">
        <v>462</v>
      </c>
      <c r="H834" s="4" t="s">
        <v>1</v>
      </c>
      <c r="I834" s="62" t="s">
        <v>562</v>
      </c>
      <c r="J834" s="10">
        <v>14</v>
      </c>
    </row>
    <row r="835" spans="1:10" ht="35.15" customHeight="1" x14ac:dyDescent="0.25">
      <c r="A835" s="16" t="s">
        <v>26</v>
      </c>
      <c r="B835" s="4" t="s">
        <v>551</v>
      </c>
      <c r="C835" s="4" t="s">
        <v>766</v>
      </c>
      <c r="D835" s="4" t="s">
        <v>134</v>
      </c>
      <c r="E835" s="4" t="s">
        <v>1842</v>
      </c>
      <c r="F835" s="4" t="s">
        <v>1867</v>
      </c>
      <c r="G835" s="9" t="s">
        <v>462</v>
      </c>
      <c r="H835" s="4" t="s">
        <v>2</v>
      </c>
      <c r="I835" s="62" t="s">
        <v>563</v>
      </c>
      <c r="J835" s="10">
        <v>4</v>
      </c>
    </row>
    <row r="836" spans="1:10" ht="35.15" customHeight="1" x14ac:dyDescent="0.25">
      <c r="A836" s="16" t="s">
        <v>26</v>
      </c>
      <c r="B836" s="4" t="s">
        <v>551</v>
      </c>
      <c r="C836" s="4" t="s">
        <v>766</v>
      </c>
      <c r="D836" s="4" t="s">
        <v>134</v>
      </c>
      <c r="E836" s="4" t="s">
        <v>1842</v>
      </c>
      <c r="F836" s="4" t="s">
        <v>139</v>
      </c>
      <c r="G836" s="9" t="s">
        <v>463</v>
      </c>
      <c r="H836" s="4" t="s">
        <v>0</v>
      </c>
      <c r="I836" s="62" t="s">
        <v>749</v>
      </c>
      <c r="J836" s="10">
        <v>8</v>
      </c>
    </row>
    <row r="837" spans="1:10" ht="35.15" customHeight="1" x14ac:dyDescent="0.25">
      <c r="A837" s="16" t="s">
        <v>26</v>
      </c>
      <c r="B837" s="4" t="s">
        <v>551</v>
      </c>
      <c r="C837" s="4" t="s">
        <v>766</v>
      </c>
      <c r="D837" s="4" t="s">
        <v>134</v>
      </c>
      <c r="E837" s="4" t="s">
        <v>1842</v>
      </c>
      <c r="F837" s="4" t="s">
        <v>139</v>
      </c>
      <c r="G837" s="9" t="s">
        <v>463</v>
      </c>
      <c r="H837" s="4" t="s">
        <v>1</v>
      </c>
      <c r="I837" s="62" t="s">
        <v>750</v>
      </c>
      <c r="J837" s="10">
        <v>12</v>
      </c>
    </row>
    <row r="838" spans="1:10" ht="35.15" customHeight="1" x14ac:dyDescent="0.25">
      <c r="A838" s="16" t="s">
        <v>26</v>
      </c>
      <c r="B838" s="4" t="s">
        <v>551</v>
      </c>
      <c r="C838" s="4" t="s">
        <v>766</v>
      </c>
      <c r="D838" s="4" t="s">
        <v>134</v>
      </c>
      <c r="E838" s="4" t="s">
        <v>1842</v>
      </c>
      <c r="F838" s="4" t="s">
        <v>139</v>
      </c>
      <c r="G838" s="9" t="s">
        <v>463</v>
      </c>
      <c r="H838" s="4" t="s">
        <v>2</v>
      </c>
      <c r="I838" s="62" t="s">
        <v>751</v>
      </c>
      <c r="J838" s="10">
        <v>16</v>
      </c>
    </row>
    <row r="839" spans="1:10" ht="35.15" customHeight="1" x14ac:dyDescent="0.25">
      <c r="A839" s="16" t="s">
        <v>26</v>
      </c>
      <c r="B839" s="4" t="s">
        <v>551</v>
      </c>
      <c r="C839" s="4" t="s">
        <v>766</v>
      </c>
      <c r="D839" s="4" t="s">
        <v>134</v>
      </c>
      <c r="E839" s="4" t="s">
        <v>1842</v>
      </c>
      <c r="F839" s="4" t="s">
        <v>148</v>
      </c>
      <c r="G839" s="9" t="s">
        <v>767</v>
      </c>
      <c r="H839" s="4" t="s">
        <v>0</v>
      </c>
      <c r="I839" s="62" t="s">
        <v>768</v>
      </c>
      <c r="J839" s="10">
        <v>7</v>
      </c>
    </row>
    <row r="840" spans="1:10" ht="35.15" customHeight="1" x14ac:dyDescent="0.25">
      <c r="A840" s="16" t="s">
        <v>26</v>
      </c>
      <c r="B840" s="4" t="s">
        <v>551</v>
      </c>
      <c r="C840" s="4" t="s">
        <v>766</v>
      </c>
      <c r="D840" s="4" t="s">
        <v>134</v>
      </c>
      <c r="E840" s="4" t="s">
        <v>1842</v>
      </c>
      <c r="F840" s="4" t="s">
        <v>148</v>
      </c>
      <c r="G840" s="9" t="s">
        <v>767</v>
      </c>
      <c r="H840" s="4" t="s">
        <v>1</v>
      </c>
      <c r="I840" s="62" t="s">
        <v>769</v>
      </c>
      <c r="J840" s="10">
        <v>15</v>
      </c>
    </row>
    <row r="841" spans="1:10" ht="35.15" customHeight="1" x14ac:dyDescent="0.25">
      <c r="A841" s="16" t="s">
        <v>26</v>
      </c>
      <c r="B841" s="4" t="s">
        <v>551</v>
      </c>
      <c r="C841" s="4" t="s">
        <v>766</v>
      </c>
      <c r="D841" s="4" t="s">
        <v>134</v>
      </c>
      <c r="E841" s="4" t="s">
        <v>1842</v>
      </c>
      <c r="F841" s="4" t="s">
        <v>148</v>
      </c>
      <c r="G841" s="9" t="s">
        <v>767</v>
      </c>
      <c r="H841" s="4" t="s">
        <v>2</v>
      </c>
      <c r="I841" s="62" t="s">
        <v>770</v>
      </c>
      <c r="J841" s="10">
        <v>14</v>
      </c>
    </row>
    <row r="842" spans="1:10" ht="35.15" customHeight="1" x14ac:dyDescent="0.25">
      <c r="A842" s="16" t="s">
        <v>26</v>
      </c>
      <c r="B842" s="4" t="s">
        <v>551</v>
      </c>
      <c r="C842" s="4" t="s">
        <v>766</v>
      </c>
      <c r="D842" s="4" t="s">
        <v>134</v>
      </c>
      <c r="E842" s="4" t="s">
        <v>1842</v>
      </c>
      <c r="F842" s="4" t="s">
        <v>156</v>
      </c>
      <c r="G842" s="9" t="s">
        <v>356</v>
      </c>
      <c r="H842" s="4" t="s">
        <v>0</v>
      </c>
      <c r="I842" s="62" t="s">
        <v>781</v>
      </c>
      <c r="J842" s="10"/>
    </row>
    <row r="843" spans="1:10" ht="35.15" customHeight="1" x14ac:dyDescent="0.25">
      <c r="A843" s="16" t="s">
        <v>26</v>
      </c>
      <c r="B843" s="4" t="s">
        <v>551</v>
      </c>
      <c r="C843" s="4" t="s">
        <v>766</v>
      </c>
      <c r="D843" s="4" t="s">
        <v>134</v>
      </c>
      <c r="E843" s="4" t="s">
        <v>1842</v>
      </c>
      <c r="F843" s="4" t="s">
        <v>156</v>
      </c>
      <c r="G843" s="9" t="s">
        <v>356</v>
      </c>
      <c r="H843" s="4" t="s">
        <v>1</v>
      </c>
      <c r="I843" s="62" t="s">
        <v>782</v>
      </c>
      <c r="J843" s="10"/>
    </row>
    <row r="844" spans="1:10" ht="35.15" customHeight="1" x14ac:dyDescent="0.25">
      <c r="A844" s="16" t="s">
        <v>26</v>
      </c>
      <c r="B844" s="4" t="s">
        <v>551</v>
      </c>
      <c r="C844" s="4" t="s">
        <v>766</v>
      </c>
      <c r="D844" s="4" t="s">
        <v>134</v>
      </c>
      <c r="E844" s="4" t="s">
        <v>1842</v>
      </c>
      <c r="F844" s="4" t="s">
        <v>156</v>
      </c>
      <c r="G844" s="9" t="s">
        <v>356</v>
      </c>
      <c r="H844" s="4" t="s">
        <v>2</v>
      </c>
      <c r="I844" s="62" t="s">
        <v>783</v>
      </c>
      <c r="J844" s="10"/>
    </row>
    <row r="845" spans="1:10" ht="35.15" customHeight="1" x14ac:dyDescent="0.25">
      <c r="A845" s="16" t="s">
        <v>26</v>
      </c>
      <c r="B845" s="4" t="s">
        <v>645</v>
      </c>
      <c r="C845" s="4" t="s">
        <v>740</v>
      </c>
      <c r="D845" s="4" t="s">
        <v>134</v>
      </c>
      <c r="E845" s="4" t="s">
        <v>1842</v>
      </c>
      <c r="F845" s="4" t="s">
        <v>175</v>
      </c>
      <c r="G845" s="9" t="s">
        <v>176</v>
      </c>
      <c r="H845" s="4" t="s">
        <v>0</v>
      </c>
      <c r="I845" s="62" t="s">
        <v>974</v>
      </c>
      <c r="J845" s="10">
        <v>9</v>
      </c>
    </row>
    <row r="846" spans="1:10" ht="35.15" customHeight="1" x14ac:dyDescent="0.25">
      <c r="A846" s="16" t="s">
        <v>26</v>
      </c>
      <c r="B846" s="4" t="s">
        <v>645</v>
      </c>
      <c r="C846" s="4" t="s">
        <v>740</v>
      </c>
      <c r="D846" s="4" t="s">
        <v>134</v>
      </c>
      <c r="E846" s="4" t="s">
        <v>1842</v>
      </c>
      <c r="F846" s="4" t="s">
        <v>175</v>
      </c>
      <c r="G846" s="9" t="s">
        <v>176</v>
      </c>
      <c r="H846" s="4" t="s">
        <v>1</v>
      </c>
      <c r="I846" s="62" t="s">
        <v>975</v>
      </c>
      <c r="J846" s="10">
        <v>9</v>
      </c>
    </row>
    <row r="847" spans="1:10" ht="35.15" customHeight="1" x14ac:dyDescent="0.25">
      <c r="A847" s="16" t="s">
        <v>26</v>
      </c>
      <c r="B847" s="4" t="s">
        <v>645</v>
      </c>
      <c r="C847" s="4" t="s">
        <v>740</v>
      </c>
      <c r="D847" s="4" t="s">
        <v>134</v>
      </c>
      <c r="E847" s="4" t="s">
        <v>1842</v>
      </c>
      <c r="F847" s="4" t="s">
        <v>175</v>
      </c>
      <c r="G847" s="9" t="s">
        <v>176</v>
      </c>
      <c r="H847" s="4" t="s">
        <v>2</v>
      </c>
      <c r="I847" s="62" t="s">
        <v>976</v>
      </c>
      <c r="J847" s="10">
        <v>18</v>
      </c>
    </row>
    <row r="848" spans="1:10" ht="35.15" customHeight="1" x14ac:dyDescent="0.25">
      <c r="A848" s="16" t="s">
        <v>26</v>
      </c>
      <c r="B848" s="4" t="s">
        <v>645</v>
      </c>
      <c r="C848" s="4" t="s">
        <v>740</v>
      </c>
      <c r="D848" s="4" t="s">
        <v>134</v>
      </c>
      <c r="E848" s="4" t="s">
        <v>1842</v>
      </c>
      <c r="F848" s="4" t="s">
        <v>158</v>
      </c>
      <c r="G848" s="9" t="s">
        <v>159</v>
      </c>
      <c r="H848" s="4" t="s">
        <v>0</v>
      </c>
      <c r="I848" s="62" t="s">
        <v>948</v>
      </c>
      <c r="J848" s="10">
        <v>15</v>
      </c>
    </row>
    <row r="849" spans="1:10" ht="35.15" customHeight="1" x14ac:dyDescent="0.25">
      <c r="A849" s="16" t="s">
        <v>26</v>
      </c>
      <c r="B849" s="4" t="s">
        <v>645</v>
      </c>
      <c r="C849" s="4" t="s">
        <v>740</v>
      </c>
      <c r="D849" s="4" t="s">
        <v>134</v>
      </c>
      <c r="E849" s="4" t="s">
        <v>1842</v>
      </c>
      <c r="F849" s="4" t="s">
        <v>158</v>
      </c>
      <c r="G849" s="9" t="s">
        <v>159</v>
      </c>
      <c r="H849" s="4" t="s">
        <v>1</v>
      </c>
      <c r="I849" s="62" t="s">
        <v>949</v>
      </c>
      <c r="J849" s="10">
        <v>15</v>
      </c>
    </row>
    <row r="850" spans="1:10" ht="35.15" customHeight="1" x14ac:dyDescent="0.25">
      <c r="A850" s="16" t="s">
        <v>26</v>
      </c>
      <c r="B850" s="4" t="s">
        <v>645</v>
      </c>
      <c r="C850" s="4" t="s">
        <v>740</v>
      </c>
      <c r="D850" s="4" t="s">
        <v>134</v>
      </c>
      <c r="E850" s="4" t="s">
        <v>1842</v>
      </c>
      <c r="F850" s="4" t="s">
        <v>158</v>
      </c>
      <c r="G850" s="9" t="s">
        <v>159</v>
      </c>
      <c r="H850" s="4" t="s">
        <v>2</v>
      </c>
      <c r="I850" s="62" t="s">
        <v>950</v>
      </c>
      <c r="J850" s="10">
        <v>6</v>
      </c>
    </row>
    <row r="851" spans="1:10" ht="35.15" customHeight="1" x14ac:dyDescent="0.25">
      <c r="A851" s="16" t="s">
        <v>26</v>
      </c>
      <c r="B851" s="4" t="s">
        <v>645</v>
      </c>
      <c r="C851" s="4" t="s">
        <v>740</v>
      </c>
      <c r="D851" s="4" t="s">
        <v>134</v>
      </c>
      <c r="E851" s="4" t="s">
        <v>1842</v>
      </c>
      <c r="F851" s="4" t="s">
        <v>160</v>
      </c>
      <c r="G851" s="9" t="s">
        <v>161</v>
      </c>
      <c r="H851" s="4" t="s">
        <v>0</v>
      </c>
      <c r="I851" s="62" t="s">
        <v>951</v>
      </c>
      <c r="J851" s="10">
        <v>15</v>
      </c>
    </row>
    <row r="852" spans="1:10" ht="35.15" customHeight="1" x14ac:dyDescent="0.25">
      <c r="A852" s="16" t="s">
        <v>26</v>
      </c>
      <c r="B852" s="4" t="s">
        <v>645</v>
      </c>
      <c r="C852" s="4" t="s">
        <v>740</v>
      </c>
      <c r="D852" s="4" t="s">
        <v>134</v>
      </c>
      <c r="E852" s="4" t="s">
        <v>1842</v>
      </c>
      <c r="F852" s="4" t="s">
        <v>160</v>
      </c>
      <c r="G852" s="9" t="s">
        <v>161</v>
      </c>
      <c r="H852" s="4" t="s">
        <v>1</v>
      </c>
      <c r="I852" s="62" t="s">
        <v>1099</v>
      </c>
      <c r="J852" s="10">
        <v>15</v>
      </c>
    </row>
    <row r="853" spans="1:10" ht="35.15" customHeight="1" x14ac:dyDescent="0.25">
      <c r="A853" s="16" t="s">
        <v>26</v>
      </c>
      <c r="B853" s="4" t="s">
        <v>645</v>
      </c>
      <c r="C853" s="4" t="s">
        <v>740</v>
      </c>
      <c r="D853" s="4" t="s">
        <v>134</v>
      </c>
      <c r="E853" s="4" t="s">
        <v>1842</v>
      </c>
      <c r="F853" s="4" t="s">
        <v>160</v>
      </c>
      <c r="G853" s="9" t="s">
        <v>161</v>
      </c>
      <c r="H853" s="4" t="s">
        <v>2</v>
      </c>
      <c r="I853" s="62" t="s">
        <v>953</v>
      </c>
      <c r="J853" s="10">
        <v>6</v>
      </c>
    </row>
    <row r="854" spans="1:10" ht="35.15" customHeight="1" x14ac:dyDescent="0.25">
      <c r="A854" s="16" t="s">
        <v>26</v>
      </c>
      <c r="B854" s="4" t="s">
        <v>645</v>
      </c>
      <c r="C854" s="4" t="s">
        <v>752</v>
      </c>
      <c r="D854" s="4" t="s">
        <v>134</v>
      </c>
      <c r="E854" s="4" t="s">
        <v>1842</v>
      </c>
      <c r="F854" s="4" t="s">
        <v>465</v>
      </c>
      <c r="G854" s="9" t="s">
        <v>466</v>
      </c>
      <c r="H854" s="4" t="s">
        <v>0</v>
      </c>
      <c r="I854" s="62" t="s">
        <v>1100</v>
      </c>
      <c r="J854" s="10">
        <v>12</v>
      </c>
    </row>
    <row r="855" spans="1:10" ht="35.15" customHeight="1" x14ac:dyDescent="0.25">
      <c r="A855" s="16" t="s">
        <v>26</v>
      </c>
      <c r="B855" s="4" t="s">
        <v>645</v>
      </c>
      <c r="C855" s="4" t="s">
        <v>752</v>
      </c>
      <c r="D855" s="4" t="s">
        <v>134</v>
      </c>
      <c r="E855" s="4" t="s">
        <v>1842</v>
      </c>
      <c r="F855" s="4" t="s">
        <v>465</v>
      </c>
      <c r="G855" s="9" t="s">
        <v>466</v>
      </c>
      <c r="H855" s="4" t="s">
        <v>1</v>
      </c>
      <c r="I855" s="62" t="s">
        <v>1101</v>
      </c>
      <c r="J855" s="10">
        <v>12</v>
      </c>
    </row>
    <row r="856" spans="1:10" ht="35.15" customHeight="1" x14ac:dyDescent="0.25">
      <c r="A856" s="16" t="s">
        <v>26</v>
      </c>
      <c r="B856" s="4" t="s">
        <v>645</v>
      </c>
      <c r="C856" s="4" t="s">
        <v>752</v>
      </c>
      <c r="D856" s="4" t="s">
        <v>134</v>
      </c>
      <c r="E856" s="4" t="s">
        <v>1842</v>
      </c>
      <c r="F856" s="4" t="s">
        <v>465</v>
      </c>
      <c r="G856" s="9" t="s">
        <v>466</v>
      </c>
      <c r="H856" s="4" t="s">
        <v>2</v>
      </c>
      <c r="I856" s="62" t="s">
        <v>1102</v>
      </c>
      <c r="J856" s="10">
        <v>12</v>
      </c>
    </row>
    <row r="857" spans="1:10" ht="35.15" customHeight="1" x14ac:dyDescent="0.25">
      <c r="A857" s="16" t="s">
        <v>26</v>
      </c>
      <c r="B857" s="4" t="s">
        <v>645</v>
      </c>
      <c r="C857" s="4" t="s">
        <v>752</v>
      </c>
      <c r="D857" s="4" t="s">
        <v>134</v>
      </c>
      <c r="E857" s="4" t="s">
        <v>1842</v>
      </c>
      <c r="F857" s="4" t="s">
        <v>177</v>
      </c>
      <c r="G857" s="9" t="s">
        <v>467</v>
      </c>
      <c r="H857" s="4" t="s">
        <v>0</v>
      </c>
      <c r="I857" s="62" t="s">
        <v>977</v>
      </c>
      <c r="J857" s="10">
        <v>9</v>
      </c>
    </row>
    <row r="858" spans="1:10" ht="35.15" customHeight="1" x14ac:dyDescent="0.25">
      <c r="A858" s="16" t="s">
        <v>26</v>
      </c>
      <c r="B858" s="4" t="s">
        <v>645</v>
      </c>
      <c r="C858" s="4" t="s">
        <v>752</v>
      </c>
      <c r="D858" s="4" t="s">
        <v>134</v>
      </c>
      <c r="E858" s="4" t="s">
        <v>1842</v>
      </c>
      <c r="F858" s="4" t="s">
        <v>177</v>
      </c>
      <c r="G858" s="9" t="s">
        <v>467</v>
      </c>
      <c r="H858" s="4" t="s">
        <v>1</v>
      </c>
      <c r="I858" s="62" t="s">
        <v>978</v>
      </c>
      <c r="J858" s="10">
        <v>9</v>
      </c>
    </row>
    <row r="859" spans="1:10" ht="35.15" customHeight="1" x14ac:dyDescent="0.25">
      <c r="A859" s="16" t="s">
        <v>26</v>
      </c>
      <c r="B859" s="4" t="s">
        <v>645</v>
      </c>
      <c r="C859" s="4" t="s">
        <v>752</v>
      </c>
      <c r="D859" s="4" t="s">
        <v>134</v>
      </c>
      <c r="E859" s="4" t="s">
        <v>1842</v>
      </c>
      <c r="F859" s="4" t="s">
        <v>177</v>
      </c>
      <c r="G859" s="9" t="s">
        <v>467</v>
      </c>
      <c r="H859" s="4" t="s">
        <v>2</v>
      </c>
      <c r="I859" s="62" t="s">
        <v>979</v>
      </c>
      <c r="J859" s="10">
        <v>18</v>
      </c>
    </row>
    <row r="860" spans="1:10" ht="35.15" customHeight="1" x14ac:dyDescent="0.25">
      <c r="A860" s="16" t="s">
        <v>26</v>
      </c>
      <c r="B860" s="4" t="s">
        <v>645</v>
      </c>
      <c r="C860" s="4" t="s">
        <v>752</v>
      </c>
      <c r="D860" s="4" t="s">
        <v>134</v>
      </c>
      <c r="E860" s="4" t="s">
        <v>1842</v>
      </c>
      <c r="F860" s="4" t="s">
        <v>164</v>
      </c>
      <c r="G860" s="9" t="s">
        <v>957</v>
      </c>
      <c r="H860" s="4" t="s">
        <v>0</v>
      </c>
      <c r="I860" s="62" t="s">
        <v>958</v>
      </c>
      <c r="J860" s="10">
        <v>9</v>
      </c>
    </row>
    <row r="861" spans="1:10" ht="35.15" customHeight="1" x14ac:dyDescent="0.25">
      <c r="A861" s="16" t="s">
        <v>26</v>
      </c>
      <c r="B861" s="4" t="s">
        <v>645</v>
      </c>
      <c r="C861" s="4" t="s">
        <v>752</v>
      </c>
      <c r="D861" s="4" t="s">
        <v>134</v>
      </c>
      <c r="E861" s="4" t="s">
        <v>1842</v>
      </c>
      <c r="F861" s="4" t="s">
        <v>164</v>
      </c>
      <c r="G861" s="9" t="s">
        <v>957</v>
      </c>
      <c r="H861" s="4" t="s">
        <v>1</v>
      </c>
      <c r="I861" s="62" t="s">
        <v>959</v>
      </c>
      <c r="J861" s="10">
        <v>18</v>
      </c>
    </row>
    <row r="862" spans="1:10" ht="35.15" customHeight="1" x14ac:dyDescent="0.25">
      <c r="A862" s="16" t="s">
        <v>26</v>
      </c>
      <c r="B862" s="4" t="s">
        <v>645</v>
      </c>
      <c r="C862" s="4" t="s">
        <v>752</v>
      </c>
      <c r="D862" s="4" t="s">
        <v>134</v>
      </c>
      <c r="E862" s="4" t="s">
        <v>1842</v>
      </c>
      <c r="F862" s="4" t="s">
        <v>164</v>
      </c>
      <c r="G862" s="9" t="s">
        <v>957</v>
      </c>
      <c r="H862" s="4" t="s">
        <v>2</v>
      </c>
      <c r="I862" s="62" t="s">
        <v>960</v>
      </c>
      <c r="J862" s="10">
        <v>9</v>
      </c>
    </row>
    <row r="863" spans="1:10" ht="35.15" customHeight="1" x14ac:dyDescent="0.25">
      <c r="A863" s="16" t="s">
        <v>26</v>
      </c>
      <c r="B863" s="4" t="s">
        <v>645</v>
      </c>
      <c r="C863" s="4" t="s">
        <v>752</v>
      </c>
      <c r="D863" s="4" t="s">
        <v>134</v>
      </c>
      <c r="E863" s="4" t="s">
        <v>1842</v>
      </c>
      <c r="F863" s="4" t="s">
        <v>166</v>
      </c>
      <c r="G863" s="9" t="s">
        <v>256</v>
      </c>
      <c r="H863" s="4" t="s">
        <v>0</v>
      </c>
      <c r="I863" s="62" t="s">
        <v>961</v>
      </c>
      <c r="J863" s="10">
        <v>18</v>
      </c>
    </row>
    <row r="864" spans="1:10" ht="35.15" customHeight="1" x14ac:dyDescent="0.25">
      <c r="A864" s="16" t="s">
        <v>26</v>
      </c>
      <c r="B864" s="4" t="s">
        <v>645</v>
      </c>
      <c r="C864" s="4" t="s">
        <v>752</v>
      </c>
      <c r="D864" s="4" t="s">
        <v>134</v>
      </c>
      <c r="E864" s="4" t="s">
        <v>1842</v>
      </c>
      <c r="F864" s="4" t="s">
        <v>166</v>
      </c>
      <c r="G864" s="9" t="s">
        <v>256</v>
      </c>
      <c r="H864" s="4" t="s">
        <v>1</v>
      </c>
      <c r="I864" s="62" t="s">
        <v>962</v>
      </c>
      <c r="J864" s="10">
        <v>12</v>
      </c>
    </row>
    <row r="865" spans="1:10" ht="35.15" customHeight="1" x14ac:dyDescent="0.25">
      <c r="A865" s="16" t="s">
        <v>26</v>
      </c>
      <c r="B865" s="4" t="s">
        <v>645</v>
      </c>
      <c r="C865" s="4" t="s">
        <v>752</v>
      </c>
      <c r="D865" s="4" t="s">
        <v>134</v>
      </c>
      <c r="E865" s="4" t="s">
        <v>1842</v>
      </c>
      <c r="F865" s="4" t="s">
        <v>166</v>
      </c>
      <c r="G865" s="9" t="s">
        <v>256</v>
      </c>
      <c r="H865" s="4" t="s">
        <v>2</v>
      </c>
      <c r="I865" s="62" t="s">
        <v>963</v>
      </c>
      <c r="J865" s="10">
        <v>6</v>
      </c>
    </row>
    <row r="866" spans="1:10" ht="35.15" customHeight="1" x14ac:dyDescent="0.25">
      <c r="A866" s="16" t="s">
        <v>26</v>
      </c>
      <c r="B866" s="4" t="s">
        <v>645</v>
      </c>
      <c r="C866" s="4" t="s">
        <v>752</v>
      </c>
      <c r="D866" s="4" t="s">
        <v>134</v>
      </c>
      <c r="E866" s="4" t="s">
        <v>1842</v>
      </c>
      <c r="F866" s="4" t="s">
        <v>169</v>
      </c>
      <c r="G866" s="9" t="s">
        <v>170</v>
      </c>
      <c r="H866" s="4" t="s">
        <v>0</v>
      </c>
      <c r="I866" s="62" t="s">
        <v>964</v>
      </c>
      <c r="J866" s="10"/>
    </row>
    <row r="867" spans="1:10" ht="35.15" customHeight="1" x14ac:dyDescent="0.25">
      <c r="A867" s="16" t="s">
        <v>26</v>
      </c>
      <c r="B867" s="4" t="s">
        <v>645</v>
      </c>
      <c r="C867" s="4" t="s">
        <v>752</v>
      </c>
      <c r="D867" s="4" t="s">
        <v>134</v>
      </c>
      <c r="E867" s="4" t="s">
        <v>1842</v>
      </c>
      <c r="F867" s="4" t="s">
        <v>169</v>
      </c>
      <c r="G867" s="9" t="s">
        <v>170</v>
      </c>
      <c r="H867" s="4" t="s">
        <v>1</v>
      </c>
      <c r="I867" s="62" t="s">
        <v>965</v>
      </c>
      <c r="J867" s="10"/>
    </row>
    <row r="868" spans="1:10" ht="35.15" customHeight="1" x14ac:dyDescent="0.25">
      <c r="A868" s="16" t="s">
        <v>26</v>
      </c>
      <c r="B868" s="4" t="s">
        <v>645</v>
      </c>
      <c r="C868" s="4" t="s">
        <v>752</v>
      </c>
      <c r="D868" s="4" t="s">
        <v>134</v>
      </c>
      <c r="E868" s="4" t="s">
        <v>1842</v>
      </c>
      <c r="F868" s="4" t="s">
        <v>169</v>
      </c>
      <c r="G868" s="9" t="s">
        <v>170</v>
      </c>
      <c r="H868" s="4" t="s">
        <v>2</v>
      </c>
      <c r="I868" s="62" t="s">
        <v>966</v>
      </c>
      <c r="J868" s="10"/>
    </row>
    <row r="869" spans="1:10" ht="35.15" customHeight="1" x14ac:dyDescent="0.25">
      <c r="A869" s="16" t="s">
        <v>26</v>
      </c>
      <c r="B869" s="4" t="s">
        <v>645</v>
      </c>
      <c r="C869" s="4" t="s">
        <v>766</v>
      </c>
      <c r="D869" s="4" t="s">
        <v>134</v>
      </c>
      <c r="E869" s="4" t="s">
        <v>1842</v>
      </c>
      <c r="F869" s="4" t="s">
        <v>468</v>
      </c>
      <c r="G869" s="9" t="s">
        <v>469</v>
      </c>
      <c r="H869" s="4" t="s">
        <v>0</v>
      </c>
      <c r="I869" s="62" t="s">
        <v>1103</v>
      </c>
      <c r="J869" s="10">
        <v>12</v>
      </c>
    </row>
    <row r="870" spans="1:10" ht="35.15" customHeight="1" x14ac:dyDescent="0.25">
      <c r="A870" s="16" t="s">
        <v>26</v>
      </c>
      <c r="B870" s="4" t="s">
        <v>645</v>
      </c>
      <c r="C870" s="4" t="s">
        <v>766</v>
      </c>
      <c r="D870" s="4" t="s">
        <v>134</v>
      </c>
      <c r="E870" s="4" t="s">
        <v>1842</v>
      </c>
      <c r="F870" s="4" t="s">
        <v>468</v>
      </c>
      <c r="G870" s="9" t="s">
        <v>469</v>
      </c>
      <c r="H870" s="4" t="s">
        <v>1</v>
      </c>
      <c r="I870" s="62" t="s">
        <v>1104</v>
      </c>
      <c r="J870" s="10">
        <v>12</v>
      </c>
    </row>
    <row r="871" spans="1:10" ht="35.15" customHeight="1" x14ac:dyDescent="0.25">
      <c r="A871" s="16" t="s">
        <v>26</v>
      </c>
      <c r="B871" s="4" t="s">
        <v>645</v>
      </c>
      <c r="C871" s="4" t="s">
        <v>766</v>
      </c>
      <c r="D871" s="4" t="s">
        <v>134</v>
      </c>
      <c r="E871" s="4" t="s">
        <v>1842</v>
      </c>
      <c r="F871" s="4" t="s">
        <v>468</v>
      </c>
      <c r="G871" s="9" t="s">
        <v>469</v>
      </c>
      <c r="H871" s="4" t="s">
        <v>2</v>
      </c>
      <c r="I871" s="62" t="s">
        <v>1105</v>
      </c>
      <c r="J871" s="10">
        <v>12</v>
      </c>
    </row>
    <row r="872" spans="1:10" ht="35.15" customHeight="1" x14ac:dyDescent="0.25">
      <c r="A872" s="16" t="s">
        <v>26</v>
      </c>
      <c r="B872" s="4" t="s">
        <v>645</v>
      </c>
      <c r="C872" s="4" t="s">
        <v>766</v>
      </c>
      <c r="D872" s="4" t="s">
        <v>134</v>
      </c>
      <c r="E872" s="4" t="s">
        <v>1842</v>
      </c>
      <c r="F872" s="4" t="s">
        <v>1869</v>
      </c>
      <c r="G872" s="9" t="s">
        <v>470</v>
      </c>
      <c r="H872" s="4" t="s">
        <v>0</v>
      </c>
      <c r="I872" s="62" t="s">
        <v>561</v>
      </c>
      <c r="J872" s="10">
        <v>18</v>
      </c>
    </row>
    <row r="873" spans="1:10" ht="35.15" customHeight="1" x14ac:dyDescent="0.25">
      <c r="A873" s="16" t="s">
        <v>26</v>
      </c>
      <c r="B873" s="4" t="s">
        <v>645</v>
      </c>
      <c r="C873" s="4" t="s">
        <v>766</v>
      </c>
      <c r="D873" s="4" t="s">
        <v>134</v>
      </c>
      <c r="E873" s="4" t="s">
        <v>1842</v>
      </c>
      <c r="F873" s="4" t="s">
        <v>1869</v>
      </c>
      <c r="G873" s="9" t="s">
        <v>470</v>
      </c>
      <c r="H873" s="4" t="s">
        <v>1</v>
      </c>
      <c r="I873" s="62" t="s">
        <v>655</v>
      </c>
      <c r="J873" s="10">
        <v>12</v>
      </c>
    </row>
    <row r="874" spans="1:10" ht="35.15" customHeight="1" x14ac:dyDescent="0.25">
      <c r="A874" s="16" t="s">
        <v>26</v>
      </c>
      <c r="B874" s="4" t="s">
        <v>645</v>
      </c>
      <c r="C874" s="4" t="s">
        <v>766</v>
      </c>
      <c r="D874" s="4" t="s">
        <v>134</v>
      </c>
      <c r="E874" s="4" t="s">
        <v>1842</v>
      </c>
      <c r="F874" s="4" t="s">
        <v>1869</v>
      </c>
      <c r="G874" s="9" t="s">
        <v>470</v>
      </c>
      <c r="H874" s="4" t="s">
        <v>2</v>
      </c>
      <c r="I874" s="62" t="s">
        <v>656</v>
      </c>
      <c r="J874" s="10">
        <v>6</v>
      </c>
    </row>
    <row r="875" spans="1:10" ht="35.15" customHeight="1" x14ac:dyDescent="0.25">
      <c r="A875" s="16" t="s">
        <v>26</v>
      </c>
      <c r="B875" s="4" t="s">
        <v>645</v>
      </c>
      <c r="C875" s="4" t="s">
        <v>766</v>
      </c>
      <c r="D875" s="4" t="s">
        <v>134</v>
      </c>
      <c r="E875" s="4" t="s">
        <v>1842</v>
      </c>
      <c r="F875" s="4" t="s">
        <v>162</v>
      </c>
      <c r="G875" s="9" t="s">
        <v>163</v>
      </c>
      <c r="H875" s="4" t="s">
        <v>0</v>
      </c>
      <c r="I875" s="62" t="s">
        <v>954</v>
      </c>
      <c r="J875" s="10">
        <v>12</v>
      </c>
    </row>
    <row r="876" spans="1:10" ht="35.15" customHeight="1" x14ac:dyDescent="0.25">
      <c r="A876" s="16" t="s">
        <v>26</v>
      </c>
      <c r="B876" s="4" t="s">
        <v>645</v>
      </c>
      <c r="C876" s="4" t="s">
        <v>766</v>
      </c>
      <c r="D876" s="4" t="s">
        <v>134</v>
      </c>
      <c r="E876" s="4" t="s">
        <v>1842</v>
      </c>
      <c r="F876" s="4" t="s">
        <v>162</v>
      </c>
      <c r="G876" s="9" t="s">
        <v>163</v>
      </c>
      <c r="H876" s="4" t="s">
        <v>1</v>
      </c>
      <c r="I876" s="62" t="s">
        <v>955</v>
      </c>
      <c r="J876" s="10">
        <v>12</v>
      </c>
    </row>
    <row r="877" spans="1:10" ht="35.15" customHeight="1" x14ac:dyDescent="0.25">
      <c r="A877" s="16" t="s">
        <v>26</v>
      </c>
      <c r="B877" s="4" t="s">
        <v>645</v>
      </c>
      <c r="C877" s="4" t="s">
        <v>766</v>
      </c>
      <c r="D877" s="4" t="s">
        <v>134</v>
      </c>
      <c r="E877" s="4" t="s">
        <v>1842</v>
      </c>
      <c r="F877" s="4" t="s">
        <v>162</v>
      </c>
      <c r="G877" s="9" t="s">
        <v>163</v>
      </c>
      <c r="H877" s="4" t="s">
        <v>2</v>
      </c>
      <c r="I877" s="62" t="s">
        <v>956</v>
      </c>
      <c r="J877" s="10">
        <v>12</v>
      </c>
    </row>
    <row r="878" spans="1:10" ht="35.15" customHeight="1" x14ac:dyDescent="0.25">
      <c r="A878" s="16" t="s">
        <v>26</v>
      </c>
      <c r="B878" s="4" t="s">
        <v>645</v>
      </c>
      <c r="C878" s="4" t="s">
        <v>766</v>
      </c>
      <c r="D878" s="4" t="s">
        <v>134</v>
      </c>
      <c r="E878" s="4" t="s">
        <v>1842</v>
      </c>
      <c r="F878" s="4" t="s">
        <v>171</v>
      </c>
      <c r="G878" s="9" t="s">
        <v>967</v>
      </c>
      <c r="H878" s="4" t="s">
        <v>0</v>
      </c>
      <c r="I878" s="62" t="s">
        <v>968</v>
      </c>
      <c r="J878" s="10">
        <v>9</v>
      </c>
    </row>
    <row r="879" spans="1:10" ht="35.15" customHeight="1" x14ac:dyDescent="0.25">
      <c r="A879" s="16" t="s">
        <v>26</v>
      </c>
      <c r="B879" s="4" t="s">
        <v>645</v>
      </c>
      <c r="C879" s="4" t="s">
        <v>766</v>
      </c>
      <c r="D879" s="4" t="s">
        <v>134</v>
      </c>
      <c r="E879" s="4" t="s">
        <v>1842</v>
      </c>
      <c r="F879" s="4" t="s">
        <v>171</v>
      </c>
      <c r="G879" s="9" t="s">
        <v>967</v>
      </c>
      <c r="H879" s="4" t="s">
        <v>1</v>
      </c>
      <c r="I879" s="62" t="s">
        <v>969</v>
      </c>
      <c r="J879" s="10">
        <v>15</v>
      </c>
    </row>
    <row r="880" spans="1:10" ht="35.15" customHeight="1" x14ac:dyDescent="0.25">
      <c r="A880" s="16" t="s">
        <v>26</v>
      </c>
      <c r="B880" s="4" t="s">
        <v>645</v>
      </c>
      <c r="C880" s="4" t="s">
        <v>766</v>
      </c>
      <c r="D880" s="4" t="s">
        <v>134</v>
      </c>
      <c r="E880" s="4" t="s">
        <v>1842</v>
      </c>
      <c r="F880" s="4" t="s">
        <v>171</v>
      </c>
      <c r="G880" s="9" t="s">
        <v>967</v>
      </c>
      <c r="H880" s="4" t="s">
        <v>2</v>
      </c>
      <c r="I880" s="62" t="s">
        <v>970</v>
      </c>
      <c r="J880" s="10">
        <v>12</v>
      </c>
    </row>
    <row r="881" spans="1:10" ht="35.15" customHeight="1" x14ac:dyDescent="0.25">
      <c r="A881" s="16" t="s">
        <v>26</v>
      </c>
      <c r="B881" s="4" t="s">
        <v>645</v>
      </c>
      <c r="C881" s="4" t="s">
        <v>766</v>
      </c>
      <c r="D881" s="4" t="s">
        <v>134</v>
      </c>
      <c r="E881" s="4" t="s">
        <v>1842</v>
      </c>
      <c r="F881" s="4" t="s">
        <v>178</v>
      </c>
      <c r="G881" s="9" t="s">
        <v>179</v>
      </c>
      <c r="H881" s="4" t="s">
        <v>0</v>
      </c>
      <c r="I881" s="62" t="s">
        <v>980</v>
      </c>
      <c r="J881" s="10">
        <v>12</v>
      </c>
    </row>
    <row r="882" spans="1:10" ht="35.15" customHeight="1" x14ac:dyDescent="0.25">
      <c r="A882" s="16" t="s">
        <v>26</v>
      </c>
      <c r="B882" s="4" t="s">
        <v>645</v>
      </c>
      <c r="C882" s="4" t="s">
        <v>766</v>
      </c>
      <c r="D882" s="4" t="s">
        <v>134</v>
      </c>
      <c r="E882" s="4" t="s">
        <v>1842</v>
      </c>
      <c r="F882" s="4" t="s">
        <v>178</v>
      </c>
      <c r="G882" s="9" t="s">
        <v>179</v>
      </c>
      <c r="H882" s="4" t="s">
        <v>1</v>
      </c>
      <c r="I882" s="62" t="s">
        <v>981</v>
      </c>
      <c r="J882" s="10">
        <v>12</v>
      </c>
    </row>
    <row r="883" spans="1:10" ht="35.15" customHeight="1" x14ac:dyDescent="0.25">
      <c r="A883" s="16" t="s">
        <v>26</v>
      </c>
      <c r="B883" s="4" t="s">
        <v>645</v>
      </c>
      <c r="C883" s="4" t="s">
        <v>766</v>
      </c>
      <c r="D883" s="4" t="s">
        <v>134</v>
      </c>
      <c r="E883" s="4" t="s">
        <v>1842</v>
      </c>
      <c r="F883" s="4" t="s">
        <v>178</v>
      </c>
      <c r="G883" s="9" t="s">
        <v>179</v>
      </c>
      <c r="H883" s="4" t="s">
        <v>2</v>
      </c>
      <c r="I883" s="62" t="s">
        <v>982</v>
      </c>
      <c r="J883" s="10">
        <v>12</v>
      </c>
    </row>
    <row r="884" spans="1:10" ht="35.15" customHeight="1" x14ac:dyDescent="0.25">
      <c r="A884" s="16" t="s">
        <v>26</v>
      </c>
      <c r="B884" s="4" t="s">
        <v>551</v>
      </c>
      <c r="C884" s="4" t="s">
        <v>740</v>
      </c>
      <c r="D884" s="4" t="s">
        <v>110</v>
      </c>
      <c r="E884" s="4" t="s">
        <v>1843</v>
      </c>
      <c r="F884" s="4" t="s">
        <v>111</v>
      </c>
      <c r="G884" s="9" t="s">
        <v>112</v>
      </c>
      <c r="H884" s="4" t="s">
        <v>0</v>
      </c>
      <c r="I884" s="62" t="s">
        <v>552</v>
      </c>
      <c r="J884" s="10">
        <v>20</v>
      </c>
    </row>
    <row r="885" spans="1:10" ht="35.15" customHeight="1" x14ac:dyDescent="0.25">
      <c r="A885" s="16" t="s">
        <v>26</v>
      </c>
      <c r="B885" s="4" t="s">
        <v>551</v>
      </c>
      <c r="C885" s="4" t="s">
        <v>740</v>
      </c>
      <c r="D885" s="4" t="s">
        <v>110</v>
      </c>
      <c r="E885" s="4" t="s">
        <v>1843</v>
      </c>
      <c r="F885" s="4" t="s">
        <v>111</v>
      </c>
      <c r="G885" s="9" t="s">
        <v>112</v>
      </c>
      <c r="H885" s="4" t="s">
        <v>1</v>
      </c>
      <c r="I885" s="62" t="s">
        <v>553</v>
      </c>
      <c r="J885" s="10">
        <v>6</v>
      </c>
    </row>
    <row r="886" spans="1:10" ht="35.15" customHeight="1" x14ac:dyDescent="0.25">
      <c r="A886" s="16" t="s">
        <v>26</v>
      </c>
      <c r="B886" s="4" t="s">
        <v>551</v>
      </c>
      <c r="C886" s="4" t="s">
        <v>740</v>
      </c>
      <c r="D886" s="4" t="s">
        <v>110</v>
      </c>
      <c r="E886" s="4" t="s">
        <v>1843</v>
      </c>
      <c r="F886" s="4" t="s">
        <v>111</v>
      </c>
      <c r="G886" s="9" t="s">
        <v>112</v>
      </c>
      <c r="H886" s="4" t="s">
        <v>2</v>
      </c>
      <c r="I886" s="62" t="s">
        <v>554</v>
      </c>
      <c r="J886" s="10">
        <v>10</v>
      </c>
    </row>
    <row r="887" spans="1:10" ht="35.15" customHeight="1" x14ac:dyDescent="0.25">
      <c r="A887" s="16" t="s">
        <v>26</v>
      </c>
      <c r="B887" s="4" t="s">
        <v>551</v>
      </c>
      <c r="C887" s="4" t="s">
        <v>740</v>
      </c>
      <c r="D887" s="4" t="s">
        <v>110</v>
      </c>
      <c r="E887" s="4" t="s">
        <v>1843</v>
      </c>
      <c r="F887" s="4" t="s">
        <v>114</v>
      </c>
      <c r="G887" s="9" t="s">
        <v>1870</v>
      </c>
      <c r="H887" s="4" t="s">
        <v>0</v>
      </c>
      <c r="I887" s="62" t="s">
        <v>555</v>
      </c>
      <c r="J887" s="10">
        <v>14</v>
      </c>
    </row>
    <row r="888" spans="1:10" ht="35.15" customHeight="1" x14ac:dyDescent="0.25">
      <c r="A888" s="16" t="s">
        <v>26</v>
      </c>
      <c r="B888" s="4" t="s">
        <v>551</v>
      </c>
      <c r="C888" s="4" t="s">
        <v>740</v>
      </c>
      <c r="D888" s="4" t="s">
        <v>110</v>
      </c>
      <c r="E888" s="4" t="s">
        <v>1843</v>
      </c>
      <c r="F888" s="4" t="s">
        <v>114</v>
      </c>
      <c r="G888" s="9" t="s">
        <v>1870</v>
      </c>
      <c r="H888" s="4" t="s">
        <v>1</v>
      </c>
      <c r="I888" s="62" t="s">
        <v>556</v>
      </c>
      <c r="J888" s="10">
        <v>15</v>
      </c>
    </row>
    <row r="889" spans="1:10" ht="35.15" customHeight="1" x14ac:dyDescent="0.25">
      <c r="A889" s="16" t="s">
        <v>26</v>
      </c>
      <c r="B889" s="4" t="s">
        <v>551</v>
      </c>
      <c r="C889" s="4" t="s">
        <v>740</v>
      </c>
      <c r="D889" s="4" t="s">
        <v>110</v>
      </c>
      <c r="E889" s="4" t="s">
        <v>1843</v>
      </c>
      <c r="F889" s="4" t="s">
        <v>114</v>
      </c>
      <c r="G889" s="9" t="s">
        <v>1870</v>
      </c>
      <c r="H889" s="4" t="s">
        <v>2</v>
      </c>
      <c r="I889" s="62" t="s">
        <v>557</v>
      </c>
      <c r="J889" s="10">
        <v>7</v>
      </c>
    </row>
    <row r="890" spans="1:10" ht="35.15" customHeight="1" x14ac:dyDescent="0.25">
      <c r="A890" s="16" t="s">
        <v>26</v>
      </c>
      <c r="B890" s="4" t="s">
        <v>551</v>
      </c>
      <c r="C890" s="4" t="s">
        <v>740</v>
      </c>
      <c r="D890" s="4" t="s">
        <v>110</v>
      </c>
      <c r="E890" s="4" t="s">
        <v>1843</v>
      </c>
      <c r="F890" s="4" t="s">
        <v>116</v>
      </c>
      <c r="G890" s="9" t="s">
        <v>1871</v>
      </c>
      <c r="H890" s="4" t="s">
        <v>0</v>
      </c>
      <c r="I890" s="62" t="s">
        <v>558</v>
      </c>
      <c r="J890" s="10">
        <v>14</v>
      </c>
    </row>
    <row r="891" spans="1:10" ht="35.15" customHeight="1" x14ac:dyDescent="0.25">
      <c r="A891" s="16" t="s">
        <v>26</v>
      </c>
      <c r="B891" s="4" t="s">
        <v>551</v>
      </c>
      <c r="C891" s="4" t="s">
        <v>740</v>
      </c>
      <c r="D891" s="4" t="s">
        <v>110</v>
      </c>
      <c r="E891" s="4" t="s">
        <v>1843</v>
      </c>
      <c r="F891" s="4" t="s">
        <v>116</v>
      </c>
      <c r="G891" s="9" t="s">
        <v>1871</v>
      </c>
      <c r="H891" s="4" t="s">
        <v>1</v>
      </c>
      <c r="I891" s="62" t="s">
        <v>559</v>
      </c>
      <c r="J891" s="10">
        <v>11</v>
      </c>
    </row>
    <row r="892" spans="1:10" ht="35.15" customHeight="1" x14ac:dyDescent="0.25">
      <c r="A892" s="16" t="s">
        <v>26</v>
      </c>
      <c r="B892" s="4" t="s">
        <v>551</v>
      </c>
      <c r="C892" s="4" t="s">
        <v>740</v>
      </c>
      <c r="D892" s="4" t="s">
        <v>110</v>
      </c>
      <c r="E892" s="4" t="s">
        <v>1843</v>
      </c>
      <c r="F892" s="4" t="s">
        <v>116</v>
      </c>
      <c r="G892" s="9" t="s">
        <v>1871</v>
      </c>
      <c r="H892" s="4" t="s">
        <v>2</v>
      </c>
      <c r="I892" s="62" t="s">
        <v>560</v>
      </c>
      <c r="J892" s="10">
        <v>11</v>
      </c>
    </row>
    <row r="893" spans="1:10" ht="35.15" customHeight="1" x14ac:dyDescent="0.25">
      <c r="A893" s="16" t="s">
        <v>26</v>
      </c>
      <c r="B893" s="4" t="s">
        <v>551</v>
      </c>
      <c r="C893" s="4" t="s">
        <v>740</v>
      </c>
      <c r="D893" s="4" t="s">
        <v>110</v>
      </c>
      <c r="E893" s="4" t="s">
        <v>1843</v>
      </c>
      <c r="F893" s="4" t="s">
        <v>1867</v>
      </c>
      <c r="G893" s="9" t="s">
        <v>462</v>
      </c>
      <c r="H893" s="4" t="s">
        <v>0</v>
      </c>
      <c r="I893" s="62" t="s">
        <v>561</v>
      </c>
      <c r="J893" s="10">
        <v>18</v>
      </c>
    </row>
    <row r="894" spans="1:10" ht="35.15" customHeight="1" x14ac:dyDescent="0.25">
      <c r="A894" s="16" t="s">
        <v>26</v>
      </c>
      <c r="B894" s="4" t="s">
        <v>551</v>
      </c>
      <c r="C894" s="4" t="s">
        <v>740</v>
      </c>
      <c r="D894" s="4" t="s">
        <v>110</v>
      </c>
      <c r="E894" s="4" t="s">
        <v>1843</v>
      </c>
      <c r="F894" s="4" t="s">
        <v>1867</v>
      </c>
      <c r="G894" s="9" t="s">
        <v>462</v>
      </c>
      <c r="H894" s="4" t="s">
        <v>1</v>
      </c>
      <c r="I894" s="62" t="s">
        <v>562</v>
      </c>
      <c r="J894" s="10">
        <v>14</v>
      </c>
    </row>
    <row r="895" spans="1:10" ht="35.15" customHeight="1" x14ac:dyDescent="0.25">
      <c r="A895" s="16" t="s">
        <v>26</v>
      </c>
      <c r="B895" s="4" t="s">
        <v>551</v>
      </c>
      <c r="C895" s="4" t="s">
        <v>740</v>
      </c>
      <c r="D895" s="4" t="s">
        <v>110</v>
      </c>
      <c r="E895" s="4" t="s">
        <v>1843</v>
      </c>
      <c r="F895" s="4" t="s">
        <v>1867</v>
      </c>
      <c r="G895" s="9" t="s">
        <v>462</v>
      </c>
      <c r="H895" s="4" t="s">
        <v>2</v>
      </c>
      <c r="I895" s="62" t="s">
        <v>563</v>
      </c>
      <c r="J895" s="10">
        <v>4</v>
      </c>
    </row>
    <row r="896" spans="1:10" ht="35.15" customHeight="1" x14ac:dyDescent="0.25">
      <c r="A896" s="16" t="s">
        <v>26</v>
      </c>
      <c r="B896" s="4" t="s">
        <v>551</v>
      </c>
      <c r="C896" s="4" t="s">
        <v>740</v>
      </c>
      <c r="D896" s="4" t="s">
        <v>110</v>
      </c>
      <c r="E896" s="4" t="s">
        <v>1843</v>
      </c>
      <c r="F896" s="4" t="s">
        <v>118</v>
      </c>
      <c r="G896" s="9" t="s">
        <v>1872</v>
      </c>
      <c r="H896" s="4" t="s">
        <v>0</v>
      </c>
      <c r="I896" s="62" t="s">
        <v>564</v>
      </c>
      <c r="J896" s="10">
        <v>5</v>
      </c>
    </row>
    <row r="897" spans="1:10" ht="35.15" customHeight="1" x14ac:dyDescent="0.25">
      <c r="A897" s="16" t="s">
        <v>26</v>
      </c>
      <c r="B897" s="4" t="s">
        <v>551</v>
      </c>
      <c r="C897" s="4" t="s">
        <v>740</v>
      </c>
      <c r="D897" s="4" t="s">
        <v>110</v>
      </c>
      <c r="E897" s="4" t="s">
        <v>1843</v>
      </c>
      <c r="F897" s="4" t="s">
        <v>118</v>
      </c>
      <c r="G897" s="9" t="s">
        <v>1872</v>
      </c>
      <c r="H897" s="4" t="s">
        <v>1</v>
      </c>
      <c r="I897" s="62" t="s">
        <v>565</v>
      </c>
      <c r="J897" s="10">
        <v>15</v>
      </c>
    </row>
    <row r="898" spans="1:10" ht="35.15" customHeight="1" x14ac:dyDescent="0.25">
      <c r="A898" s="16" t="s">
        <v>26</v>
      </c>
      <c r="B898" s="4" t="s">
        <v>551</v>
      </c>
      <c r="C898" s="4" t="s">
        <v>740</v>
      </c>
      <c r="D898" s="4" t="s">
        <v>110</v>
      </c>
      <c r="E898" s="4" t="s">
        <v>1843</v>
      </c>
      <c r="F898" s="4" t="s">
        <v>118</v>
      </c>
      <c r="G898" s="9" t="s">
        <v>1872</v>
      </c>
      <c r="H898" s="4" t="s">
        <v>2</v>
      </c>
      <c r="I898" s="62" t="s">
        <v>566</v>
      </c>
      <c r="J898" s="10">
        <v>16</v>
      </c>
    </row>
    <row r="899" spans="1:10" ht="35.15" customHeight="1" x14ac:dyDescent="0.25">
      <c r="A899" s="16" t="s">
        <v>26</v>
      </c>
      <c r="B899" s="4" t="s">
        <v>645</v>
      </c>
      <c r="C899" s="4" t="s">
        <v>740</v>
      </c>
      <c r="D899" s="4" t="s">
        <v>110</v>
      </c>
      <c r="E899" s="4" t="s">
        <v>1843</v>
      </c>
      <c r="F899" s="4" t="s">
        <v>121</v>
      </c>
      <c r="G899" s="9" t="s">
        <v>1873</v>
      </c>
      <c r="H899" s="4" t="s">
        <v>0</v>
      </c>
      <c r="I899" s="62" t="s">
        <v>646</v>
      </c>
      <c r="J899" s="10">
        <v>21</v>
      </c>
    </row>
    <row r="900" spans="1:10" ht="35.15" customHeight="1" x14ac:dyDescent="0.25">
      <c r="A900" s="16" t="s">
        <v>26</v>
      </c>
      <c r="B900" s="4" t="s">
        <v>645</v>
      </c>
      <c r="C900" s="4" t="s">
        <v>740</v>
      </c>
      <c r="D900" s="4" t="s">
        <v>110</v>
      </c>
      <c r="E900" s="4" t="s">
        <v>1843</v>
      </c>
      <c r="F900" s="4" t="s">
        <v>121</v>
      </c>
      <c r="G900" s="9" t="s">
        <v>1873</v>
      </c>
      <c r="H900" s="4" t="s">
        <v>1</v>
      </c>
      <c r="I900" s="62" t="s">
        <v>647</v>
      </c>
      <c r="J900" s="10">
        <v>6</v>
      </c>
    </row>
    <row r="901" spans="1:10" ht="35.15" customHeight="1" x14ac:dyDescent="0.25">
      <c r="A901" s="16" t="s">
        <v>26</v>
      </c>
      <c r="B901" s="4" t="s">
        <v>645</v>
      </c>
      <c r="C901" s="4" t="s">
        <v>740</v>
      </c>
      <c r="D901" s="4" t="s">
        <v>110</v>
      </c>
      <c r="E901" s="4" t="s">
        <v>1843</v>
      </c>
      <c r="F901" s="4" t="s">
        <v>121</v>
      </c>
      <c r="G901" s="9" t="s">
        <v>1873</v>
      </c>
      <c r="H901" s="4" t="s">
        <v>2</v>
      </c>
      <c r="I901" s="62" t="s">
        <v>648</v>
      </c>
      <c r="J901" s="10">
        <v>9</v>
      </c>
    </row>
    <row r="902" spans="1:10" ht="35.15" customHeight="1" x14ac:dyDescent="0.25">
      <c r="A902" s="16" t="s">
        <v>26</v>
      </c>
      <c r="B902" s="4" t="s">
        <v>645</v>
      </c>
      <c r="C902" s="4" t="s">
        <v>740</v>
      </c>
      <c r="D902" s="4" t="s">
        <v>110</v>
      </c>
      <c r="E902" s="4" t="s">
        <v>1843</v>
      </c>
      <c r="F902" s="4" t="s">
        <v>123</v>
      </c>
      <c r="G902" s="9" t="s">
        <v>1874</v>
      </c>
      <c r="H902" s="4" t="s">
        <v>0</v>
      </c>
      <c r="I902" s="62" t="s">
        <v>649</v>
      </c>
      <c r="J902" s="10">
        <v>15</v>
      </c>
    </row>
    <row r="903" spans="1:10" ht="35.15" customHeight="1" x14ac:dyDescent="0.25">
      <c r="A903" s="16" t="s">
        <v>26</v>
      </c>
      <c r="B903" s="4" t="s">
        <v>645</v>
      </c>
      <c r="C903" s="4" t="s">
        <v>740</v>
      </c>
      <c r="D903" s="4" t="s">
        <v>110</v>
      </c>
      <c r="E903" s="4" t="s">
        <v>1843</v>
      </c>
      <c r="F903" s="4" t="s">
        <v>123</v>
      </c>
      <c r="G903" s="9" t="s">
        <v>1874</v>
      </c>
      <c r="H903" s="4" t="s">
        <v>1</v>
      </c>
      <c r="I903" s="62" t="s">
        <v>650</v>
      </c>
      <c r="J903" s="10">
        <v>15</v>
      </c>
    </row>
    <row r="904" spans="1:10" ht="35.15" customHeight="1" x14ac:dyDescent="0.25">
      <c r="A904" s="16" t="s">
        <v>26</v>
      </c>
      <c r="B904" s="4" t="s">
        <v>645</v>
      </c>
      <c r="C904" s="4" t="s">
        <v>740</v>
      </c>
      <c r="D904" s="4" t="s">
        <v>110</v>
      </c>
      <c r="E904" s="4" t="s">
        <v>1843</v>
      </c>
      <c r="F904" s="4" t="s">
        <v>123</v>
      </c>
      <c r="G904" s="9" t="s">
        <v>1874</v>
      </c>
      <c r="H904" s="4" t="s">
        <v>2</v>
      </c>
      <c r="I904" s="62" t="s">
        <v>651</v>
      </c>
      <c r="J904" s="10">
        <v>6</v>
      </c>
    </row>
    <row r="905" spans="1:10" ht="35.15" customHeight="1" x14ac:dyDescent="0.25">
      <c r="A905" s="16" t="s">
        <v>26</v>
      </c>
      <c r="B905" s="4" t="s">
        <v>645</v>
      </c>
      <c r="C905" s="4" t="s">
        <v>740</v>
      </c>
      <c r="D905" s="4" t="s">
        <v>110</v>
      </c>
      <c r="E905" s="4" t="s">
        <v>1843</v>
      </c>
      <c r="F905" s="4" t="s">
        <v>125</v>
      </c>
      <c r="G905" s="9" t="s">
        <v>1875</v>
      </c>
      <c r="H905" s="4" t="s">
        <v>0</v>
      </c>
      <c r="I905" s="62" t="s">
        <v>652</v>
      </c>
      <c r="J905" s="10">
        <v>9</v>
      </c>
    </row>
    <row r="906" spans="1:10" ht="35.15" customHeight="1" x14ac:dyDescent="0.25">
      <c r="A906" s="16" t="s">
        <v>26</v>
      </c>
      <c r="B906" s="4" t="s">
        <v>645</v>
      </c>
      <c r="C906" s="4" t="s">
        <v>740</v>
      </c>
      <c r="D906" s="4" t="s">
        <v>110</v>
      </c>
      <c r="E906" s="4" t="s">
        <v>1843</v>
      </c>
      <c r="F906" s="4" t="s">
        <v>125</v>
      </c>
      <c r="G906" s="9" t="s">
        <v>1875</v>
      </c>
      <c r="H906" s="4" t="s">
        <v>1</v>
      </c>
      <c r="I906" s="62" t="s">
        <v>653</v>
      </c>
      <c r="J906" s="10">
        <v>9</v>
      </c>
    </row>
    <row r="907" spans="1:10" ht="35.15" customHeight="1" x14ac:dyDescent="0.25">
      <c r="A907" s="16" t="s">
        <v>26</v>
      </c>
      <c r="B907" s="4" t="s">
        <v>645</v>
      </c>
      <c r="C907" s="4" t="s">
        <v>740</v>
      </c>
      <c r="D907" s="4" t="s">
        <v>110</v>
      </c>
      <c r="E907" s="4" t="s">
        <v>1843</v>
      </c>
      <c r="F907" s="4" t="s">
        <v>125</v>
      </c>
      <c r="G907" s="9" t="s">
        <v>1875</v>
      </c>
      <c r="H907" s="4" t="s">
        <v>2</v>
      </c>
      <c r="I907" s="62" t="s">
        <v>654</v>
      </c>
      <c r="J907" s="10">
        <v>18</v>
      </c>
    </row>
    <row r="908" spans="1:10" ht="35.15" customHeight="1" x14ac:dyDescent="0.25">
      <c r="A908" s="16" t="s">
        <v>26</v>
      </c>
      <c r="B908" s="4" t="s">
        <v>645</v>
      </c>
      <c r="C908" s="4" t="s">
        <v>740</v>
      </c>
      <c r="D908" s="4" t="s">
        <v>110</v>
      </c>
      <c r="E908" s="4" t="s">
        <v>1843</v>
      </c>
      <c r="F908" s="4" t="s">
        <v>1869</v>
      </c>
      <c r="G908" s="9" t="s">
        <v>470</v>
      </c>
      <c r="H908" s="4" t="s">
        <v>0</v>
      </c>
      <c r="I908" s="62" t="s">
        <v>561</v>
      </c>
      <c r="J908" s="10">
        <v>18</v>
      </c>
    </row>
    <row r="909" spans="1:10" ht="35.15" customHeight="1" x14ac:dyDescent="0.25">
      <c r="A909" s="16" t="s">
        <v>26</v>
      </c>
      <c r="B909" s="4" t="s">
        <v>645</v>
      </c>
      <c r="C909" s="4" t="s">
        <v>740</v>
      </c>
      <c r="D909" s="4" t="s">
        <v>110</v>
      </c>
      <c r="E909" s="4" t="s">
        <v>1843</v>
      </c>
      <c r="F909" s="4" t="s">
        <v>1869</v>
      </c>
      <c r="G909" s="9" t="s">
        <v>470</v>
      </c>
      <c r="H909" s="4" t="s">
        <v>1</v>
      </c>
      <c r="I909" s="62" t="s">
        <v>655</v>
      </c>
      <c r="J909" s="10">
        <v>12</v>
      </c>
    </row>
    <row r="910" spans="1:10" ht="35.15" customHeight="1" x14ac:dyDescent="0.25">
      <c r="A910" s="16" t="s">
        <v>26</v>
      </c>
      <c r="B910" s="4" t="s">
        <v>645</v>
      </c>
      <c r="C910" s="4" t="s">
        <v>740</v>
      </c>
      <c r="D910" s="4" t="s">
        <v>110</v>
      </c>
      <c r="E910" s="4" t="s">
        <v>1843</v>
      </c>
      <c r="F910" s="4" t="s">
        <v>1869</v>
      </c>
      <c r="G910" s="9" t="s">
        <v>470</v>
      </c>
      <c r="H910" s="4" t="s">
        <v>2</v>
      </c>
      <c r="I910" s="62" t="s">
        <v>656</v>
      </c>
      <c r="J910" s="10">
        <v>6</v>
      </c>
    </row>
    <row r="911" spans="1:10" ht="35.15" customHeight="1" x14ac:dyDescent="0.25">
      <c r="A911" s="16" t="s">
        <v>26</v>
      </c>
      <c r="B911" s="4" t="s">
        <v>645</v>
      </c>
      <c r="C911" s="4" t="s">
        <v>740</v>
      </c>
      <c r="D911" s="4" t="s">
        <v>110</v>
      </c>
      <c r="E911" s="4" t="s">
        <v>1843</v>
      </c>
      <c r="F911" s="4" t="s">
        <v>127</v>
      </c>
      <c r="G911" s="9" t="s">
        <v>1876</v>
      </c>
      <c r="H911" s="4" t="s">
        <v>0</v>
      </c>
      <c r="I911" s="62" t="s">
        <v>657</v>
      </c>
      <c r="J911" s="10">
        <v>9</v>
      </c>
    </row>
    <row r="912" spans="1:10" ht="35.15" customHeight="1" x14ac:dyDescent="0.25">
      <c r="A912" s="16" t="s">
        <v>26</v>
      </c>
      <c r="B912" s="4" t="s">
        <v>645</v>
      </c>
      <c r="C912" s="4" t="s">
        <v>740</v>
      </c>
      <c r="D912" s="4" t="s">
        <v>110</v>
      </c>
      <c r="E912" s="4" t="s">
        <v>1843</v>
      </c>
      <c r="F912" s="4" t="s">
        <v>127</v>
      </c>
      <c r="G912" s="9" t="s">
        <v>1876</v>
      </c>
      <c r="H912" s="4" t="s">
        <v>1</v>
      </c>
      <c r="I912" s="62" t="s">
        <v>658</v>
      </c>
      <c r="J912" s="10">
        <v>12</v>
      </c>
    </row>
    <row r="913" spans="1:10" ht="35.15" customHeight="1" x14ac:dyDescent="0.25">
      <c r="A913" s="16" t="s">
        <v>26</v>
      </c>
      <c r="B913" s="4" t="s">
        <v>645</v>
      </c>
      <c r="C913" s="4" t="s">
        <v>740</v>
      </c>
      <c r="D913" s="4" t="s">
        <v>110</v>
      </c>
      <c r="E913" s="4" t="s">
        <v>1843</v>
      </c>
      <c r="F913" s="4" t="s">
        <v>127</v>
      </c>
      <c r="G913" s="9" t="s">
        <v>1876</v>
      </c>
      <c r="H913" s="4" t="s">
        <v>2</v>
      </c>
      <c r="I913" s="62" t="s">
        <v>659</v>
      </c>
      <c r="J913" s="10">
        <v>15</v>
      </c>
    </row>
    <row r="914" spans="1:10" ht="35.15" customHeight="1" x14ac:dyDescent="0.25">
      <c r="A914" s="16" t="s">
        <v>26</v>
      </c>
      <c r="B914" s="4" t="s">
        <v>551</v>
      </c>
      <c r="C914" s="4" t="s">
        <v>740</v>
      </c>
      <c r="D914" s="4" t="s">
        <v>134</v>
      </c>
      <c r="E914" s="4" t="s">
        <v>1843</v>
      </c>
      <c r="F914" s="4" t="s">
        <v>135</v>
      </c>
      <c r="G914" s="9" t="s">
        <v>741</v>
      </c>
      <c r="H914" s="4" t="s">
        <v>0</v>
      </c>
      <c r="I914" s="62" t="s">
        <v>742</v>
      </c>
      <c r="J914" s="10">
        <v>11</v>
      </c>
    </row>
    <row r="915" spans="1:10" ht="35.15" customHeight="1" x14ac:dyDescent="0.25">
      <c r="A915" s="16" t="s">
        <v>26</v>
      </c>
      <c r="B915" s="4" t="s">
        <v>551</v>
      </c>
      <c r="C915" s="4" t="s">
        <v>740</v>
      </c>
      <c r="D915" s="4" t="s">
        <v>134</v>
      </c>
      <c r="E915" s="4" t="s">
        <v>1843</v>
      </c>
      <c r="F915" s="4" t="s">
        <v>135</v>
      </c>
      <c r="G915" s="9" t="s">
        <v>741</v>
      </c>
      <c r="H915" s="4" t="s">
        <v>1</v>
      </c>
      <c r="I915" s="62" t="s">
        <v>743</v>
      </c>
      <c r="J915" s="10">
        <v>16</v>
      </c>
    </row>
    <row r="916" spans="1:10" ht="35.15" customHeight="1" x14ac:dyDescent="0.25">
      <c r="A916" s="16" t="s">
        <v>26</v>
      </c>
      <c r="B916" s="4" t="s">
        <v>551</v>
      </c>
      <c r="C916" s="4" t="s">
        <v>740</v>
      </c>
      <c r="D916" s="4" t="s">
        <v>134</v>
      </c>
      <c r="E916" s="4" t="s">
        <v>1843</v>
      </c>
      <c r="F916" s="4" t="s">
        <v>135</v>
      </c>
      <c r="G916" s="9" t="s">
        <v>741</v>
      </c>
      <c r="H916" s="4" t="s">
        <v>2</v>
      </c>
      <c r="I916" s="62" t="s">
        <v>744</v>
      </c>
      <c r="J916" s="10">
        <v>9</v>
      </c>
    </row>
    <row r="917" spans="1:10" ht="35.15" customHeight="1" x14ac:dyDescent="0.25">
      <c r="A917" s="16" t="s">
        <v>26</v>
      </c>
      <c r="B917" s="4" t="s">
        <v>551</v>
      </c>
      <c r="C917" s="4" t="s">
        <v>740</v>
      </c>
      <c r="D917" s="4" t="s">
        <v>134</v>
      </c>
      <c r="E917" s="4" t="s">
        <v>1843</v>
      </c>
      <c r="F917" s="4" t="s">
        <v>137</v>
      </c>
      <c r="G917" s="9" t="s">
        <v>745</v>
      </c>
      <c r="H917" s="4" t="s">
        <v>0</v>
      </c>
      <c r="I917" s="62" t="s">
        <v>746</v>
      </c>
      <c r="J917" s="10">
        <v>10</v>
      </c>
    </row>
    <row r="918" spans="1:10" ht="35.15" customHeight="1" x14ac:dyDescent="0.25">
      <c r="A918" s="16" t="s">
        <v>26</v>
      </c>
      <c r="B918" s="4" t="s">
        <v>551</v>
      </c>
      <c r="C918" s="4" t="s">
        <v>740</v>
      </c>
      <c r="D918" s="4" t="s">
        <v>134</v>
      </c>
      <c r="E918" s="4" t="s">
        <v>1843</v>
      </c>
      <c r="F918" s="4" t="s">
        <v>137</v>
      </c>
      <c r="G918" s="9" t="s">
        <v>745</v>
      </c>
      <c r="H918" s="4" t="s">
        <v>1</v>
      </c>
      <c r="I918" s="62" t="s">
        <v>747</v>
      </c>
      <c r="J918" s="10">
        <v>16</v>
      </c>
    </row>
    <row r="919" spans="1:10" ht="35.15" customHeight="1" x14ac:dyDescent="0.25">
      <c r="A919" s="16" t="s">
        <v>26</v>
      </c>
      <c r="B919" s="4" t="s">
        <v>551</v>
      </c>
      <c r="C919" s="4" t="s">
        <v>740</v>
      </c>
      <c r="D919" s="4" t="s">
        <v>134</v>
      </c>
      <c r="E919" s="4" t="s">
        <v>1843</v>
      </c>
      <c r="F919" s="4" t="s">
        <v>137</v>
      </c>
      <c r="G919" s="9" t="s">
        <v>745</v>
      </c>
      <c r="H919" s="4" t="s">
        <v>2</v>
      </c>
      <c r="I919" s="62" t="s">
        <v>748</v>
      </c>
      <c r="J919" s="10">
        <v>10</v>
      </c>
    </row>
    <row r="920" spans="1:10" ht="35.15" customHeight="1" x14ac:dyDescent="0.25">
      <c r="A920" s="16" t="s">
        <v>26</v>
      </c>
      <c r="B920" s="4" t="s">
        <v>551</v>
      </c>
      <c r="C920" s="4" t="s">
        <v>740</v>
      </c>
      <c r="D920" s="4" t="s">
        <v>134</v>
      </c>
      <c r="E920" s="4" t="s">
        <v>1843</v>
      </c>
      <c r="F920" s="4" t="s">
        <v>139</v>
      </c>
      <c r="G920" s="9" t="s">
        <v>463</v>
      </c>
      <c r="H920" s="4" t="s">
        <v>0</v>
      </c>
      <c r="I920" s="62" t="s">
        <v>749</v>
      </c>
      <c r="J920" s="10">
        <v>8</v>
      </c>
    </row>
    <row r="921" spans="1:10" ht="35.15" customHeight="1" x14ac:dyDescent="0.25">
      <c r="A921" s="16" t="s">
        <v>26</v>
      </c>
      <c r="B921" s="4" t="s">
        <v>551</v>
      </c>
      <c r="C921" s="4" t="s">
        <v>740</v>
      </c>
      <c r="D921" s="4" t="s">
        <v>134</v>
      </c>
      <c r="E921" s="4" t="s">
        <v>1843</v>
      </c>
      <c r="F921" s="4" t="s">
        <v>139</v>
      </c>
      <c r="G921" s="9" t="s">
        <v>463</v>
      </c>
      <c r="H921" s="4" t="s">
        <v>1</v>
      </c>
      <c r="I921" s="62" t="s">
        <v>750</v>
      </c>
      <c r="J921" s="10">
        <v>12</v>
      </c>
    </row>
    <row r="922" spans="1:10" ht="35.15" customHeight="1" x14ac:dyDescent="0.25">
      <c r="A922" s="16" t="s">
        <v>26</v>
      </c>
      <c r="B922" s="4" t="s">
        <v>551</v>
      </c>
      <c r="C922" s="4" t="s">
        <v>740</v>
      </c>
      <c r="D922" s="4" t="s">
        <v>134</v>
      </c>
      <c r="E922" s="4" t="s">
        <v>1843</v>
      </c>
      <c r="F922" s="4" t="s">
        <v>139</v>
      </c>
      <c r="G922" s="9" t="s">
        <v>463</v>
      </c>
      <c r="H922" s="4" t="s">
        <v>2</v>
      </c>
      <c r="I922" s="62" t="s">
        <v>751</v>
      </c>
      <c r="J922" s="10">
        <v>16</v>
      </c>
    </row>
    <row r="923" spans="1:10" ht="35.15" customHeight="1" x14ac:dyDescent="0.25">
      <c r="A923" s="16" t="s">
        <v>26</v>
      </c>
      <c r="B923" s="4" t="s">
        <v>551</v>
      </c>
      <c r="C923" s="4" t="s">
        <v>752</v>
      </c>
      <c r="D923" s="4" t="s">
        <v>134</v>
      </c>
      <c r="E923" s="4" t="s">
        <v>1843</v>
      </c>
      <c r="F923" s="4" t="s">
        <v>141</v>
      </c>
      <c r="G923" s="9" t="s">
        <v>753</v>
      </c>
      <c r="H923" s="4" t="s">
        <v>0</v>
      </c>
      <c r="I923" s="62" t="s">
        <v>754</v>
      </c>
      <c r="J923" s="10">
        <v>14</v>
      </c>
    </row>
    <row r="924" spans="1:10" ht="35.15" customHeight="1" x14ac:dyDescent="0.25">
      <c r="A924" s="16" t="s">
        <v>26</v>
      </c>
      <c r="B924" s="4" t="s">
        <v>551</v>
      </c>
      <c r="C924" s="4" t="s">
        <v>752</v>
      </c>
      <c r="D924" s="4" t="s">
        <v>134</v>
      </c>
      <c r="E924" s="4" t="s">
        <v>1843</v>
      </c>
      <c r="F924" s="4" t="s">
        <v>141</v>
      </c>
      <c r="G924" s="9" t="s">
        <v>753</v>
      </c>
      <c r="H924" s="4" t="s">
        <v>1</v>
      </c>
      <c r="I924" s="62" t="s">
        <v>755</v>
      </c>
      <c r="J924" s="10">
        <v>13</v>
      </c>
    </row>
    <row r="925" spans="1:10" ht="35.15" customHeight="1" x14ac:dyDescent="0.25">
      <c r="A925" s="16" t="s">
        <v>26</v>
      </c>
      <c r="B925" s="4" t="s">
        <v>551</v>
      </c>
      <c r="C925" s="4" t="s">
        <v>752</v>
      </c>
      <c r="D925" s="4" t="s">
        <v>134</v>
      </c>
      <c r="E925" s="4" t="s">
        <v>1843</v>
      </c>
      <c r="F925" s="4" t="s">
        <v>141</v>
      </c>
      <c r="G925" s="9" t="s">
        <v>753</v>
      </c>
      <c r="H925" s="4" t="s">
        <v>2</v>
      </c>
      <c r="I925" s="62" t="s">
        <v>756</v>
      </c>
      <c r="J925" s="10">
        <v>9</v>
      </c>
    </row>
    <row r="926" spans="1:10" ht="35.15" customHeight="1" x14ac:dyDescent="0.25">
      <c r="A926" s="16" t="s">
        <v>26</v>
      </c>
      <c r="B926" s="4" t="s">
        <v>551</v>
      </c>
      <c r="C926" s="4" t="s">
        <v>752</v>
      </c>
      <c r="D926" s="4" t="s">
        <v>134</v>
      </c>
      <c r="E926" s="4" t="s">
        <v>1843</v>
      </c>
      <c r="F926" s="4" t="s">
        <v>143</v>
      </c>
      <c r="G926" s="9" t="s">
        <v>1896</v>
      </c>
      <c r="H926" s="4" t="s">
        <v>0</v>
      </c>
      <c r="I926" s="62" t="s">
        <v>757</v>
      </c>
      <c r="J926" s="10">
        <v>12</v>
      </c>
    </row>
    <row r="927" spans="1:10" ht="35.15" customHeight="1" x14ac:dyDescent="0.25">
      <c r="A927" s="16" t="s">
        <v>26</v>
      </c>
      <c r="B927" s="4" t="s">
        <v>551</v>
      </c>
      <c r="C927" s="4" t="s">
        <v>752</v>
      </c>
      <c r="D927" s="4" t="s">
        <v>134</v>
      </c>
      <c r="E927" s="4" t="s">
        <v>1843</v>
      </c>
      <c r="F927" s="4" t="s">
        <v>143</v>
      </c>
      <c r="G927" s="9" t="s">
        <v>1896</v>
      </c>
      <c r="H927" s="4" t="s">
        <v>1</v>
      </c>
      <c r="I927" s="62" t="s">
        <v>758</v>
      </c>
      <c r="J927" s="10">
        <v>14</v>
      </c>
    </row>
    <row r="928" spans="1:10" ht="35.15" customHeight="1" x14ac:dyDescent="0.25">
      <c r="A928" s="16" t="s">
        <v>26</v>
      </c>
      <c r="B928" s="4" t="s">
        <v>551</v>
      </c>
      <c r="C928" s="4" t="s">
        <v>752</v>
      </c>
      <c r="D928" s="4" t="s">
        <v>134</v>
      </c>
      <c r="E928" s="4" t="s">
        <v>1843</v>
      </c>
      <c r="F928" s="4" t="s">
        <v>143</v>
      </c>
      <c r="G928" s="9" t="s">
        <v>1896</v>
      </c>
      <c r="H928" s="4" t="s">
        <v>2</v>
      </c>
      <c r="I928" s="62" t="s">
        <v>759</v>
      </c>
      <c r="J928" s="10">
        <v>10</v>
      </c>
    </row>
    <row r="929" spans="1:10" ht="35.15" customHeight="1" x14ac:dyDescent="0.25">
      <c r="A929" s="16" t="s">
        <v>26</v>
      </c>
      <c r="B929" s="4" t="s">
        <v>551</v>
      </c>
      <c r="C929" s="4" t="s">
        <v>752</v>
      </c>
      <c r="D929" s="4" t="s">
        <v>134</v>
      </c>
      <c r="E929" s="4" t="s">
        <v>1843</v>
      </c>
      <c r="F929" s="4" t="s">
        <v>154</v>
      </c>
      <c r="G929" s="9" t="s">
        <v>155</v>
      </c>
      <c r="H929" s="4" t="s">
        <v>0</v>
      </c>
      <c r="I929" s="62" t="s">
        <v>778</v>
      </c>
      <c r="J929" s="10">
        <v>10</v>
      </c>
    </row>
    <row r="930" spans="1:10" ht="35.15" customHeight="1" x14ac:dyDescent="0.25">
      <c r="A930" s="16" t="s">
        <v>26</v>
      </c>
      <c r="B930" s="4" t="s">
        <v>551</v>
      </c>
      <c r="C930" s="4" t="s">
        <v>752</v>
      </c>
      <c r="D930" s="4" t="s">
        <v>134</v>
      </c>
      <c r="E930" s="4" t="s">
        <v>1843</v>
      </c>
      <c r="F930" s="4" t="s">
        <v>154</v>
      </c>
      <c r="G930" s="9" t="s">
        <v>155</v>
      </c>
      <c r="H930" s="4" t="s">
        <v>1</v>
      </c>
      <c r="I930" s="62" t="s">
        <v>779</v>
      </c>
      <c r="J930" s="10">
        <v>14</v>
      </c>
    </row>
    <row r="931" spans="1:10" ht="35.15" customHeight="1" x14ac:dyDescent="0.25">
      <c r="A931" s="16" t="s">
        <v>26</v>
      </c>
      <c r="B931" s="4" t="s">
        <v>551</v>
      </c>
      <c r="C931" s="4" t="s">
        <v>752</v>
      </c>
      <c r="D931" s="4" t="s">
        <v>134</v>
      </c>
      <c r="E931" s="4" t="s">
        <v>1843</v>
      </c>
      <c r="F931" s="4" t="s">
        <v>154</v>
      </c>
      <c r="G931" s="9" t="s">
        <v>155</v>
      </c>
      <c r="H931" s="4" t="s">
        <v>2</v>
      </c>
      <c r="I931" s="62" t="s">
        <v>780</v>
      </c>
      <c r="J931" s="10">
        <v>12</v>
      </c>
    </row>
    <row r="932" spans="1:10" ht="35.15" customHeight="1" x14ac:dyDescent="0.25">
      <c r="A932" s="16" t="s">
        <v>26</v>
      </c>
      <c r="B932" s="4" t="s">
        <v>551</v>
      </c>
      <c r="C932" s="4" t="s">
        <v>752</v>
      </c>
      <c r="D932" s="4" t="s">
        <v>134</v>
      </c>
      <c r="E932" s="4" t="s">
        <v>1843</v>
      </c>
      <c r="F932" s="4" t="s">
        <v>146</v>
      </c>
      <c r="G932" s="9" t="s">
        <v>350</v>
      </c>
      <c r="H932" s="4" t="s">
        <v>0</v>
      </c>
      <c r="I932" s="62" t="s">
        <v>762</v>
      </c>
      <c r="J932" s="10"/>
    </row>
    <row r="933" spans="1:10" ht="35.15" customHeight="1" x14ac:dyDescent="0.25">
      <c r="A933" s="16" t="s">
        <v>26</v>
      </c>
      <c r="B933" s="4" t="s">
        <v>551</v>
      </c>
      <c r="C933" s="4" t="s">
        <v>752</v>
      </c>
      <c r="D933" s="4" t="s">
        <v>134</v>
      </c>
      <c r="E933" s="4" t="s">
        <v>1843</v>
      </c>
      <c r="F933" s="4" t="s">
        <v>146</v>
      </c>
      <c r="G933" s="9" t="s">
        <v>350</v>
      </c>
      <c r="H933" s="4" t="s">
        <v>1</v>
      </c>
      <c r="I933" s="62" t="s">
        <v>763</v>
      </c>
      <c r="J933" s="10"/>
    </row>
    <row r="934" spans="1:10" ht="35.15" customHeight="1" x14ac:dyDescent="0.25">
      <c r="A934" s="16" t="s">
        <v>26</v>
      </c>
      <c r="B934" s="4" t="s">
        <v>551</v>
      </c>
      <c r="C934" s="4" t="s">
        <v>752</v>
      </c>
      <c r="D934" s="4" t="s">
        <v>134</v>
      </c>
      <c r="E934" s="4" t="s">
        <v>1843</v>
      </c>
      <c r="F934" s="4" t="s">
        <v>146</v>
      </c>
      <c r="G934" s="9" t="s">
        <v>350</v>
      </c>
      <c r="H934" s="4" t="s">
        <v>2</v>
      </c>
      <c r="I934" s="62" t="s">
        <v>764</v>
      </c>
      <c r="J934" s="10"/>
    </row>
    <row r="935" spans="1:10" ht="35.15" customHeight="1" x14ac:dyDescent="0.25">
      <c r="A935" s="16" t="s">
        <v>26</v>
      </c>
      <c r="B935" s="4" t="s">
        <v>551</v>
      </c>
      <c r="C935" s="4" t="s">
        <v>752</v>
      </c>
      <c r="D935" s="4" t="s">
        <v>134</v>
      </c>
      <c r="E935" s="4" t="s">
        <v>1843</v>
      </c>
      <c r="F935" s="4" t="s">
        <v>146</v>
      </c>
      <c r="G935" s="9" t="s">
        <v>350</v>
      </c>
      <c r="H935" s="4" t="s">
        <v>3</v>
      </c>
      <c r="I935" s="62" t="s">
        <v>765</v>
      </c>
      <c r="J935" s="10"/>
    </row>
    <row r="936" spans="1:10" ht="35.15" customHeight="1" x14ac:dyDescent="0.25">
      <c r="A936" s="16" t="s">
        <v>26</v>
      </c>
      <c r="B936" s="4" t="s">
        <v>551</v>
      </c>
      <c r="C936" s="4" t="s">
        <v>766</v>
      </c>
      <c r="D936" s="4" t="s">
        <v>134</v>
      </c>
      <c r="E936" s="4" t="s">
        <v>1843</v>
      </c>
      <c r="F936" s="4" t="s">
        <v>148</v>
      </c>
      <c r="G936" s="9" t="s">
        <v>767</v>
      </c>
      <c r="H936" s="4" t="s">
        <v>0</v>
      </c>
      <c r="I936" s="62" t="s">
        <v>768</v>
      </c>
      <c r="J936" s="10">
        <v>7</v>
      </c>
    </row>
    <row r="937" spans="1:10" ht="35.15" customHeight="1" x14ac:dyDescent="0.25">
      <c r="A937" s="16" t="s">
        <v>26</v>
      </c>
      <c r="B937" s="4" t="s">
        <v>551</v>
      </c>
      <c r="C937" s="4" t="s">
        <v>766</v>
      </c>
      <c r="D937" s="4" t="s">
        <v>134</v>
      </c>
      <c r="E937" s="4" t="s">
        <v>1843</v>
      </c>
      <c r="F937" s="4" t="s">
        <v>148</v>
      </c>
      <c r="G937" s="9" t="s">
        <v>767</v>
      </c>
      <c r="H937" s="4" t="s">
        <v>1</v>
      </c>
      <c r="I937" s="62" t="s">
        <v>769</v>
      </c>
      <c r="J937" s="10">
        <v>15</v>
      </c>
    </row>
    <row r="938" spans="1:10" ht="35.15" customHeight="1" x14ac:dyDescent="0.25">
      <c r="A938" s="16" t="s">
        <v>26</v>
      </c>
      <c r="B938" s="4" t="s">
        <v>551</v>
      </c>
      <c r="C938" s="4" t="s">
        <v>766</v>
      </c>
      <c r="D938" s="4" t="s">
        <v>134</v>
      </c>
      <c r="E938" s="4" t="s">
        <v>1843</v>
      </c>
      <c r="F938" s="4" t="s">
        <v>148</v>
      </c>
      <c r="G938" s="9" t="s">
        <v>767</v>
      </c>
      <c r="H938" s="4" t="s">
        <v>2</v>
      </c>
      <c r="I938" s="62" t="s">
        <v>770</v>
      </c>
      <c r="J938" s="10">
        <v>14</v>
      </c>
    </row>
    <row r="939" spans="1:10" ht="35.15" customHeight="1" x14ac:dyDescent="0.25">
      <c r="A939" s="16" t="s">
        <v>26</v>
      </c>
      <c r="B939" s="4" t="s">
        <v>551</v>
      </c>
      <c r="C939" s="4" t="s">
        <v>766</v>
      </c>
      <c r="D939" s="4" t="s">
        <v>134</v>
      </c>
      <c r="E939" s="4" t="s">
        <v>1843</v>
      </c>
      <c r="F939" s="4" t="s">
        <v>150</v>
      </c>
      <c r="G939" s="9" t="s">
        <v>771</v>
      </c>
      <c r="H939" s="4" t="s">
        <v>0</v>
      </c>
      <c r="I939" s="62" t="s">
        <v>772</v>
      </c>
      <c r="J939" s="10">
        <v>18</v>
      </c>
    </row>
    <row r="940" spans="1:10" ht="35.15" customHeight="1" x14ac:dyDescent="0.25">
      <c r="A940" s="16" t="s">
        <v>26</v>
      </c>
      <c r="B940" s="4" t="s">
        <v>551</v>
      </c>
      <c r="C940" s="4" t="s">
        <v>766</v>
      </c>
      <c r="D940" s="4" t="s">
        <v>134</v>
      </c>
      <c r="E940" s="4" t="s">
        <v>1843</v>
      </c>
      <c r="F940" s="4" t="s">
        <v>150</v>
      </c>
      <c r="G940" s="9" t="s">
        <v>771</v>
      </c>
      <c r="H940" s="4" t="s">
        <v>1</v>
      </c>
      <c r="I940" s="62" t="s">
        <v>773</v>
      </c>
      <c r="J940" s="10">
        <v>12</v>
      </c>
    </row>
    <row r="941" spans="1:10" ht="35.15" customHeight="1" x14ac:dyDescent="0.25">
      <c r="A941" s="16" t="s">
        <v>26</v>
      </c>
      <c r="B941" s="4" t="s">
        <v>551</v>
      </c>
      <c r="C941" s="4" t="s">
        <v>766</v>
      </c>
      <c r="D941" s="4" t="s">
        <v>134</v>
      </c>
      <c r="E941" s="4" t="s">
        <v>1843</v>
      </c>
      <c r="F941" s="4" t="s">
        <v>150</v>
      </c>
      <c r="G941" s="9" t="s">
        <v>771</v>
      </c>
      <c r="H941" s="4" t="s">
        <v>2</v>
      </c>
      <c r="I941" s="62" t="s">
        <v>774</v>
      </c>
      <c r="J941" s="10">
        <v>6</v>
      </c>
    </row>
    <row r="942" spans="1:10" ht="35.15" customHeight="1" x14ac:dyDescent="0.25">
      <c r="A942" s="16" t="s">
        <v>26</v>
      </c>
      <c r="B942" s="4" t="s">
        <v>551</v>
      </c>
      <c r="C942" s="4" t="s">
        <v>766</v>
      </c>
      <c r="D942" s="4" t="s">
        <v>134</v>
      </c>
      <c r="E942" s="4" t="s">
        <v>1843</v>
      </c>
      <c r="F942" s="4" t="s">
        <v>152</v>
      </c>
      <c r="G942" s="9" t="s">
        <v>153</v>
      </c>
      <c r="H942" s="4" t="s">
        <v>0</v>
      </c>
      <c r="I942" s="62" t="s">
        <v>775</v>
      </c>
      <c r="J942" s="10">
        <v>13</v>
      </c>
    </row>
    <row r="943" spans="1:10" ht="35.15" customHeight="1" x14ac:dyDescent="0.25">
      <c r="A943" s="16" t="s">
        <v>26</v>
      </c>
      <c r="B943" s="4" t="s">
        <v>551</v>
      </c>
      <c r="C943" s="4" t="s">
        <v>766</v>
      </c>
      <c r="D943" s="4" t="s">
        <v>134</v>
      </c>
      <c r="E943" s="4" t="s">
        <v>1843</v>
      </c>
      <c r="F943" s="4" t="s">
        <v>152</v>
      </c>
      <c r="G943" s="9" t="s">
        <v>153</v>
      </c>
      <c r="H943" s="4" t="s">
        <v>1</v>
      </c>
      <c r="I943" s="62" t="s">
        <v>776</v>
      </c>
      <c r="J943" s="10">
        <v>14</v>
      </c>
    </row>
    <row r="944" spans="1:10" ht="35.15" customHeight="1" x14ac:dyDescent="0.25">
      <c r="A944" s="16" t="s">
        <v>26</v>
      </c>
      <c r="B944" s="4" t="s">
        <v>551</v>
      </c>
      <c r="C944" s="4" t="s">
        <v>766</v>
      </c>
      <c r="D944" s="4" t="s">
        <v>134</v>
      </c>
      <c r="E944" s="4" t="s">
        <v>1843</v>
      </c>
      <c r="F944" s="4" t="s">
        <v>152</v>
      </c>
      <c r="G944" s="9" t="s">
        <v>153</v>
      </c>
      <c r="H944" s="4" t="s">
        <v>2</v>
      </c>
      <c r="I944" s="62" t="s">
        <v>777</v>
      </c>
      <c r="J944" s="10">
        <v>9</v>
      </c>
    </row>
    <row r="945" spans="1:10" ht="35.15" customHeight="1" x14ac:dyDescent="0.25">
      <c r="A945" s="16" t="s">
        <v>26</v>
      </c>
      <c r="B945" s="4" t="s">
        <v>551</v>
      </c>
      <c r="C945" s="4" t="s">
        <v>766</v>
      </c>
      <c r="D945" s="4" t="s">
        <v>134</v>
      </c>
      <c r="E945" s="4" t="s">
        <v>1843</v>
      </c>
      <c r="F945" s="4" t="s">
        <v>1865</v>
      </c>
      <c r="G945" s="9" t="s">
        <v>145</v>
      </c>
      <c r="H945" s="4" t="s">
        <v>0</v>
      </c>
      <c r="I945" s="62" t="s">
        <v>639</v>
      </c>
      <c r="J945" s="10">
        <v>12</v>
      </c>
    </row>
    <row r="946" spans="1:10" ht="35.15" customHeight="1" x14ac:dyDescent="0.25">
      <c r="A946" s="16" t="s">
        <v>26</v>
      </c>
      <c r="B946" s="4" t="s">
        <v>551</v>
      </c>
      <c r="C946" s="4" t="s">
        <v>766</v>
      </c>
      <c r="D946" s="4" t="s">
        <v>134</v>
      </c>
      <c r="E946" s="4" t="s">
        <v>1843</v>
      </c>
      <c r="F946" s="4" t="s">
        <v>1865</v>
      </c>
      <c r="G946" s="9" t="s">
        <v>145</v>
      </c>
      <c r="H946" s="4" t="s">
        <v>1</v>
      </c>
      <c r="I946" s="62" t="s">
        <v>760</v>
      </c>
      <c r="J946" s="10">
        <v>10</v>
      </c>
    </row>
    <row r="947" spans="1:10" ht="35.15" customHeight="1" x14ac:dyDescent="0.25">
      <c r="A947" s="16" t="s">
        <v>26</v>
      </c>
      <c r="B947" s="4" t="s">
        <v>551</v>
      </c>
      <c r="C947" s="4" t="s">
        <v>766</v>
      </c>
      <c r="D947" s="4" t="s">
        <v>134</v>
      </c>
      <c r="E947" s="4" t="s">
        <v>1843</v>
      </c>
      <c r="F947" s="4" t="s">
        <v>1865</v>
      </c>
      <c r="G947" s="9" t="s">
        <v>145</v>
      </c>
      <c r="H947" s="4" t="s">
        <v>2</v>
      </c>
      <c r="I947" s="62" t="s">
        <v>761</v>
      </c>
      <c r="J947" s="10">
        <v>14</v>
      </c>
    </row>
    <row r="948" spans="1:10" ht="35.15" customHeight="1" x14ac:dyDescent="0.25">
      <c r="A948" s="16" t="s">
        <v>26</v>
      </c>
      <c r="B948" s="4" t="s">
        <v>551</v>
      </c>
      <c r="C948" s="4" t="s">
        <v>766</v>
      </c>
      <c r="D948" s="4" t="s">
        <v>134</v>
      </c>
      <c r="E948" s="4" t="s">
        <v>1843</v>
      </c>
      <c r="F948" s="4" t="s">
        <v>156</v>
      </c>
      <c r="G948" s="9" t="s">
        <v>356</v>
      </c>
      <c r="H948" s="4" t="s">
        <v>0</v>
      </c>
      <c r="I948" s="62" t="s">
        <v>781</v>
      </c>
      <c r="J948" s="10"/>
    </row>
    <row r="949" spans="1:10" ht="35.15" customHeight="1" x14ac:dyDescent="0.25">
      <c r="A949" s="16" t="s">
        <v>26</v>
      </c>
      <c r="B949" s="4" t="s">
        <v>551</v>
      </c>
      <c r="C949" s="4" t="s">
        <v>766</v>
      </c>
      <c r="D949" s="4" t="s">
        <v>134</v>
      </c>
      <c r="E949" s="4" t="s">
        <v>1843</v>
      </c>
      <c r="F949" s="4" t="s">
        <v>156</v>
      </c>
      <c r="G949" s="9" t="s">
        <v>356</v>
      </c>
      <c r="H949" s="4" t="s">
        <v>1</v>
      </c>
      <c r="I949" s="62" t="s">
        <v>782</v>
      </c>
      <c r="J949" s="10"/>
    </row>
    <row r="950" spans="1:10" ht="35.15" customHeight="1" x14ac:dyDescent="0.25">
      <c r="A950" s="16" t="s">
        <v>26</v>
      </c>
      <c r="B950" s="4" t="s">
        <v>551</v>
      </c>
      <c r="C950" s="4" t="s">
        <v>766</v>
      </c>
      <c r="D950" s="4" t="s">
        <v>134</v>
      </c>
      <c r="E950" s="4" t="s">
        <v>1843</v>
      </c>
      <c r="F950" s="4" t="s">
        <v>156</v>
      </c>
      <c r="G950" s="9" t="s">
        <v>356</v>
      </c>
      <c r="H950" s="4" t="s">
        <v>2</v>
      </c>
      <c r="I950" s="62" t="s">
        <v>783</v>
      </c>
      <c r="J950" s="10"/>
    </row>
    <row r="951" spans="1:10" ht="35.15" customHeight="1" x14ac:dyDescent="0.25">
      <c r="A951" s="16" t="s">
        <v>26</v>
      </c>
      <c r="B951" s="4" t="s">
        <v>645</v>
      </c>
      <c r="C951" s="4" t="s">
        <v>740</v>
      </c>
      <c r="D951" s="4" t="s">
        <v>134</v>
      </c>
      <c r="E951" s="4" t="s">
        <v>1843</v>
      </c>
      <c r="F951" s="4" t="s">
        <v>158</v>
      </c>
      <c r="G951" s="9" t="s">
        <v>159</v>
      </c>
      <c r="H951" s="4" t="s">
        <v>0</v>
      </c>
      <c r="I951" s="62" t="s">
        <v>948</v>
      </c>
      <c r="J951" s="10">
        <v>15</v>
      </c>
    </row>
    <row r="952" spans="1:10" ht="35.15" customHeight="1" x14ac:dyDescent="0.25">
      <c r="A952" s="16" t="s">
        <v>26</v>
      </c>
      <c r="B952" s="4" t="s">
        <v>645</v>
      </c>
      <c r="C952" s="4" t="s">
        <v>740</v>
      </c>
      <c r="D952" s="4" t="s">
        <v>134</v>
      </c>
      <c r="E952" s="4" t="s">
        <v>1843</v>
      </c>
      <c r="F952" s="4" t="s">
        <v>158</v>
      </c>
      <c r="G952" s="9" t="s">
        <v>159</v>
      </c>
      <c r="H952" s="4" t="s">
        <v>1</v>
      </c>
      <c r="I952" s="62" t="s">
        <v>949</v>
      </c>
      <c r="J952" s="10">
        <v>15</v>
      </c>
    </row>
    <row r="953" spans="1:10" ht="35.15" customHeight="1" x14ac:dyDescent="0.25">
      <c r="A953" s="16" t="s">
        <v>26</v>
      </c>
      <c r="B953" s="4" t="s">
        <v>645</v>
      </c>
      <c r="C953" s="4" t="s">
        <v>740</v>
      </c>
      <c r="D953" s="4" t="s">
        <v>134</v>
      </c>
      <c r="E953" s="4" t="s">
        <v>1843</v>
      </c>
      <c r="F953" s="4" t="s">
        <v>158</v>
      </c>
      <c r="G953" s="9" t="s">
        <v>159</v>
      </c>
      <c r="H953" s="4" t="s">
        <v>2</v>
      </c>
      <c r="I953" s="62" t="s">
        <v>950</v>
      </c>
      <c r="J953" s="10">
        <v>6</v>
      </c>
    </row>
    <row r="954" spans="1:10" ht="35.15" customHeight="1" x14ac:dyDescent="0.25">
      <c r="A954" s="16" t="s">
        <v>26</v>
      </c>
      <c r="B954" s="4" t="s">
        <v>645</v>
      </c>
      <c r="C954" s="4" t="s">
        <v>740</v>
      </c>
      <c r="D954" s="4" t="s">
        <v>134</v>
      </c>
      <c r="E954" s="4" t="s">
        <v>1843</v>
      </c>
      <c r="F954" s="4" t="s">
        <v>160</v>
      </c>
      <c r="G954" s="9" t="s">
        <v>161</v>
      </c>
      <c r="H954" s="4" t="s">
        <v>0</v>
      </c>
      <c r="I954" s="62" t="s">
        <v>951</v>
      </c>
      <c r="J954" s="10">
        <v>15</v>
      </c>
    </row>
    <row r="955" spans="1:10" ht="35.15" customHeight="1" x14ac:dyDescent="0.25">
      <c r="A955" s="16" t="s">
        <v>26</v>
      </c>
      <c r="B955" s="4" t="s">
        <v>645</v>
      </c>
      <c r="C955" s="4" t="s">
        <v>740</v>
      </c>
      <c r="D955" s="4" t="s">
        <v>134</v>
      </c>
      <c r="E955" s="4" t="s">
        <v>1843</v>
      </c>
      <c r="F955" s="4" t="s">
        <v>160</v>
      </c>
      <c r="G955" s="9" t="s">
        <v>161</v>
      </c>
      <c r="H955" s="4" t="s">
        <v>1</v>
      </c>
      <c r="I955" s="62" t="s">
        <v>952</v>
      </c>
      <c r="J955" s="10">
        <v>15</v>
      </c>
    </row>
    <row r="956" spans="1:10" ht="35.15" customHeight="1" x14ac:dyDescent="0.25">
      <c r="A956" s="16" t="s">
        <v>26</v>
      </c>
      <c r="B956" s="4" t="s">
        <v>645</v>
      </c>
      <c r="C956" s="4" t="s">
        <v>740</v>
      </c>
      <c r="D956" s="4" t="s">
        <v>134</v>
      </c>
      <c r="E956" s="4" t="s">
        <v>1843</v>
      </c>
      <c r="F956" s="4" t="s">
        <v>160</v>
      </c>
      <c r="G956" s="9" t="s">
        <v>161</v>
      </c>
      <c r="H956" s="4" t="s">
        <v>2</v>
      </c>
      <c r="I956" s="62" t="s">
        <v>953</v>
      </c>
      <c r="J956" s="10">
        <v>6</v>
      </c>
    </row>
    <row r="957" spans="1:10" ht="35.15" customHeight="1" x14ac:dyDescent="0.25">
      <c r="A957" s="16" t="s">
        <v>26</v>
      </c>
      <c r="B957" s="4" t="s">
        <v>645</v>
      </c>
      <c r="C957" s="4" t="s">
        <v>740</v>
      </c>
      <c r="D957" s="4" t="s">
        <v>134</v>
      </c>
      <c r="E957" s="4" t="s">
        <v>1843</v>
      </c>
      <c r="F957" s="4" t="s">
        <v>162</v>
      </c>
      <c r="G957" s="9" t="s">
        <v>163</v>
      </c>
      <c r="H957" s="4" t="s">
        <v>0</v>
      </c>
      <c r="I957" s="62" t="s">
        <v>954</v>
      </c>
      <c r="J957" s="10">
        <v>12</v>
      </c>
    </row>
    <row r="958" spans="1:10" ht="35.15" customHeight="1" x14ac:dyDescent="0.25">
      <c r="A958" s="16" t="s">
        <v>26</v>
      </c>
      <c r="B958" s="4" t="s">
        <v>645</v>
      </c>
      <c r="C958" s="4" t="s">
        <v>740</v>
      </c>
      <c r="D958" s="4" t="s">
        <v>134</v>
      </c>
      <c r="E958" s="4" t="s">
        <v>1843</v>
      </c>
      <c r="F958" s="4" t="s">
        <v>162</v>
      </c>
      <c r="G958" s="9" t="s">
        <v>163</v>
      </c>
      <c r="H958" s="4" t="s">
        <v>1</v>
      </c>
      <c r="I958" s="62" t="s">
        <v>955</v>
      </c>
      <c r="J958" s="10">
        <v>12</v>
      </c>
    </row>
    <row r="959" spans="1:10" ht="35.15" customHeight="1" x14ac:dyDescent="0.25">
      <c r="A959" s="16" t="s">
        <v>26</v>
      </c>
      <c r="B959" s="4" t="s">
        <v>645</v>
      </c>
      <c r="C959" s="4" t="s">
        <v>740</v>
      </c>
      <c r="D959" s="4" t="s">
        <v>134</v>
      </c>
      <c r="E959" s="4" t="s">
        <v>1843</v>
      </c>
      <c r="F959" s="4" t="s">
        <v>162</v>
      </c>
      <c r="G959" s="9" t="s">
        <v>163</v>
      </c>
      <c r="H959" s="4" t="s">
        <v>2</v>
      </c>
      <c r="I959" s="62" t="s">
        <v>956</v>
      </c>
      <c r="J959" s="10">
        <v>12</v>
      </c>
    </row>
    <row r="960" spans="1:10" ht="35.15" customHeight="1" x14ac:dyDescent="0.25">
      <c r="A960" s="16" t="s">
        <v>26</v>
      </c>
      <c r="B960" s="4" t="s">
        <v>645</v>
      </c>
      <c r="C960" s="4" t="s">
        <v>752</v>
      </c>
      <c r="D960" s="4" t="s">
        <v>134</v>
      </c>
      <c r="E960" s="4" t="s">
        <v>1843</v>
      </c>
      <c r="F960" s="4" t="s">
        <v>164</v>
      </c>
      <c r="G960" s="9" t="s">
        <v>1879</v>
      </c>
      <c r="H960" s="4" t="s">
        <v>0</v>
      </c>
      <c r="I960" s="62" t="s">
        <v>958</v>
      </c>
      <c r="J960" s="10">
        <v>9</v>
      </c>
    </row>
    <row r="961" spans="1:10" ht="35.15" customHeight="1" x14ac:dyDescent="0.25">
      <c r="A961" s="16" t="s">
        <v>26</v>
      </c>
      <c r="B961" s="4" t="s">
        <v>645</v>
      </c>
      <c r="C961" s="4" t="s">
        <v>752</v>
      </c>
      <c r="D961" s="4" t="s">
        <v>134</v>
      </c>
      <c r="E961" s="4" t="s">
        <v>1843</v>
      </c>
      <c r="F961" s="4" t="s">
        <v>164</v>
      </c>
      <c r="G961" s="9" t="s">
        <v>1879</v>
      </c>
      <c r="H961" s="4" t="s">
        <v>1</v>
      </c>
      <c r="I961" s="62" t="s">
        <v>959</v>
      </c>
      <c r="J961" s="10">
        <v>18</v>
      </c>
    </row>
    <row r="962" spans="1:10" ht="35.15" customHeight="1" x14ac:dyDescent="0.25">
      <c r="A962" s="16" t="s">
        <v>26</v>
      </c>
      <c r="B962" s="4" t="s">
        <v>645</v>
      </c>
      <c r="C962" s="4" t="s">
        <v>752</v>
      </c>
      <c r="D962" s="4" t="s">
        <v>134</v>
      </c>
      <c r="E962" s="4" t="s">
        <v>1843</v>
      </c>
      <c r="F962" s="4" t="s">
        <v>164</v>
      </c>
      <c r="G962" s="9" t="s">
        <v>1879</v>
      </c>
      <c r="H962" s="4" t="s">
        <v>2</v>
      </c>
      <c r="I962" s="62" t="s">
        <v>960</v>
      </c>
      <c r="J962" s="10">
        <v>9</v>
      </c>
    </row>
    <row r="963" spans="1:10" ht="35.15" customHeight="1" x14ac:dyDescent="0.25">
      <c r="A963" s="16" t="s">
        <v>26</v>
      </c>
      <c r="B963" s="4" t="s">
        <v>645</v>
      </c>
      <c r="C963" s="4" t="s">
        <v>752</v>
      </c>
      <c r="D963" s="4" t="s">
        <v>134</v>
      </c>
      <c r="E963" s="4" t="s">
        <v>1843</v>
      </c>
      <c r="F963" s="4" t="s">
        <v>166</v>
      </c>
      <c r="G963" s="9" t="s">
        <v>256</v>
      </c>
      <c r="H963" s="4" t="s">
        <v>0</v>
      </c>
      <c r="I963" s="62" t="s">
        <v>961</v>
      </c>
      <c r="J963" s="10">
        <v>18</v>
      </c>
    </row>
    <row r="964" spans="1:10" ht="35.15" customHeight="1" x14ac:dyDescent="0.25">
      <c r="A964" s="16" t="s">
        <v>26</v>
      </c>
      <c r="B964" s="4" t="s">
        <v>645</v>
      </c>
      <c r="C964" s="4" t="s">
        <v>752</v>
      </c>
      <c r="D964" s="4" t="s">
        <v>134</v>
      </c>
      <c r="E964" s="4" t="s">
        <v>1843</v>
      </c>
      <c r="F964" s="4" t="s">
        <v>166</v>
      </c>
      <c r="G964" s="9" t="s">
        <v>256</v>
      </c>
      <c r="H964" s="4" t="s">
        <v>1</v>
      </c>
      <c r="I964" s="62" t="s">
        <v>962</v>
      </c>
      <c r="J964" s="10">
        <v>12</v>
      </c>
    </row>
    <row r="965" spans="1:10" ht="35.15" customHeight="1" x14ac:dyDescent="0.25">
      <c r="A965" s="16" t="s">
        <v>26</v>
      </c>
      <c r="B965" s="4" t="s">
        <v>645</v>
      </c>
      <c r="C965" s="4" t="s">
        <v>752</v>
      </c>
      <c r="D965" s="4" t="s">
        <v>134</v>
      </c>
      <c r="E965" s="4" t="s">
        <v>1843</v>
      </c>
      <c r="F965" s="4" t="s">
        <v>166</v>
      </c>
      <c r="G965" s="9" t="s">
        <v>256</v>
      </c>
      <c r="H965" s="4" t="s">
        <v>2</v>
      </c>
      <c r="I965" s="62" t="s">
        <v>963</v>
      </c>
      <c r="J965" s="10">
        <v>6</v>
      </c>
    </row>
    <row r="966" spans="1:10" ht="35.15" customHeight="1" x14ac:dyDescent="0.25">
      <c r="A966" s="16" t="s">
        <v>26</v>
      </c>
      <c r="B966" s="4" t="s">
        <v>645</v>
      </c>
      <c r="C966" s="4" t="s">
        <v>752</v>
      </c>
      <c r="D966" s="4" t="s">
        <v>134</v>
      </c>
      <c r="E966" s="4" t="s">
        <v>1843</v>
      </c>
      <c r="F966" s="4" t="s">
        <v>177</v>
      </c>
      <c r="G966" s="9" t="s">
        <v>467</v>
      </c>
      <c r="H966" s="4" t="s">
        <v>0</v>
      </c>
      <c r="I966" s="62" t="s">
        <v>977</v>
      </c>
      <c r="J966" s="10">
        <v>9</v>
      </c>
    </row>
    <row r="967" spans="1:10" ht="35.15" customHeight="1" x14ac:dyDescent="0.25">
      <c r="A967" s="16" t="s">
        <v>26</v>
      </c>
      <c r="B967" s="4" t="s">
        <v>645</v>
      </c>
      <c r="C967" s="4" t="s">
        <v>752</v>
      </c>
      <c r="D967" s="4" t="s">
        <v>134</v>
      </c>
      <c r="E967" s="4" t="s">
        <v>1843</v>
      </c>
      <c r="F967" s="4" t="s">
        <v>177</v>
      </c>
      <c r="G967" s="9" t="s">
        <v>467</v>
      </c>
      <c r="H967" s="4" t="s">
        <v>1</v>
      </c>
      <c r="I967" s="62" t="s">
        <v>978</v>
      </c>
      <c r="J967" s="10">
        <v>9</v>
      </c>
    </row>
    <row r="968" spans="1:10" ht="35.15" customHeight="1" x14ac:dyDescent="0.25">
      <c r="A968" s="16" t="s">
        <v>26</v>
      </c>
      <c r="B968" s="4" t="s">
        <v>645</v>
      </c>
      <c r="C968" s="4" t="s">
        <v>752</v>
      </c>
      <c r="D968" s="4" t="s">
        <v>134</v>
      </c>
      <c r="E968" s="4" t="s">
        <v>1843</v>
      </c>
      <c r="F968" s="4" t="s">
        <v>177</v>
      </c>
      <c r="G968" s="9" t="s">
        <v>467</v>
      </c>
      <c r="H968" s="4" t="s">
        <v>2</v>
      </c>
      <c r="I968" s="62" t="s">
        <v>979</v>
      </c>
      <c r="J968" s="10">
        <v>18</v>
      </c>
    </row>
    <row r="969" spans="1:10" ht="35.15" customHeight="1" x14ac:dyDescent="0.25">
      <c r="A969" s="16" t="s">
        <v>26</v>
      </c>
      <c r="B969" s="4" t="s">
        <v>645</v>
      </c>
      <c r="C969" s="4" t="s">
        <v>752</v>
      </c>
      <c r="D969" s="4" t="s">
        <v>134</v>
      </c>
      <c r="E969" s="4" t="s">
        <v>1843</v>
      </c>
      <c r="F969" s="4" t="s">
        <v>169</v>
      </c>
      <c r="G969" s="9" t="s">
        <v>170</v>
      </c>
      <c r="H969" s="4" t="s">
        <v>0</v>
      </c>
      <c r="I969" s="62" t="s">
        <v>964</v>
      </c>
      <c r="J969" s="10"/>
    </row>
    <row r="970" spans="1:10" ht="35.15" customHeight="1" x14ac:dyDescent="0.25">
      <c r="A970" s="16" t="s">
        <v>26</v>
      </c>
      <c r="B970" s="4" t="s">
        <v>645</v>
      </c>
      <c r="C970" s="4" t="s">
        <v>752</v>
      </c>
      <c r="D970" s="4" t="s">
        <v>134</v>
      </c>
      <c r="E970" s="4" t="s">
        <v>1843</v>
      </c>
      <c r="F970" s="4" t="s">
        <v>169</v>
      </c>
      <c r="G970" s="9" t="s">
        <v>170</v>
      </c>
      <c r="H970" s="4" t="s">
        <v>1</v>
      </c>
      <c r="I970" s="62" t="s">
        <v>965</v>
      </c>
      <c r="J970" s="10"/>
    </row>
    <row r="971" spans="1:10" ht="35.15" customHeight="1" x14ac:dyDescent="0.25">
      <c r="A971" s="16" t="s">
        <v>26</v>
      </c>
      <c r="B971" s="4" t="s">
        <v>645</v>
      </c>
      <c r="C971" s="4" t="s">
        <v>752</v>
      </c>
      <c r="D971" s="4" t="s">
        <v>134</v>
      </c>
      <c r="E971" s="4" t="s">
        <v>1843</v>
      </c>
      <c r="F971" s="4" t="s">
        <v>169</v>
      </c>
      <c r="G971" s="9" t="s">
        <v>170</v>
      </c>
      <c r="H971" s="4" t="s">
        <v>2</v>
      </c>
      <c r="I971" s="62" t="s">
        <v>966</v>
      </c>
      <c r="J971" s="10"/>
    </row>
    <row r="972" spans="1:10" ht="35.15" customHeight="1" x14ac:dyDescent="0.25">
      <c r="A972" s="16" t="s">
        <v>26</v>
      </c>
      <c r="B972" s="4" t="s">
        <v>645</v>
      </c>
      <c r="C972" s="4" t="s">
        <v>766</v>
      </c>
      <c r="D972" s="4" t="s">
        <v>134</v>
      </c>
      <c r="E972" s="4" t="s">
        <v>1843</v>
      </c>
      <c r="F972" s="4" t="s">
        <v>171</v>
      </c>
      <c r="G972" s="9" t="s">
        <v>967</v>
      </c>
      <c r="H972" s="4" t="s">
        <v>0</v>
      </c>
      <c r="I972" s="62" t="s">
        <v>968</v>
      </c>
      <c r="J972" s="10">
        <v>9</v>
      </c>
    </row>
    <row r="973" spans="1:10" ht="35.15" customHeight="1" x14ac:dyDescent="0.25">
      <c r="A973" s="16" t="s">
        <v>26</v>
      </c>
      <c r="B973" s="4" t="s">
        <v>645</v>
      </c>
      <c r="C973" s="4" t="s">
        <v>766</v>
      </c>
      <c r="D973" s="4" t="s">
        <v>134</v>
      </c>
      <c r="E973" s="4" t="s">
        <v>1843</v>
      </c>
      <c r="F973" s="4" t="s">
        <v>171</v>
      </c>
      <c r="G973" s="9" t="s">
        <v>967</v>
      </c>
      <c r="H973" s="4" t="s">
        <v>1</v>
      </c>
      <c r="I973" s="62" t="s">
        <v>969</v>
      </c>
      <c r="J973" s="10">
        <v>15</v>
      </c>
    </row>
    <row r="974" spans="1:10" ht="35.15" customHeight="1" x14ac:dyDescent="0.25">
      <c r="A974" s="16" t="s">
        <v>26</v>
      </c>
      <c r="B974" s="4" t="s">
        <v>645</v>
      </c>
      <c r="C974" s="4" t="s">
        <v>766</v>
      </c>
      <c r="D974" s="4" t="s">
        <v>134</v>
      </c>
      <c r="E974" s="4" t="s">
        <v>1843</v>
      </c>
      <c r="F974" s="4" t="s">
        <v>171</v>
      </c>
      <c r="G974" s="9" t="s">
        <v>967</v>
      </c>
      <c r="H974" s="4" t="s">
        <v>2</v>
      </c>
      <c r="I974" s="62" t="s">
        <v>970</v>
      </c>
      <c r="J974" s="10">
        <v>12</v>
      </c>
    </row>
    <row r="975" spans="1:10" ht="35.15" customHeight="1" x14ac:dyDescent="0.25">
      <c r="A975" s="16" t="s">
        <v>26</v>
      </c>
      <c r="B975" s="4" t="s">
        <v>645</v>
      </c>
      <c r="C975" s="4" t="s">
        <v>766</v>
      </c>
      <c r="D975" s="4" t="s">
        <v>134</v>
      </c>
      <c r="E975" s="4" t="s">
        <v>1843</v>
      </c>
      <c r="F975" s="4" t="s">
        <v>173</v>
      </c>
      <c r="G975" s="9" t="s">
        <v>174</v>
      </c>
      <c r="H975" s="4" t="s">
        <v>0</v>
      </c>
      <c r="I975" s="62" t="s">
        <v>971</v>
      </c>
      <c r="J975" s="10">
        <v>12</v>
      </c>
    </row>
    <row r="976" spans="1:10" ht="35.15" customHeight="1" x14ac:dyDescent="0.25">
      <c r="A976" s="16" t="s">
        <v>26</v>
      </c>
      <c r="B976" s="4" t="s">
        <v>645</v>
      </c>
      <c r="C976" s="4" t="s">
        <v>766</v>
      </c>
      <c r="D976" s="4" t="s">
        <v>134</v>
      </c>
      <c r="E976" s="4" t="s">
        <v>1843</v>
      </c>
      <c r="F976" s="4" t="s">
        <v>173</v>
      </c>
      <c r="G976" s="9" t="s">
        <v>174</v>
      </c>
      <c r="H976" s="4" t="s">
        <v>1</v>
      </c>
      <c r="I976" s="62" t="s">
        <v>972</v>
      </c>
      <c r="J976" s="10">
        <v>12</v>
      </c>
    </row>
    <row r="977" spans="1:10" ht="35.15" customHeight="1" x14ac:dyDescent="0.25">
      <c r="A977" s="16" t="s">
        <v>26</v>
      </c>
      <c r="B977" s="4" t="s">
        <v>645</v>
      </c>
      <c r="C977" s="4" t="s">
        <v>766</v>
      </c>
      <c r="D977" s="4" t="s">
        <v>134</v>
      </c>
      <c r="E977" s="4" t="s">
        <v>1843</v>
      </c>
      <c r="F977" s="4" t="s">
        <v>173</v>
      </c>
      <c r="G977" s="9" t="s">
        <v>174</v>
      </c>
      <c r="H977" s="4" t="s">
        <v>2</v>
      </c>
      <c r="I977" s="62" t="s">
        <v>973</v>
      </c>
      <c r="J977" s="10">
        <v>12</v>
      </c>
    </row>
    <row r="978" spans="1:10" ht="35.15" customHeight="1" x14ac:dyDescent="0.25">
      <c r="A978" s="16" t="s">
        <v>26</v>
      </c>
      <c r="B978" s="4" t="s">
        <v>645</v>
      </c>
      <c r="C978" s="4" t="s">
        <v>766</v>
      </c>
      <c r="D978" s="4" t="s">
        <v>134</v>
      </c>
      <c r="E978" s="4" t="s">
        <v>1843</v>
      </c>
      <c r="F978" s="4" t="s">
        <v>175</v>
      </c>
      <c r="G978" s="9" t="s">
        <v>176</v>
      </c>
      <c r="H978" s="4" t="s">
        <v>0</v>
      </c>
      <c r="I978" s="62" t="s">
        <v>974</v>
      </c>
      <c r="J978" s="10">
        <v>9</v>
      </c>
    </row>
    <row r="979" spans="1:10" ht="35.15" customHeight="1" x14ac:dyDescent="0.25">
      <c r="A979" s="16" t="s">
        <v>26</v>
      </c>
      <c r="B979" s="4" t="s">
        <v>645</v>
      </c>
      <c r="C979" s="4" t="s">
        <v>766</v>
      </c>
      <c r="D979" s="4" t="s">
        <v>134</v>
      </c>
      <c r="E979" s="4" t="s">
        <v>1843</v>
      </c>
      <c r="F979" s="4" t="s">
        <v>175</v>
      </c>
      <c r="G979" s="9" t="s">
        <v>176</v>
      </c>
      <c r="H979" s="4" t="s">
        <v>1</v>
      </c>
      <c r="I979" s="62" t="s">
        <v>975</v>
      </c>
      <c r="J979" s="10">
        <v>9</v>
      </c>
    </row>
    <row r="980" spans="1:10" ht="35.15" customHeight="1" x14ac:dyDescent="0.25">
      <c r="A980" s="16" t="s">
        <v>26</v>
      </c>
      <c r="B980" s="4" t="s">
        <v>645</v>
      </c>
      <c r="C980" s="4" t="s">
        <v>766</v>
      </c>
      <c r="D980" s="4" t="s">
        <v>134</v>
      </c>
      <c r="E980" s="4" t="s">
        <v>1843</v>
      </c>
      <c r="F980" s="4" t="s">
        <v>175</v>
      </c>
      <c r="G980" s="9" t="s">
        <v>176</v>
      </c>
      <c r="H980" s="4" t="s">
        <v>2</v>
      </c>
      <c r="I980" s="62" t="s">
        <v>976</v>
      </c>
      <c r="J980" s="10">
        <v>18</v>
      </c>
    </row>
    <row r="981" spans="1:10" ht="35.15" customHeight="1" x14ac:dyDescent="0.25">
      <c r="A981" s="16" t="s">
        <v>26</v>
      </c>
      <c r="B981" s="4" t="s">
        <v>645</v>
      </c>
      <c r="C981" s="4" t="s">
        <v>766</v>
      </c>
      <c r="D981" s="4" t="s">
        <v>134</v>
      </c>
      <c r="E981" s="4" t="s">
        <v>1843</v>
      </c>
      <c r="F981" s="4" t="s">
        <v>1866</v>
      </c>
      <c r="G981" s="9" t="s">
        <v>168</v>
      </c>
      <c r="H981" s="4" t="s">
        <v>0</v>
      </c>
      <c r="I981" s="62" t="s">
        <v>722</v>
      </c>
      <c r="J981" s="10">
        <v>12</v>
      </c>
    </row>
    <row r="982" spans="1:10" ht="35.15" customHeight="1" x14ac:dyDescent="0.25">
      <c r="A982" s="16" t="s">
        <v>26</v>
      </c>
      <c r="B982" s="4" t="s">
        <v>645</v>
      </c>
      <c r="C982" s="4" t="s">
        <v>766</v>
      </c>
      <c r="D982" s="4" t="s">
        <v>134</v>
      </c>
      <c r="E982" s="4" t="s">
        <v>1843</v>
      </c>
      <c r="F982" s="4" t="s">
        <v>1866</v>
      </c>
      <c r="G982" s="9" t="s">
        <v>168</v>
      </c>
      <c r="H982" s="4" t="s">
        <v>1</v>
      </c>
      <c r="I982" s="62" t="s">
        <v>723</v>
      </c>
      <c r="J982" s="10">
        <v>12</v>
      </c>
    </row>
    <row r="983" spans="1:10" ht="35.15" customHeight="1" x14ac:dyDescent="0.25">
      <c r="A983" s="16" t="s">
        <v>26</v>
      </c>
      <c r="B983" s="4" t="s">
        <v>645</v>
      </c>
      <c r="C983" s="4" t="s">
        <v>766</v>
      </c>
      <c r="D983" s="4" t="s">
        <v>134</v>
      </c>
      <c r="E983" s="4" t="s">
        <v>1843</v>
      </c>
      <c r="F983" s="4" t="s">
        <v>1866</v>
      </c>
      <c r="G983" s="9" t="s">
        <v>168</v>
      </c>
      <c r="H983" s="4" t="s">
        <v>2</v>
      </c>
      <c r="I983" s="62" t="s">
        <v>724</v>
      </c>
      <c r="J983" s="10">
        <v>12</v>
      </c>
    </row>
    <row r="984" spans="1:10" ht="35.15" customHeight="1" x14ac:dyDescent="0.25">
      <c r="A984" s="16" t="s">
        <v>26</v>
      </c>
      <c r="B984" s="4" t="s">
        <v>645</v>
      </c>
      <c r="C984" s="4" t="s">
        <v>766</v>
      </c>
      <c r="D984" s="4" t="s">
        <v>134</v>
      </c>
      <c r="E984" s="4" t="s">
        <v>1843</v>
      </c>
      <c r="F984" s="4" t="s">
        <v>178</v>
      </c>
      <c r="G984" s="9" t="s">
        <v>179</v>
      </c>
      <c r="H984" s="4" t="s">
        <v>0</v>
      </c>
      <c r="I984" s="62" t="s">
        <v>980</v>
      </c>
      <c r="J984" s="10">
        <v>12</v>
      </c>
    </row>
    <row r="985" spans="1:10" ht="35.15" customHeight="1" x14ac:dyDescent="0.25">
      <c r="A985" s="16" t="s">
        <v>26</v>
      </c>
      <c r="B985" s="4" t="s">
        <v>645</v>
      </c>
      <c r="C985" s="4" t="s">
        <v>766</v>
      </c>
      <c r="D985" s="4" t="s">
        <v>134</v>
      </c>
      <c r="E985" s="4" t="s">
        <v>1843</v>
      </c>
      <c r="F985" s="4" t="s">
        <v>178</v>
      </c>
      <c r="G985" s="9" t="s">
        <v>179</v>
      </c>
      <c r="H985" s="4" t="s">
        <v>1</v>
      </c>
      <c r="I985" s="62" t="s">
        <v>981</v>
      </c>
      <c r="J985" s="10">
        <v>12</v>
      </c>
    </row>
    <row r="986" spans="1:10" ht="35.15" customHeight="1" x14ac:dyDescent="0.25">
      <c r="A986" s="16" t="s">
        <v>26</v>
      </c>
      <c r="B986" s="4" t="s">
        <v>645</v>
      </c>
      <c r="C986" s="4" t="s">
        <v>766</v>
      </c>
      <c r="D986" s="4" t="s">
        <v>134</v>
      </c>
      <c r="E986" s="4" t="s">
        <v>1843</v>
      </c>
      <c r="F986" s="4" t="s">
        <v>178</v>
      </c>
      <c r="G986" s="9" t="s">
        <v>179</v>
      </c>
      <c r="H986" s="4" t="s">
        <v>2</v>
      </c>
      <c r="I986" s="62" t="s">
        <v>982</v>
      </c>
      <c r="J986" s="10">
        <v>12</v>
      </c>
    </row>
    <row r="987" spans="1:10" ht="35.15" customHeight="1" x14ac:dyDescent="0.25">
      <c r="A987" s="16" t="s">
        <v>26</v>
      </c>
      <c r="B987" s="4" t="s">
        <v>551</v>
      </c>
      <c r="C987" s="4" t="s">
        <v>740</v>
      </c>
      <c r="D987" s="4" t="s">
        <v>110</v>
      </c>
      <c r="E987" s="4" t="s">
        <v>1844</v>
      </c>
      <c r="F987" s="4" t="s">
        <v>190</v>
      </c>
      <c r="G987" s="9" t="s">
        <v>191</v>
      </c>
      <c r="H987" s="4" t="s">
        <v>0</v>
      </c>
      <c r="I987" s="62" t="s">
        <v>573</v>
      </c>
      <c r="J987" s="10">
        <v>14</v>
      </c>
    </row>
    <row r="988" spans="1:10" ht="35.15" customHeight="1" x14ac:dyDescent="0.25">
      <c r="A988" s="16" t="s">
        <v>26</v>
      </c>
      <c r="B988" s="4" t="s">
        <v>551</v>
      </c>
      <c r="C988" s="4" t="s">
        <v>740</v>
      </c>
      <c r="D988" s="4" t="s">
        <v>110</v>
      </c>
      <c r="E988" s="4" t="s">
        <v>1844</v>
      </c>
      <c r="F988" s="4" t="s">
        <v>190</v>
      </c>
      <c r="G988" s="9" t="s">
        <v>191</v>
      </c>
      <c r="H988" s="4" t="s">
        <v>1</v>
      </c>
      <c r="I988" s="62" t="s">
        <v>574</v>
      </c>
      <c r="J988" s="10">
        <v>11</v>
      </c>
    </row>
    <row r="989" spans="1:10" ht="35.15" customHeight="1" x14ac:dyDescent="0.25">
      <c r="A989" s="16" t="s">
        <v>26</v>
      </c>
      <c r="B989" s="4" t="s">
        <v>551</v>
      </c>
      <c r="C989" s="4" t="s">
        <v>740</v>
      </c>
      <c r="D989" s="4" t="s">
        <v>110</v>
      </c>
      <c r="E989" s="4" t="s">
        <v>1844</v>
      </c>
      <c r="F989" s="4" t="s">
        <v>190</v>
      </c>
      <c r="G989" s="9" t="s">
        <v>191</v>
      </c>
      <c r="H989" s="4" t="s">
        <v>2</v>
      </c>
      <c r="I989" s="62" t="s">
        <v>575</v>
      </c>
      <c r="J989" s="10">
        <v>11</v>
      </c>
    </row>
    <row r="990" spans="1:10" ht="35.15" customHeight="1" x14ac:dyDescent="0.25">
      <c r="A990" s="16" t="s">
        <v>26</v>
      </c>
      <c r="B990" s="4" t="s">
        <v>551</v>
      </c>
      <c r="C990" s="4" t="s">
        <v>740</v>
      </c>
      <c r="D990" s="4" t="s">
        <v>110</v>
      </c>
      <c r="E990" s="4" t="s">
        <v>1844</v>
      </c>
      <c r="F990" s="4" t="s">
        <v>192</v>
      </c>
      <c r="G990" s="9" t="s">
        <v>193</v>
      </c>
      <c r="H990" s="4" t="s">
        <v>0</v>
      </c>
      <c r="I990" s="62" t="s">
        <v>576</v>
      </c>
      <c r="J990" s="10">
        <v>14</v>
      </c>
    </row>
    <row r="991" spans="1:10" ht="35.15" customHeight="1" x14ac:dyDescent="0.25">
      <c r="A991" s="16" t="s">
        <v>26</v>
      </c>
      <c r="B991" s="4" t="s">
        <v>551</v>
      </c>
      <c r="C991" s="4" t="s">
        <v>740</v>
      </c>
      <c r="D991" s="4" t="s">
        <v>110</v>
      </c>
      <c r="E991" s="4" t="s">
        <v>1844</v>
      </c>
      <c r="F991" s="4" t="s">
        <v>192</v>
      </c>
      <c r="G991" s="9" t="s">
        <v>193</v>
      </c>
      <c r="H991" s="4" t="s">
        <v>1</v>
      </c>
      <c r="I991" s="62" t="s">
        <v>577</v>
      </c>
      <c r="J991" s="10">
        <v>14</v>
      </c>
    </row>
    <row r="992" spans="1:10" ht="35.15" customHeight="1" x14ac:dyDescent="0.25">
      <c r="A992" s="16" t="s">
        <v>26</v>
      </c>
      <c r="B992" s="4" t="s">
        <v>551</v>
      </c>
      <c r="C992" s="4" t="s">
        <v>740</v>
      </c>
      <c r="D992" s="4" t="s">
        <v>110</v>
      </c>
      <c r="E992" s="4" t="s">
        <v>1844</v>
      </c>
      <c r="F992" s="4" t="s">
        <v>192</v>
      </c>
      <c r="G992" s="9" t="s">
        <v>193</v>
      </c>
      <c r="H992" s="4" t="s">
        <v>2</v>
      </c>
      <c r="I992" s="62" t="s">
        <v>578</v>
      </c>
      <c r="J992" s="10">
        <v>8</v>
      </c>
    </row>
    <row r="993" spans="1:10" ht="35.15" customHeight="1" x14ac:dyDescent="0.25">
      <c r="A993" s="16" t="s">
        <v>26</v>
      </c>
      <c r="B993" s="4" t="s">
        <v>551</v>
      </c>
      <c r="C993" s="4" t="s">
        <v>740</v>
      </c>
      <c r="D993" s="4" t="s">
        <v>110</v>
      </c>
      <c r="E993" s="4" t="s">
        <v>1844</v>
      </c>
      <c r="F993" s="4" t="s">
        <v>202</v>
      </c>
      <c r="G993" s="9" t="s">
        <v>203</v>
      </c>
      <c r="H993" s="4" t="s">
        <v>0</v>
      </c>
      <c r="I993" s="62" t="s">
        <v>579</v>
      </c>
      <c r="J993" s="10">
        <v>16</v>
      </c>
    </row>
    <row r="994" spans="1:10" ht="35.15" customHeight="1" x14ac:dyDescent="0.25">
      <c r="A994" s="16" t="s">
        <v>26</v>
      </c>
      <c r="B994" s="4" t="s">
        <v>551</v>
      </c>
      <c r="C994" s="4" t="s">
        <v>740</v>
      </c>
      <c r="D994" s="4" t="s">
        <v>110</v>
      </c>
      <c r="E994" s="4" t="s">
        <v>1844</v>
      </c>
      <c r="F994" s="4" t="s">
        <v>202</v>
      </c>
      <c r="G994" s="9" t="s">
        <v>203</v>
      </c>
      <c r="H994" s="4" t="s">
        <v>1</v>
      </c>
      <c r="I994" s="62" t="s">
        <v>580</v>
      </c>
      <c r="J994" s="10">
        <v>10</v>
      </c>
    </row>
    <row r="995" spans="1:10" ht="35.15" customHeight="1" x14ac:dyDescent="0.25">
      <c r="A995" s="16" t="s">
        <v>26</v>
      </c>
      <c r="B995" s="4" t="s">
        <v>551</v>
      </c>
      <c r="C995" s="4" t="s">
        <v>740</v>
      </c>
      <c r="D995" s="4" t="s">
        <v>110</v>
      </c>
      <c r="E995" s="4" t="s">
        <v>1844</v>
      </c>
      <c r="F995" s="4" t="s">
        <v>202</v>
      </c>
      <c r="G995" s="9" t="s">
        <v>203</v>
      </c>
      <c r="H995" s="4" t="s">
        <v>2</v>
      </c>
      <c r="I995" s="62" t="s">
        <v>581</v>
      </c>
      <c r="J995" s="10">
        <v>10</v>
      </c>
    </row>
    <row r="996" spans="1:10" ht="35.15" customHeight="1" x14ac:dyDescent="0.25">
      <c r="A996" s="16" t="s">
        <v>26</v>
      </c>
      <c r="B996" s="4" t="s">
        <v>551</v>
      </c>
      <c r="C996" s="4" t="s">
        <v>740</v>
      </c>
      <c r="D996" s="4" t="s">
        <v>110</v>
      </c>
      <c r="E996" s="4" t="s">
        <v>1844</v>
      </c>
      <c r="F996" s="4" t="s">
        <v>204</v>
      </c>
      <c r="G996" s="9" t="s">
        <v>205</v>
      </c>
      <c r="H996" s="4" t="s">
        <v>0</v>
      </c>
      <c r="I996" s="62" t="s">
        <v>582</v>
      </c>
      <c r="J996" s="10">
        <v>15</v>
      </c>
    </row>
    <row r="997" spans="1:10" ht="35.15" customHeight="1" x14ac:dyDescent="0.25">
      <c r="A997" s="16" t="s">
        <v>26</v>
      </c>
      <c r="B997" s="4" t="s">
        <v>551</v>
      </c>
      <c r="C997" s="4" t="s">
        <v>740</v>
      </c>
      <c r="D997" s="4" t="s">
        <v>110</v>
      </c>
      <c r="E997" s="4" t="s">
        <v>1844</v>
      </c>
      <c r="F997" s="4" t="s">
        <v>204</v>
      </c>
      <c r="G997" s="9" t="s">
        <v>205</v>
      </c>
      <c r="H997" s="4" t="s">
        <v>1</v>
      </c>
      <c r="I997" s="62" t="s">
        <v>583</v>
      </c>
      <c r="J997" s="10">
        <v>16</v>
      </c>
    </row>
    <row r="998" spans="1:10" ht="35.15" customHeight="1" x14ac:dyDescent="0.25">
      <c r="A998" s="16" t="s">
        <v>26</v>
      </c>
      <c r="B998" s="4" t="s">
        <v>551</v>
      </c>
      <c r="C998" s="4" t="s">
        <v>740</v>
      </c>
      <c r="D998" s="4" t="s">
        <v>110</v>
      </c>
      <c r="E998" s="4" t="s">
        <v>1844</v>
      </c>
      <c r="F998" s="4" t="s">
        <v>204</v>
      </c>
      <c r="G998" s="9" t="s">
        <v>205</v>
      </c>
      <c r="H998" s="4" t="s">
        <v>2</v>
      </c>
      <c r="I998" s="62" t="s">
        <v>584</v>
      </c>
      <c r="J998" s="10">
        <v>5</v>
      </c>
    </row>
    <row r="999" spans="1:10" ht="35.15" customHeight="1" x14ac:dyDescent="0.25">
      <c r="A999" s="16" t="s">
        <v>26</v>
      </c>
      <c r="B999" s="4" t="s">
        <v>551</v>
      </c>
      <c r="C999" s="4" t="s">
        <v>740</v>
      </c>
      <c r="D999" s="4" t="s">
        <v>110</v>
      </c>
      <c r="E999" s="4" t="s">
        <v>1844</v>
      </c>
      <c r="F999" s="4" t="s">
        <v>206</v>
      </c>
      <c r="G999" s="9" t="s">
        <v>207</v>
      </c>
      <c r="H999" s="4" t="s">
        <v>0</v>
      </c>
      <c r="I999" s="62" t="s">
        <v>585</v>
      </c>
      <c r="J999" s="10">
        <v>9</v>
      </c>
    </row>
    <row r="1000" spans="1:10" ht="35.15" customHeight="1" x14ac:dyDescent="0.25">
      <c r="A1000" s="16" t="s">
        <v>26</v>
      </c>
      <c r="B1000" s="4" t="s">
        <v>551</v>
      </c>
      <c r="C1000" s="4" t="s">
        <v>740</v>
      </c>
      <c r="D1000" s="4" t="s">
        <v>110</v>
      </c>
      <c r="E1000" s="4" t="s">
        <v>1844</v>
      </c>
      <c r="F1000" s="4" t="s">
        <v>206</v>
      </c>
      <c r="G1000" s="9" t="s">
        <v>207</v>
      </c>
      <c r="H1000" s="4" t="s">
        <v>1</v>
      </c>
      <c r="I1000" s="62" t="s">
        <v>586</v>
      </c>
      <c r="J1000" s="10">
        <v>15</v>
      </c>
    </row>
    <row r="1001" spans="1:10" ht="35.15" customHeight="1" x14ac:dyDescent="0.25">
      <c r="A1001" s="16" t="s">
        <v>26</v>
      </c>
      <c r="B1001" s="4" t="s">
        <v>551</v>
      </c>
      <c r="C1001" s="4" t="s">
        <v>740</v>
      </c>
      <c r="D1001" s="4" t="s">
        <v>110</v>
      </c>
      <c r="E1001" s="4" t="s">
        <v>1844</v>
      </c>
      <c r="F1001" s="16" t="s">
        <v>206</v>
      </c>
      <c r="G1001" s="9" t="s">
        <v>207</v>
      </c>
      <c r="H1001" s="4" t="s">
        <v>2</v>
      </c>
      <c r="I1001" s="62" t="s">
        <v>587</v>
      </c>
      <c r="J1001" s="10">
        <v>12</v>
      </c>
    </row>
    <row r="1002" spans="1:10" ht="35.15" customHeight="1" x14ac:dyDescent="0.25">
      <c r="A1002" s="16" t="s">
        <v>26</v>
      </c>
      <c r="B1002" s="4" t="s">
        <v>645</v>
      </c>
      <c r="C1002" s="4" t="s">
        <v>740</v>
      </c>
      <c r="D1002" s="4" t="s">
        <v>110</v>
      </c>
      <c r="E1002" s="4" t="s">
        <v>1844</v>
      </c>
      <c r="F1002" s="16" t="s">
        <v>198</v>
      </c>
      <c r="G1002" s="9" t="s">
        <v>199</v>
      </c>
      <c r="H1002" s="4" t="s">
        <v>0</v>
      </c>
      <c r="I1002" s="62" t="s">
        <v>665</v>
      </c>
      <c r="J1002" s="10">
        <v>12</v>
      </c>
    </row>
    <row r="1003" spans="1:10" ht="35.15" customHeight="1" x14ac:dyDescent="0.25">
      <c r="A1003" s="16" t="s">
        <v>26</v>
      </c>
      <c r="B1003" s="4" t="s">
        <v>645</v>
      </c>
      <c r="C1003" s="4" t="s">
        <v>740</v>
      </c>
      <c r="D1003" s="4" t="s">
        <v>110</v>
      </c>
      <c r="E1003" s="4" t="s">
        <v>1844</v>
      </c>
      <c r="F1003" s="16" t="s">
        <v>198</v>
      </c>
      <c r="G1003" s="9" t="s">
        <v>199</v>
      </c>
      <c r="H1003" s="4" t="s">
        <v>1</v>
      </c>
      <c r="I1003" s="62" t="s">
        <v>666</v>
      </c>
      <c r="J1003" s="10">
        <v>12</v>
      </c>
    </row>
    <row r="1004" spans="1:10" ht="35.15" customHeight="1" x14ac:dyDescent="0.25">
      <c r="A1004" s="16" t="s">
        <v>26</v>
      </c>
      <c r="B1004" s="4" t="s">
        <v>645</v>
      </c>
      <c r="C1004" s="4" t="s">
        <v>740</v>
      </c>
      <c r="D1004" s="4" t="s">
        <v>110</v>
      </c>
      <c r="E1004" s="4" t="s">
        <v>1844</v>
      </c>
      <c r="F1004" s="4" t="s">
        <v>198</v>
      </c>
      <c r="G1004" s="9" t="s">
        <v>199</v>
      </c>
      <c r="H1004" s="4" t="s">
        <v>2</v>
      </c>
      <c r="I1004" s="62" t="s">
        <v>667</v>
      </c>
      <c r="J1004" s="10">
        <v>12</v>
      </c>
    </row>
    <row r="1005" spans="1:10" ht="35.15" customHeight="1" x14ac:dyDescent="0.25">
      <c r="A1005" s="16" t="s">
        <v>26</v>
      </c>
      <c r="B1005" s="4" t="s">
        <v>645</v>
      </c>
      <c r="C1005" s="4" t="s">
        <v>740</v>
      </c>
      <c r="D1005" s="4" t="s">
        <v>110</v>
      </c>
      <c r="E1005" s="4" t="s">
        <v>1844</v>
      </c>
      <c r="F1005" s="4" t="s">
        <v>200</v>
      </c>
      <c r="G1005" s="9" t="s">
        <v>201</v>
      </c>
      <c r="H1005" s="4" t="s">
        <v>0</v>
      </c>
      <c r="I1005" s="62" t="s">
        <v>668</v>
      </c>
      <c r="J1005" s="10">
        <v>15</v>
      </c>
    </row>
    <row r="1006" spans="1:10" ht="35.15" customHeight="1" x14ac:dyDescent="0.25">
      <c r="A1006" s="16" t="s">
        <v>26</v>
      </c>
      <c r="B1006" s="4" t="s">
        <v>645</v>
      </c>
      <c r="C1006" s="4" t="s">
        <v>740</v>
      </c>
      <c r="D1006" s="4" t="s">
        <v>110</v>
      </c>
      <c r="E1006" s="4" t="s">
        <v>1844</v>
      </c>
      <c r="F1006" s="4" t="s">
        <v>200</v>
      </c>
      <c r="G1006" s="9" t="s">
        <v>201</v>
      </c>
      <c r="H1006" s="4" t="s">
        <v>1</v>
      </c>
      <c r="I1006" s="62" t="s">
        <v>669</v>
      </c>
      <c r="J1006" s="10">
        <v>12</v>
      </c>
    </row>
    <row r="1007" spans="1:10" ht="35.15" customHeight="1" x14ac:dyDescent="0.25">
      <c r="A1007" s="16" t="s">
        <v>26</v>
      </c>
      <c r="B1007" s="4" t="s">
        <v>645</v>
      </c>
      <c r="C1007" s="4" t="s">
        <v>740</v>
      </c>
      <c r="D1007" s="4" t="s">
        <v>110</v>
      </c>
      <c r="E1007" s="4" t="s">
        <v>1844</v>
      </c>
      <c r="F1007" s="4" t="s">
        <v>200</v>
      </c>
      <c r="G1007" s="9" t="s">
        <v>201</v>
      </c>
      <c r="H1007" s="4" t="s">
        <v>2</v>
      </c>
      <c r="I1007" s="62" t="s">
        <v>578</v>
      </c>
      <c r="J1007" s="10">
        <v>9</v>
      </c>
    </row>
    <row r="1008" spans="1:10" ht="35.15" customHeight="1" x14ac:dyDescent="0.25">
      <c r="A1008" s="16" t="s">
        <v>26</v>
      </c>
      <c r="B1008" s="4" t="s">
        <v>645</v>
      </c>
      <c r="C1008" s="4" t="s">
        <v>740</v>
      </c>
      <c r="D1008" s="4" t="s">
        <v>110</v>
      </c>
      <c r="E1008" s="4" t="s">
        <v>1844</v>
      </c>
      <c r="F1008" s="4" t="s">
        <v>208</v>
      </c>
      <c r="G1008" s="9" t="s">
        <v>209</v>
      </c>
      <c r="H1008" s="4" t="s">
        <v>0</v>
      </c>
      <c r="I1008" s="62" t="s">
        <v>579</v>
      </c>
      <c r="J1008" s="10">
        <v>15</v>
      </c>
    </row>
    <row r="1009" spans="1:10" ht="35.15" customHeight="1" x14ac:dyDescent="0.25">
      <c r="A1009" s="16" t="s">
        <v>26</v>
      </c>
      <c r="B1009" s="4" t="s">
        <v>645</v>
      </c>
      <c r="C1009" s="4" t="s">
        <v>740</v>
      </c>
      <c r="D1009" s="4" t="s">
        <v>110</v>
      </c>
      <c r="E1009" s="4" t="s">
        <v>1844</v>
      </c>
      <c r="F1009" s="4" t="s">
        <v>208</v>
      </c>
      <c r="G1009" s="9" t="s">
        <v>209</v>
      </c>
      <c r="H1009" s="4" t="s">
        <v>1</v>
      </c>
      <c r="I1009" s="62" t="s">
        <v>670</v>
      </c>
      <c r="J1009" s="10">
        <v>9</v>
      </c>
    </row>
    <row r="1010" spans="1:10" ht="35.15" customHeight="1" x14ac:dyDescent="0.25">
      <c r="A1010" s="16" t="s">
        <v>26</v>
      </c>
      <c r="B1010" s="4" t="s">
        <v>645</v>
      </c>
      <c r="C1010" s="4" t="s">
        <v>740</v>
      </c>
      <c r="D1010" s="4" t="s">
        <v>110</v>
      </c>
      <c r="E1010" s="4" t="s">
        <v>1844</v>
      </c>
      <c r="F1010" s="4" t="s">
        <v>208</v>
      </c>
      <c r="G1010" s="9" t="s">
        <v>209</v>
      </c>
      <c r="H1010" s="4" t="s">
        <v>2</v>
      </c>
      <c r="I1010" s="62" t="s">
        <v>671</v>
      </c>
      <c r="J1010" s="10">
        <v>12</v>
      </c>
    </row>
    <row r="1011" spans="1:10" ht="35.15" customHeight="1" x14ac:dyDescent="0.25">
      <c r="A1011" s="16" t="s">
        <v>26</v>
      </c>
      <c r="B1011" s="4" t="s">
        <v>645</v>
      </c>
      <c r="C1011" s="4" t="s">
        <v>740</v>
      </c>
      <c r="D1011" s="4" t="s">
        <v>110</v>
      </c>
      <c r="E1011" s="4" t="s">
        <v>1844</v>
      </c>
      <c r="F1011" s="4" t="s">
        <v>210</v>
      </c>
      <c r="G1011" s="9" t="s">
        <v>211</v>
      </c>
      <c r="H1011" s="4" t="s">
        <v>0</v>
      </c>
      <c r="I1011" s="62" t="s">
        <v>672</v>
      </c>
      <c r="J1011" s="10">
        <v>15</v>
      </c>
    </row>
    <row r="1012" spans="1:10" ht="35.15" customHeight="1" x14ac:dyDescent="0.25">
      <c r="A1012" s="16" t="s">
        <v>26</v>
      </c>
      <c r="B1012" s="4" t="s">
        <v>645</v>
      </c>
      <c r="C1012" s="4" t="s">
        <v>740</v>
      </c>
      <c r="D1012" s="4" t="s">
        <v>110</v>
      </c>
      <c r="E1012" s="4" t="s">
        <v>1844</v>
      </c>
      <c r="F1012" s="4" t="s">
        <v>210</v>
      </c>
      <c r="G1012" s="9" t="s">
        <v>211</v>
      </c>
      <c r="H1012" s="4" t="s">
        <v>1</v>
      </c>
      <c r="I1012" s="62" t="s">
        <v>673</v>
      </c>
      <c r="J1012" s="10">
        <v>6</v>
      </c>
    </row>
    <row r="1013" spans="1:10" ht="35.15" customHeight="1" x14ac:dyDescent="0.25">
      <c r="A1013" s="16" t="s">
        <v>26</v>
      </c>
      <c r="B1013" s="4" t="s">
        <v>645</v>
      </c>
      <c r="C1013" s="4" t="s">
        <v>740</v>
      </c>
      <c r="D1013" s="4" t="s">
        <v>110</v>
      </c>
      <c r="E1013" s="4" t="s">
        <v>1844</v>
      </c>
      <c r="F1013" s="4" t="s">
        <v>210</v>
      </c>
      <c r="G1013" s="9" t="s">
        <v>211</v>
      </c>
      <c r="H1013" s="4" t="s">
        <v>2</v>
      </c>
      <c r="I1013" s="62" t="s">
        <v>674</v>
      </c>
      <c r="J1013" s="10">
        <v>15</v>
      </c>
    </row>
    <row r="1014" spans="1:10" ht="35.15" customHeight="1" x14ac:dyDescent="0.25">
      <c r="A1014" s="16" t="s">
        <v>26</v>
      </c>
      <c r="B1014" s="4" t="s">
        <v>645</v>
      </c>
      <c r="C1014" s="4" t="s">
        <v>740</v>
      </c>
      <c r="D1014" s="4" t="s">
        <v>110</v>
      </c>
      <c r="E1014" s="4" t="s">
        <v>1844</v>
      </c>
      <c r="F1014" s="4" t="s">
        <v>212</v>
      </c>
      <c r="G1014" s="9" t="s">
        <v>213</v>
      </c>
      <c r="H1014" s="4" t="s">
        <v>0</v>
      </c>
      <c r="I1014" s="62" t="s">
        <v>675</v>
      </c>
      <c r="J1014" s="10">
        <v>12</v>
      </c>
    </row>
    <row r="1015" spans="1:10" ht="35.15" customHeight="1" x14ac:dyDescent="0.25">
      <c r="A1015" s="16" t="s">
        <v>26</v>
      </c>
      <c r="B1015" s="4" t="s">
        <v>645</v>
      </c>
      <c r="C1015" s="4" t="s">
        <v>740</v>
      </c>
      <c r="D1015" s="4" t="s">
        <v>110</v>
      </c>
      <c r="E1015" s="4" t="s">
        <v>1844</v>
      </c>
      <c r="F1015" s="4" t="s">
        <v>212</v>
      </c>
      <c r="G1015" s="9" t="s">
        <v>213</v>
      </c>
      <c r="H1015" s="4" t="s">
        <v>1</v>
      </c>
      <c r="I1015" s="62" t="s">
        <v>676</v>
      </c>
      <c r="J1015" s="10">
        <v>12</v>
      </c>
    </row>
    <row r="1016" spans="1:10" ht="35.15" customHeight="1" x14ac:dyDescent="0.25">
      <c r="A1016" s="16" t="s">
        <v>26</v>
      </c>
      <c r="B1016" s="4" t="s">
        <v>645</v>
      </c>
      <c r="C1016" s="4" t="s">
        <v>740</v>
      </c>
      <c r="D1016" s="4" t="s">
        <v>110</v>
      </c>
      <c r="E1016" s="4" t="s">
        <v>1844</v>
      </c>
      <c r="F1016" s="4" t="s">
        <v>212</v>
      </c>
      <c r="G1016" s="9" t="s">
        <v>213</v>
      </c>
      <c r="H1016" s="4" t="s">
        <v>2</v>
      </c>
      <c r="I1016" s="62" t="s">
        <v>587</v>
      </c>
      <c r="J1016" s="10">
        <v>12</v>
      </c>
    </row>
    <row r="1017" spans="1:10" ht="35.15" customHeight="1" x14ac:dyDescent="0.25">
      <c r="A1017" s="16" t="s">
        <v>26</v>
      </c>
      <c r="B1017" s="4" t="s">
        <v>551</v>
      </c>
      <c r="C1017" s="4" t="s">
        <v>740</v>
      </c>
      <c r="D1017" s="4" t="s">
        <v>110</v>
      </c>
      <c r="E1017" s="4" t="s">
        <v>1845</v>
      </c>
      <c r="F1017" s="4" t="s">
        <v>324</v>
      </c>
      <c r="G1017" s="9" t="s">
        <v>325</v>
      </c>
      <c r="H1017" s="4" t="s">
        <v>0</v>
      </c>
      <c r="I1017" s="62" t="s">
        <v>603</v>
      </c>
      <c r="J1017" s="10">
        <v>10</v>
      </c>
    </row>
    <row r="1018" spans="1:10" ht="35.15" customHeight="1" x14ac:dyDescent="0.25">
      <c r="A1018" s="16" t="s">
        <v>26</v>
      </c>
      <c r="B1018" s="4" t="s">
        <v>551</v>
      </c>
      <c r="C1018" s="4" t="s">
        <v>740</v>
      </c>
      <c r="D1018" s="4" t="s">
        <v>110</v>
      </c>
      <c r="E1018" s="4" t="s">
        <v>1845</v>
      </c>
      <c r="F1018" s="4" t="s">
        <v>324</v>
      </c>
      <c r="G1018" s="9" t="s">
        <v>325</v>
      </c>
      <c r="H1018" s="4" t="s">
        <v>1</v>
      </c>
      <c r="I1018" s="62" t="s">
        <v>604</v>
      </c>
      <c r="J1018" s="10">
        <v>14</v>
      </c>
    </row>
    <row r="1019" spans="1:10" ht="35.15" customHeight="1" x14ac:dyDescent="0.25">
      <c r="A1019" s="16" t="s">
        <v>26</v>
      </c>
      <c r="B1019" s="4" t="s">
        <v>551</v>
      </c>
      <c r="C1019" s="4" t="s">
        <v>740</v>
      </c>
      <c r="D1019" s="4" t="s">
        <v>110</v>
      </c>
      <c r="E1019" s="4" t="s">
        <v>1845</v>
      </c>
      <c r="F1019" s="4" t="s">
        <v>324</v>
      </c>
      <c r="G1019" s="9" t="s">
        <v>325</v>
      </c>
      <c r="H1019" s="4" t="s">
        <v>2</v>
      </c>
      <c r="I1019" s="62" t="s">
        <v>605</v>
      </c>
      <c r="J1019" s="10">
        <v>12</v>
      </c>
    </row>
    <row r="1020" spans="1:10" ht="35.15" customHeight="1" x14ac:dyDescent="0.25">
      <c r="A1020" s="16" t="s">
        <v>26</v>
      </c>
      <c r="B1020" s="4" t="s">
        <v>551</v>
      </c>
      <c r="C1020" s="4" t="s">
        <v>740</v>
      </c>
      <c r="D1020" s="4" t="s">
        <v>110</v>
      </c>
      <c r="E1020" s="4" t="s">
        <v>1845</v>
      </c>
      <c r="F1020" s="4" t="s">
        <v>287</v>
      </c>
      <c r="G1020" s="9" t="s">
        <v>288</v>
      </c>
      <c r="H1020" s="4" t="s">
        <v>0</v>
      </c>
      <c r="I1020" s="62" t="s">
        <v>606</v>
      </c>
      <c r="J1020" s="10">
        <v>12</v>
      </c>
    </row>
    <row r="1021" spans="1:10" ht="35.15" customHeight="1" x14ac:dyDescent="0.25">
      <c r="A1021" s="16" t="s">
        <v>26</v>
      </c>
      <c r="B1021" s="4" t="s">
        <v>551</v>
      </c>
      <c r="C1021" s="4" t="s">
        <v>740</v>
      </c>
      <c r="D1021" s="4" t="s">
        <v>110</v>
      </c>
      <c r="E1021" s="4" t="s">
        <v>1845</v>
      </c>
      <c r="F1021" s="4" t="s">
        <v>287</v>
      </c>
      <c r="G1021" s="9" t="s">
        <v>288</v>
      </c>
      <c r="H1021" s="4" t="s">
        <v>1</v>
      </c>
      <c r="I1021" s="62" t="s">
        <v>607</v>
      </c>
      <c r="J1021" s="10">
        <v>12</v>
      </c>
    </row>
    <row r="1022" spans="1:10" ht="35.15" customHeight="1" x14ac:dyDescent="0.25">
      <c r="A1022" s="16" t="s">
        <v>26</v>
      </c>
      <c r="B1022" s="4" t="s">
        <v>551</v>
      </c>
      <c r="C1022" s="4" t="s">
        <v>740</v>
      </c>
      <c r="D1022" s="4" t="s">
        <v>110</v>
      </c>
      <c r="E1022" s="4" t="s">
        <v>1845</v>
      </c>
      <c r="F1022" s="4" t="s">
        <v>287</v>
      </c>
      <c r="G1022" s="9" t="s">
        <v>288</v>
      </c>
      <c r="H1022" s="4" t="s">
        <v>2</v>
      </c>
      <c r="I1022" s="62" t="s">
        <v>608</v>
      </c>
      <c r="J1022" s="10">
        <v>12</v>
      </c>
    </row>
    <row r="1023" spans="1:10" ht="35.15" customHeight="1" x14ac:dyDescent="0.25">
      <c r="A1023" s="16" t="s">
        <v>26</v>
      </c>
      <c r="B1023" s="4" t="s">
        <v>551</v>
      </c>
      <c r="C1023" s="4" t="s">
        <v>740</v>
      </c>
      <c r="D1023" s="4" t="s">
        <v>110</v>
      </c>
      <c r="E1023" s="4" t="s">
        <v>1845</v>
      </c>
      <c r="F1023" s="4" t="s">
        <v>326</v>
      </c>
      <c r="G1023" s="9" t="s">
        <v>327</v>
      </c>
      <c r="H1023" s="4" t="s">
        <v>0</v>
      </c>
      <c r="I1023" s="62" t="s">
        <v>609</v>
      </c>
      <c r="J1023" s="10">
        <v>10</v>
      </c>
    </row>
    <row r="1024" spans="1:10" ht="35.15" customHeight="1" x14ac:dyDescent="0.25">
      <c r="A1024" s="16" t="s">
        <v>26</v>
      </c>
      <c r="B1024" s="4" t="s">
        <v>551</v>
      </c>
      <c r="C1024" s="4" t="s">
        <v>740</v>
      </c>
      <c r="D1024" s="4" t="s">
        <v>110</v>
      </c>
      <c r="E1024" s="4" t="s">
        <v>1845</v>
      </c>
      <c r="F1024" s="4" t="s">
        <v>326</v>
      </c>
      <c r="G1024" s="9" t="s">
        <v>327</v>
      </c>
      <c r="H1024" s="4" t="s">
        <v>1</v>
      </c>
      <c r="I1024" s="62" t="s">
        <v>610</v>
      </c>
      <c r="J1024" s="10">
        <v>14</v>
      </c>
    </row>
    <row r="1025" spans="1:10" ht="35.15" customHeight="1" x14ac:dyDescent="0.25">
      <c r="A1025" s="16" t="s">
        <v>26</v>
      </c>
      <c r="B1025" s="4" t="s">
        <v>551</v>
      </c>
      <c r="C1025" s="4" t="s">
        <v>740</v>
      </c>
      <c r="D1025" s="4" t="s">
        <v>110</v>
      </c>
      <c r="E1025" s="4" t="s">
        <v>1845</v>
      </c>
      <c r="F1025" s="4" t="s">
        <v>326</v>
      </c>
      <c r="G1025" s="9" t="s">
        <v>327</v>
      </c>
      <c r="H1025" s="4" t="s">
        <v>2</v>
      </c>
      <c r="I1025" s="62" t="s">
        <v>611</v>
      </c>
      <c r="J1025" s="10">
        <v>12</v>
      </c>
    </row>
    <row r="1026" spans="1:10" ht="35.15" customHeight="1" x14ac:dyDescent="0.25">
      <c r="A1026" s="16" t="s">
        <v>26</v>
      </c>
      <c r="B1026" s="4" t="s">
        <v>551</v>
      </c>
      <c r="C1026" s="4" t="s">
        <v>740</v>
      </c>
      <c r="D1026" s="4" t="s">
        <v>110</v>
      </c>
      <c r="E1026" s="4" t="s">
        <v>1845</v>
      </c>
      <c r="F1026" s="4" t="s">
        <v>226</v>
      </c>
      <c r="G1026" s="9" t="s">
        <v>227</v>
      </c>
      <c r="H1026" s="4" t="s">
        <v>0</v>
      </c>
      <c r="I1026" s="62" t="s">
        <v>612</v>
      </c>
      <c r="J1026" s="10">
        <v>9</v>
      </c>
    </row>
    <row r="1027" spans="1:10" ht="35.15" customHeight="1" x14ac:dyDescent="0.25">
      <c r="A1027" s="16" t="s">
        <v>26</v>
      </c>
      <c r="B1027" s="4" t="s">
        <v>551</v>
      </c>
      <c r="C1027" s="4" t="s">
        <v>740</v>
      </c>
      <c r="D1027" s="4" t="s">
        <v>110</v>
      </c>
      <c r="E1027" s="4" t="s">
        <v>1845</v>
      </c>
      <c r="F1027" s="4" t="s">
        <v>226</v>
      </c>
      <c r="G1027" s="9" t="s">
        <v>227</v>
      </c>
      <c r="H1027" s="4" t="s">
        <v>1</v>
      </c>
      <c r="I1027" s="62" t="s">
        <v>613</v>
      </c>
      <c r="J1027" s="10">
        <v>15</v>
      </c>
    </row>
    <row r="1028" spans="1:10" ht="35.15" customHeight="1" x14ac:dyDescent="0.25">
      <c r="A1028" s="16" t="s">
        <v>26</v>
      </c>
      <c r="B1028" s="4" t="s">
        <v>551</v>
      </c>
      <c r="C1028" s="4" t="s">
        <v>740</v>
      </c>
      <c r="D1028" s="4" t="s">
        <v>110</v>
      </c>
      <c r="E1028" s="4" t="s">
        <v>1845</v>
      </c>
      <c r="F1028" s="4" t="s">
        <v>226</v>
      </c>
      <c r="G1028" s="9" t="s">
        <v>227</v>
      </c>
      <c r="H1028" s="4" t="s">
        <v>2</v>
      </c>
      <c r="I1028" s="62" t="s">
        <v>614</v>
      </c>
      <c r="J1028" s="10">
        <v>12</v>
      </c>
    </row>
    <row r="1029" spans="1:10" ht="35.15" customHeight="1" x14ac:dyDescent="0.25">
      <c r="A1029" s="16" t="s">
        <v>26</v>
      </c>
      <c r="B1029" s="4" t="s">
        <v>551</v>
      </c>
      <c r="C1029" s="4" t="s">
        <v>740</v>
      </c>
      <c r="D1029" s="4" t="s">
        <v>110</v>
      </c>
      <c r="E1029" s="4" t="s">
        <v>1845</v>
      </c>
      <c r="F1029" s="4" t="s">
        <v>328</v>
      </c>
      <c r="G1029" s="9" t="s">
        <v>329</v>
      </c>
      <c r="H1029" s="4" t="s">
        <v>0</v>
      </c>
      <c r="I1029" s="62" t="s">
        <v>615</v>
      </c>
      <c r="J1029" s="10">
        <v>10</v>
      </c>
    </row>
    <row r="1030" spans="1:10" ht="35.15" customHeight="1" x14ac:dyDescent="0.25">
      <c r="A1030" s="16" t="s">
        <v>26</v>
      </c>
      <c r="B1030" s="4" t="s">
        <v>551</v>
      </c>
      <c r="C1030" s="4" t="s">
        <v>740</v>
      </c>
      <c r="D1030" s="4" t="s">
        <v>110</v>
      </c>
      <c r="E1030" s="4" t="s">
        <v>1845</v>
      </c>
      <c r="F1030" s="4" t="s">
        <v>328</v>
      </c>
      <c r="G1030" s="9" t="s">
        <v>329</v>
      </c>
      <c r="H1030" s="4" t="s">
        <v>1</v>
      </c>
      <c r="I1030" s="62" t="s">
        <v>616</v>
      </c>
      <c r="J1030" s="10">
        <v>14</v>
      </c>
    </row>
    <row r="1031" spans="1:10" ht="35.15" customHeight="1" x14ac:dyDescent="0.25">
      <c r="A1031" s="16" t="s">
        <v>26</v>
      </c>
      <c r="B1031" s="4" t="s">
        <v>551</v>
      </c>
      <c r="C1031" s="4" t="s">
        <v>740</v>
      </c>
      <c r="D1031" s="4" t="s">
        <v>110</v>
      </c>
      <c r="E1031" s="4" t="s">
        <v>1845</v>
      </c>
      <c r="F1031" s="4" t="s">
        <v>328</v>
      </c>
      <c r="G1031" s="9" t="s">
        <v>329</v>
      </c>
      <c r="H1031" s="4" t="s">
        <v>2</v>
      </c>
      <c r="I1031" s="62" t="s">
        <v>617</v>
      </c>
      <c r="J1031" s="10">
        <v>12</v>
      </c>
    </row>
    <row r="1032" spans="1:10" ht="35.15" customHeight="1" x14ac:dyDescent="0.25">
      <c r="A1032" s="16" t="s">
        <v>26</v>
      </c>
      <c r="B1032" s="4" t="s">
        <v>645</v>
      </c>
      <c r="C1032" s="4" t="s">
        <v>740</v>
      </c>
      <c r="D1032" s="4" t="s">
        <v>110</v>
      </c>
      <c r="E1032" s="4" t="s">
        <v>1845</v>
      </c>
      <c r="F1032" s="16" t="s">
        <v>330</v>
      </c>
      <c r="G1032" s="9" t="s">
        <v>331</v>
      </c>
      <c r="H1032" s="4" t="s">
        <v>0</v>
      </c>
      <c r="I1032" s="62" t="s">
        <v>692</v>
      </c>
      <c r="J1032" s="10">
        <v>10</v>
      </c>
    </row>
    <row r="1033" spans="1:10" ht="35.15" customHeight="1" x14ac:dyDescent="0.25">
      <c r="A1033" s="16" t="s">
        <v>26</v>
      </c>
      <c r="B1033" s="4" t="s">
        <v>645</v>
      </c>
      <c r="C1033" s="4" t="s">
        <v>740</v>
      </c>
      <c r="D1033" s="4" t="s">
        <v>110</v>
      </c>
      <c r="E1033" s="4" t="s">
        <v>1845</v>
      </c>
      <c r="F1033" s="16" t="s">
        <v>330</v>
      </c>
      <c r="G1033" s="9" t="s">
        <v>331</v>
      </c>
      <c r="H1033" s="4" t="s">
        <v>1</v>
      </c>
      <c r="I1033" s="62" t="s">
        <v>693</v>
      </c>
      <c r="J1033" s="10">
        <v>14</v>
      </c>
    </row>
    <row r="1034" spans="1:10" ht="35.15" customHeight="1" x14ac:dyDescent="0.25">
      <c r="A1034" s="16" t="s">
        <v>26</v>
      </c>
      <c r="B1034" s="4" t="s">
        <v>645</v>
      </c>
      <c r="C1034" s="4" t="s">
        <v>740</v>
      </c>
      <c r="D1034" s="4" t="s">
        <v>110</v>
      </c>
      <c r="E1034" s="4" t="s">
        <v>1845</v>
      </c>
      <c r="F1034" s="16" t="s">
        <v>330</v>
      </c>
      <c r="G1034" s="9" t="s">
        <v>331</v>
      </c>
      <c r="H1034" s="4" t="s">
        <v>2</v>
      </c>
      <c r="I1034" s="62" t="s">
        <v>694</v>
      </c>
      <c r="J1034" s="10">
        <v>12</v>
      </c>
    </row>
    <row r="1035" spans="1:10" ht="35.15" customHeight="1" x14ac:dyDescent="0.25">
      <c r="A1035" s="16" t="s">
        <v>26</v>
      </c>
      <c r="B1035" s="4" t="s">
        <v>645</v>
      </c>
      <c r="C1035" s="4" t="s">
        <v>740</v>
      </c>
      <c r="D1035" s="4" t="s">
        <v>110</v>
      </c>
      <c r="E1035" s="4" t="s">
        <v>1845</v>
      </c>
      <c r="F1035" s="4" t="s">
        <v>311</v>
      </c>
      <c r="G1035" s="9" t="s">
        <v>312</v>
      </c>
      <c r="H1035" s="4" t="s">
        <v>0</v>
      </c>
      <c r="I1035" s="62" t="s">
        <v>606</v>
      </c>
      <c r="J1035" s="10">
        <v>12</v>
      </c>
    </row>
    <row r="1036" spans="1:10" ht="35.15" customHeight="1" x14ac:dyDescent="0.25">
      <c r="A1036" s="16" t="s">
        <v>26</v>
      </c>
      <c r="B1036" s="4" t="s">
        <v>645</v>
      </c>
      <c r="C1036" s="4" t="s">
        <v>740</v>
      </c>
      <c r="D1036" s="4" t="s">
        <v>110</v>
      </c>
      <c r="E1036" s="4" t="s">
        <v>1845</v>
      </c>
      <c r="F1036" s="4" t="s">
        <v>311</v>
      </c>
      <c r="G1036" s="9" t="s">
        <v>312</v>
      </c>
      <c r="H1036" s="4" t="s">
        <v>1</v>
      </c>
      <c r="I1036" s="62" t="s">
        <v>607</v>
      </c>
      <c r="J1036" s="10">
        <v>12</v>
      </c>
    </row>
    <row r="1037" spans="1:10" ht="35.15" customHeight="1" x14ac:dyDescent="0.25">
      <c r="A1037" s="16" t="s">
        <v>26</v>
      </c>
      <c r="B1037" s="4" t="s">
        <v>645</v>
      </c>
      <c r="C1037" s="4" t="s">
        <v>740</v>
      </c>
      <c r="D1037" s="4" t="s">
        <v>110</v>
      </c>
      <c r="E1037" s="4" t="s">
        <v>1845</v>
      </c>
      <c r="F1037" s="4" t="s">
        <v>311</v>
      </c>
      <c r="G1037" s="9" t="s">
        <v>312</v>
      </c>
      <c r="H1037" s="4" t="s">
        <v>2</v>
      </c>
      <c r="I1037" s="62" t="s">
        <v>608</v>
      </c>
      <c r="J1037" s="10">
        <v>12</v>
      </c>
    </row>
    <row r="1038" spans="1:10" ht="35.15" customHeight="1" x14ac:dyDescent="0.25">
      <c r="A1038" s="16" t="s">
        <v>26</v>
      </c>
      <c r="B1038" s="4" t="s">
        <v>645</v>
      </c>
      <c r="C1038" s="4" t="s">
        <v>740</v>
      </c>
      <c r="D1038" s="4" t="s">
        <v>110</v>
      </c>
      <c r="E1038" s="4" t="s">
        <v>1845</v>
      </c>
      <c r="F1038" s="4" t="s">
        <v>332</v>
      </c>
      <c r="G1038" s="9" t="s">
        <v>333</v>
      </c>
      <c r="H1038" s="4" t="s">
        <v>0</v>
      </c>
      <c r="I1038" s="62" t="s">
        <v>695</v>
      </c>
      <c r="J1038" s="10">
        <v>9</v>
      </c>
    </row>
    <row r="1039" spans="1:10" ht="35.15" customHeight="1" x14ac:dyDescent="0.25">
      <c r="A1039" s="16" t="s">
        <v>26</v>
      </c>
      <c r="B1039" s="4" t="s">
        <v>645</v>
      </c>
      <c r="C1039" s="4" t="s">
        <v>740</v>
      </c>
      <c r="D1039" s="4" t="s">
        <v>110</v>
      </c>
      <c r="E1039" s="4" t="s">
        <v>1845</v>
      </c>
      <c r="F1039" s="4" t="s">
        <v>332</v>
      </c>
      <c r="G1039" s="9" t="s">
        <v>333</v>
      </c>
      <c r="H1039" s="4" t="s">
        <v>1</v>
      </c>
      <c r="I1039" s="62" t="s">
        <v>696</v>
      </c>
      <c r="J1039" s="10">
        <v>15</v>
      </c>
    </row>
    <row r="1040" spans="1:10" ht="35.15" customHeight="1" x14ac:dyDescent="0.25">
      <c r="A1040" s="16" t="s">
        <v>26</v>
      </c>
      <c r="B1040" s="4" t="s">
        <v>645</v>
      </c>
      <c r="C1040" s="4" t="s">
        <v>740</v>
      </c>
      <c r="D1040" s="4" t="s">
        <v>110</v>
      </c>
      <c r="E1040" s="4" t="s">
        <v>1845</v>
      </c>
      <c r="F1040" s="4" t="s">
        <v>332</v>
      </c>
      <c r="G1040" s="9" t="s">
        <v>333</v>
      </c>
      <c r="H1040" s="4" t="s">
        <v>2</v>
      </c>
      <c r="I1040" s="62" t="s">
        <v>697</v>
      </c>
      <c r="J1040" s="10">
        <v>12</v>
      </c>
    </row>
    <row r="1041" spans="1:10" ht="35.15" customHeight="1" x14ac:dyDescent="0.25">
      <c r="A1041" s="16" t="s">
        <v>26</v>
      </c>
      <c r="B1041" s="4" t="s">
        <v>645</v>
      </c>
      <c r="C1041" s="4" t="s">
        <v>740</v>
      </c>
      <c r="D1041" s="4" t="s">
        <v>110</v>
      </c>
      <c r="E1041" s="4" t="s">
        <v>1845</v>
      </c>
      <c r="F1041" s="4" t="s">
        <v>246</v>
      </c>
      <c r="G1041" s="9" t="s">
        <v>334</v>
      </c>
      <c r="H1041" s="4" t="s">
        <v>0</v>
      </c>
      <c r="I1041" s="62" t="s">
        <v>698</v>
      </c>
      <c r="J1041" s="10">
        <v>9</v>
      </c>
    </row>
    <row r="1042" spans="1:10" ht="35.15" customHeight="1" x14ac:dyDescent="0.25">
      <c r="A1042" s="16" t="s">
        <v>26</v>
      </c>
      <c r="B1042" s="4" t="s">
        <v>645</v>
      </c>
      <c r="C1042" s="4" t="s">
        <v>740</v>
      </c>
      <c r="D1042" s="4" t="s">
        <v>110</v>
      </c>
      <c r="E1042" s="4" t="s">
        <v>1845</v>
      </c>
      <c r="F1042" s="4" t="s">
        <v>246</v>
      </c>
      <c r="G1042" s="9" t="s">
        <v>334</v>
      </c>
      <c r="H1042" s="4" t="s">
        <v>1</v>
      </c>
      <c r="I1042" s="62" t="s">
        <v>699</v>
      </c>
      <c r="J1042" s="10">
        <v>12</v>
      </c>
    </row>
    <row r="1043" spans="1:10" ht="35.15" customHeight="1" x14ac:dyDescent="0.25">
      <c r="A1043" s="16" t="s">
        <v>26</v>
      </c>
      <c r="B1043" s="4" t="s">
        <v>645</v>
      </c>
      <c r="C1043" s="4" t="s">
        <v>740</v>
      </c>
      <c r="D1043" s="4" t="s">
        <v>110</v>
      </c>
      <c r="E1043" s="4" t="s">
        <v>1845</v>
      </c>
      <c r="F1043" s="4" t="s">
        <v>246</v>
      </c>
      <c r="G1043" s="9" t="s">
        <v>334</v>
      </c>
      <c r="H1043" s="4" t="s">
        <v>2</v>
      </c>
      <c r="I1043" s="62" t="s">
        <v>700</v>
      </c>
      <c r="J1043" s="10">
        <v>15</v>
      </c>
    </row>
    <row r="1044" spans="1:10" ht="35.15" customHeight="1" x14ac:dyDescent="0.25">
      <c r="A1044" s="16" t="s">
        <v>26</v>
      </c>
      <c r="B1044" s="4" t="s">
        <v>645</v>
      </c>
      <c r="C1044" s="4" t="s">
        <v>740</v>
      </c>
      <c r="D1044" s="4" t="s">
        <v>110</v>
      </c>
      <c r="E1044" s="4" t="s">
        <v>1845</v>
      </c>
      <c r="F1044" s="4" t="s">
        <v>335</v>
      </c>
      <c r="G1044" s="9" t="s">
        <v>336</v>
      </c>
      <c r="H1044" s="4" t="s">
        <v>0</v>
      </c>
      <c r="I1044" s="62" t="s">
        <v>701</v>
      </c>
      <c r="J1044" s="10">
        <v>15</v>
      </c>
    </row>
    <row r="1045" spans="1:10" ht="35.15" customHeight="1" x14ac:dyDescent="0.25">
      <c r="A1045" s="16" t="s">
        <v>26</v>
      </c>
      <c r="B1045" s="4" t="s">
        <v>645</v>
      </c>
      <c r="C1045" s="4" t="s">
        <v>740</v>
      </c>
      <c r="D1045" s="4" t="s">
        <v>110</v>
      </c>
      <c r="E1045" s="4" t="s">
        <v>1845</v>
      </c>
      <c r="F1045" s="4" t="s">
        <v>335</v>
      </c>
      <c r="G1045" s="9" t="s">
        <v>336</v>
      </c>
      <c r="H1045" s="4" t="s">
        <v>1</v>
      </c>
      <c r="I1045" s="62" t="s">
        <v>702</v>
      </c>
      <c r="J1045" s="10">
        <v>12</v>
      </c>
    </row>
    <row r="1046" spans="1:10" ht="35.15" customHeight="1" x14ac:dyDescent="0.25">
      <c r="A1046" s="16" t="s">
        <v>26</v>
      </c>
      <c r="B1046" s="4" t="s">
        <v>645</v>
      </c>
      <c r="C1046" s="4" t="s">
        <v>740</v>
      </c>
      <c r="D1046" s="4" t="s">
        <v>110</v>
      </c>
      <c r="E1046" s="4" t="s">
        <v>1845</v>
      </c>
      <c r="F1046" s="4" t="s">
        <v>335</v>
      </c>
      <c r="G1046" s="9" t="s">
        <v>336</v>
      </c>
      <c r="H1046" s="4" t="s">
        <v>2</v>
      </c>
      <c r="I1046" s="62" t="s">
        <v>703</v>
      </c>
      <c r="J1046" s="10">
        <v>9</v>
      </c>
    </row>
    <row r="1047" spans="1:10" ht="35.15" customHeight="1" x14ac:dyDescent="0.25">
      <c r="A1047" s="16" t="s">
        <v>26</v>
      </c>
      <c r="B1047" s="4" t="s">
        <v>551</v>
      </c>
      <c r="C1047" s="4" t="s">
        <v>740</v>
      </c>
      <c r="D1047" s="4" t="s">
        <v>134</v>
      </c>
      <c r="E1047" s="4" t="s">
        <v>1845</v>
      </c>
      <c r="F1047" s="4" t="s">
        <v>339</v>
      </c>
      <c r="G1047" s="9" t="s">
        <v>349</v>
      </c>
      <c r="H1047" s="4" t="s">
        <v>0</v>
      </c>
      <c r="I1047" s="62" t="s">
        <v>878</v>
      </c>
      <c r="J1047" s="10">
        <v>16</v>
      </c>
    </row>
    <row r="1048" spans="1:10" ht="35.15" customHeight="1" x14ac:dyDescent="0.25">
      <c r="A1048" s="16" t="s">
        <v>26</v>
      </c>
      <c r="B1048" s="4" t="s">
        <v>551</v>
      </c>
      <c r="C1048" s="4" t="s">
        <v>740</v>
      </c>
      <c r="D1048" s="4" t="s">
        <v>134</v>
      </c>
      <c r="E1048" s="4" t="s">
        <v>1845</v>
      </c>
      <c r="F1048" s="4" t="s">
        <v>339</v>
      </c>
      <c r="G1048" s="9" t="s">
        <v>349</v>
      </c>
      <c r="H1048" s="4" t="s">
        <v>1</v>
      </c>
      <c r="I1048" s="62" t="s">
        <v>879</v>
      </c>
      <c r="J1048" s="10">
        <v>10</v>
      </c>
    </row>
    <row r="1049" spans="1:10" ht="35.15" customHeight="1" x14ac:dyDescent="0.25">
      <c r="A1049" s="16" t="s">
        <v>26</v>
      </c>
      <c r="B1049" s="4" t="s">
        <v>551</v>
      </c>
      <c r="C1049" s="4" t="s">
        <v>740</v>
      </c>
      <c r="D1049" s="4" t="s">
        <v>134</v>
      </c>
      <c r="E1049" s="4" t="s">
        <v>1845</v>
      </c>
      <c r="F1049" s="4" t="s">
        <v>339</v>
      </c>
      <c r="G1049" s="9" t="s">
        <v>349</v>
      </c>
      <c r="H1049" s="4" t="s">
        <v>2</v>
      </c>
      <c r="I1049" s="62" t="s">
        <v>880</v>
      </c>
      <c r="J1049" s="10">
        <v>10</v>
      </c>
    </row>
    <row r="1050" spans="1:10" ht="35.15" customHeight="1" x14ac:dyDescent="0.25">
      <c r="A1050" s="16" t="s">
        <v>26</v>
      </c>
      <c r="B1050" s="4" t="s">
        <v>551</v>
      </c>
      <c r="C1050" s="4" t="s">
        <v>740</v>
      </c>
      <c r="D1050" s="4" t="s">
        <v>134</v>
      </c>
      <c r="E1050" s="4" t="s">
        <v>1845</v>
      </c>
      <c r="F1050" s="4" t="s">
        <v>341</v>
      </c>
      <c r="G1050" s="9" t="s">
        <v>342</v>
      </c>
      <c r="H1050" s="4" t="s">
        <v>0</v>
      </c>
      <c r="I1050" s="62" t="s">
        <v>865</v>
      </c>
      <c r="J1050" s="10">
        <v>12</v>
      </c>
    </row>
    <row r="1051" spans="1:10" ht="35.15" customHeight="1" x14ac:dyDescent="0.25">
      <c r="A1051" s="16" t="s">
        <v>26</v>
      </c>
      <c r="B1051" s="4" t="s">
        <v>551</v>
      </c>
      <c r="C1051" s="4" t="s">
        <v>740</v>
      </c>
      <c r="D1051" s="4" t="s">
        <v>134</v>
      </c>
      <c r="E1051" s="4" t="s">
        <v>1845</v>
      </c>
      <c r="F1051" s="4" t="s">
        <v>341</v>
      </c>
      <c r="G1051" s="9" t="s">
        <v>342</v>
      </c>
      <c r="H1051" s="4" t="s">
        <v>1</v>
      </c>
      <c r="I1051" s="62" t="s">
        <v>866</v>
      </c>
      <c r="J1051" s="10">
        <v>12</v>
      </c>
    </row>
    <row r="1052" spans="1:10" ht="35.15" customHeight="1" x14ac:dyDescent="0.25">
      <c r="A1052" s="16" t="s">
        <v>26</v>
      </c>
      <c r="B1052" s="4" t="s">
        <v>551</v>
      </c>
      <c r="C1052" s="4" t="s">
        <v>740</v>
      </c>
      <c r="D1052" s="4" t="s">
        <v>134</v>
      </c>
      <c r="E1052" s="4" t="s">
        <v>1845</v>
      </c>
      <c r="F1052" s="4" t="s">
        <v>341</v>
      </c>
      <c r="G1052" s="9" t="s">
        <v>342</v>
      </c>
      <c r="H1052" s="4" t="s">
        <v>2</v>
      </c>
      <c r="I1052" s="62" t="s">
        <v>867</v>
      </c>
      <c r="J1052" s="10">
        <v>12</v>
      </c>
    </row>
    <row r="1053" spans="1:10" ht="35.15" customHeight="1" x14ac:dyDescent="0.25">
      <c r="A1053" s="16" t="s">
        <v>26</v>
      </c>
      <c r="B1053" s="4" t="s">
        <v>551</v>
      </c>
      <c r="C1053" s="4" t="s">
        <v>740</v>
      </c>
      <c r="D1053" s="4" t="s">
        <v>134</v>
      </c>
      <c r="E1053" s="4" t="s">
        <v>1845</v>
      </c>
      <c r="F1053" s="4" t="s">
        <v>343</v>
      </c>
      <c r="G1053" s="9" t="s">
        <v>344</v>
      </c>
      <c r="H1053" s="4" t="s">
        <v>0</v>
      </c>
      <c r="I1053" s="62" t="s">
        <v>868</v>
      </c>
      <c r="J1053" s="10">
        <v>5</v>
      </c>
    </row>
    <row r="1054" spans="1:10" ht="35.15" customHeight="1" x14ac:dyDescent="0.25">
      <c r="A1054" s="16" t="s">
        <v>26</v>
      </c>
      <c r="B1054" s="4" t="s">
        <v>551</v>
      </c>
      <c r="C1054" s="4" t="s">
        <v>740</v>
      </c>
      <c r="D1054" s="4" t="s">
        <v>134</v>
      </c>
      <c r="E1054" s="4" t="s">
        <v>1845</v>
      </c>
      <c r="F1054" s="4" t="s">
        <v>343</v>
      </c>
      <c r="G1054" s="9" t="s">
        <v>344</v>
      </c>
      <c r="H1054" s="4" t="s">
        <v>1</v>
      </c>
      <c r="I1054" s="62" t="s">
        <v>869</v>
      </c>
      <c r="J1054" s="10">
        <v>15</v>
      </c>
    </row>
    <row r="1055" spans="1:10" ht="35.15" customHeight="1" x14ac:dyDescent="0.25">
      <c r="A1055" s="16" t="s">
        <v>26</v>
      </c>
      <c r="B1055" s="4" t="s">
        <v>551</v>
      </c>
      <c r="C1055" s="4" t="s">
        <v>740</v>
      </c>
      <c r="D1055" s="4" t="s">
        <v>134</v>
      </c>
      <c r="E1055" s="4" t="s">
        <v>1845</v>
      </c>
      <c r="F1055" s="4" t="s">
        <v>343</v>
      </c>
      <c r="G1055" s="9" t="s">
        <v>344</v>
      </c>
      <c r="H1055" s="4" t="s">
        <v>2</v>
      </c>
      <c r="I1055" s="62" t="s">
        <v>870</v>
      </c>
      <c r="J1055" s="10">
        <v>16</v>
      </c>
    </row>
    <row r="1056" spans="1:10" ht="35.15" customHeight="1" x14ac:dyDescent="0.25">
      <c r="A1056" s="16" t="s">
        <v>26</v>
      </c>
      <c r="B1056" s="4" t="s">
        <v>551</v>
      </c>
      <c r="C1056" s="4" t="s">
        <v>752</v>
      </c>
      <c r="D1056" s="4" t="s">
        <v>134</v>
      </c>
      <c r="E1056" s="4" t="s">
        <v>1845</v>
      </c>
      <c r="F1056" s="4" t="s">
        <v>345</v>
      </c>
      <c r="G1056" s="9" t="s">
        <v>871</v>
      </c>
      <c r="H1056" s="4" t="s">
        <v>0</v>
      </c>
      <c r="I1056" s="62" t="s">
        <v>872</v>
      </c>
      <c r="J1056" s="10">
        <v>12</v>
      </c>
    </row>
    <row r="1057" spans="1:10" ht="35.15" customHeight="1" x14ac:dyDescent="0.25">
      <c r="A1057" s="16" t="s">
        <v>26</v>
      </c>
      <c r="B1057" s="4" t="s">
        <v>551</v>
      </c>
      <c r="C1057" s="4" t="s">
        <v>752</v>
      </c>
      <c r="D1057" s="4" t="s">
        <v>134</v>
      </c>
      <c r="E1057" s="4" t="s">
        <v>1845</v>
      </c>
      <c r="F1057" s="4" t="s">
        <v>345</v>
      </c>
      <c r="G1057" s="9" t="s">
        <v>871</v>
      </c>
      <c r="H1057" s="4" t="s">
        <v>1</v>
      </c>
      <c r="I1057" s="62" t="s">
        <v>873</v>
      </c>
      <c r="J1057" s="10">
        <v>12</v>
      </c>
    </row>
    <row r="1058" spans="1:10" ht="35.15" customHeight="1" x14ac:dyDescent="0.25">
      <c r="A1058" s="16" t="s">
        <v>26</v>
      </c>
      <c r="B1058" s="4" t="s">
        <v>551</v>
      </c>
      <c r="C1058" s="4" t="s">
        <v>752</v>
      </c>
      <c r="D1058" s="4" t="s">
        <v>134</v>
      </c>
      <c r="E1058" s="4" t="s">
        <v>1845</v>
      </c>
      <c r="F1058" s="4" t="s">
        <v>345</v>
      </c>
      <c r="G1058" s="9" t="s">
        <v>871</v>
      </c>
      <c r="H1058" s="4" t="s">
        <v>2</v>
      </c>
      <c r="I1058" s="62" t="s">
        <v>874</v>
      </c>
      <c r="J1058" s="10">
        <v>12</v>
      </c>
    </row>
    <row r="1059" spans="1:10" ht="35.15" customHeight="1" x14ac:dyDescent="0.25">
      <c r="A1059" s="16" t="s">
        <v>26</v>
      </c>
      <c r="B1059" s="4" t="s">
        <v>551</v>
      </c>
      <c r="C1059" s="4" t="s">
        <v>752</v>
      </c>
      <c r="D1059" s="4" t="s">
        <v>134</v>
      </c>
      <c r="E1059" s="4" t="s">
        <v>1845</v>
      </c>
      <c r="F1059" s="4" t="s">
        <v>347</v>
      </c>
      <c r="G1059" s="9" t="s">
        <v>348</v>
      </c>
      <c r="H1059" s="4" t="s">
        <v>0</v>
      </c>
      <c r="I1059" s="62" t="s">
        <v>875</v>
      </c>
      <c r="J1059" s="10">
        <v>10</v>
      </c>
    </row>
    <row r="1060" spans="1:10" ht="35.15" customHeight="1" x14ac:dyDescent="0.25">
      <c r="A1060" s="16" t="s">
        <v>26</v>
      </c>
      <c r="B1060" s="4" t="s">
        <v>551</v>
      </c>
      <c r="C1060" s="4" t="s">
        <v>752</v>
      </c>
      <c r="D1060" s="4" t="s">
        <v>134</v>
      </c>
      <c r="E1060" s="4" t="s">
        <v>1845</v>
      </c>
      <c r="F1060" s="4" t="s">
        <v>347</v>
      </c>
      <c r="G1060" s="9" t="s">
        <v>348</v>
      </c>
      <c r="H1060" s="4" t="s">
        <v>1</v>
      </c>
      <c r="I1060" s="62" t="s">
        <v>876</v>
      </c>
      <c r="J1060" s="10">
        <v>16</v>
      </c>
    </row>
    <row r="1061" spans="1:10" ht="35.15" customHeight="1" x14ac:dyDescent="0.25">
      <c r="A1061" s="16" t="s">
        <v>26</v>
      </c>
      <c r="B1061" s="4" t="s">
        <v>551</v>
      </c>
      <c r="C1061" s="4" t="s">
        <v>752</v>
      </c>
      <c r="D1061" s="4" t="s">
        <v>134</v>
      </c>
      <c r="E1061" s="4" t="s">
        <v>1845</v>
      </c>
      <c r="F1061" s="4" t="s">
        <v>347</v>
      </c>
      <c r="G1061" s="9" t="s">
        <v>348</v>
      </c>
      <c r="H1061" s="4" t="s">
        <v>2</v>
      </c>
      <c r="I1061" s="62" t="s">
        <v>877</v>
      </c>
      <c r="J1061" s="10">
        <v>10</v>
      </c>
    </row>
    <row r="1062" spans="1:10" ht="35.15" customHeight="1" x14ac:dyDescent="0.25">
      <c r="A1062" s="16" t="s">
        <v>26</v>
      </c>
      <c r="B1062" s="4" t="s">
        <v>551</v>
      </c>
      <c r="C1062" s="4" t="s">
        <v>752</v>
      </c>
      <c r="D1062" s="4" t="s">
        <v>134</v>
      </c>
      <c r="E1062" s="4" t="s">
        <v>1845</v>
      </c>
      <c r="F1062" s="4" t="s">
        <v>354</v>
      </c>
      <c r="G1062" s="9" t="s">
        <v>890</v>
      </c>
      <c r="H1062" s="4" t="s">
        <v>0</v>
      </c>
      <c r="I1062" s="62" t="s">
        <v>618</v>
      </c>
      <c r="J1062" s="10">
        <v>12</v>
      </c>
    </row>
    <row r="1063" spans="1:10" ht="35.15" customHeight="1" x14ac:dyDescent="0.25">
      <c r="A1063" s="16" t="s">
        <v>26</v>
      </c>
      <c r="B1063" s="4" t="s">
        <v>551</v>
      </c>
      <c r="C1063" s="4" t="s">
        <v>752</v>
      </c>
      <c r="D1063" s="4" t="s">
        <v>134</v>
      </c>
      <c r="E1063" s="4" t="s">
        <v>1845</v>
      </c>
      <c r="F1063" s="4" t="s">
        <v>354</v>
      </c>
      <c r="G1063" s="9" t="s">
        <v>890</v>
      </c>
      <c r="H1063" s="4" t="s">
        <v>1</v>
      </c>
      <c r="I1063" s="62" t="s">
        <v>619</v>
      </c>
      <c r="J1063" s="10">
        <v>9</v>
      </c>
    </row>
    <row r="1064" spans="1:10" ht="35.15" customHeight="1" x14ac:dyDescent="0.25">
      <c r="A1064" s="16" t="s">
        <v>26</v>
      </c>
      <c r="B1064" s="4" t="s">
        <v>551</v>
      </c>
      <c r="C1064" s="4" t="s">
        <v>752</v>
      </c>
      <c r="D1064" s="4" t="s">
        <v>134</v>
      </c>
      <c r="E1064" s="4" t="s">
        <v>1845</v>
      </c>
      <c r="F1064" s="4" t="s">
        <v>354</v>
      </c>
      <c r="G1064" s="9" t="s">
        <v>890</v>
      </c>
      <c r="H1064" s="4" t="s">
        <v>2</v>
      </c>
      <c r="I1064" s="62" t="s">
        <v>620</v>
      </c>
      <c r="J1064" s="10">
        <v>15</v>
      </c>
    </row>
    <row r="1065" spans="1:10" ht="35.15" customHeight="1" x14ac:dyDescent="0.25">
      <c r="A1065" s="16" t="s">
        <v>26</v>
      </c>
      <c r="B1065" s="4" t="s">
        <v>551</v>
      </c>
      <c r="C1065" s="4" t="s">
        <v>752</v>
      </c>
      <c r="D1065" s="4" t="s">
        <v>134</v>
      </c>
      <c r="E1065" s="4" t="s">
        <v>1845</v>
      </c>
      <c r="F1065" s="4" t="s">
        <v>146</v>
      </c>
      <c r="G1065" s="9" t="s">
        <v>350</v>
      </c>
      <c r="H1065" s="4" t="s">
        <v>0</v>
      </c>
      <c r="I1065" s="62" t="s">
        <v>881</v>
      </c>
      <c r="J1065" s="10"/>
    </row>
    <row r="1066" spans="1:10" ht="35.15" customHeight="1" x14ac:dyDescent="0.25">
      <c r="A1066" s="16" t="s">
        <v>26</v>
      </c>
      <c r="B1066" s="4" t="s">
        <v>551</v>
      </c>
      <c r="C1066" s="4" t="s">
        <v>752</v>
      </c>
      <c r="D1066" s="4" t="s">
        <v>134</v>
      </c>
      <c r="E1066" s="4" t="s">
        <v>1845</v>
      </c>
      <c r="F1066" s="4" t="s">
        <v>146</v>
      </c>
      <c r="G1066" s="9" t="s">
        <v>350</v>
      </c>
      <c r="H1066" s="4" t="s">
        <v>1</v>
      </c>
      <c r="I1066" s="62" t="s">
        <v>882</v>
      </c>
      <c r="J1066" s="10"/>
    </row>
    <row r="1067" spans="1:10" ht="35.15" customHeight="1" x14ac:dyDescent="0.25">
      <c r="A1067" s="16" t="s">
        <v>26</v>
      </c>
      <c r="B1067" s="4" t="s">
        <v>551</v>
      </c>
      <c r="C1067" s="4" t="s">
        <v>752</v>
      </c>
      <c r="D1067" s="4" t="s">
        <v>134</v>
      </c>
      <c r="E1067" s="4" t="s">
        <v>1845</v>
      </c>
      <c r="F1067" s="4" t="s">
        <v>146</v>
      </c>
      <c r="G1067" s="9" t="s">
        <v>350</v>
      </c>
      <c r="H1067" s="4" t="s">
        <v>2</v>
      </c>
      <c r="I1067" s="62" t="s">
        <v>883</v>
      </c>
      <c r="J1067" s="10"/>
    </row>
    <row r="1068" spans="1:10" ht="35.15" customHeight="1" x14ac:dyDescent="0.25">
      <c r="A1068" s="16" t="s">
        <v>26</v>
      </c>
      <c r="B1068" s="4" t="s">
        <v>551</v>
      </c>
      <c r="C1068" s="4" t="s">
        <v>752</v>
      </c>
      <c r="D1068" s="4" t="s">
        <v>134</v>
      </c>
      <c r="E1068" s="4" t="s">
        <v>1845</v>
      </c>
      <c r="F1068" s="4" t="s">
        <v>146</v>
      </c>
      <c r="G1068" s="9" t="s">
        <v>350</v>
      </c>
      <c r="H1068" s="4" t="s">
        <v>3</v>
      </c>
      <c r="I1068" s="62" t="s">
        <v>765</v>
      </c>
      <c r="J1068" s="10"/>
    </row>
    <row r="1069" spans="1:10" ht="35.15" customHeight="1" x14ac:dyDescent="0.25">
      <c r="A1069" s="16" t="s">
        <v>26</v>
      </c>
      <c r="B1069" s="4" t="s">
        <v>551</v>
      </c>
      <c r="C1069" s="4" t="s">
        <v>766</v>
      </c>
      <c r="D1069" s="4" t="s">
        <v>134</v>
      </c>
      <c r="E1069" s="4" t="s">
        <v>1845</v>
      </c>
      <c r="F1069" s="4" t="s">
        <v>351</v>
      </c>
      <c r="G1069" s="9" t="s">
        <v>352</v>
      </c>
      <c r="H1069" s="4" t="s">
        <v>0</v>
      </c>
      <c r="I1069" s="62" t="s">
        <v>884</v>
      </c>
      <c r="J1069" s="10">
        <v>14</v>
      </c>
    </row>
    <row r="1070" spans="1:10" ht="35.15" customHeight="1" x14ac:dyDescent="0.25">
      <c r="A1070" s="16" t="s">
        <v>26</v>
      </c>
      <c r="B1070" s="4" t="s">
        <v>551</v>
      </c>
      <c r="C1070" s="4" t="s">
        <v>766</v>
      </c>
      <c r="D1070" s="4" t="s">
        <v>134</v>
      </c>
      <c r="E1070" s="4" t="s">
        <v>1845</v>
      </c>
      <c r="F1070" s="4" t="s">
        <v>351</v>
      </c>
      <c r="G1070" s="9" t="s">
        <v>352</v>
      </c>
      <c r="H1070" s="4" t="s">
        <v>1</v>
      </c>
      <c r="I1070" s="62" t="s">
        <v>885</v>
      </c>
      <c r="J1070" s="10">
        <v>8</v>
      </c>
    </row>
    <row r="1071" spans="1:10" ht="35.15" customHeight="1" x14ac:dyDescent="0.25">
      <c r="A1071" s="16" t="s">
        <v>26</v>
      </c>
      <c r="B1071" s="4" t="s">
        <v>551</v>
      </c>
      <c r="C1071" s="4" t="s">
        <v>766</v>
      </c>
      <c r="D1071" s="4" t="s">
        <v>134</v>
      </c>
      <c r="E1071" s="4" t="s">
        <v>1845</v>
      </c>
      <c r="F1071" s="4" t="s">
        <v>351</v>
      </c>
      <c r="G1071" s="9" t="s">
        <v>352</v>
      </c>
      <c r="H1071" s="4" t="s">
        <v>2</v>
      </c>
      <c r="I1071" s="62" t="s">
        <v>886</v>
      </c>
      <c r="J1071" s="10">
        <v>14</v>
      </c>
    </row>
    <row r="1072" spans="1:10" ht="35.15" customHeight="1" x14ac:dyDescent="0.25">
      <c r="A1072" s="16" t="s">
        <v>26</v>
      </c>
      <c r="B1072" s="4" t="s">
        <v>551</v>
      </c>
      <c r="C1072" s="4" t="s">
        <v>766</v>
      </c>
      <c r="D1072" s="4" t="s">
        <v>134</v>
      </c>
      <c r="E1072" s="4" t="s">
        <v>1845</v>
      </c>
      <c r="F1072" s="4" t="s">
        <v>473</v>
      </c>
      <c r="G1072" s="9" t="s">
        <v>353</v>
      </c>
      <c r="H1072" s="4" t="s">
        <v>0</v>
      </c>
      <c r="I1072" s="62" t="s">
        <v>887</v>
      </c>
      <c r="J1072" s="10">
        <v>10</v>
      </c>
    </row>
    <row r="1073" spans="1:10" ht="35.15" customHeight="1" x14ac:dyDescent="0.25">
      <c r="A1073" s="16" t="s">
        <v>26</v>
      </c>
      <c r="B1073" s="4" t="s">
        <v>551</v>
      </c>
      <c r="C1073" s="4" t="s">
        <v>766</v>
      </c>
      <c r="D1073" s="4" t="s">
        <v>134</v>
      </c>
      <c r="E1073" s="4" t="s">
        <v>1845</v>
      </c>
      <c r="F1073" s="4" t="s">
        <v>473</v>
      </c>
      <c r="G1073" s="9" t="s">
        <v>353</v>
      </c>
      <c r="H1073" s="4" t="s">
        <v>1</v>
      </c>
      <c r="I1073" s="62" t="s">
        <v>888</v>
      </c>
      <c r="J1073" s="10">
        <v>12</v>
      </c>
    </row>
    <row r="1074" spans="1:10" ht="35.15" customHeight="1" x14ac:dyDescent="0.25">
      <c r="A1074" s="16" t="s">
        <v>26</v>
      </c>
      <c r="B1074" s="4" t="s">
        <v>551</v>
      </c>
      <c r="C1074" s="4" t="s">
        <v>766</v>
      </c>
      <c r="D1074" s="4" t="s">
        <v>134</v>
      </c>
      <c r="E1074" s="4" t="s">
        <v>1845</v>
      </c>
      <c r="F1074" s="4" t="s">
        <v>473</v>
      </c>
      <c r="G1074" s="9" t="s">
        <v>353</v>
      </c>
      <c r="H1074" s="4" t="s">
        <v>2</v>
      </c>
      <c r="I1074" s="62" t="s">
        <v>889</v>
      </c>
      <c r="J1074" s="10">
        <v>14</v>
      </c>
    </row>
    <row r="1075" spans="1:10" ht="35.15" customHeight="1" x14ac:dyDescent="0.25">
      <c r="A1075" s="16" t="s">
        <v>26</v>
      </c>
      <c r="B1075" s="4" t="s">
        <v>551</v>
      </c>
      <c r="C1075" s="4" t="s">
        <v>766</v>
      </c>
      <c r="D1075" s="4" t="s">
        <v>134</v>
      </c>
      <c r="E1075" s="4" t="s">
        <v>1845</v>
      </c>
      <c r="F1075" s="4" t="s">
        <v>1882</v>
      </c>
      <c r="G1075" s="9" t="s">
        <v>340</v>
      </c>
      <c r="H1075" s="4" t="s">
        <v>0</v>
      </c>
      <c r="I1075" s="62" t="s">
        <v>862</v>
      </c>
      <c r="J1075" s="10">
        <v>12</v>
      </c>
    </row>
    <row r="1076" spans="1:10" ht="35.15" customHeight="1" x14ac:dyDescent="0.25">
      <c r="A1076" s="16" t="s">
        <v>26</v>
      </c>
      <c r="B1076" s="4" t="s">
        <v>551</v>
      </c>
      <c r="C1076" s="4" t="s">
        <v>766</v>
      </c>
      <c r="D1076" s="4" t="s">
        <v>134</v>
      </c>
      <c r="E1076" s="4" t="s">
        <v>1845</v>
      </c>
      <c r="F1076" s="4" t="s">
        <v>1882</v>
      </c>
      <c r="G1076" s="9" t="s">
        <v>340</v>
      </c>
      <c r="H1076" s="4" t="s">
        <v>1</v>
      </c>
      <c r="I1076" s="62" t="s">
        <v>863</v>
      </c>
      <c r="J1076" s="10">
        <v>15</v>
      </c>
    </row>
    <row r="1077" spans="1:10" ht="35.15" customHeight="1" x14ac:dyDescent="0.25">
      <c r="A1077" s="16" t="s">
        <v>26</v>
      </c>
      <c r="B1077" s="4" t="s">
        <v>551</v>
      </c>
      <c r="C1077" s="4" t="s">
        <v>766</v>
      </c>
      <c r="D1077" s="4" t="s">
        <v>134</v>
      </c>
      <c r="E1077" s="4" t="s">
        <v>1845</v>
      </c>
      <c r="F1077" s="4" t="s">
        <v>1882</v>
      </c>
      <c r="G1077" s="9" t="s">
        <v>340</v>
      </c>
      <c r="H1077" s="4" t="s">
        <v>2</v>
      </c>
      <c r="I1077" s="62" t="s">
        <v>864</v>
      </c>
      <c r="J1077" s="10">
        <v>9</v>
      </c>
    </row>
    <row r="1078" spans="1:10" ht="35.15" customHeight="1" x14ac:dyDescent="0.25">
      <c r="A1078" s="16" t="s">
        <v>26</v>
      </c>
      <c r="B1078" s="4" t="s">
        <v>551</v>
      </c>
      <c r="C1078" s="4" t="s">
        <v>766</v>
      </c>
      <c r="D1078" s="4" t="s">
        <v>134</v>
      </c>
      <c r="E1078" s="4" t="s">
        <v>1845</v>
      </c>
      <c r="F1078" s="4" t="s">
        <v>156</v>
      </c>
      <c r="G1078" s="9" t="s">
        <v>356</v>
      </c>
      <c r="H1078" s="4" t="s">
        <v>0</v>
      </c>
      <c r="I1078" s="62" t="s">
        <v>891</v>
      </c>
      <c r="J1078" s="10"/>
    </row>
    <row r="1079" spans="1:10" ht="35.15" customHeight="1" x14ac:dyDescent="0.25">
      <c r="A1079" s="16" t="s">
        <v>26</v>
      </c>
      <c r="B1079" s="4" t="s">
        <v>551</v>
      </c>
      <c r="C1079" s="4" t="s">
        <v>766</v>
      </c>
      <c r="D1079" s="4" t="s">
        <v>134</v>
      </c>
      <c r="E1079" s="4" t="s">
        <v>1845</v>
      </c>
      <c r="F1079" s="4" t="s">
        <v>156</v>
      </c>
      <c r="G1079" s="9" t="s">
        <v>356</v>
      </c>
      <c r="H1079" s="4" t="s">
        <v>1</v>
      </c>
      <c r="I1079" s="62" t="s">
        <v>892</v>
      </c>
      <c r="J1079" s="10"/>
    </row>
    <row r="1080" spans="1:10" ht="35.15" customHeight="1" x14ac:dyDescent="0.25">
      <c r="A1080" s="16" t="s">
        <v>26</v>
      </c>
      <c r="B1080" s="4" t="s">
        <v>551</v>
      </c>
      <c r="C1080" s="4" t="s">
        <v>766</v>
      </c>
      <c r="D1080" s="4" t="s">
        <v>134</v>
      </c>
      <c r="E1080" s="4" t="s">
        <v>1845</v>
      </c>
      <c r="F1080" s="4" t="s">
        <v>156</v>
      </c>
      <c r="G1080" s="9" t="s">
        <v>356</v>
      </c>
      <c r="H1080" s="4" t="s">
        <v>2</v>
      </c>
      <c r="I1080" s="62" t="s">
        <v>893</v>
      </c>
      <c r="J1080" s="10"/>
    </row>
    <row r="1081" spans="1:10" ht="35.15" customHeight="1" x14ac:dyDescent="0.25">
      <c r="A1081" s="16" t="s">
        <v>26</v>
      </c>
      <c r="B1081" s="4" t="s">
        <v>551</v>
      </c>
      <c r="C1081" s="4" t="s">
        <v>766</v>
      </c>
      <c r="D1081" s="4" t="s">
        <v>134</v>
      </c>
      <c r="E1081" s="4" t="s">
        <v>1845</v>
      </c>
      <c r="F1081" s="4" t="s">
        <v>156</v>
      </c>
      <c r="G1081" s="9" t="s">
        <v>356</v>
      </c>
      <c r="H1081" s="4" t="s">
        <v>3</v>
      </c>
      <c r="I1081" s="62" t="s">
        <v>894</v>
      </c>
      <c r="J1081" s="10"/>
    </row>
    <row r="1082" spans="1:10" ht="35.15" customHeight="1" x14ac:dyDescent="0.25">
      <c r="A1082" s="16" t="s">
        <v>26</v>
      </c>
      <c r="B1082" s="4" t="s">
        <v>551</v>
      </c>
      <c r="C1082" s="4" t="s">
        <v>766</v>
      </c>
      <c r="D1082" s="4" t="s">
        <v>134</v>
      </c>
      <c r="E1082" s="4" t="s">
        <v>1845</v>
      </c>
      <c r="F1082" s="4" t="s">
        <v>156</v>
      </c>
      <c r="G1082" s="9" t="s">
        <v>356</v>
      </c>
      <c r="H1082" s="4" t="s">
        <v>4</v>
      </c>
      <c r="I1082" s="62" t="s">
        <v>895</v>
      </c>
      <c r="J1082" s="10"/>
    </row>
    <row r="1083" spans="1:10" ht="35.15" customHeight="1" x14ac:dyDescent="0.25">
      <c r="A1083" s="16" t="s">
        <v>26</v>
      </c>
      <c r="B1083" s="4" t="s">
        <v>645</v>
      </c>
      <c r="C1083" s="4" t="s">
        <v>740</v>
      </c>
      <c r="D1083" s="4" t="s">
        <v>134</v>
      </c>
      <c r="E1083" s="4" t="s">
        <v>1845</v>
      </c>
      <c r="F1083" s="4" t="s">
        <v>357</v>
      </c>
      <c r="G1083" s="9" t="s">
        <v>367</v>
      </c>
      <c r="H1083" s="4" t="s">
        <v>0</v>
      </c>
      <c r="I1083" s="62" t="s">
        <v>1050</v>
      </c>
      <c r="J1083" s="10">
        <v>12</v>
      </c>
    </row>
    <row r="1084" spans="1:10" ht="35.15" customHeight="1" x14ac:dyDescent="0.25">
      <c r="A1084" s="16" t="s">
        <v>26</v>
      </c>
      <c r="B1084" s="4" t="s">
        <v>645</v>
      </c>
      <c r="C1084" s="4" t="s">
        <v>740</v>
      </c>
      <c r="D1084" s="4" t="s">
        <v>134</v>
      </c>
      <c r="E1084" s="4" t="s">
        <v>1845</v>
      </c>
      <c r="F1084" s="4" t="s">
        <v>357</v>
      </c>
      <c r="G1084" s="9" t="s">
        <v>367</v>
      </c>
      <c r="H1084" s="4" t="s">
        <v>1</v>
      </c>
      <c r="I1084" s="62" t="s">
        <v>1051</v>
      </c>
      <c r="J1084" s="10">
        <v>15</v>
      </c>
    </row>
    <row r="1085" spans="1:10" ht="35.15" customHeight="1" x14ac:dyDescent="0.25">
      <c r="A1085" s="16" t="s">
        <v>26</v>
      </c>
      <c r="B1085" s="4" t="s">
        <v>645</v>
      </c>
      <c r="C1085" s="4" t="s">
        <v>740</v>
      </c>
      <c r="D1085" s="4" t="s">
        <v>134</v>
      </c>
      <c r="E1085" s="4" t="s">
        <v>1845</v>
      </c>
      <c r="F1085" s="4" t="s">
        <v>357</v>
      </c>
      <c r="G1085" s="9" t="s">
        <v>367</v>
      </c>
      <c r="H1085" s="4" t="s">
        <v>2</v>
      </c>
      <c r="I1085" s="62" t="s">
        <v>1052</v>
      </c>
      <c r="J1085" s="10">
        <v>9</v>
      </c>
    </row>
    <row r="1086" spans="1:10" ht="35.15" customHeight="1" x14ac:dyDescent="0.25">
      <c r="A1086" s="16" t="s">
        <v>26</v>
      </c>
      <c r="B1086" s="4" t="s">
        <v>645</v>
      </c>
      <c r="C1086" s="4" t="s">
        <v>740</v>
      </c>
      <c r="D1086" s="4" t="s">
        <v>134</v>
      </c>
      <c r="E1086" s="4" t="s">
        <v>1845</v>
      </c>
      <c r="F1086" s="4" t="s">
        <v>359</v>
      </c>
      <c r="G1086" s="9" t="s">
        <v>360</v>
      </c>
      <c r="H1086" s="4" t="s">
        <v>0</v>
      </c>
      <c r="I1086" s="62" t="s">
        <v>1039</v>
      </c>
      <c r="J1086" s="10">
        <v>12</v>
      </c>
    </row>
    <row r="1087" spans="1:10" ht="35.15" customHeight="1" x14ac:dyDescent="0.25">
      <c r="A1087" s="16" t="s">
        <v>26</v>
      </c>
      <c r="B1087" s="4" t="s">
        <v>645</v>
      </c>
      <c r="C1087" s="4" t="s">
        <v>740</v>
      </c>
      <c r="D1087" s="4" t="s">
        <v>134</v>
      </c>
      <c r="E1087" s="4" t="s">
        <v>1845</v>
      </c>
      <c r="F1087" s="4" t="s">
        <v>359</v>
      </c>
      <c r="G1087" s="9" t="s">
        <v>360</v>
      </c>
      <c r="H1087" s="4" t="s">
        <v>1</v>
      </c>
      <c r="I1087" s="62" t="s">
        <v>1040</v>
      </c>
      <c r="J1087" s="10">
        <v>12</v>
      </c>
    </row>
    <row r="1088" spans="1:10" ht="35.15" customHeight="1" x14ac:dyDescent="0.25">
      <c r="A1088" s="16" t="s">
        <v>26</v>
      </c>
      <c r="B1088" s="4" t="s">
        <v>645</v>
      </c>
      <c r="C1088" s="4" t="s">
        <v>740</v>
      </c>
      <c r="D1088" s="4" t="s">
        <v>134</v>
      </c>
      <c r="E1088" s="4" t="s">
        <v>1845</v>
      </c>
      <c r="F1088" s="4" t="s">
        <v>359</v>
      </c>
      <c r="G1088" s="9" t="s">
        <v>360</v>
      </c>
      <c r="H1088" s="4" t="s">
        <v>2</v>
      </c>
      <c r="I1088" s="62" t="s">
        <v>1041</v>
      </c>
      <c r="J1088" s="10">
        <v>12</v>
      </c>
    </row>
    <row r="1089" spans="1:10" ht="35.15" customHeight="1" x14ac:dyDescent="0.25">
      <c r="A1089" s="16" t="s">
        <v>26</v>
      </c>
      <c r="B1089" s="4" t="s">
        <v>645</v>
      </c>
      <c r="C1089" s="4" t="s">
        <v>740</v>
      </c>
      <c r="D1089" s="4" t="s">
        <v>134</v>
      </c>
      <c r="E1089" s="4" t="s">
        <v>1845</v>
      </c>
      <c r="F1089" s="4" t="s">
        <v>361</v>
      </c>
      <c r="G1089" s="9" t="s">
        <v>362</v>
      </c>
      <c r="H1089" s="4" t="s">
        <v>0</v>
      </c>
      <c r="I1089" s="62" t="s">
        <v>1042</v>
      </c>
      <c r="J1089" s="10">
        <v>6</v>
      </c>
    </row>
    <row r="1090" spans="1:10" ht="35.15" customHeight="1" x14ac:dyDescent="0.25">
      <c r="A1090" s="16" t="s">
        <v>26</v>
      </c>
      <c r="B1090" s="4" t="s">
        <v>645</v>
      </c>
      <c r="C1090" s="4" t="s">
        <v>740</v>
      </c>
      <c r="D1090" s="4" t="s">
        <v>134</v>
      </c>
      <c r="E1090" s="4" t="s">
        <v>1845</v>
      </c>
      <c r="F1090" s="4" t="s">
        <v>361</v>
      </c>
      <c r="G1090" s="9" t="s">
        <v>362</v>
      </c>
      <c r="H1090" s="4" t="s">
        <v>1</v>
      </c>
      <c r="I1090" s="62" t="s">
        <v>869</v>
      </c>
      <c r="J1090" s="10">
        <v>15</v>
      </c>
    </row>
    <row r="1091" spans="1:10" ht="35.15" customHeight="1" x14ac:dyDescent="0.25">
      <c r="A1091" s="16" t="s">
        <v>26</v>
      </c>
      <c r="B1091" s="4" t="s">
        <v>645</v>
      </c>
      <c r="C1091" s="4" t="s">
        <v>740</v>
      </c>
      <c r="D1091" s="4" t="s">
        <v>134</v>
      </c>
      <c r="E1091" s="4" t="s">
        <v>1845</v>
      </c>
      <c r="F1091" s="4" t="s">
        <v>361</v>
      </c>
      <c r="G1091" s="9" t="s">
        <v>362</v>
      </c>
      <c r="H1091" s="4" t="s">
        <v>2</v>
      </c>
      <c r="I1091" s="62" t="s">
        <v>1043</v>
      </c>
      <c r="J1091" s="10">
        <v>15</v>
      </c>
    </row>
    <row r="1092" spans="1:10" ht="35.15" customHeight="1" x14ac:dyDescent="0.25">
      <c r="A1092" s="16" t="s">
        <v>26</v>
      </c>
      <c r="B1092" s="4" t="s">
        <v>645</v>
      </c>
      <c r="C1092" s="4" t="s">
        <v>752</v>
      </c>
      <c r="D1092" s="4" t="s">
        <v>134</v>
      </c>
      <c r="E1092" s="4" t="s">
        <v>1845</v>
      </c>
      <c r="F1092" s="4" t="s">
        <v>363</v>
      </c>
      <c r="G1092" s="9" t="s">
        <v>364</v>
      </c>
      <c r="H1092" s="4" t="s">
        <v>0</v>
      </c>
      <c r="I1092" s="62" t="s">
        <v>1044</v>
      </c>
      <c r="J1092" s="10">
        <v>9</v>
      </c>
    </row>
    <row r="1093" spans="1:10" ht="35.15" customHeight="1" x14ac:dyDescent="0.25">
      <c r="A1093" s="16" t="s">
        <v>26</v>
      </c>
      <c r="B1093" s="4" t="s">
        <v>645</v>
      </c>
      <c r="C1093" s="4" t="s">
        <v>752</v>
      </c>
      <c r="D1093" s="4" t="s">
        <v>134</v>
      </c>
      <c r="E1093" s="4" t="s">
        <v>1845</v>
      </c>
      <c r="F1093" s="4" t="s">
        <v>363</v>
      </c>
      <c r="G1093" s="9" t="s">
        <v>364</v>
      </c>
      <c r="H1093" s="4" t="s">
        <v>1</v>
      </c>
      <c r="I1093" s="62" t="s">
        <v>1045</v>
      </c>
      <c r="J1093" s="10">
        <v>12</v>
      </c>
    </row>
    <row r="1094" spans="1:10" ht="35.15" customHeight="1" x14ac:dyDescent="0.25">
      <c r="A1094" s="16" t="s">
        <v>26</v>
      </c>
      <c r="B1094" s="4" t="s">
        <v>645</v>
      </c>
      <c r="C1094" s="4" t="s">
        <v>752</v>
      </c>
      <c r="D1094" s="4" t="s">
        <v>134</v>
      </c>
      <c r="E1094" s="4" t="s">
        <v>1845</v>
      </c>
      <c r="F1094" s="4" t="s">
        <v>363</v>
      </c>
      <c r="G1094" s="9" t="s">
        <v>364</v>
      </c>
      <c r="H1094" s="4" t="s">
        <v>2</v>
      </c>
      <c r="I1094" s="62" t="s">
        <v>1046</v>
      </c>
      <c r="J1094" s="10">
        <v>15</v>
      </c>
    </row>
    <row r="1095" spans="1:10" ht="35.15" customHeight="1" x14ac:dyDescent="0.25">
      <c r="A1095" s="16" t="s">
        <v>26</v>
      </c>
      <c r="B1095" s="4" t="s">
        <v>645</v>
      </c>
      <c r="C1095" s="4" t="s">
        <v>752</v>
      </c>
      <c r="D1095" s="4" t="s">
        <v>134</v>
      </c>
      <c r="E1095" s="4" t="s">
        <v>1845</v>
      </c>
      <c r="F1095" s="4" t="s">
        <v>365</v>
      </c>
      <c r="G1095" s="9" t="s">
        <v>366</v>
      </c>
      <c r="H1095" s="4" t="s">
        <v>0</v>
      </c>
      <c r="I1095" s="62" t="s">
        <v>1047</v>
      </c>
      <c r="J1095" s="10">
        <v>12</v>
      </c>
    </row>
    <row r="1096" spans="1:10" ht="35.15" customHeight="1" x14ac:dyDescent="0.25">
      <c r="A1096" s="16" t="s">
        <v>26</v>
      </c>
      <c r="B1096" s="4" t="s">
        <v>645</v>
      </c>
      <c r="C1096" s="4" t="s">
        <v>752</v>
      </c>
      <c r="D1096" s="4" t="s">
        <v>134</v>
      </c>
      <c r="E1096" s="4" t="s">
        <v>1845</v>
      </c>
      <c r="F1096" s="4" t="s">
        <v>365</v>
      </c>
      <c r="G1096" s="9" t="s">
        <v>366</v>
      </c>
      <c r="H1096" s="4" t="s">
        <v>1</v>
      </c>
      <c r="I1096" s="62" t="s">
        <v>1048</v>
      </c>
      <c r="J1096" s="10">
        <v>15</v>
      </c>
    </row>
    <row r="1097" spans="1:10" ht="35.15" customHeight="1" x14ac:dyDescent="0.25">
      <c r="A1097" s="16" t="s">
        <v>26</v>
      </c>
      <c r="B1097" s="4" t="s">
        <v>645</v>
      </c>
      <c r="C1097" s="4" t="s">
        <v>752</v>
      </c>
      <c r="D1097" s="4" t="s">
        <v>134</v>
      </c>
      <c r="E1097" s="4" t="s">
        <v>1845</v>
      </c>
      <c r="F1097" s="4" t="s">
        <v>365</v>
      </c>
      <c r="G1097" s="9" t="s">
        <v>366</v>
      </c>
      <c r="H1097" s="4" t="s">
        <v>2</v>
      </c>
      <c r="I1097" s="62" t="s">
        <v>1049</v>
      </c>
      <c r="J1097" s="10">
        <v>9</v>
      </c>
    </row>
    <row r="1098" spans="1:10" ht="35.15" customHeight="1" x14ac:dyDescent="0.25">
      <c r="A1098" s="16" t="s">
        <v>26</v>
      </c>
      <c r="B1098" s="4" t="s">
        <v>645</v>
      </c>
      <c r="C1098" s="4" t="s">
        <v>752</v>
      </c>
      <c r="D1098" s="4" t="s">
        <v>134</v>
      </c>
      <c r="E1098" s="4" t="s">
        <v>1845</v>
      </c>
      <c r="F1098" s="4" t="s">
        <v>371</v>
      </c>
      <c r="G1098" s="9" t="s">
        <v>372</v>
      </c>
      <c r="H1098" s="4" t="s">
        <v>0</v>
      </c>
      <c r="I1098" s="62" t="s">
        <v>704</v>
      </c>
      <c r="J1098" s="10">
        <v>15</v>
      </c>
    </row>
    <row r="1099" spans="1:10" ht="35.15" customHeight="1" x14ac:dyDescent="0.25">
      <c r="A1099" s="16" t="s">
        <v>26</v>
      </c>
      <c r="B1099" s="4" t="s">
        <v>645</v>
      </c>
      <c r="C1099" s="4" t="s">
        <v>752</v>
      </c>
      <c r="D1099" s="4" t="s">
        <v>134</v>
      </c>
      <c r="E1099" s="4" t="s">
        <v>1845</v>
      </c>
      <c r="F1099" s="4" t="s">
        <v>371</v>
      </c>
      <c r="G1099" s="9" t="s">
        <v>372</v>
      </c>
      <c r="H1099" s="4" t="s">
        <v>1</v>
      </c>
      <c r="I1099" s="62" t="s">
        <v>705</v>
      </c>
      <c r="J1099" s="10">
        <v>12</v>
      </c>
    </row>
    <row r="1100" spans="1:10" ht="35.15" customHeight="1" x14ac:dyDescent="0.25">
      <c r="A1100" s="16" t="s">
        <v>26</v>
      </c>
      <c r="B1100" s="4" t="s">
        <v>645</v>
      </c>
      <c r="C1100" s="4" t="s">
        <v>752</v>
      </c>
      <c r="D1100" s="4" t="s">
        <v>134</v>
      </c>
      <c r="E1100" s="4" t="s">
        <v>1845</v>
      </c>
      <c r="F1100" s="4" t="s">
        <v>371</v>
      </c>
      <c r="G1100" s="9" t="s">
        <v>372</v>
      </c>
      <c r="H1100" s="4" t="s">
        <v>2</v>
      </c>
      <c r="I1100" s="62" t="s">
        <v>706</v>
      </c>
      <c r="J1100" s="10">
        <v>9</v>
      </c>
    </row>
    <row r="1101" spans="1:10" ht="35.15" customHeight="1" x14ac:dyDescent="0.25">
      <c r="A1101" s="16" t="s">
        <v>26</v>
      </c>
      <c r="B1101" s="4" t="s">
        <v>645</v>
      </c>
      <c r="C1101" s="4" t="s">
        <v>752</v>
      </c>
      <c r="D1101" s="4" t="s">
        <v>134</v>
      </c>
      <c r="E1101" s="4" t="s">
        <v>1845</v>
      </c>
      <c r="F1101" s="4" t="s">
        <v>169</v>
      </c>
      <c r="G1101" s="9" t="s">
        <v>170</v>
      </c>
      <c r="H1101" s="4" t="s">
        <v>0</v>
      </c>
      <c r="I1101" s="62" t="s">
        <v>964</v>
      </c>
      <c r="J1101" s="10"/>
    </row>
    <row r="1102" spans="1:10" ht="35.15" customHeight="1" x14ac:dyDescent="0.25">
      <c r="A1102" s="16" t="s">
        <v>26</v>
      </c>
      <c r="B1102" s="4" t="s">
        <v>645</v>
      </c>
      <c r="C1102" s="4" t="s">
        <v>752</v>
      </c>
      <c r="D1102" s="4" t="s">
        <v>134</v>
      </c>
      <c r="E1102" s="4" t="s">
        <v>1845</v>
      </c>
      <c r="F1102" s="4" t="s">
        <v>169</v>
      </c>
      <c r="G1102" s="9" t="s">
        <v>170</v>
      </c>
      <c r="H1102" s="4" t="s">
        <v>1</v>
      </c>
      <c r="I1102" s="62" t="s">
        <v>965</v>
      </c>
      <c r="J1102" s="10"/>
    </row>
    <row r="1103" spans="1:10" ht="35.15" customHeight="1" x14ac:dyDescent="0.25">
      <c r="A1103" s="16" t="s">
        <v>26</v>
      </c>
      <c r="B1103" s="4" t="s">
        <v>645</v>
      </c>
      <c r="C1103" s="4" t="s">
        <v>752</v>
      </c>
      <c r="D1103" s="4" t="s">
        <v>134</v>
      </c>
      <c r="E1103" s="4" t="s">
        <v>1845</v>
      </c>
      <c r="F1103" s="4" t="s">
        <v>169</v>
      </c>
      <c r="G1103" s="9" t="s">
        <v>170</v>
      </c>
      <c r="H1103" s="4" t="s">
        <v>2</v>
      </c>
      <c r="I1103" s="62" t="s">
        <v>966</v>
      </c>
      <c r="J1103" s="10"/>
    </row>
    <row r="1104" spans="1:10" ht="35.15" customHeight="1" x14ac:dyDescent="0.25">
      <c r="A1104" s="16" t="s">
        <v>26</v>
      </c>
      <c r="B1104" s="4" t="s">
        <v>645</v>
      </c>
      <c r="C1104" s="4" t="s">
        <v>766</v>
      </c>
      <c r="D1104" s="4" t="s">
        <v>134</v>
      </c>
      <c r="E1104" s="4" t="s">
        <v>1845</v>
      </c>
      <c r="F1104" s="4" t="s">
        <v>368</v>
      </c>
      <c r="G1104" s="9" t="s">
        <v>369</v>
      </c>
      <c r="H1104" s="4" t="s">
        <v>0</v>
      </c>
      <c r="I1104" s="62" t="s">
        <v>1053</v>
      </c>
      <c r="J1104" s="10">
        <v>12</v>
      </c>
    </row>
    <row r="1105" spans="1:10" ht="35.15" customHeight="1" x14ac:dyDescent="0.25">
      <c r="A1105" s="16" t="s">
        <v>26</v>
      </c>
      <c r="B1105" s="4" t="s">
        <v>645</v>
      </c>
      <c r="C1105" s="4" t="s">
        <v>766</v>
      </c>
      <c r="D1105" s="4" t="s">
        <v>134</v>
      </c>
      <c r="E1105" s="4" t="s">
        <v>1845</v>
      </c>
      <c r="F1105" s="4" t="s">
        <v>368</v>
      </c>
      <c r="G1105" s="9" t="s">
        <v>369</v>
      </c>
      <c r="H1105" s="4" t="s">
        <v>1</v>
      </c>
      <c r="I1105" s="62" t="s">
        <v>1054</v>
      </c>
      <c r="J1105" s="10">
        <v>9</v>
      </c>
    </row>
    <row r="1106" spans="1:10" ht="35.15" customHeight="1" x14ac:dyDescent="0.25">
      <c r="A1106" s="16" t="s">
        <v>26</v>
      </c>
      <c r="B1106" s="4" t="s">
        <v>645</v>
      </c>
      <c r="C1106" s="4" t="s">
        <v>766</v>
      </c>
      <c r="D1106" s="4" t="s">
        <v>134</v>
      </c>
      <c r="E1106" s="4" t="s">
        <v>1845</v>
      </c>
      <c r="F1106" s="4" t="s">
        <v>368</v>
      </c>
      <c r="G1106" s="9" t="s">
        <v>369</v>
      </c>
      <c r="H1106" s="4" t="s">
        <v>2</v>
      </c>
      <c r="I1106" s="62" t="s">
        <v>886</v>
      </c>
      <c r="J1106" s="10">
        <v>15</v>
      </c>
    </row>
    <row r="1107" spans="1:10" ht="35.15" customHeight="1" x14ac:dyDescent="0.25">
      <c r="A1107" s="16" t="s">
        <v>26</v>
      </c>
      <c r="B1107" s="4" t="s">
        <v>645</v>
      </c>
      <c r="C1107" s="4" t="s">
        <v>766</v>
      </c>
      <c r="D1107" s="4" t="s">
        <v>134</v>
      </c>
      <c r="E1107" s="4" t="s">
        <v>1845</v>
      </c>
      <c r="F1107" s="4" t="s">
        <v>476</v>
      </c>
      <c r="G1107" s="9" t="s">
        <v>370</v>
      </c>
      <c r="H1107" s="4" t="s">
        <v>0</v>
      </c>
      <c r="I1107" s="62" t="s">
        <v>1055</v>
      </c>
      <c r="J1107" s="10">
        <v>9</v>
      </c>
    </row>
    <row r="1108" spans="1:10" ht="35.15" customHeight="1" x14ac:dyDescent="0.25">
      <c r="A1108" s="16" t="s">
        <v>26</v>
      </c>
      <c r="B1108" s="4" t="s">
        <v>645</v>
      </c>
      <c r="C1108" s="4" t="s">
        <v>766</v>
      </c>
      <c r="D1108" s="4" t="s">
        <v>134</v>
      </c>
      <c r="E1108" s="4" t="s">
        <v>1845</v>
      </c>
      <c r="F1108" s="4" t="s">
        <v>476</v>
      </c>
      <c r="G1108" s="9" t="s">
        <v>370</v>
      </c>
      <c r="H1108" s="4" t="s">
        <v>1</v>
      </c>
      <c r="I1108" s="62" t="s">
        <v>1056</v>
      </c>
      <c r="J1108" s="10">
        <v>12</v>
      </c>
    </row>
    <row r="1109" spans="1:10" ht="35.15" customHeight="1" x14ac:dyDescent="0.25">
      <c r="A1109" s="16" t="s">
        <v>26</v>
      </c>
      <c r="B1109" s="4" t="s">
        <v>645</v>
      </c>
      <c r="C1109" s="4" t="s">
        <v>766</v>
      </c>
      <c r="D1109" s="4" t="s">
        <v>134</v>
      </c>
      <c r="E1109" s="4" t="s">
        <v>1845</v>
      </c>
      <c r="F1109" s="4" t="s">
        <v>476</v>
      </c>
      <c r="G1109" s="9" t="s">
        <v>370</v>
      </c>
      <c r="H1109" s="4" t="s">
        <v>2</v>
      </c>
      <c r="I1109" s="62" t="s">
        <v>1057</v>
      </c>
      <c r="J1109" s="10">
        <v>15</v>
      </c>
    </row>
    <row r="1110" spans="1:10" ht="35.15" customHeight="1" x14ac:dyDescent="0.25">
      <c r="A1110" s="16" t="s">
        <v>26</v>
      </c>
      <c r="B1110" s="4" t="s">
        <v>645</v>
      </c>
      <c r="C1110" s="4" t="s">
        <v>766</v>
      </c>
      <c r="D1110" s="4" t="s">
        <v>134</v>
      </c>
      <c r="E1110" s="4" t="s">
        <v>1845</v>
      </c>
      <c r="F1110" s="4" t="s">
        <v>1883</v>
      </c>
      <c r="G1110" s="9" t="s">
        <v>358</v>
      </c>
      <c r="H1110" s="4" t="s">
        <v>0</v>
      </c>
      <c r="I1110" s="62" t="s">
        <v>862</v>
      </c>
      <c r="J1110" s="10">
        <v>9</v>
      </c>
    </row>
    <row r="1111" spans="1:10" ht="35.15" customHeight="1" x14ac:dyDescent="0.25">
      <c r="A1111" s="16" t="s">
        <v>26</v>
      </c>
      <c r="B1111" s="4" t="s">
        <v>645</v>
      </c>
      <c r="C1111" s="4" t="s">
        <v>766</v>
      </c>
      <c r="D1111" s="4" t="s">
        <v>134</v>
      </c>
      <c r="E1111" s="4" t="s">
        <v>1845</v>
      </c>
      <c r="F1111" s="4" t="s">
        <v>1883</v>
      </c>
      <c r="G1111" s="9" t="s">
        <v>358</v>
      </c>
      <c r="H1111" s="4" t="s">
        <v>1</v>
      </c>
      <c r="I1111" s="62" t="s">
        <v>1037</v>
      </c>
      <c r="J1111" s="10">
        <v>15</v>
      </c>
    </row>
    <row r="1112" spans="1:10" ht="35.15" customHeight="1" x14ac:dyDescent="0.25">
      <c r="A1112" s="16" t="s">
        <v>26</v>
      </c>
      <c r="B1112" s="4" t="s">
        <v>645</v>
      </c>
      <c r="C1112" s="4" t="s">
        <v>766</v>
      </c>
      <c r="D1112" s="4" t="s">
        <v>134</v>
      </c>
      <c r="E1112" s="4" t="s">
        <v>1845</v>
      </c>
      <c r="F1112" s="4" t="s">
        <v>1883</v>
      </c>
      <c r="G1112" s="9" t="s">
        <v>358</v>
      </c>
      <c r="H1112" s="4" t="s">
        <v>2</v>
      </c>
      <c r="I1112" s="62" t="s">
        <v>1038</v>
      </c>
      <c r="J1112" s="10">
        <v>12</v>
      </c>
    </row>
    <row r="1113" spans="1:10" ht="35.15" customHeight="1" x14ac:dyDescent="0.25">
      <c r="A1113" s="16" t="s">
        <v>26</v>
      </c>
      <c r="B1113" s="4" t="s">
        <v>645</v>
      </c>
      <c r="C1113" s="4" t="s">
        <v>766</v>
      </c>
      <c r="D1113" s="4" t="s">
        <v>134</v>
      </c>
      <c r="E1113" s="4" t="s">
        <v>1845</v>
      </c>
      <c r="F1113" s="4" t="s">
        <v>178</v>
      </c>
      <c r="G1113" s="9" t="s">
        <v>179</v>
      </c>
      <c r="H1113" s="4" t="s">
        <v>0</v>
      </c>
      <c r="I1113" s="62" t="s">
        <v>980</v>
      </c>
      <c r="J1113" s="10">
        <v>12</v>
      </c>
    </row>
    <row r="1114" spans="1:10" ht="35.15" customHeight="1" x14ac:dyDescent="0.25">
      <c r="A1114" s="16" t="s">
        <v>26</v>
      </c>
      <c r="B1114" s="4" t="s">
        <v>645</v>
      </c>
      <c r="C1114" s="4" t="s">
        <v>766</v>
      </c>
      <c r="D1114" s="4" t="s">
        <v>134</v>
      </c>
      <c r="E1114" s="4" t="s">
        <v>1845</v>
      </c>
      <c r="F1114" s="4" t="s">
        <v>178</v>
      </c>
      <c r="G1114" s="9" t="s">
        <v>179</v>
      </c>
      <c r="H1114" s="4" t="s">
        <v>1</v>
      </c>
      <c r="I1114" s="62" t="s">
        <v>981</v>
      </c>
      <c r="J1114" s="10">
        <v>12</v>
      </c>
    </row>
    <row r="1115" spans="1:10" ht="35.15" customHeight="1" x14ac:dyDescent="0.25">
      <c r="A1115" s="16" t="s">
        <v>26</v>
      </c>
      <c r="B1115" s="4" t="s">
        <v>645</v>
      </c>
      <c r="C1115" s="4" t="s">
        <v>766</v>
      </c>
      <c r="D1115" s="4" t="s">
        <v>134</v>
      </c>
      <c r="E1115" s="4" t="s">
        <v>1845</v>
      </c>
      <c r="F1115" s="4" t="s">
        <v>178</v>
      </c>
      <c r="G1115" s="9" t="s">
        <v>179</v>
      </c>
      <c r="H1115" s="4" t="s">
        <v>2</v>
      </c>
      <c r="I1115" s="62" t="s">
        <v>982</v>
      </c>
      <c r="J1115" s="10">
        <v>12</v>
      </c>
    </row>
    <row r="1116" spans="1:10" ht="35.15" customHeight="1" x14ac:dyDescent="0.25">
      <c r="A1116" s="16" t="s">
        <v>26</v>
      </c>
      <c r="B1116" s="4" t="s">
        <v>551</v>
      </c>
      <c r="C1116" s="4" t="s">
        <v>740</v>
      </c>
      <c r="D1116" s="4" t="s">
        <v>110</v>
      </c>
      <c r="E1116" s="4" t="s">
        <v>1846</v>
      </c>
      <c r="F1116" s="4" t="s">
        <v>328</v>
      </c>
      <c r="G1116" s="9" t="s">
        <v>376</v>
      </c>
      <c r="H1116" s="4" t="s">
        <v>0</v>
      </c>
      <c r="I1116" s="62" t="s">
        <v>615</v>
      </c>
      <c r="J1116" s="10">
        <v>10</v>
      </c>
    </row>
    <row r="1117" spans="1:10" ht="35.15" customHeight="1" x14ac:dyDescent="0.25">
      <c r="A1117" s="16" t="s">
        <v>26</v>
      </c>
      <c r="B1117" s="4" t="s">
        <v>551</v>
      </c>
      <c r="C1117" s="4" t="s">
        <v>740</v>
      </c>
      <c r="D1117" s="4" t="s">
        <v>110</v>
      </c>
      <c r="E1117" s="4" t="s">
        <v>1846</v>
      </c>
      <c r="F1117" s="4" t="s">
        <v>328</v>
      </c>
      <c r="G1117" s="9" t="s">
        <v>376</v>
      </c>
      <c r="H1117" s="4" t="s">
        <v>1</v>
      </c>
      <c r="I1117" s="62" t="s">
        <v>616</v>
      </c>
      <c r="J1117" s="10">
        <v>14</v>
      </c>
    </row>
    <row r="1118" spans="1:10" ht="35.15" customHeight="1" x14ac:dyDescent="0.25">
      <c r="A1118" s="16" t="s">
        <v>26</v>
      </c>
      <c r="B1118" s="4" t="s">
        <v>551</v>
      </c>
      <c r="C1118" s="4" t="s">
        <v>740</v>
      </c>
      <c r="D1118" s="4" t="s">
        <v>110</v>
      </c>
      <c r="E1118" s="4" t="s">
        <v>1846</v>
      </c>
      <c r="F1118" s="4" t="s">
        <v>328</v>
      </c>
      <c r="G1118" s="9" t="s">
        <v>376</v>
      </c>
      <c r="H1118" s="4" t="s">
        <v>2</v>
      </c>
      <c r="I1118" s="62" t="s">
        <v>617</v>
      </c>
      <c r="J1118" s="10">
        <v>12</v>
      </c>
    </row>
    <row r="1119" spans="1:10" ht="35.15" customHeight="1" x14ac:dyDescent="0.25">
      <c r="A1119" s="16" t="s">
        <v>26</v>
      </c>
      <c r="B1119" s="4" t="s">
        <v>551</v>
      </c>
      <c r="C1119" s="4" t="s">
        <v>740</v>
      </c>
      <c r="D1119" s="4" t="s">
        <v>110</v>
      </c>
      <c r="E1119" s="4" t="s">
        <v>1846</v>
      </c>
      <c r="F1119" s="4" t="s">
        <v>354</v>
      </c>
      <c r="G1119" s="9" t="s">
        <v>377</v>
      </c>
      <c r="H1119" s="4" t="s">
        <v>0</v>
      </c>
      <c r="I1119" s="62" t="s">
        <v>618</v>
      </c>
      <c r="J1119" s="10">
        <v>12</v>
      </c>
    </row>
    <row r="1120" spans="1:10" ht="35.15" customHeight="1" x14ac:dyDescent="0.25">
      <c r="A1120" s="16" t="s">
        <v>26</v>
      </c>
      <c r="B1120" s="4" t="s">
        <v>551</v>
      </c>
      <c r="C1120" s="4" t="s">
        <v>740</v>
      </c>
      <c r="D1120" s="4" t="s">
        <v>110</v>
      </c>
      <c r="E1120" s="4" t="s">
        <v>1846</v>
      </c>
      <c r="F1120" s="4" t="s">
        <v>354</v>
      </c>
      <c r="G1120" s="9" t="s">
        <v>377</v>
      </c>
      <c r="H1120" s="4" t="s">
        <v>1</v>
      </c>
      <c r="I1120" s="62" t="s">
        <v>619</v>
      </c>
      <c r="J1120" s="10">
        <v>9</v>
      </c>
    </row>
    <row r="1121" spans="1:10" ht="35.15" customHeight="1" x14ac:dyDescent="0.25">
      <c r="A1121" s="16" t="s">
        <v>26</v>
      </c>
      <c r="B1121" s="4" t="s">
        <v>551</v>
      </c>
      <c r="C1121" s="4" t="s">
        <v>740</v>
      </c>
      <c r="D1121" s="4" t="s">
        <v>110</v>
      </c>
      <c r="E1121" s="4" t="s">
        <v>1846</v>
      </c>
      <c r="F1121" s="4" t="s">
        <v>354</v>
      </c>
      <c r="G1121" s="9" t="s">
        <v>377</v>
      </c>
      <c r="H1121" s="4" t="s">
        <v>2</v>
      </c>
      <c r="I1121" s="62" t="s">
        <v>620</v>
      </c>
      <c r="J1121" s="10">
        <v>15</v>
      </c>
    </row>
    <row r="1122" spans="1:10" ht="35.15" customHeight="1" x14ac:dyDescent="0.25">
      <c r="A1122" s="16" t="s">
        <v>26</v>
      </c>
      <c r="B1122" s="4" t="s">
        <v>551</v>
      </c>
      <c r="C1122" s="4" t="s">
        <v>740</v>
      </c>
      <c r="D1122" s="4" t="s">
        <v>110</v>
      </c>
      <c r="E1122" s="4" t="s">
        <v>1846</v>
      </c>
      <c r="F1122" s="4" t="s">
        <v>226</v>
      </c>
      <c r="G1122" s="9" t="s">
        <v>378</v>
      </c>
      <c r="H1122" s="4" t="s">
        <v>0</v>
      </c>
      <c r="I1122" s="62" t="s">
        <v>612</v>
      </c>
      <c r="J1122" s="10">
        <v>9</v>
      </c>
    </row>
    <row r="1123" spans="1:10" ht="35.15" customHeight="1" x14ac:dyDescent="0.25">
      <c r="A1123" s="16" t="s">
        <v>26</v>
      </c>
      <c r="B1123" s="4" t="s">
        <v>551</v>
      </c>
      <c r="C1123" s="4" t="s">
        <v>740</v>
      </c>
      <c r="D1123" s="4" t="s">
        <v>110</v>
      </c>
      <c r="E1123" s="4" t="s">
        <v>1846</v>
      </c>
      <c r="F1123" s="4" t="s">
        <v>226</v>
      </c>
      <c r="G1123" s="9" t="s">
        <v>378</v>
      </c>
      <c r="H1123" s="4" t="s">
        <v>1</v>
      </c>
      <c r="I1123" s="62" t="s">
        <v>613</v>
      </c>
      <c r="J1123" s="10">
        <v>15</v>
      </c>
    </row>
    <row r="1124" spans="1:10" ht="35.15" customHeight="1" x14ac:dyDescent="0.25">
      <c r="A1124" s="16" t="s">
        <v>26</v>
      </c>
      <c r="B1124" s="4" t="s">
        <v>551</v>
      </c>
      <c r="C1124" s="4" t="s">
        <v>740</v>
      </c>
      <c r="D1124" s="4" t="s">
        <v>110</v>
      </c>
      <c r="E1124" s="4" t="s">
        <v>1846</v>
      </c>
      <c r="F1124" s="4" t="s">
        <v>226</v>
      </c>
      <c r="G1124" s="9" t="s">
        <v>378</v>
      </c>
      <c r="H1124" s="4" t="s">
        <v>2</v>
      </c>
      <c r="I1124" s="62" t="s">
        <v>614</v>
      </c>
      <c r="J1124" s="10">
        <v>12</v>
      </c>
    </row>
    <row r="1125" spans="1:10" ht="35.15" customHeight="1" x14ac:dyDescent="0.25">
      <c r="A1125" s="16" t="s">
        <v>26</v>
      </c>
      <c r="B1125" s="4" t="s">
        <v>551</v>
      </c>
      <c r="C1125" s="4" t="s">
        <v>740</v>
      </c>
      <c r="D1125" s="4" t="s">
        <v>110</v>
      </c>
      <c r="E1125" s="4" t="s">
        <v>1846</v>
      </c>
      <c r="F1125" s="4" t="s">
        <v>287</v>
      </c>
      <c r="G1125" s="9" t="s">
        <v>288</v>
      </c>
      <c r="H1125" s="4" t="s">
        <v>0</v>
      </c>
      <c r="I1125" s="62" t="s">
        <v>606</v>
      </c>
      <c r="J1125" s="10">
        <v>12</v>
      </c>
    </row>
    <row r="1126" spans="1:10" ht="35.15" customHeight="1" x14ac:dyDescent="0.25">
      <c r="A1126" s="16" t="s">
        <v>26</v>
      </c>
      <c r="B1126" s="4" t="s">
        <v>551</v>
      </c>
      <c r="C1126" s="4" t="s">
        <v>740</v>
      </c>
      <c r="D1126" s="4" t="s">
        <v>110</v>
      </c>
      <c r="E1126" s="4" t="s">
        <v>1846</v>
      </c>
      <c r="F1126" s="4" t="s">
        <v>287</v>
      </c>
      <c r="G1126" s="9" t="s">
        <v>288</v>
      </c>
      <c r="H1126" s="4" t="s">
        <v>1</v>
      </c>
      <c r="I1126" s="62" t="s">
        <v>607</v>
      </c>
      <c r="J1126" s="10">
        <v>12</v>
      </c>
    </row>
    <row r="1127" spans="1:10" ht="35.15" customHeight="1" x14ac:dyDescent="0.25">
      <c r="A1127" s="16" t="s">
        <v>26</v>
      </c>
      <c r="B1127" s="4" t="s">
        <v>551</v>
      </c>
      <c r="C1127" s="4" t="s">
        <v>740</v>
      </c>
      <c r="D1127" s="4" t="s">
        <v>110</v>
      </c>
      <c r="E1127" s="4" t="s">
        <v>1846</v>
      </c>
      <c r="F1127" s="4" t="s">
        <v>287</v>
      </c>
      <c r="G1127" s="9" t="s">
        <v>288</v>
      </c>
      <c r="H1127" s="4" t="s">
        <v>2</v>
      </c>
      <c r="I1127" s="62" t="s">
        <v>608</v>
      </c>
      <c r="J1127" s="10">
        <v>12</v>
      </c>
    </row>
    <row r="1128" spans="1:10" ht="35.15" customHeight="1" x14ac:dyDescent="0.25">
      <c r="A1128" s="16" t="s">
        <v>26</v>
      </c>
      <c r="B1128" s="4" t="s">
        <v>551</v>
      </c>
      <c r="C1128" s="4" t="s">
        <v>740</v>
      </c>
      <c r="D1128" s="4" t="s">
        <v>110</v>
      </c>
      <c r="E1128" s="4" t="s">
        <v>1846</v>
      </c>
      <c r="F1128" s="4" t="s">
        <v>326</v>
      </c>
      <c r="G1128" s="9" t="s">
        <v>379</v>
      </c>
      <c r="H1128" s="4" t="s">
        <v>0</v>
      </c>
      <c r="I1128" s="62" t="s">
        <v>609</v>
      </c>
      <c r="J1128" s="10">
        <v>10</v>
      </c>
    </row>
    <row r="1129" spans="1:10" ht="35.15" customHeight="1" x14ac:dyDescent="0.25">
      <c r="A1129" s="16" t="s">
        <v>26</v>
      </c>
      <c r="B1129" s="4" t="s">
        <v>551</v>
      </c>
      <c r="C1129" s="4" t="s">
        <v>740</v>
      </c>
      <c r="D1129" s="4" t="s">
        <v>110</v>
      </c>
      <c r="E1129" s="4" t="s">
        <v>1846</v>
      </c>
      <c r="F1129" s="4" t="s">
        <v>326</v>
      </c>
      <c r="G1129" s="9" t="s">
        <v>379</v>
      </c>
      <c r="H1129" s="4" t="s">
        <v>1</v>
      </c>
      <c r="I1129" s="62" t="s">
        <v>610</v>
      </c>
      <c r="J1129" s="10">
        <v>14</v>
      </c>
    </row>
    <row r="1130" spans="1:10" ht="35.15" customHeight="1" x14ac:dyDescent="0.25">
      <c r="A1130" s="16" t="s">
        <v>26</v>
      </c>
      <c r="B1130" s="4" t="s">
        <v>551</v>
      </c>
      <c r="C1130" s="4" t="s">
        <v>740</v>
      </c>
      <c r="D1130" s="4" t="s">
        <v>110</v>
      </c>
      <c r="E1130" s="4" t="s">
        <v>1846</v>
      </c>
      <c r="F1130" s="4" t="s">
        <v>326</v>
      </c>
      <c r="G1130" s="9" t="s">
        <v>379</v>
      </c>
      <c r="H1130" s="4" t="s">
        <v>2</v>
      </c>
      <c r="I1130" s="62" t="s">
        <v>611</v>
      </c>
      <c r="J1130" s="10">
        <v>12</v>
      </c>
    </row>
    <row r="1131" spans="1:10" ht="35.15" customHeight="1" x14ac:dyDescent="0.25">
      <c r="A1131" s="16" t="s">
        <v>26</v>
      </c>
      <c r="B1131" s="4" t="s">
        <v>645</v>
      </c>
      <c r="C1131" s="4" t="s">
        <v>740</v>
      </c>
      <c r="D1131" s="4" t="s">
        <v>110</v>
      </c>
      <c r="E1131" s="4" t="s">
        <v>1846</v>
      </c>
      <c r="F1131" s="4" t="s">
        <v>335</v>
      </c>
      <c r="G1131" s="9" t="s">
        <v>380</v>
      </c>
      <c r="H1131" s="4" t="s">
        <v>0</v>
      </c>
      <c r="I1131" s="62" t="s">
        <v>701</v>
      </c>
      <c r="J1131" s="10">
        <v>15</v>
      </c>
    </row>
    <row r="1132" spans="1:10" ht="35.15" customHeight="1" x14ac:dyDescent="0.25">
      <c r="A1132" s="16" t="s">
        <v>26</v>
      </c>
      <c r="B1132" s="4" t="s">
        <v>645</v>
      </c>
      <c r="C1132" s="4" t="s">
        <v>740</v>
      </c>
      <c r="D1132" s="4" t="s">
        <v>110</v>
      </c>
      <c r="E1132" s="4" t="s">
        <v>1846</v>
      </c>
      <c r="F1132" s="4" t="s">
        <v>335</v>
      </c>
      <c r="G1132" s="9" t="s">
        <v>380</v>
      </c>
      <c r="H1132" s="4" t="s">
        <v>1</v>
      </c>
      <c r="I1132" s="62" t="s">
        <v>702</v>
      </c>
      <c r="J1132" s="10">
        <v>12</v>
      </c>
    </row>
    <row r="1133" spans="1:10" ht="35.15" customHeight="1" x14ac:dyDescent="0.25">
      <c r="A1133" s="16" t="s">
        <v>26</v>
      </c>
      <c r="B1133" s="4" t="s">
        <v>645</v>
      </c>
      <c r="C1133" s="4" t="s">
        <v>740</v>
      </c>
      <c r="D1133" s="4" t="s">
        <v>110</v>
      </c>
      <c r="E1133" s="4" t="s">
        <v>1846</v>
      </c>
      <c r="F1133" s="4" t="s">
        <v>335</v>
      </c>
      <c r="G1133" s="9" t="s">
        <v>380</v>
      </c>
      <c r="H1133" s="4" t="s">
        <v>2</v>
      </c>
      <c r="I1133" s="62" t="s">
        <v>703</v>
      </c>
      <c r="J1133" s="10">
        <v>9</v>
      </c>
    </row>
    <row r="1134" spans="1:10" ht="35.15" customHeight="1" x14ac:dyDescent="0.25">
      <c r="A1134" s="16" t="s">
        <v>26</v>
      </c>
      <c r="B1134" s="4" t="s">
        <v>645</v>
      </c>
      <c r="C1134" s="4" t="s">
        <v>740</v>
      </c>
      <c r="D1134" s="4" t="s">
        <v>110</v>
      </c>
      <c r="E1134" s="4" t="s">
        <v>1846</v>
      </c>
      <c r="F1134" s="4" t="s">
        <v>371</v>
      </c>
      <c r="G1134" s="9" t="s">
        <v>381</v>
      </c>
      <c r="H1134" s="4" t="s">
        <v>0</v>
      </c>
      <c r="I1134" s="62" t="s">
        <v>704</v>
      </c>
      <c r="J1134" s="10">
        <v>15</v>
      </c>
    </row>
    <row r="1135" spans="1:10" ht="35.15" customHeight="1" x14ac:dyDescent="0.25">
      <c r="A1135" s="16" t="s">
        <v>26</v>
      </c>
      <c r="B1135" s="4" t="s">
        <v>645</v>
      </c>
      <c r="C1135" s="4" t="s">
        <v>740</v>
      </c>
      <c r="D1135" s="4" t="s">
        <v>110</v>
      </c>
      <c r="E1135" s="4" t="s">
        <v>1846</v>
      </c>
      <c r="F1135" s="4" t="s">
        <v>371</v>
      </c>
      <c r="G1135" s="9" t="s">
        <v>381</v>
      </c>
      <c r="H1135" s="4" t="s">
        <v>1</v>
      </c>
      <c r="I1135" s="62" t="s">
        <v>705</v>
      </c>
      <c r="J1135" s="10">
        <v>12</v>
      </c>
    </row>
    <row r="1136" spans="1:10" ht="35.15" customHeight="1" x14ac:dyDescent="0.25">
      <c r="A1136" s="16" t="s">
        <v>26</v>
      </c>
      <c r="B1136" s="4" t="s">
        <v>645</v>
      </c>
      <c r="C1136" s="4" t="s">
        <v>740</v>
      </c>
      <c r="D1136" s="4" t="s">
        <v>110</v>
      </c>
      <c r="E1136" s="4" t="s">
        <v>1846</v>
      </c>
      <c r="F1136" s="4" t="s">
        <v>371</v>
      </c>
      <c r="G1136" s="9" t="s">
        <v>381</v>
      </c>
      <c r="H1136" s="4" t="s">
        <v>2</v>
      </c>
      <c r="I1136" s="62" t="s">
        <v>706</v>
      </c>
      <c r="J1136" s="10">
        <v>9</v>
      </c>
    </row>
    <row r="1137" spans="1:10" ht="35.15" customHeight="1" x14ac:dyDescent="0.25">
      <c r="A1137" s="16" t="s">
        <v>26</v>
      </c>
      <c r="B1137" s="4" t="s">
        <v>645</v>
      </c>
      <c r="C1137" s="4" t="s">
        <v>740</v>
      </c>
      <c r="D1137" s="4" t="s">
        <v>110</v>
      </c>
      <c r="E1137" s="4" t="s">
        <v>1846</v>
      </c>
      <c r="F1137" s="4" t="s">
        <v>246</v>
      </c>
      <c r="G1137" s="9" t="s">
        <v>247</v>
      </c>
      <c r="H1137" s="4" t="s">
        <v>0</v>
      </c>
      <c r="I1137" s="62" t="s">
        <v>698</v>
      </c>
      <c r="J1137" s="10">
        <v>9</v>
      </c>
    </row>
    <row r="1138" spans="1:10" ht="35.15" customHeight="1" x14ac:dyDescent="0.25">
      <c r="A1138" s="16" t="s">
        <v>26</v>
      </c>
      <c r="B1138" s="4" t="s">
        <v>645</v>
      </c>
      <c r="C1138" s="4" t="s">
        <v>740</v>
      </c>
      <c r="D1138" s="4" t="s">
        <v>110</v>
      </c>
      <c r="E1138" s="4" t="s">
        <v>1846</v>
      </c>
      <c r="F1138" s="4" t="s">
        <v>246</v>
      </c>
      <c r="G1138" s="9" t="s">
        <v>247</v>
      </c>
      <c r="H1138" s="4" t="s">
        <v>1</v>
      </c>
      <c r="I1138" s="62" t="s">
        <v>699</v>
      </c>
      <c r="J1138" s="10">
        <v>12</v>
      </c>
    </row>
    <row r="1139" spans="1:10" ht="35.15" customHeight="1" x14ac:dyDescent="0.25">
      <c r="A1139" s="16" t="s">
        <v>26</v>
      </c>
      <c r="B1139" s="4" t="s">
        <v>645</v>
      </c>
      <c r="C1139" s="4" t="s">
        <v>740</v>
      </c>
      <c r="D1139" s="4" t="s">
        <v>110</v>
      </c>
      <c r="E1139" s="4" t="s">
        <v>1846</v>
      </c>
      <c r="F1139" s="4" t="s">
        <v>246</v>
      </c>
      <c r="G1139" s="9" t="s">
        <v>247</v>
      </c>
      <c r="H1139" s="4" t="s">
        <v>2</v>
      </c>
      <c r="I1139" s="62" t="s">
        <v>700</v>
      </c>
      <c r="J1139" s="10">
        <v>15</v>
      </c>
    </row>
    <row r="1140" spans="1:10" ht="35.15" customHeight="1" x14ac:dyDescent="0.25">
      <c r="A1140" s="16" t="s">
        <v>26</v>
      </c>
      <c r="B1140" s="4" t="s">
        <v>645</v>
      </c>
      <c r="C1140" s="4" t="s">
        <v>740</v>
      </c>
      <c r="D1140" s="4" t="s">
        <v>110</v>
      </c>
      <c r="E1140" s="4" t="s">
        <v>1846</v>
      </c>
      <c r="F1140" s="4" t="s">
        <v>311</v>
      </c>
      <c r="G1140" s="9" t="s">
        <v>312</v>
      </c>
      <c r="H1140" s="4" t="s">
        <v>0</v>
      </c>
      <c r="I1140" s="62" t="s">
        <v>606</v>
      </c>
      <c r="J1140" s="10">
        <v>12</v>
      </c>
    </row>
    <row r="1141" spans="1:10" ht="35.15" customHeight="1" x14ac:dyDescent="0.25">
      <c r="A1141" s="16" t="s">
        <v>26</v>
      </c>
      <c r="B1141" s="4" t="s">
        <v>645</v>
      </c>
      <c r="C1141" s="4" t="s">
        <v>740</v>
      </c>
      <c r="D1141" s="4" t="s">
        <v>110</v>
      </c>
      <c r="E1141" s="4" t="s">
        <v>1846</v>
      </c>
      <c r="F1141" s="4" t="s">
        <v>311</v>
      </c>
      <c r="G1141" s="9" t="s">
        <v>312</v>
      </c>
      <c r="H1141" s="4" t="s">
        <v>1</v>
      </c>
      <c r="I1141" s="62" t="s">
        <v>607</v>
      </c>
      <c r="J1141" s="10">
        <v>12</v>
      </c>
    </row>
    <row r="1142" spans="1:10" ht="35.15" customHeight="1" x14ac:dyDescent="0.25">
      <c r="A1142" s="16" t="s">
        <v>26</v>
      </c>
      <c r="B1142" s="4" t="s">
        <v>645</v>
      </c>
      <c r="C1142" s="4" t="s">
        <v>740</v>
      </c>
      <c r="D1142" s="4" t="s">
        <v>110</v>
      </c>
      <c r="E1142" s="4" t="s">
        <v>1846</v>
      </c>
      <c r="F1142" s="4" t="s">
        <v>311</v>
      </c>
      <c r="G1142" s="9" t="s">
        <v>312</v>
      </c>
      <c r="H1142" s="4" t="s">
        <v>2</v>
      </c>
      <c r="I1142" s="62" t="s">
        <v>608</v>
      </c>
      <c r="J1142" s="10">
        <v>12</v>
      </c>
    </row>
    <row r="1143" spans="1:10" ht="35.15" customHeight="1" x14ac:dyDescent="0.25">
      <c r="A1143" s="16" t="s">
        <v>26</v>
      </c>
      <c r="B1143" s="4" t="s">
        <v>645</v>
      </c>
      <c r="C1143" s="4" t="s">
        <v>740</v>
      </c>
      <c r="D1143" s="4" t="s">
        <v>110</v>
      </c>
      <c r="E1143" s="4" t="s">
        <v>1846</v>
      </c>
      <c r="F1143" s="4" t="s">
        <v>332</v>
      </c>
      <c r="G1143" s="9" t="s">
        <v>382</v>
      </c>
      <c r="H1143" s="4" t="s">
        <v>0</v>
      </c>
      <c r="I1143" s="62" t="s">
        <v>695</v>
      </c>
      <c r="J1143" s="10">
        <v>9</v>
      </c>
    </row>
    <row r="1144" spans="1:10" ht="35.15" customHeight="1" x14ac:dyDescent="0.25">
      <c r="A1144" s="16" t="s">
        <v>26</v>
      </c>
      <c r="B1144" s="4" t="s">
        <v>645</v>
      </c>
      <c r="C1144" s="4" t="s">
        <v>740</v>
      </c>
      <c r="D1144" s="4" t="s">
        <v>110</v>
      </c>
      <c r="E1144" s="4" t="s">
        <v>1846</v>
      </c>
      <c r="F1144" s="4" t="s">
        <v>332</v>
      </c>
      <c r="G1144" s="9" t="s">
        <v>382</v>
      </c>
      <c r="H1144" s="4" t="s">
        <v>1</v>
      </c>
      <c r="I1144" s="62" t="s">
        <v>696</v>
      </c>
      <c r="J1144" s="10">
        <v>15</v>
      </c>
    </row>
    <row r="1145" spans="1:10" ht="35.15" customHeight="1" x14ac:dyDescent="0.25">
      <c r="A1145" s="16" t="s">
        <v>26</v>
      </c>
      <c r="B1145" s="4" t="s">
        <v>645</v>
      </c>
      <c r="C1145" s="4" t="s">
        <v>740</v>
      </c>
      <c r="D1145" s="4" t="s">
        <v>110</v>
      </c>
      <c r="E1145" s="4" t="s">
        <v>1846</v>
      </c>
      <c r="F1145" s="4" t="s">
        <v>332</v>
      </c>
      <c r="G1145" s="9" t="s">
        <v>382</v>
      </c>
      <c r="H1145" s="4" t="s">
        <v>2</v>
      </c>
      <c r="I1145" s="62" t="s">
        <v>697</v>
      </c>
      <c r="J1145" s="10">
        <v>12</v>
      </c>
    </row>
    <row r="1146" spans="1:10" ht="35.15" customHeight="1" x14ac:dyDescent="0.25">
      <c r="A1146" s="16" t="s">
        <v>26</v>
      </c>
      <c r="B1146" s="4" t="s">
        <v>551</v>
      </c>
      <c r="C1146" s="4" t="s">
        <v>740</v>
      </c>
      <c r="D1146" s="4" t="s">
        <v>134</v>
      </c>
      <c r="E1146" s="4" t="s">
        <v>1846</v>
      </c>
      <c r="F1146" s="4" t="s">
        <v>297</v>
      </c>
      <c r="G1146" s="9" t="s">
        <v>858</v>
      </c>
      <c r="H1146" s="4" t="s">
        <v>0</v>
      </c>
      <c r="I1146" s="62" t="s">
        <v>859</v>
      </c>
      <c r="J1146" s="10">
        <v>16</v>
      </c>
    </row>
    <row r="1147" spans="1:10" ht="35.15" customHeight="1" x14ac:dyDescent="0.25">
      <c r="A1147" s="16" t="s">
        <v>26</v>
      </c>
      <c r="B1147" s="4" t="s">
        <v>551</v>
      </c>
      <c r="C1147" s="4" t="s">
        <v>740</v>
      </c>
      <c r="D1147" s="4" t="s">
        <v>134</v>
      </c>
      <c r="E1147" s="4" t="s">
        <v>1846</v>
      </c>
      <c r="F1147" s="4" t="s">
        <v>297</v>
      </c>
      <c r="G1147" s="9" t="s">
        <v>858</v>
      </c>
      <c r="H1147" s="4" t="s">
        <v>1</v>
      </c>
      <c r="I1147" s="62" t="s">
        <v>860</v>
      </c>
      <c r="J1147" s="10">
        <v>14</v>
      </c>
    </row>
    <row r="1148" spans="1:10" ht="35.15" customHeight="1" x14ac:dyDescent="0.25">
      <c r="A1148" s="16" t="s">
        <v>26</v>
      </c>
      <c r="B1148" s="4" t="s">
        <v>551</v>
      </c>
      <c r="C1148" s="4" t="s">
        <v>740</v>
      </c>
      <c r="D1148" s="4" t="s">
        <v>134</v>
      </c>
      <c r="E1148" s="4" t="s">
        <v>1846</v>
      </c>
      <c r="F1148" s="4" t="s">
        <v>297</v>
      </c>
      <c r="G1148" s="9" t="s">
        <v>858</v>
      </c>
      <c r="H1148" s="4" t="s">
        <v>2</v>
      </c>
      <c r="I1148" s="62" t="s">
        <v>861</v>
      </c>
      <c r="J1148" s="10">
        <v>6</v>
      </c>
    </row>
    <row r="1149" spans="1:10" ht="35.15" customHeight="1" x14ac:dyDescent="0.25">
      <c r="A1149" s="16" t="s">
        <v>26</v>
      </c>
      <c r="B1149" s="4" t="s">
        <v>551</v>
      </c>
      <c r="C1149" s="4" t="s">
        <v>740</v>
      </c>
      <c r="D1149" s="4" t="s">
        <v>134</v>
      </c>
      <c r="E1149" s="4" t="s">
        <v>1846</v>
      </c>
      <c r="F1149" s="4" t="s">
        <v>383</v>
      </c>
      <c r="G1149" s="9" t="s">
        <v>896</v>
      </c>
      <c r="H1149" s="4" t="s">
        <v>0</v>
      </c>
      <c r="I1149" s="62" t="s">
        <v>897</v>
      </c>
      <c r="J1149" s="10">
        <v>15</v>
      </c>
    </row>
    <row r="1150" spans="1:10" ht="35.15" customHeight="1" x14ac:dyDescent="0.25">
      <c r="A1150" s="16" t="s">
        <v>26</v>
      </c>
      <c r="B1150" s="4" t="s">
        <v>551</v>
      </c>
      <c r="C1150" s="4" t="s">
        <v>740</v>
      </c>
      <c r="D1150" s="4" t="s">
        <v>134</v>
      </c>
      <c r="E1150" s="4" t="s">
        <v>1846</v>
      </c>
      <c r="F1150" s="4" t="s">
        <v>383</v>
      </c>
      <c r="G1150" s="9" t="s">
        <v>896</v>
      </c>
      <c r="H1150" s="4" t="s">
        <v>1</v>
      </c>
      <c r="I1150" s="62" t="s">
        <v>898</v>
      </c>
      <c r="J1150" s="10">
        <v>9</v>
      </c>
    </row>
    <row r="1151" spans="1:10" ht="35.15" customHeight="1" x14ac:dyDescent="0.25">
      <c r="A1151" s="16" t="s">
        <v>26</v>
      </c>
      <c r="B1151" s="4" t="s">
        <v>551</v>
      </c>
      <c r="C1151" s="4" t="s">
        <v>740</v>
      </c>
      <c r="D1151" s="4" t="s">
        <v>134</v>
      </c>
      <c r="E1151" s="4" t="s">
        <v>1846</v>
      </c>
      <c r="F1151" s="4" t="s">
        <v>383</v>
      </c>
      <c r="G1151" s="9" t="s">
        <v>896</v>
      </c>
      <c r="H1151" s="4" t="s">
        <v>2</v>
      </c>
      <c r="I1151" s="62" t="s">
        <v>899</v>
      </c>
      <c r="J1151" s="10">
        <v>12</v>
      </c>
    </row>
    <row r="1152" spans="1:10" ht="35.15" customHeight="1" x14ac:dyDescent="0.25">
      <c r="A1152" s="16" t="s">
        <v>26</v>
      </c>
      <c r="B1152" s="4" t="s">
        <v>551</v>
      </c>
      <c r="C1152" s="4" t="s">
        <v>740</v>
      </c>
      <c r="D1152" s="4" t="s">
        <v>134</v>
      </c>
      <c r="E1152" s="4" t="s">
        <v>1846</v>
      </c>
      <c r="F1152" s="4" t="s">
        <v>257</v>
      </c>
      <c r="G1152" s="9" t="s">
        <v>908</v>
      </c>
      <c r="H1152" s="4" t="s">
        <v>0</v>
      </c>
      <c r="I1152" s="62" t="s">
        <v>588</v>
      </c>
      <c r="J1152" s="10">
        <v>16</v>
      </c>
    </row>
    <row r="1153" spans="1:10" ht="35.15" customHeight="1" x14ac:dyDescent="0.25">
      <c r="A1153" s="16" t="s">
        <v>26</v>
      </c>
      <c r="B1153" s="4" t="s">
        <v>551</v>
      </c>
      <c r="C1153" s="4" t="s">
        <v>740</v>
      </c>
      <c r="D1153" s="4" t="s">
        <v>134</v>
      </c>
      <c r="E1153" s="4" t="s">
        <v>1846</v>
      </c>
      <c r="F1153" s="4" t="s">
        <v>257</v>
      </c>
      <c r="G1153" s="9" t="s">
        <v>908</v>
      </c>
      <c r="H1153" s="4" t="s">
        <v>1</v>
      </c>
      <c r="I1153" s="62" t="s">
        <v>589</v>
      </c>
      <c r="J1153" s="10">
        <v>12</v>
      </c>
    </row>
    <row r="1154" spans="1:10" ht="35.15" customHeight="1" x14ac:dyDescent="0.25">
      <c r="A1154" s="16" t="s">
        <v>26</v>
      </c>
      <c r="B1154" s="4" t="s">
        <v>551</v>
      </c>
      <c r="C1154" s="4" t="s">
        <v>740</v>
      </c>
      <c r="D1154" s="4" t="s">
        <v>134</v>
      </c>
      <c r="E1154" s="4" t="s">
        <v>1846</v>
      </c>
      <c r="F1154" s="4" t="s">
        <v>257</v>
      </c>
      <c r="G1154" s="9" t="s">
        <v>908</v>
      </c>
      <c r="H1154" s="4" t="s">
        <v>2</v>
      </c>
      <c r="I1154" s="62" t="s">
        <v>590</v>
      </c>
      <c r="J1154" s="10">
        <v>8</v>
      </c>
    </row>
    <row r="1155" spans="1:10" ht="35.15" customHeight="1" x14ac:dyDescent="0.25">
      <c r="A1155" s="16" t="s">
        <v>26</v>
      </c>
      <c r="B1155" s="4" t="s">
        <v>551</v>
      </c>
      <c r="C1155" s="4" t="s">
        <v>752</v>
      </c>
      <c r="D1155" s="4" t="s">
        <v>134</v>
      </c>
      <c r="E1155" s="4" t="s">
        <v>1846</v>
      </c>
      <c r="F1155" s="4" t="s">
        <v>386</v>
      </c>
      <c r="G1155" s="9" t="s">
        <v>900</v>
      </c>
      <c r="H1155" s="4" t="s">
        <v>0</v>
      </c>
      <c r="I1155" s="62" t="s">
        <v>901</v>
      </c>
      <c r="J1155" s="10">
        <v>12</v>
      </c>
    </row>
    <row r="1156" spans="1:10" ht="35.15" customHeight="1" x14ac:dyDescent="0.25">
      <c r="A1156" s="16" t="s">
        <v>26</v>
      </c>
      <c r="B1156" s="4" t="s">
        <v>551</v>
      </c>
      <c r="C1156" s="4" t="s">
        <v>752</v>
      </c>
      <c r="D1156" s="4" t="s">
        <v>134</v>
      </c>
      <c r="E1156" s="4" t="s">
        <v>1846</v>
      </c>
      <c r="F1156" s="4" t="s">
        <v>386</v>
      </c>
      <c r="G1156" s="9" t="s">
        <v>900</v>
      </c>
      <c r="H1156" s="4" t="s">
        <v>1</v>
      </c>
      <c r="I1156" s="62" t="s">
        <v>902</v>
      </c>
      <c r="J1156" s="10">
        <v>12</v>
      </c>
    </row>
    <row r="1157" spans="1:10" ht="35.15" customHeight="1" x14ac:dyDescent="0.25">
      <c r="A1157" s="16" t="s">
        <v>26</v>
      </c>
      <c r="B1157" s="4" t="s">
        <v>551</v>
      </c>
      <c r="C1157" s="4" t="s">
        <v>752</v>
      </c>
      <c r="D1157" s="4" t="s">
        <v>134</v>
      </c>
      <c r="E1157" s="4" t="s">
        <v>1846</v>
      </c>
      <c r="F1157" s="4" t="s">
        <v>386</v>
      </c>
      <c r="G1157" s="9" t="s">
        <v>900</v>
      </c>
      <c r="H1157" s="4" t="s">
        <v>2</v>
      </c>
      <c r="I1157" s="62" t="s">
        <v>903</v>
      </c>
      <c r="J1157" s="10">
        <v>12</v>
      </c>
    </row>
    <row r="1158" spans="1:10" ht="35.15" customHeight="1" x14ac:dyDescent="0.25">
      <c r="A1158" s="16" t="s">
        <v>26</v>
      </c>
      <c r="B1158" s="4" t="s">
        <v>551</v>
      </c>
      <c r="C1158" s="4" t="s">
        <v>752</v>
      </c>
      <c r="D1158" s="4" t="s">
        <v>134</v>
      </c>
      <c r="E1158" s="4" t="s">
        <v>1846</v>
      </c>
      <c r="F1158" s="4" t="s">
        <v>221</v>
      </c>
      <c r="G1158" s="9" t="s">
        <v>1885</v>
      </c>
      <c r="H1158" s="4" t="s">
        <v>0</v>
      </c>
      <c r="I1158" s="62" t="s">
        <v>794</v>
      </c>
      <c r="J1158" s="10"/>
    </row>
    <row r="1159" spans="1:10" ht="35.15" customHeight="1" x14ac:dyDescent="0.25">
      <c r="A1159" s="16" t="s">
        <v>26</v>
      </c>
      <c r="B1159" s="4" t="s">
        <v>551</v>
      </c>
      <c r="C1159" s="4" t="s">
        <v>752</v>
      </c>
      <c r="D1159" s="4" t="s">
        <v>134</v>
      </c>
      <c r="E1159" s="4" t="s">
        <v>1846</v>
      </c>
      <c r="F1159" s="4" t="s">
        <v>221</v>
      </c>
      <c r="G1159" s="9" t="s">
        <v>1885</v>
      </c>
      <c r="H1159" s="4" t="s">
        <v>1</v>
      </c>
      <c r="I1159" s="62" t="s">
        <v>795</v>
      </c>
      <c r="J1159" s="10"/>
    </row>
    <row r="1160" spans="1:10" ht="35.15" customHeight="1" x14ac:dyDescent="0.25">
      <c r="A1160" s="16" t="s">
        <v>26</v>
      </c>
      <c r="B1160" s="4" t="s">
        <v>551</v>
      </c>
      <c r="C1160" s="4" t="s">
        <v>752</v>
      </c>
      <c r="D1160" s="4" t="s">
        <v>134</v>
      </c>
      <c r="E1160" s="4" t="s">
        <v>1846</v>
      </c>
      <c r="F1160" s="4" t="s">
        <v>221</v>
      </c>
      <c r="G1160" s="9" t="s">
        <v>1885</v>
      </c>
      <c r="H1160" s="4" t="s">
        <v>2</v>
      </c>
      <c r="I1160" s="62" t="s">
        <v>796</v>
      </c>
      <c r="J1160" s="10"/>
    </row>
    <row r="1161" spans="1:10" ht="35.15" customHeight="1" x14ac:dyDescent="0.25">
      <c r="A1161" s="16" t="s">
        <v>26</v>
      </c>
      <c r="B1161" s="4" t="s">
        <v>551</v>
      </c>
      <c r="C1161" s="4" t="s">
        <v>752</v>
      </c>
      <c r="D1161" s="4" t="s">
        <v>134</v>
      </c>
      <c r="E1161" s="4" t="s">
        <v>1846</v>
      </c>
      <c r="F1161" s="4" t="s">
        <v>221</v>
      </c>
      <c r="G1161" s="9" t="s">
        <v>1885</v>
      </c>
      <c r="H1161" s="4" t="s">
        <v>3</v>
      </c>
      <c r="I1161" s="62" t="s">
        <v>797</v>
      </c>
      <c r="J1161" s="10"/>
    </row>
    <row r="1162" spans="1:10" ht="35.15" customHeight="1" x14ac:dyDescent="0.25">
      <c r="A1162" s="16" t="s">
        <v>26</v>
      </c>
      <c r="B1162" s="4" t="s">
        <v>551</v>
      </c>
      <c r="C1162" s="4" t="s">
        <v>752</v>
      </c>
      <c r="D1162" s="4" t="s">
        <v>134</v>
      </c>
      <c r="E1162" s="4" t="s">
        <v>1846</v>
      </c>
      <c r="F1162" s="4" t="s">
        <v>146</v>
      </c>
      <c r="G1162" s="9" t="s">
        <v>350</v>
      </c>
      <c r="H1162" s="4" t="s">
        <v>0</v>
      </c>
      <c r="I1162" s="62" t="s">
        <v>904</v>
      </c>
      <c r="J1162" s="10"/>
    </row>
    <row r="1163" spans="1:10" ht="35.15" customHeight="1" x14ac:dyDescent="0.25">
      <c r="A1163" s="16" t="s">
        <v>26</v>
      </c>
      <c r="B1163" s="4" t="s">
        <v>551</v>
      </c>
      <c r="C1163" s="4" t="s">
        <v>752</v>
      </c>
      <c r="D1163" s="4" t="s">
        <v>134</v>
      </c>
      <c r="E1163" s="4" t="s">
        <v>1846</v>
      </c>
      <c r="F1163" s="4" t="s">
        <v>146</v>
      </c>
      <c r="G1163" s="9" t="s">
        <v>350</v>
      </c>
      <c r="H1163" s="4" t="s">
        <v>1</v>
      </c>
      <c r="I1163" s="62" t="s">
        <v>882</v>
      </c>
      <c r="J1163" s="10"/>
    </row>
    <row r="1164" spans="1:10" ht="35.15" customHeight="1" x14ac:dyDescent="0.25">
      <c r="A1164" s="16" t="s">
        <v>26</v>
      </c>
      <c r="B1164" s="4" t="s">
        <v>551</v>
      </c>
      <c r="C1164" s="4" t="s">
        <v>752</v>
      </c>
      <c r="D1164" s="4" t="s">
        <v>134</v>
      </c>
      <c r="E1164" s="4" t="s">
        <v>1846</v>
      </c>
      <c r="F1164" s="4" t="s">
        <v>146</v>
      </c>
      <c r="G1164" s="9" t="s">
        <v>350</v>
      </c>
      <c r="H1164" s="4" t="s">
        <v>2</v>
      </c>
      <c r="I1164" s="62" t="s">
        <v>883</v>
      </c>
      <c r="J1164" s="10"/>
    </row>
    <row r="1165" spans="1:10" ht="35.15" customHeight="1" x14ac:dyDescent="0.25">
      <c r="A1165" s="16" t="s">
        <v>26</v>
      </c>
      <c r="B1165" s="4" t="s">
        <v>551</v>
      </c>
      <c r="C1165" s="4" t="s">
        <v>752</v>
      </c>
      <c r="D1165" s="4" t="s">
        <v>134</v>
      </c>
      <c r="E1165" s="4" t="s">
        <v>1846</v>
      </c>
      <c r="F1165" s="4" t="s">
        <v>146</v>
      </c>
      <c r="G1165" s="9" t="s">
        <v>350</v>
      </c>
      <c r="H1165" s="4" t="s">
        <v>3</v>
      </c>
      <c r="I1165" s="62" t="s">
        <v>765</v>
      </c>
      <c r="J1165" s="10"/>
    </row>
    <row r="1166" spans="1:10" ht="35.15" customHeight="1" x14ac:dyDescent="0.25">
      <c r="A1166" s="16" t="s">
        <v>26</v>
      </c>
      <c r="B1166" s="4" t="s">
        <v>551</v>
      </c>
      <c r="C1166" s="4" t="s">
        <v>766</v>
      </c>
      <c r="D1166" s="4" t="s">
        <v>134</v>
      </c>
      <c r="E1166" s="4" t="s">
        <v>1846</v>
      </c>
      <c r="F1166" s="4" t="s">
        <v>388</v>
      </c>
      <c r="G1166" s="9" t="s">
        <v>1897</v>
      </c>
      <c r="H1166" s="4" t="s">
        <v>0</v>
      </c>
      <c r="I1166" s="62" t="s">
        <v>905</v>
      </c>
      <c r="J1166" s="10">
        <v>14</v>
      </c>
    </row>
    <row r="1167" spans="1:10" ht="35.15" customHeight="1" x14ac:dyDescent="0.25">
      <c r="A1167" s="16" t="s">
        <v>26</v>
      </c>
      <c r="B1167" s="4" t="s">
        <v>551</v>
      </c>
      <c r="C1167" s="4" t="s">
        <v>766</v>
      </c>
      <c r="D1167" s="4" t="s">
        <v>134</v>
      </c>
      <c r="E1167" s="4" t="s">
        <v>1846</v>
      </c>
      <c r="F1167" s="4" t="s">
        <v>388</v>
      </c>
      <c r="G1167" s="9" t="s">
        <v>1897</v>
      </c>
      <c r="H1167" s="4" t="s">
        <v>1</v>
      </c>
      <c r="I1167" s="62" t="s">
        <v>906</v>
      </c>
      <c r="J1167" s="10">
        <v>14</v>
      </c>
    </row>
    <row r="1168" spans="1:10" ht="35.15" customHeight="1" x14ac:dyDescent="0.25">
      <c r="A1168" s="16" t="s">
        <v>26</v>
      </c>
      <c r="B1168" s="4" t="s">
        <v>551</v>
      </c>
      <c r="C1168" s="4" t="s">
        <v>766</v>
      </c>
      <c r="D1168" s="4" t="s">
        <v>134</v>
      </c>
      <c r="E1168" s="4" t="s">
        <v>1846</v>
      </c>
      <c r="F1168" s="4" t="s">
        <v>388</v>
      </c>
      <c r="G1168" s="9" t="s">
        <v>1897</v>
      </c>
      <c r="H1168" s="4" t="s">
        <v>2</v>
      </c>
      <c r="I1168" s="62" t="s">
        <v>907</v>
      </c>
      <c r="J1168" s="10">
        <v>8</v>
      </c>
    </row>
    <row r="1169" spans="1:10" ht="35.15" customHeight="1" x14ac:dyDescent="0.25">
      <c r="A1169" s="16" t="s">
        <v>26</v>
      </c>
      <c r="B1169" s="4" t="s">
        <v>551</v>
      </c>
      <c r="C1169" s="4" t="s">
        <v>766</v>
      </c>
      <c r="D1169" s="4" t="s">
        <v>134</v>
      </c>
      <c r="E1169" s="4" t="s">
        <v>1846</v>
      </c>
      <c r="F1169" s="4" t="s">
        <v>1882</v>
      </c>
      <c r="G1169" s="9" t="s">
        <v>340</v>
      </c>
      <c r="H1169" s="4" t="s">
        <v>0</v>
      </c>
      <c r="I1169" s="62" t="s">
        <v>862</v>
      </c>
      <c r="J1169" s="10">
        <v>12</v>
      </c>
    </row>
    <row r="1170" spans="1:10" ht="35.15" customHeight="1" x14ac:dyDescent="0.25">
      <c r="A1170" s="16" t="s">
        <v>26</v>
      </c>
      <c r="B1170" s="4" t="s">
        <v>551</v>
      </c>
      <c r="C1170" s="4" t="s">
        <v>766</v>
      </c>
      <c r="D1170" s="4" t="s">
        <v>134</v>
      </c>
      <c r="E1170" s="4" t="s">
        <v>1846</v>
      </c>
      <c r="F1170" s="4" t="s">
        <v>1882</v>
      </c>
      <c r="G1170" s="9" t="s">
        <v>340</v>
      </c>
      <c r="H1170" s="4" t="s">
        <v>1</v>
      </c>
      <c r="I1170" s="62" t="s">
        <v>863</v>
      </c>
      <c r="J1170" s="10">
        <v>15</v>
      </c>
    </row>
    <row r="1171" spans="1:10" ht="35.15" customHeight="1" x14ac:dyDescent="0.25">
      <c r="A1171" s="16" t="s">
        <v>26</v>
      </c>
      <c r="B1171" s="4" t="s">
        <v>551</v>
      </c>
      <c r="C1171" s="4" t="s">
        <v>766</v>
      </c>
      <c r="D1171" s="4" t="s">
        <v>134</v>
      </c>
      <c r="E1171" s="4" t="s">
        <v>1846</v>
      </c>
      <c r="F1171" s="4" t="s">
        <v>1882</v>
      </c>
      <c r="G1171" s="9" t="s">
        <v>340</v>
      </c>
      <c r="H1171" s="4" t="s">
        <v>2</v>
      </c>
      <c r="I1171" s="62" t="s">
        <v>864</v>
      </c>
      <c r="J1171" s="10">
        <v>9</v>
      </c>
    </row>
    <row r="1172" spans="1:10" ht="35.15" customHeight="1" x14ac:dyDescent="0.25">
      <c r="A1172" s="16" t="s">
        <v>26</v>
      </c>
      <c r="B1172" s="4" t="s">
        <v>551</v>
      </c>
      <c r="C1172" s="4" t="s">
        <v>766</v>
      </c>
      <c r="D1172" s="4" t="s">
        <v>134</v>
      </c>
      <c r="E1172" s="4" t="s">
        <v>1846</v>
      </c>
      <c r="F1172" s="4" t="s">
        <v>156</v>
      </c>
      <c r="G1172" s="9" t="s">
        <v>356</v>
      </c>
      <c r="H1172" s="4" t="s">
        <v>0</v>
      </c>
      <c r="I1172" s="62" t="s">
        <v>891</v>
      </c>
      <c r="J1172" s="10"/>
    </row>
    <row r="1173" spans="1:10" ht="35.15" customHeight="1" x14ac:dyDescent="0.25">
      <c r="A1173" s="16" t="s">
        <v>26</v>
      </c>
      <c r="B1173" s="4" t="s">
        <v>551</v>
      </c>
      <c r="C1173" s="4" t="s">
        <v>766</v>
      </c>
      <c r="D1173" s="4" t="s">
        <v>134</v>
      </c>
      <c r="E1173" s="4" t="s">
        <v>1846</v>
      </c>
      <c r="F1173" s="4" t="s">
        <v>156</v>
      </c>
      <c r="G1173" s="9" t="s">
        <v>356</v>
      </c>
      <c r="H1173" s="4" t="s">
        <v>1</v>
      </c>
      <c r="I1173" s="62" t="s">
        <v>892</v>
      </c>
      <c r="J1173" s="10"/>
    </row>
    <row r="1174" spans="1:10" ht="35.15" customHeight="1" x14ac:dyDescent="0.25">
      <c r="A1174" s="16" t="s">
        <v>26</v>
      </c>
      <c r="B1174" s="4" t="s">
        <v>551</v>
      </c>
      <c r="C1174" s="4" t="s">
        <v>766</v>
      </c>
      <c r="D1174" s="4" t="s">
        <v>134</v>
      </c>
      <c r="E1174" s="4" t="s">
        <v>1846</v>
      </c>
      <c r="F1174" s="4" t="s">
        <v>156</v>
      </c>
      <c r="G1174" s="9" t="s">
        <v>356</v>
      </c>
      <c r="H1174" s="4" t="s">
        <v>2</v>
      </c>
      <c r="I1174" s="62" t="s">
        <v>893</v>
      </c>
      <c r="J1174" s="10"/>
    </row>
    <row r="1175" spans="1:10" ht="35.15" customHeight="1" x14ac:dyDescent="0.25">
      <c r="A1175" s="16" t="s">
        <v>26</v>
      </c>
      <c r="B1175" s="4" t="s">
        <v>551</v>
      </c>
      <c r="C1175" s="4" t="s">
        <v>766</v>
      </c>
      <c r="D1175" s="4" t="s">
        <v>134</v>
      </c>
      <c r="E1175" s="4" t="s">
        <v>1846</v>
      </c>
      <c r="F1175" s="4" t="s">
        <v>156</v>
      </c>
      <c r="G1175" s="9" t="s">
        <v>356</v>
      </c>
      <c r="H1175" s="4" t="s">
        <v>3</v>
      </c>
      <c r="I1175" s="62" t="s">
        <v>894</v>
      </c>
      <c r="J1175" s="10"/>
    </row>
    <row r="1176" spans="1:10" ht="35.15" customHeight="1" x14ac:dyDescent="0.25">
      <c r="A1176" s="16" t="s">
        <v>26</v>
      </c>
      <c r="B1176" s="4" t="s">
        <v>551</v>
      </c>
      <c r="C1176" s="4" t="s">
        <v>766</v>
      </c>
      <c r="D1176" s="4" t="s">
        <v>134</v>
      </c>
      <c r="E1176" s="4" t="s">
        <v>1846</v>
      </c>
      <c r="F1176" s="4" t="s">
        <v>156</v>
      </c>
      <c r="G1176" s="9" t="s">
        <v>356</v>
      </c>
      <c r="H1176" s="4" t="s">
        <v>4</v>
      </c>
      <c r="I1176" s="62" t="s">
        <v>895</v>
      </c>
      <c r="J1176" s="10"/>
    </row>
    <row r="1177" spans="1:10" ht="35.15" customHeight="1" x14ac:dyDescent="0.25">
      <c r="A1177" s="16" t="s">
        <v>26</v>
      </c>
      <c r="B1177" s="4" t="s">
        <v>645</v>
      </c>
      <c r="C1177" s="4" t="s">
        <v>740</v>
      </c>
      <c r="D1177" s="4" t="s">
        <v>134</v>
      </c>
      <c r="E1177" s="4" t="s">
        <v>1846</v>
      </c>
      <c r="F1177" s="4" t="s">
        <v>321</v>
      </c>
      <c r="G1177" s="9" t="s">
        <v>1036</v>
      </c>
      <c r="H1177" s="4" t="s">
        <v>0</v>
      </c>
      <c r="I1177" s="62" t="s">
        <v>859</v>
      </c>
      <c r="J1177" s="10">
        <v>12</v>
      </c>
    </row>
    <row r="1178" spans="1:10" ht="35.15" customHeight="1" x14ac:dyDescent="0.25">
      <c r="A1178" s="16" t="s">
        <v>26</v>
      </c>
      <c r="B1178" s="4" t="s">
        <v>645</v>
      </c>
      <c r="C1178" s="4" t="s">
        <v>740</v>
      </c>
      <c r="D1178" s="4" t="s">
        <v>134</v>
      </c>
      <c r="E1178" s="4" t="s">
        <v>1846</v>
      </c>
      <c r="F1178" s="4" t="s">
        <v>321</v>
      </c>
      <c r="G1178" s="9" t="s">
        <v>1036</v>
      </c>
      <c r="H1178" s="4" t="s">
        <v>1</v>
      </c>
      <c r="I1178" s="62" t="s">
        <v>860</v>
      </c>
      <c r="J1178" s="10">
        <v>12</v>
      </c>
    </row>
    <row r="1179" spans="1:10" ht="35.15" customHeight="1" x14ac:dyDescent="0.25">
      <c r="A1179" s="16" t="s">
        <v>26</v>
      </c>
      <c r="B1179" s="4" t="s">
        <v>645</v>
      </c>
      <c r="C1179" s="4" t="s">
        <v>740</v>
      </c>
      <c r="D1179" s="4" t="s">
        <v>134</v>
      </c>
      <c r="E1179" s="4" t="s">
        <v>1846</v>
      </c>
      <c r="F1179" s="4" t="s">
        <v>321</v>
      </c>
      <c r="G1179" s="9" t="s">
        <v>1036</v>
      </c>
      <c r="H1179" s="4" t="s">
        <v>2</v>
      </c>
      <c r="I1179" s="62" t="s">
        <v>861</v>
      </c>
      <c r="J1179" s="10">
        <v>12</v>
      </c>
    </row>
    <row r="1180" spans="1:10" ht="35.15" customHeight="1" x14ac:dyDescent="0.25">
      <c r="A1180" s="16" t="s">
        <v>26</v>
      </c>
      <c r="B1180" s="4" t="s">
        <v>645</v>
      </c>
      <c r="C1180" s="4" t="s">
        <v>740</v>
      </c>
      <c r="D1180" s="4" t="s">
        <v>134</v>
      </c>
      <c r="E1180" s="4" t="s">
        <v>1846</v>
      </c>
      <c r="F1180" s="4" t="s">
        <v>390</v>
      </c>
      <c r="G1180" s="9" t="s">
        <v>1058</v>
      </c>
      <c r="H1180" s="4" t="s">
        <v>0</v>
      </c>
      <c r="I1180" s="62" t="s">
        <v>1059</v>
      </c>
      <c r="J1180" s="10">
        <v>12</v>
      </c>
    </row>
    <row r="1181" spans="1:10" ht="35.15" customHeight="1" x14ac:dyDescent="0.25">
      <c r="A1181" s="16" t="s">
        <v>26</v>
      </c>
      <c r="B1181" s="4" t="s">
        <v>645</v>
      </c>
      <c r="C1181" s="4" t="s">
        <v>740</v>
      </c>
      <c r="D1181" s="4" t="s">
        <v>134</v>
      </c>
      <c r="E1181" s="4" t="s">
        <v>1846</v>
      </c>
      <c r="F1181" s="4" t="s">
        <v>390</v>
      </c>
      <c r="G1181" s="9" t="s">
        <v>1058</v>
      </c>
      <c r="H1181" s="4" t="s">
        <v>1</v>
      </c>
      <c r="I1181" s="62" t="s">
        <v>1060</v>
      </c>
      <c r="J1181" s="10">
        <v>12</v>
      </c>
    </row>
    <row r="1182" spans="1:10" ht="35.15" customHeight="1" x14ac:dyDescent="0.25">
      <c r="A1182" s="16" t="s">
        <v>26</v>
      </c>
      <c r="B1182" s="4" t="s">
        <v>645</v>
      </c>
      <c r="C1182" s="4" t="s">
        <v>740</v>
      </c>
      <c r="D1182" s="4" t="s">
        <v>134</v>
      </c>
      <c r="E1182" s="4" t="s">
        <v>1846</v>
      </c>
      <c r="F1182" s="4" t="s">
        <v>390</v>
      </c>
      <c r="G1182" s="9" t="s">
        <v>1058</v>
      </c>
      <c r="H1182" s="4" t="s">
        <v>2</v>
      </c>
      <c r="I1182" s="62" t="s">
        <v>1061</v>
      </c>
      <c r="J1182" s="10">
        <v>12</v>
      </c>
    </row>
    <row r="1183" spans="1:10" ht="35.15" customHeight="1" x14ac:dyDescent="0.25">
      <c r="A1183" s="16" t="s">
        <v>26</v>
      </c>
      <c r="B1183" s="4" t="s">
        <v>645</v>
      </c>
      <c r="C1183" s="4" t="s">
        <v>740</v>
      </c>
      <c r="D1183" s="4" t="s">
        <v>134</v>
      </c>
      <c r="E1183" s="4" t="s">
        <v>1846</v>
      </c>
      <c r="F1183" s="4" t="s">
        <v>265</v>
      </c>
      <c r="G1183" s="9" t="s">
        <v>1071</v>
      </c>
      <c r="H1183" s="4" t="s">
        <v>0</v>
      </c>
      <c r="I1183" s="62" t="s">
        <v>677</v>
      </c>
      <c r="J1183" s="10">
        <v>12</v>
      </c>
    </row>
    <row r="1184" spans="1:10" ht="35.15" customHeight="1" x14ac:dyDescent="0.25">
      <c r="A1184" s="16" t="s">
        <v>26</v>
      </c>
      <c r="B1184" s="4" t="s">
        <v>645</v>
      </c>
      <c r="C1184" s="4" t="s">
        <v>740</v>
      </c>
      <c r="D1184" s="4" t="s">
        <v>134</v>
      </c>
      <c r="E1184" s="4" t="s">
        <v>1846</v>
      </c>
      <c r="F1184" s="4" t="s">
        <v>265</v>
      </c>
      <c r="G1184" s="9" t="s">
        <v>1071</v>
      </c>
      <c r="H1184" s="4" t="s">
        <v>1</v>
      </c>
      <c r="I1184" s="62" t="s">
        <v>678</v>
      </c>
      <c r="J1184" s="10">
        <v>15</v>
      </c>
    </row>
    <row r="1185" spans="1:10" ht="35.15" customHeight="1" x14ac:dyDescent="0.25">
      <c r="A1185" s="16" t="s">
        <v>26</v>
      </c>
      <c r="B1185" s="4" t="s">
        <v>645</v>
      </c>
      <c r="C1185" s="4" t="s">
        <v>740</v>
      </c>
      <c r="D1185" s="4" t="s">
        <v>134</v>
      </c>
      <c r="E1185" s="4" t="s">
        <v>1846</v>
      </c>
      <c r="F1185" s="4" t="s">
        <v>265</v>
      </c>
      <c r="G1185" s="9" t="s">
        <v>1071</v>
      </c>
      <c r="H1185" s="4" t="s">
        <v>2</v>
      </c>
      <c r="I1185" s="62" t="s">
        <v>679</v>
      </c>
      <c r="J1185" s="10">
        <v>9</v>
      </c>
    </row>
    <row r="1186" spans="1:10" ht="35.15" customHeight="1" x14ac:dyDescent="0.25">
      <c r="A1186" s="16" t="s">
        <v>26</v>
      </c>
      <c r="B1186" s="4" t="s">
        <v>645</v>
      </c>
      <c r="C1186" s="4" t="s">
        <v>752</v>
      </c>
      <c r="D1186" s="4" t="s">
        <v>134</v>
      </c>
      <c r="E1186" s="4" t="s">
        <v>1846</v>
      </c>
      <c r="F1186" s="4" t="s">
        <v>393</v>
      </c>
      <c r="G1186" s="9" t="s">
        <v>1062</v>
      </c>
      <c r="H1186" s="4" t="s">
        <v>0</v>
      </c>
      <c r="I1186" s="62" t="s">
        <v>1063</v>
      </c>
      <c r="J1186" s="10">
        <v>12</v>
      </c>
    </row>
    <row r="1187" spans="1:10" ht="35.15" customHeight="1" x14ac:dyDescent="0.25">
      <c r="A1187" s="16" t="s">
        <v>26</v>
      </c>
      <c r="B1187" s="4" t="s">
        <v>645</v>
      </c>
      <c r="C1187" s="4" t="s">
        <v>752</v>
      </c>
      <c r="D1187" s="4" t="s">
        <v>134</v>
      </c>
      <c r="E1187" s="4" t="s">
        <v>1846</v>
      </c>
      <c r="F1187" s="4" t="s">
        <v>393</v>
      </c>
      <c r="G1187" s="9" t="s">
        <v>1062</v>
      </c>
      <c r="H1187" s="4" t="s">
        <v>1</v>
      </c>
      <c r="I1187" s="62" t="s">
        <v>1064</v>
      </c>
      <c r="J1187" s="10">
        <v>12</v>
      </c>
    </row>
    <row r="1188" spans="1:10" ht="35.15" customHeight="1" x14ac:dyDescent="0.25">
      <c r="A1188" s="16" t="s">
        <v>26</v>
      </c>
      <c r="B1188" s="4" t="s">
        <v>645</v>
      </c>
      <c r="C1188" s="4" t="s">
        <v>752</v>
      </c>
      <c r="D1188" s="4" t="s">
        <v>134</v>
      </c>
      <c r="E1188" s="4" t="s">
        <v>1846</v>
      </c>
      <c r="F1188" s="4" t="s">
        <v>393</v>
      </c>
      <c r="G1188" s="9" t="s">
        <v>1062</v>
      </c>
      <c r="H1188" s="4" t="s">
        <v>2</v>
      </c>
      <c r="I1188" s="62" t="s">
        <v>1065</v>
      </c>
      <c r="J1188" s="10">
        <v>12</v>
      </c>
    </row>
    <row r="1189" spans="1:10" ht="35.15" customHeight="1" x14ac:dyDescent="0.25">
      <c r="A1189" s="16" t="s">
        <v>26</v>
      </c>
      <c r="B1189" s="4" t="s">
        <v>645</v>
      </c>
      <c r="C1189" s="4" t="s">
        <v>752</v>
      </c>
      <c r="D1189" s="4" t="s">
        <v>134</v>
      </c>
      <c r="E1189" s="4" t="s">
        <v>1846</v>
      </c>
      <c r="F1189" s="4" t="s">
        <v>241</v>
      </c>
      <c r="G1189" s="9" t="s">
        <v>395</v>
      </c>
      <c r="H1189" s="4" t="s">
        <v>0</v>
      </c>
      <c r="I1189" s="62" t="s">
        <v>993</v>
      </c>
      <c r="J1189" s="10">
        <v>9</v>
      </c>
    </row>
    <row r="1190" spans="1:10" ht="35.15" customHeight="1" x14ac:dyDescent="0.25">
      <c r="A1190" s="16" t="s">
        <v>26</v>
      </c>
      <c r="B1190" s="4" t="s">
        <v>645</v>
      </c>
      <c r="C1190" s="4" t="s">
        <v>752</v>
      </c>
      <c r="D1190" s="4" t="s">
        <v>134</v>
      </c>
      <c r="E1190" s="4" t="s">
        <v>1846</v>
      </c>
      <c r="F1190" s="4" t="s">
        <v>241</v>
      </c>
      <c r="G1190" s="9" t="s">
        <v>395</v>
      </c>
      <c r="H1190" s="4" t="s">
        <v>1</v>
      </c>
      <c r="I1190" s="62" t="s">
        <v>994</v>
      </c>
      <c r="J1190" s="10">
        <v>9</v>
      </c>
    </row>
    <row r="1191" spans="1:10" ht="35.15" customHeight="1" x14ac:dyDescent="0.25">
      <c r="A1191" s="16" t="s">
        <v>26</v>
      </c>
      <c r="B1191" s="4" t="s">
        <v>645</v>
      </c>
      <c r="C1191" s="4" t="s">
        <v>752</v>
      </c>
      <c r="D1191" s="4" t="s">
        <v>134</v>
      </c>
      <c r="E1191" s="4" t="s">
        <v>1846</v>
      </c>
      <c r="F1191" s="4" t="s">
        <v>241</v>
      </c>
      <c r="G1191" s="9" t="s">
        <v>395</v>
      </c>
      <c r="H1191" s="4" t="s">
        <v>2</v>
      </c>
      <c r="I1191" s="62" t="s">
        <v>995</v>
      </c>
      <c r="J1191" s="10">
        <v>9</v>
      </c>
    </row>
    <row r="1192" spans="1:10" ht="35.15" customHeight="1" x14ac:dyDescent="0.25">
      <c r="A1192" s="16" t="s">
        <v>26</v>
      </c>
      <c r="B1192" s="4" t="s">
        <v>645</v>
      </c>
      <c r="C1192" s="4" t="s">
        <v>752</v>
      </c>
      <c r="D1192" s="4" t="s">
        <v>134</v>
      </c>
      <c r="E1192" s="4" t="s">
        <v>1846</v>
      </c>
      <c r="F1192" s="4" t="s">
        <v>241</v>
      </c>
      <c r="G1192" s="9" t="s">
        <v>395</v>
      </c>
      <c r="H1192" s="4" t="s">
        <v>3</v>
      </c>
      <c r="I1192" s="62" t="s">
        <v>996</v>
      </c>
      <c r="J1192" s="10">
        <v>9</v>
      </c>
    </row>
    <row r="1193" spans="1:10" ht="35.15" customHeight="1" x14ac:dyDescent="0.25">
      <c r="A1193" s="16" t="s">
        <v>26</v>
      </c>
      <c r="B1193" s="4" t="s">
        <v>645</v>
      </c>
      <c r="C1193" s="4" t="s">
        <v>752</v>
      </c>
      <c r="D1193" s="4" t="s">
        <v>134</v>
      </c>
      <c r="E1193" s="4" t="s">
        <v>1846</v>
      </c>
      <c r="F1193" s="4" t="s">
        <v>169</v>
      </c>
      <c r="G1193" s="9" t="s">
        <v>170</v>
      </c>
      <c r="H1193" s="4" t="s">
        <v>0</v>
      </c>
      <c r="I1193" s="62" t="s">
        <v>964</v>
      </c>
      <c r="J1193" s="10"/>
    </row>
    <row r="1194" spans="1:10" ht="35.15" customHeight="1" x14ac:dyDescent="0.25">
      <c r="A1194" s="16" t="s">
        <v>26</v>
      </c>
      <c r="B1194" s="4" t="s">
        <v>645</v>
      </c>
      <c r="C1194" s="4" t="s">
        <v>752</v>
      </c>
      <c r="D1194" s="4" t="s">
        <v>134</v>
      </c>
      <c r="E1194" s="4" t="s">
        <v>1846</v>
      </c>
      <c r="F1194" s="4" t="s">
        <v>169</v>
      </c>
      <c r="G1194" s="9" t="s">
        <v>170</v>
      </c>
      <c r="H1194" s="4" t="s">
        <v>1</v>
      </c>
      <c r="I1194" s="62" t="s">
        <v>965</v>
      </c>
      <c r="J1194" s="10"/>
    </row>
    <row r="1195" spans="1:10" ht="35.15" customHeight="1" x14ac:dyDescent="0.25">
      <c r="A1195" s="16" t="s">
        <v>26</v>
      </c>
      <c r="B1195" s="4" t="s">
        <v>645</v>
      </c>
      <c r="C1195" s="4" t="s">
        <v>752</v>
      </c>
      <c r="D1195" s="4" t="s">
        <v>134</v>
      </c>
      <c r="E1195" s="4" t="s">
        <v>1846</v>
      </c>
      <c r="F1195" s="4" t="s">
        <v>169</v>
      </c>
      <c r="G1195" s="9" t="s">
        <v>170</v>
      </c>
      <c r="H1195" s="4" t="s">
        <v>2</v>
      </c>
      <c r="I1195" s="62" t="s">
        <v>1028</v>
      </c>
      <c r="J1195" s="10"/>
    </row>
    <row r="1196" spans="1:10" ht="35.15" customHeight="1" x14ac:dyDescent="0.25">
      <c r="A1196" s="16" t="s">
        <v>26</v>
      </c>
      <c r="B1196" s="4" t="s">
        <v>645</v>
      </c>
      <c r="C1196" s="4" t="s">
        <v>766</v>
      </c>
      <c r="D1196" s="4" t="s">
        <v>134</v>
      </c>
      <c r="E1196" s="4" t="s">
        <v>1846</v>
      </c>
      <c r="F1196" s="4" t="s">
        <v>1066</v>
      </c>
      <c r="G1196" s="9" t="s">
        <v>1067</v>
      </c>
      <c r="H1196" s="4" t="s">
        <v>0</v>
      </c>
      <c r="I1196" s="62" t="s">
        <v>1068</v>
      </c>
      <c r="J1196" s="10">
        <v>15</v>
      </c>
    </row>
    <row r="1197" spans="1:10" ht="35.15" customHeight="1" x14ac:dyDescent="0.25">
      <c r="A1197" s="16" t="s">
        <v>26</v>
      </c>
      <c r="B1197" s="4" t="s">
        <v>645</v>
      </c>
      <c r="C1197" s="4" t="s">
        <v>766</v>
      </c>
      <c r="D1197" s="4" t="s">
        <v>134</v>
      </c>
      <c r="E1197" s="4" t="s">
        <v>1846</v>
      </c>
      <c r="F1197" s="4" t="s">
        <v>1066</v>
      </c>
      <c r="G1197" s="9" t="s">
        <v>1067</v>
      </c>
      <c r="H1197" s="4" t="s">
        <v>1</v>
      </c>
      <c r="I1197" s="62" t="s">
        <v>1069</v>
      </c>
      <c r="J1197" s="10">
        <v>12</v>
      </c>
    </row>
    <row r="1198" spans="1:10" ht="35.15" customHeight="1" x14ac:dyDescent="0.25">
      <c r="A1198" s="16" t="s">
        <v>26</v>
      </c>
      <c r="B1198" s="4" t="s">
        <v>645</v>
      </c>
      <c r="C1198" s="4" t="s">
        <v>766</v>
      </c>
      <c r="D1198" s="4" t="s">
        <v>134</v>
      </c>
      <c r="E1198" s="4" t="s">
        <v>1846</v>
      </c>
      <c r="F1198" s="4" t="s">
        <v>1066</v>
      </c>
      <c r="G1198" s="9" t="s">
        <v>1067</v>
      </c>
      <c r="H1198" s="4" t="s">
        <v>2</v>
      </c>
      <c r="I1198" s="62" t="s">
        <v>1070</v>
      </c>
      <c r="J1198" s="10">
        <v>9</v>
      </c>
    </row>
    <row r="1199" spans="1:10" ht="35.15" customHeight="1" x14ac:dyDescent="0.25">
      <c r="A1199" s="16" t="s">
        <v>26</v>
      </c>
      <c r="B1199" s="4" t="s">
        <v>645</v>
      </c>
      <c r="C1199" s="4" t="s">
        <v>766</v>
      </c>
      <c r="D1199" s="4" t="s">
        <v>134</v>
      </c>
      <c r="E1199" s="4" t="s">
        <v>1846</v>
      </c>
      <c r="F1199" s="4" t="s">
        <v>1883</v>
      </c>
      <c r="G1199" s="9" t="s">
        <v>358</v>
      </c>
      <c r="H1199" s="4" t="s">
        <v>0</v>
      </c>
      <c r="I1199" s="62" t="s">
        <v>862</v>
      </c>
      <c r="J1199" s="10">
        <v>9</v>
      </c>
    </row>
    <row r="1200" spans="1:10" ht="35.15" customHeight="1" x14ac:dyDescent="0.25">
      <c r="A1200" s="16" t="s">
        <v>26</v>
      </c>
      <c r="B1200" s="4" t="s">
        <v>645</v>
      </c>
      <c r="C1200" s="4" t="s">
        <v>766</v>
      </c>
      <c r="D1200" s="4" t="s">
        <v>134</v>
      </c>
      <c r="E1200" s="4" t="s">
        <v>1846</v>
      </c>
      <c r="F1200" s="4" t="s">
        <v>1883</v>
      </c>
      <c r="G1200" s="9" t="s">
        <v>358</v>
      </c>
      <c r="H1200" s="4" t="s">
        <v>1</v>
      </c>
      <c r="I1200" s="62" t="s">
        <v>1037</v>
      </c>
      <c r="J1200" s="10">
        <v>15</v>
      </c>
    </row>
    <row r="1201" spans="1:10" ht="35.15" customHeight="1" x14ac:dyDescent="0.25">
      <c r="A1201" s="16" t="s">
        <v>26</v>
      </c>
      <c r="B1201" s="4" t="s">
        <v>645</v>
      </c>
      <c r="C1201" s="4" t="s">
        <v>766</v>
      </c>
      <c r="D1201" s="4" t="s">
        <v>134</v>
      </c>
      <c r="E1201" s="4" t="s">
        <v>1846</v>
      </c>
      <c r="F1201" s="4" t="s">
        <v>1883</v>
      </c>
      <c r="G1201" s="9" t="s">
        <v>358</v>
      </c>
      <c r="H1201" s="4" t="s">
        <v>2</v>
      </c>
      <c r="I1201" s="62" t="s">
        <v>1038</v>
      </c>
      <c r="J1201" s="10">
        <v>12</v>
      </c>
    </row>
    <row r="1202" spans="1:10" ht="35.15" customHeight="1" x14ac:dyDescent="0.25">
      <c r="A1202" s="16" t="s">
        <v>26</v>
      </c>
      <c r="B1202" s="4" t="s">
        <v>645</v>
      </c>
      <c r="C1202" s="4" t="s">
        <v>766</v>
      </c>
      <c r="D1202" s="4" t="s">
        <v>134</v>
      </c>
      <c r="E1202" s="4" t="s">
        <v>1846</v>
      </c>
      <c r="F1202" s="4" t="s">
        <v>178</v>
      </c>
      <c r="G1202" s="9" t="s">
        <v>179</v>
      </c>
      <c r="H1202" s="4" t="s">
        <v>0</v>
      </c>
      <c r="I1202" s="62" t="s">
        <v>980</v>
      </c>
      <c r="J1202" s="10">
        <v>12</v>
      </c>
    </row>
    <row r="1203" spans="1:10" ht="35.15" customHeight="1" x14ac:dyDescent="0.25">
      <c r="A1203" s="16" t="s">
        <v>26</v>
      </c>
      <c r="B1203" s="4" t="s">
        <v>645</v>
      </c>
      <c r="C1203" s="4" t="s">
        <v>766</v>
      </c>
      <c r="D1203" s="4" t="s">
        <v>134</v>
      </c>
      <c r="E1203" s="4" t="s">
        <v>1846</v>
      </c>
      <c r="F1203" s="4" t="s">
        <v>178</v>
      </c>
      <c r="G1203" s="9" t="s">
        <v>179</v>
      </c>
      <c r="H1203" s="4" t="s">
        <v>1</v>
      </c>
      <c r="I1203" s="62" t="s">
        <v>981</v>
      </c>
      <c r="J1203" s="10">
        <v>12</v>
      </c>
    </row>
    <row r="1204" spans="1:10" ht="35.15" customHeight="1" x14ac:dyDescent="0.25">
      <c r="A1204" s="16" t="s">
        <v>26</v>
      </c>
      <c r="B1204" s="4" t="s">
        <v>645</v>
      </c>
      <c r="C1204" s="4" t="s">
        <v>766</v>
      </c>
      <c r="D1204" s="4" t="s">
        <v>134</v>
      </c>
      <c r="E1204" s="4" t="s">
        <v>1846</v>
      </c>
      <c r="F1204" s="4" t="s">
        <v>178</v>
      </c>
      <c r="G1204" s="9" t="s">
        <v>179</v>
      </c>
      <c r="H1204" s="4" t="s">
        <v>2</v>
      </c>
      <c r="I1204" s="62" t="s">
        <v>982</v>
      </c>
      <c r="J1204" s="10">
        <v>12</v>
      </c>
    </row>
    <row r="1205" spans="1:10" ht="35.15" customHeight="1" x14ac:dyDescent="0.25">
      <c r="A1205" s="16" t="s">
        <v>26</v>
      </c>
      <c r="B1205" s="4" t="s">
        <v>551</v>
      </c>
      <c r="C1205" s="4" t="s">
        <v>740</v>
      </c>
      <c r="D1205" s="4" t="s">
        <v>110</v>
      </c>
      <c r="E1205" s="4" t="s">
        <v>1847</v>
      </c>
      <c r="F1205" s="4" t="s">
        <v>257</v>
      </c>
      <c r="G1205" s="9" t="s">
        <v>258</v>
      </c>
      <c r="H1205" s="4" t="s">
        <v>0</v>
      </c>
      <c r="I1205" s="62" t="s">
        <v>588</v>
      </c>
      <c r="J1205" s="10">
        <v>16</v>
      </c>
    </row>
    <row r="1206" spans="1:10" ht="35.15" customHeight="1" x14ac:dyDescent="0.25">
      <c r="A1206" s="16" t="s">
        <v>26</v>
      </c>
      <c r="B1206" s="4" t="s">
        <v>551</v>
      </c>
      <c r="C1206" s="4" t="s">
        <v>740</v>
      </c>
      <c r="D1206" s="4" t="s">
        <v>110</v>
      </c>
      <c r="E1206" s="4" t="s">
        <v>1847</v>
      </c>
      <c r="F1206" s="4" t="s">
        <v>257</v>
      </c>
      <c r="G1206" s="9" t="s">
        <v>258</v>
      </c>
      <c r="H1206" s="4" t="s">
        <v>1</v>
      </c>
      <c r="I1206" s="62" t="s">
        <v>589</v>
      </c>
      <c r="J1206" s="10">
        <v>12</v>
      </c>
    </row>
    <row r="1207" spans="1:10" ht="35.15" customHeight="1" x14ac:dyDescent="0.25">
      <c r="A1207" s="16" t="s">
        <v>26</v>
      </c>
      <c r="B1207" s="4" t="s">
        <v>551</v>
      </c>
      <c r="C1207" s="4" t="s">
        <v>740</v>
      </c>
      <c r="D1207" s="4" t="s">
        <v>110</v>
      </c>
      <c r="E1207" s="4" t="s">
        <v>1847</v>
      </c>
      <c r="F1207" s="4" t="s">
        <v>257</v>
      </c>
      <c r="G1207" s="9" t="s">
        <v>258</v>
      </c>
      <c r="H1207" s="4" t="s">
        <v>2</v>
      </c>
      <c r="I1207" s="62" t="s">
        <v>590</v>
      </c>
      <c r="J1207" s="10">
        <v>8</v>
      </c>
    </row>
    <row r="1208" spans="1:10" ht="35.15" customHeight="1" x14ac:dyDescent="0.25">
      <c r="A1208" s="16" t="s">
        <v>26</v>
      </c>
      <c r="B1208" s="4" t="s">
        <v>551</v>
      </c>
      <c r="C1208" s="4" t="s">
        <v>740</v>
      </c>
      <c r="D1208" s="4" t="s">
        <v>110</v>
      </c>
      <c r="E1208" s="4" t="s">
        <v>1847</v>
      </c>
      <c r="F1208" s="4" t="s">
        <v>259</v>
      </c>
      <c r="G1208" s="9" t="s">
        <v>1890</v>
      </c>
      <c r="H1208" s="4" t="s">
        <v>0</v>
      </c>
      <c r="I1208" s="62" t="s">
        <v>591</v>
      </c>
      <c r="J1208" s="10">
        <v>16</v>
      </c>
    </row>
    <row r="1209" spans="1:10" ht="35.15" customHeight="1" x14ac:dyDescent="0.25">
      <c r="A1209" s="16" t="s">
        <v>26</v>
      </c>
      <c r="B1209" s="4" t="s">
        <v>551</v>
      </c>
      <c r="C1209" s="4" t="s">
        <v>740</v>
      </c>
      <c r="D1209" s="4" t="s">
        <v>110</v>
      </c>
      <c r="E1209" s="4" t="s">
        <v>1847</v>
      </c>
      <c r="F1209" s="4" t="s">
        <v>259</v>
      </c>
      <c r="G1209" s="9" t="s">
        <v>1890</v>
      </c>
      <c r="H1209" s="4" t="s">
        <v>1</v>
      </c>
      <c r="I1209" s="62" t="s">
        <v>592</v>
      </c>
      <c r="J1209" s="10">
        <v>14</v>
      </c>
    </row>
    <row r="1210" spans="1:10" ht="35.15" customHeight="1" x14ac:dyDescent="0.25">
      <c r="A1210" s="16" t="s">
        <v>26</v>
      </c>
      <c r="B1210" s="4" t="s">
        <v>551</v>
      </c>
      <c r="C1210" s="4" t="s">
        <v>740</v>
      </c>
      <c r="D1210" s="4" t="s">
        <v>110</v>
      </c>
      <c r="E1210" s="4" t="s">
        <v>1847</v>
      </c>
      <c r="F1210" s="4" t="s">
        <v>259</v>
      </c>
      <c r="G1210" s="9" t="s">
        <v>1890</v>
      </c>
      <c r="H1210" s="4" t="s">
        <v>2</v>
      </c>
      <c r="I1210" s="62" t="s">
        <v>593</v>
      </c>
      <c r="J1210" s="10">
        <v>6</v>
      </c>
    </row>
    <row r="1211" spans="1:10" ht="35.15" customHeight="1" x14ac:dyDescent="0.25">
      <c r="A1211" s="16" t="s">
        <v>26</v>
      </c>
      <c r="B1211" s="4" t="s">
        <v>551</v>
      </c>
      <c r="C1211" s="4" t="s">
        <v>740</v>
      </c>
      <c r="D1211" s="4" t="s">
        <v>110</v>
      </c>
      <c r="E1211" s="4" t="s">
        <v>1847</v>
      </c>
      <c r="F1211" s="4" t="s">
        <v>260</v>
      </c>
      <c r="G1211" s="9" t="s">
        <v>261</v>
      </c>
      <c r="H1211" s="4" t="s">
        <v>0</v>
      </c>
      <c r="I1211" s="62" t="s">
        <v>594</v>
      </c>
      <c r="J1211" s="10">
        <v>10</v>
      </c>
    </row>
    <row r="1212" spans="1:10" ht="35.15" customHeight="1" x14ac:dyDescent="0.25">
      <c r="A1212" s="16" t="s">
        <v>26</v>
      </c>
      <c r="B1212" s="4" t="s">
        <v>551</v>
      </c>
      <c r="C1212" s="4" t="s">
        <v>740</v>
      </c>
      <c r="D1212" s="4" t="s">
        <v>110</v>
      </c>
      <c r="E1212" s="4" t="s">
        <v>1847</v>
      </c>
      <c r="F1212" s="4" t="s">
        <v>260</v>
      </c>
      <c r="G1212" s="9" t="s">
        <v>261</v>
      </c>
      <c r="H1212" s="4" t="s">
        <v>1</v>
      </c>
      <c r="I1212" s="62" t="s">
        <v>595</v>
      </c>
      <c r="J1212" s="10">
        <v>12</v>
      </c>
    </row>
    <row r="1213" spans="1:10" ht="35.15" customHeight="1" x14ac:dyDescent="0.25">
      <c r="A1213" s="16" t="s">
        <v>26</v>
      </c>
      <c r="B1213" s="4" t="s">
        <v>551</v>
      </c>
      <c r="C1213" s="4" t="s">
        <v>740</v>
      </c>
      <c r="D1213" s="4" t="s">
        <v>110</v>
      </c>
      <c r="E1213" s="4" t="s">
        <v>1847</v>
      </c>
      <c r="F1213" s="4" t="s">
        <v>260</v>
      </c>
      <c r="G1213" s="9" t="s">
        <v>261</v>
      </c>
      <c r="H1213" s="4" t="s">
        <v>2</v>
      </c>
      <c r="I1213" s="62" t="s">
        <v>596</v>
      </c>
      <c r="J1213" s="10">
        <v>14</v>
      </c>
    </row>
    <row r="1214" spans="1:10" ht="35.15" customHeight="1" x14ac:dyDescent="0.25">
      <c r="A1214" s="16" t="s">
        <v>26</v>
      </c>
      <c r="B1214" s="4" t="s">
        <v>551</v>
      </c>
      <c r="C1214" s="4" t="s">
        <v>740</v>
      </c>
      <c r="D1214" s="4" t="s">
        <v>110</v>
      </c>
      <c r="E1214" s="4" t="s">
        <v>1847</v>
      </c>
      <c r="F1214" s="4" t="s">
        <v>262</v>
      </c>
      <c r="G1214" s="9" t="s">
        <v>263</v>
      </c>
      <c r="H1214" s="4" t="s">
        <v>0</v>
      </c>
      <c r="I1214" s="62" t="s">
        <v>597</v>
      </c>
      <c r="J1214" s="10">
        <v>12</v>
      </c>
    </row>
    <row r="1215" spans="1:10" ht="35.15" customHeight="1" x14ac:dyDescent="0.25">
      <c r="A1215" s="16" t="s">
        <v>26</v>
      </c>
      <c r="B1215" s="4" t="s">
        <v>551</v>
      </c>
      <c r="C1215" s="4" t="s">
        <v>740</v>
      </c>
      <c r="D1215" s="4" t="s">
        <v>110</v>
      </c>
      <c r="E1215" s="4" t="s">
        <v>1847</v>
      </c>
      <c r="F1215" s="4" t="s">
        <v>262</v>
      </c>
      <c r="G1215" s="9" t="s">
        <v>263</v>
      </c>
      <c r="H1215" s="4" t="s">
        <v>1</v>
      </c>
      <c r="I1215" s="62" t="s">
        <v>598</v>
      </c>
      <c r="J1215" s="10">
        <v>12</v>
      </c>
    </row>
    <row r="1216" spans="1:10" ht="35.15" customHeight="1" x14ac:dyDescent="0.25">
      <c r="A1216" s="16" t="s">
        <v>26</v>
      </c>
      <c r="B1216" s="4" t="s">
        <v>551</v>
      </c>
      <c r="C1216" s="4" t="s">
        <v>740</v>
      </c>
      <c r="D1216" s="4" t="s">
        <v>110</v>
      </c>
      <c r="E1216" s="4" t="s">
        <v>1847</v>
      </c>
      <c r="F1216" s="4" t="s">
        <v>262</v>
      </c>
      <c r="G1216" s="9" t="s">
        <v>263</v>
      </c>
      <c r="H1216" s="4" t="s">
        <v>2</v>
      </c>
      <c r="I1216" s="62" t="s">
        <v>599</v>
      </c>
      <c r="J1216" s="10">
        <v>12</v>
      </c>
    </row>
    <row r="1217" spans="1:10" ht="35.15" customHeight="1" x14ac:dyDescent="0.25">
      <c r="A1217" s="16" t="s">
        <v>26</v>
      </c>
      <c r="B1217" s="4" t="s">
        <v>551</v>
      </c>
      <c r="C1217" s="4" t="s">
        <v>740</v>
      </c>
      <c r="D1217" s="4" t="s">
        <v>110</v>
      </c>
      <c r="E1217" s="4" t="s">
        <v>1847</v>
      </c>
      <c r="F1217" s="4" t="s">
        <v>1887</v>
      </c>
      <c r="G1217" s="9" t="s">
        <v>264</v>
      </c>
      <c r="H1217" s="4" t="s">
        <v>0</v>
      </c>
      <c r="I1217" s="62" t="s">
        <v>600</v>
      </c>
      <c r="J1217" s="10">
        <v>12</v>
      </c>
    </row>
    <row r="1218" spans="1:10" ht="35.15" customHeight="1" x14ac:dyDescent="0.25">
      <c r="A1218" s="16" t="s">
        <v>26</v>
      </c>
      <c r="B1218" s="4" t="s">
        <v>551</v>
      </c>
      <c r="C1218" s="4" t="s">
        <v>740</v>
      </c>
      <c r="D1218" s="4" t="s">
        <v>110</v>
      </c>
      <c r="E1218" s="4" t="s">
        <v>1847</v>
      </c>
      <c r="F1218" s="4" t="s">
        <v>1887</v>
      </c>
      <c r="G1218" s="9" t="s">
        <v>264</v>
      </c>
      <c r="H1218" s="4" t="s">
        <v>1</v>
      </c>
      <c r="I1218" s="62" t="s">
        <v>601</v>
      </c>
      <c r="J1218" s="10">
        <v>13</v>
      </c>
    </row>
    <row r="1219" spans="1:10" ht="35.15" customHeight="1" x14ac:dyDescent="0.25">
      <c r="A1219" s="16" t="s">
        <v>26</v>
      </c>
      <c r="B1219" s="4" t="s">
        <v>551</v>
      </c>
      <c r="C1219" s="4" t="s">
        <v>740</v>
      </c>
      <c r="D1219" s="4" t="s">
        <v>110</v>
      </c>
      <c r="E1219" s="4" t="s">
        <v>1847</v>
      </c>
      <c r="F1219" s="4" t="s">
        <v>1887</v>
      </c>
      <c r="G1219" s="9" t="s">
        <v>264</v>
      </c>
      <c r="H1219" s="4" t="s">
        <v>2</v>
      </c>
      <c r="I1219" s="62" t="s">
        <v>602</v>
      </c>
      <c r="J1219" s="10">
        <v>11</v>
      </c>
    </row>
    <row r="1220" spans="1:10" ht="35.15" customHeight="1" x14ac:dyDescent="0.25">
      <c r="A1220" s="16" t="s">
        <v>26</v>
      </c>
      <c r="B1220" s="4" t="s">
        <v>645</v>
      </c>
      <c r="C1220" s="4" t="s">
        <v>740</v>
      </c>
      <c r="D1220" s="4" t="s">
        <v>110</v>
      </c>
      <c r="E1220" s="4" t="s">
        <v>1847</v>
      </c>
      <c r="F1220" s="4" t="s">
        <v>265</v>
      </c>
      <c r="G1220" s="9" t="s">
        <v>266</v>
      </c>
      <c r="H1220" s="4" t="s">
        <v>0</v>
      </c>
      <c r="I1220" s="62" t="s">
        <v>677</v>
      </c>
      <c r="J1220" s="10">
        <v>12</v>
      </c>
    </row>
    <row r="1221" spans="1:10" ht="35.15" customHeight="1" x14ac:dyDescent="0.25">
      <c r="A1221" s="16" t="s">
        <v>26</v>
      </c>
      <c r="B1221" s="4" t="s">
        <v>645</v>
      </c>
      <c r="C1221" s="4" t="s">
        <v>740</v>
      </c>
      <c r="D1221" s="4" t="s">
        <v>110</v>
      </c>
      <c r="E1221" s="4" t="s">
        <v>1847</v>
      </c>
      <c r="F1221" s="4" t="s">
        <v>265</v>
      </c>
      <c r="G1221" s="9" t="s">
        <v>266</v>
      </c>
      <c r="H1221" s="4" t="s">
        <v>1</v>
      </c>
      <c r="I1221" s="62" t="s">
        <v>678</v>
      </c>
      <c r="J1221" s="10">
        <v>15</v>
      </c>
    </row>
    <row r="1222" spans="1:10" ht="35.15" customHeight="1" x14ac:dyDescent="0.25">
      <c r="A1222" s="16" t="s">
        <v>26</v>
      </c>
      <c r="B1222" s="4" t="s">
        <v>645</v>
      </c>
      <c r="C1222" s="4" t="s">
        <v>740</v>
      </c>
      <c r="D1222" s="4" t="s">
        <v>110</v>
      </c>
      <c r="E1222" s="4" t="s">
        <v>1847</v>
      </c>
      <c r="F1222" s="4" t="s">
        <v>265</v>
      </c>
      <c r="G1222" s="9" t="s">
        <v>266</v>
      </c>
      <c r="H1222" s="4" t="s">
        <v>2</v>
      </c>
      <c r="I1222" s="62" t="s">
        <v>679</v>
      </c>
      <c r="J1222" s="10">
        <v>9</v>
      </c>
    </row>
    <row r="1223" spans="1:10" ht="35.15" customHeight="1" x14ac:dyDescent="0.25">
      <c r="A1223" s="16" t="s">
        <v>26</v>
      </c>
      <c r="B1223" s="4" t="s">
        <v>645</v>
      </c>
      <c r="C1223" s="4" t="s">
        <v>740</v>
      </c>
      <c r="D1223" s="4" t="s">
        <v>110</v>
      </c>
      <c r="E1223" s="4" t="s">
        <v>1847</v>
      </c>
      <c r="F1223" s="4" t="s">
        <v>267</v>
      </c>
      <c r="G1223" s="9" t="s">
        <v>268</v>
      </c>
      <c r="H1223" s="4" t="s">
        <v>0</v>
      </c>
      <c r="I1223" s="62" t="s">
        <v>680</v>
      </c>
      <c r="J1223" s="10">
        <v>12</v>
      </c>
    </row>
    <row r="1224" spans="1:10" ht="35.15" customHeight="1" x14ac:dyDescent="0.25">
      <c r="A1224" s="16" t="s">
        <v>26</v>
      </c>
      <c r="B1224" s="4" t="s">
        <v>645</v>
      </c>
      <c r="C1224" s="4" t="s">
        <v>740</v>
      </c>
      <c r="D1224" s="4" t="s">
        <v>110</v>
      </c>
      <c r="E1224" s="4" t="s">
        <v>1847</v>
      </c>
      <c r="F1224" s="4" t="s">
        <v>267</v>
      </c>
      <c r="G1224" s="9" t="s">
        <v>268</v>
      </c>
      <c r="H1224" s="4" t="s">
        <v>1</v>
      </c>
      <c r="I1224" s="62" t="s">
        <v>681</v>
      </c>
      <c r="J1224" s="10">
        <v>12</v>
      </c>
    </row>
    <row r="1225" spans="1:10" ht="35.15" customHeight="1" x14ac:dyDescent="0.25">
      <c r="A1225" s="16" t="s">
        <v>26</v>
      </c>
      <c r="B1225" s="4" t="s">
        <v>645</v>
      </c>
      <c r="C1225" s="4" t="s">
        <v>740</v>
      </c>
      <c r="D1225" s="4" t="s">
        <v>110</v>
      </c>
      <c r="E1225" s="4" t="s">
        <v>1847</v>
      </c>
      <c r="F1225" s="4" t="s">
        <v>267</v>
      </c>
      <c r="G1225" s="9" t="s">
        <v>268</v>
      </c>
      <c r="H1225" s="4" t="s">
        <v>2</v>
      </c>
      <c r="I1225" s="62" t="s">
        <v>682</v>
      </c>
      <c r="J1225" s="10">
        <v>12</v>
      </c>
    </row>
    <row r="1226" spans="1:10" ht="35.15" customHeight="1" x14ac:dyDescent="0.25">
      <c r="A1226" s="16" t="s">
        <v>26</v>
      </c>
      <c r="B1226" s="4" t="s">
        <v>645</v>
      </c>
      <c r="C1226" s="4" t="s">
        <v>740</v>
      </c>
      <c r="D1226" s="4" t="s">
        <v>110</v>
      </c>
      <c r="E1226" s="4" t="s">
        <v>1847</v>
      </c>
      <c r="F1226" s="4" t="s">
        <v>269</v>
      </c>
      <c r="G1226" s="9" t="s">
        <v>270</v>
      </c>
      <c r="H1226" s="4" t="s">
        <v>0</v>
      </c>
      <c r="I1226" s="62" t="s">
        <v>683</v>
      </c>
      <c r="J1226" s="10">
        <v>12</v>
      </c>
    </row>
    <row r="1227" spans="1:10" ht="35.15" customHeight="1" x14ac:dyDescent="0.25">
      <c r="A1227" s="16" t="s">
        <v>26</v>
      </c>
      <c r="B1227" s="4" t="s">
        <v>645</v>
      </c>
      <c r="C1227" s="4" t="s">
        <v>740</v>
      </c>
      <c r="D1227" s="4" t="s">
        <v>110</v>
      </c>
      <c r="E1227" s="4" t="s">
        <v>1847</v>
      </c>
      <c r="F1227" s="4" t="s">
        <v>269</v>
      </c>
      <c r="G1227" s="9" t="s">
        <v>270</v>
      </c>
      <c r="H1227" s="4" t="s">
        <v>1</v>
      </c>
      <c r="I1227" s="62" t="s">
        <v>684</v>
      </c>
      <c r="J1227" s="10">
        <v>15</v>
      </c>
    </row>
    <row r="1228" spans="1:10" ht="35.15" customHeight="1" x14ac:dyDescent="0.25">
      <c r="A1228" s="16" t="s">
        <v>26</v>
      </c>
      <c r="B1228" s="4" t="s">
        <v>645</v>
      </c>
      <c r="C1228" s="4" t="s">
        <v>740</v>
      </c>
      <c r="D1228" s="4" t="s">
        <v>110</v>
      </c>
      <c r="E1228" s="4" t="s">
        <v>1847</v>
      </c>
      <c r="F1228" s="4" t="s">
        <v>269</v>
      </c>
      <c r="G1228" s="9" t="s">
        <v>270</v>
      </c>
      <c r="H1228" s="4" t="s">
        <v>2</v>
      </c>
      <c r="I1228" s="62" t="s">
        <v>685</v>
      </c>
      <c r="J1228" s="10">
        <v>9</v>
      </c>
    </row>
    <row r="1229" spans="1:10" ht="35.15" customHeight="1" x14ac:dyDescent="0.25">
      <c r="A1229" s="16" t="s">
        <v>26</v>
      </c>
      <c r="B1229" s="4" t="s">
        <v>645</v>
      </c>
      <c r="C1229" s="4" t="s">
        <v>740</v>
      </c>
      <c r="D1229" s="4" t="s">
        <v>110</v>
      </c>
      <c r="E1229" s="4" t="s">
        <v>1847</v>
      </c>
      <c r="F1229" s="4" t="s">
        <v>271</v>
      </c>
      <c r="G1229" s="9" t="s">
        <v>272</v>
      </c>
      <c r="H1229" s="4" t="s">
        <v>0</v>
      </c>
      <c r="I1229" s="62" t="s">
        <v>686</v>
      </c>
      <c r="J1229" s="10">
        <v>12</v>
      </c>
    </row>
    <row r="1230" spans="1:10" ht="35.15" customHeight="1" x14ac:dyDescent="0.25">
      <c r="A1230" s="16" t="s">
        <v>26</v>
      </c>
      <c r="B1230" s="4" t="s">
        <v>645</v>
      </c>
      <c r="C1230" s="4" t="s">
        <v>740</v>
      </c>
      <c r="D1230" s="4" t="s">
        <v>110</v>
      </c>
      <c r="E1230" s="4" t="s">
        <v>1847</v>
      </c>
      <c r="F1230" s="4" t="s">
        <v>271</v>
      </c>
      <c r="G1230" s="9" t="s">
        <v>272</v>
      </c>
      <c r="H1230" s="4" t="s">
        <v>1</v>
      </c>
      <c r="I1230" s="62" t="s">
        <v>687</v>
      </c>
      <c r="J1230" s="10">
        <v>12</v>
      </c>
    </row>
    <row r="1231" spans="1:10" ht="35.15" customHeight="1" x14ac:dyDescent="0.25">
      <c r="A1231" s="16" t="s">
        <v>26</v>
      </c>
      <c r="B1231" s="4" t="s">
        <v>645</v>
      </c>
      <c r="C1231" s="4" t="s">
        <v>740</v>
      </c>
      <c r="D1231" s="4" t="s">
        <v>110</v>
      </c>
      <c r="E1231" s="4" t="s">
        <v>1847</v>
      </c>
      <c r="F1231" s="4" t="s">
        <v>271</v>
      </c>
      <c r="G1231" s="9" t="s">
        <v>272</v>
      </c>
      <c r="H1231" s="4" t="s">
        <v>2</v>
      </c>
      <c r="I1231" s="62" t="s">
        <v>688</v>
      </c>
      <c r="J1231" s="10">
        <v>12</v>
      </c>
    </row>
    <row r="1232" spans="1:10" ht="35.15" customHeight="1" x14ac:dyDescent="0.25">
      <c r="A1232" s="16" t="s">
        <v>26</v>
      </c>
      <c r="B1232" s="4" t="s">
        <v>645</v>
      </c>
      <c r="C1232" s="4" t="s">
        <v>740</v>
      </c>
      <c r="D1232" s="4" t="s">
        <v>110</v>
      </c>
      <c r="E1232" s="4" t="s">
        <v>1847</v>
      </c>
      <c r="F1232" s="4" t="s">
        <v>273</v>
      </c>
      <c r="G1232" s="9" t="s">
        <v>274</v>
      </c>
      <c r="H1232" s="4" t="s">
        <v>0</v>
      </c>
      <c r="I1232" s="62" t="s">
        <v>689</v>
      </c>
      <c r="J1232" s="10">
        <v>12</v>
      </c>
    </row>
    <row r="1233" spans="1:10" ht="35.15" customHeight="1" x14ac:dyDescent="0.25">
      <c r="A1233" s="16" t="s">
        <v>26</v>
      </c>
      <c r="B1233" s="4" t="s">
        <v>645</v>
      </c>
      <c r="C1233" s="4" t="s">
        <v>740</v>
      </c>
      <c r="D1233" s="4" t="s">
        <v>110</v>
      </c>
      <c r="E1233" s="4" t="s">
        <v>1847</v>
      </c>
      <c r="F1233" s="4" t="s">
        <v>273</v>
      </c>
      <c r="G1233" s="9" t="s">
        <v>274</v>
      </c>
      <c r="H1233" s="4" t="s">
        <v>1</v>
      </c>
      <c r="I1233" s="62" t="s">
        <v>690</v>
      </c>
      <c r="J1233" s="10">
        <v>12</v>
      </c>
    </row>
    <row r="1234" spans="1:10" ht="35.15" customHeight="1" x14ac:dyDescent="0.25">
      <c r="A1234" s="16" t="s">
        <v>26</v>
      </c>
      <c r="B1234" s="4" t="s">
        <v>645</v>
      </c>
      <c r="C1234" s="4" t="s">
        <v>740</v>
      </c>
      <c r="D1234" s="4" t="s">
        <v>110</v>
      </c>
      <c r="E1234" s="4" t="s">
        <v>1847</v>
      </c>
      <c r="F1234" s="4" t="s">
        <v>273</v>
      </c>
      <c r="G1234" s="9" t="s">
        <v>274</v>
      </c>
      <c r="H1234" s="4" t="s">
        <v>2</v>
      </c>
      <c r="I1234" s="62" t="s">
        <v>691</v>
      </c>
      <c r="J1234" s="10">
        <v>12</v>
      </c>
    </row>
    <row r="1235" spans="1:10" ht="35.15" customHeight="1" x14ac:dyDescent="0.25">
      <c r="A1235" s="16" t="s">
        <v>26</v>
      </c>
      <c r="B1235" s="4" t="s">
        <v>551</v>
      </c>
      <c r="C1235" s="4" t="s">
        <v>740</v>
      </c>
      <c r="D1235" s="4" t="s">
        <v>134</v>
      </c>
      <c r="E1235" s="4" t="s">
        <v>1847</v>
      </c>
      <c r="F1235" s="4" t="s">
        <v>275</v>
      </c>
      <c r="G1235" s="9" t="s">
        <v>818</v>
      </c>
      <c r="H1235" s="4" t="s">
        <v>0</v>
      </c>
      <c r="I1235" s="62" t="s">
        <v>819</v>
      </c>
      <c r="J1235" s="10">
        <v>15</v>
      </c>
    </row>
    <row r="1236" spans="1:10" ht="35.15" customHeight="1" x14ac:dyDescent="0.25">
      <c r="A1236" s="16" t="s">
        <v>26</v>
      </c>
      <c r="B1236" s="4" t="s">
        <v>551</v>
      </c>
      <c r="C1236" s="4" t="s">
        <v>740</v>
      </c>
      <c r="D1236" s="4" t="s">
        <v>134</v>
      </c>
      <c r="E1236" s="4" t="s">
        <v>1847</v>
      </c>
      <c r="F1236" s="4" t="s">
        <v>275</v>
      </c>
      <c r="G1236" s="9" t="s">
        <v>818</v>
      </c>
      <c r="H1236" s="4" t="s">
        <v>1</v>
      </c>
      <c r="I1236" s="62" t="s">
        <v>820</v>
      </c>
      <c r="J1236" s="10">
        <v>10</v>
      </c>
    </row>
    <row r="1237" spans="1:10" ht="35.15" customHeight="1" x14ac:dyDescent="0.25">
      <c r="A1237" s="16" t="s">
        <v>26</v>
      </c>
      <c r="B1237" s="4" t="s">
        <v>551</v>
      </c>
      <c r="C1237" s="4" t="s">
        <v>740</v>
      </c>
      <c r="D1237" s="4" t="s">
        <v>134</v>
      </c>
      <c r="E1237" s="4" t="s">
        <v>1847</v>
      </c>
      <c r="F1237" s="4" t="s">
        <v>275</v>
      </c>
      <c r="G1237" s="9" t="s">
        <v>818</v>
      </c>
      <c r="H1237" s="4" t="s">
        <v>2</v>
      </c>
      <c r="I1237" s="62" t="s">
        <v>821</v>
      </c>
      <c r="J1237" s="10">
        <v>11</v>
      </c>
    </row>
    <row r="1238" spans="1:10" ht="35.15" customHeight="1" x14ac:dyDescent="0.25">
      <c r="A1238" s="16" t="s">
        <v>26</v>
      </c>
      <c r="B1238" s="4" t="s">
        <v>551</v>
      </c>
      <c r="C1238" s="4" t="s">
        <v>740</v>
      </c>
      <c r="D1238" s="4" t="s">
        <v>134</v>
      </c>
      <c r="E1238" s="4" t="s">
        <v>1847</v>
      </c>
      <c r="F1238" s="4" t="s">
        <v>277</v>
      </c>
      <c r="G1238" s="9" t="s">
        <v>1898</v>
      </c>
      <c r="H1238" s="4" t="s">
        <v>0</v>
      </c>
      <c r="I1238" s="62" t="s">
        <v>822</v>
      </c>
      <c r="J1238" s="10">
        <v>14</v>
      </c>
    </row>
    <row r="1239" spans="1:10" ht="35.15" customHeight="1" x14ac:dyDescent="0.25">
      <c r="A1239" s="16" t="s">
        <v>26</v>
      </c>
      <c r="B1239" s="4" t="s">
        <v>551</v>
      </c>
      <c r="C1239" s="4" t="s">
        <v>740</v>
      </c>
      <c r="D1239" s="4" t="s">
        <v>134</v>
      </c>
      <c r="E1239" s="4" t="s">
        <v>1847</v>
      </c>
      <c r="F1239" s="4" t="s">
        <v>277</v>
      </c>
      <c r="G1239" s="9" t="s">
        <v>1898</v>
      </c>
      <c r="H1239" s="4" t="s">
        <v>1</v>
      </c>
      <c r="I1239" s="62" t="s">
        <v>823</v>
      </c>
      <c r="J1239" s="10">
        <v>12</v>
      </c>
    </row>
    <row r="1240" spans="1:10" ht="35.15" customHeight="1" x14ac:dyDescent="0.25">
      <c r="A1240" s="16" t="s">
        <v>26</v>
      </c>
      <c r="B1240" s="4" t="s">
        <v>551</v>
      </c>
      <c r="C1240" s="4" t="s">
        <v>740</v>
      </c>
      <c r="D1240" s="4" t="s">
        <v>134</v>
      </c>
      <c r="E1240" s="4" t="s">
        <v>1847</v>
      </c>
      <c r="F1240" s="4" t="s">
        <v>277</v>
      </c>
      <c r="G1240" s="9" t="s">
        <v>1898</v>
      </c>
      <c r="H1240" s="4" t="s">
        <v>2</v>
      </c>
      <c r="I1240" s="62" t="s">
        <v>824</v>
      </c>
      <c r="J1240" s="10">
        <v>10</v>
      </c>
    </row>
    <row r="1241" spans="1:10" ht="35.15" customHeight="1" x14ac:dyDescent="0.25">
      <c r="A1241" s="16" t="s">
        <v>26</v>
      </c>
      <c r="B1241" s="4" t="s">
        <v>551</v>
      </c>
      <c r="C1241" s="4" t="s">
        <v>740</v>
      </c>
      <c r="D1241" s="4" t="s">
        <v>134</v>
      </c>
      <c r="E1241" s="4" t="s">
        <v>1847</v>
      </c>
      <c r="F1241" s="4" t="s">
        <v>279</v>
      </c>
      <c r="G1241" s="9" t="s">
        <v>280</v>
      </c>
      <c r="H1241" s="4" t="s">
        <v>0</v>
      </c>
      <c r="I1241" s="62" t="s">
        <v>825</v>
      </c>
      <c r="J1241" s="10">
        <v>11</v>
      </c>
    </row>
    <row r="1242" spans="1:10" ht="35.15" customHeight="1" x14ac:dyDescent="0.25">
      <c r="A1242" s="16" t="s">
        <v>26</v>
      </c>
      <c r="B1242" s="4" t="s">
        <v>551</v>
      </c>
      <c r="C1242" s="4" t="s">
        <v>740</v>
      </c>
      <c r="D1242" s="4" t="s">
        <v>134</v>
      </c>
      <c r="E1242" s="4" t="s">
        <v>1847</v>
      </c>
      <c r="F1242" s="4" t="s">
        <v>279</v>
      </c>
      <c r="G1242" s="9" t="s">
        <v>280</v>
      </c>
      <c r="H1242" s="4" t="s">
        <v>1</v>
      </c>
      <c r="I1242" s="62" t="s">
        <v>826</v>
      </c>
      <c r="J1242" s="10">
        <v>13</v>
      </c>
    </row>
    <row r="1243" spans="1:10" ht="35.15" customHeight="1" x14ac:dyDescent="0.25">
      <c r="A1243" s="16" t="s">
        <v>26</v>
      </c>
      <c r="B1243" s="4" t="s">
        <v>551</v>
      </c>
      <c r="C1243" s="4" t="s">
        <v>740</v>
      </c>
      <c r="D1243" s="4" t="s">
        <v>134</v>
      </c>
      <c r="E1243" s="4" t="s">
        <v>1847</v>
      </c>
      <c r="F1243" s="4" t="s">
        <v>279</v>
      </c>
      <c r="G1243" s="9" t="s">
        <v>280</v>
      </c>
      <c r="H1243" s="4" t="s">
        <v>2</v>
      </c>
      <c r="I1243" s="62" t="s">
        <v>827</v>
      </c>
      <c r="J1243" s="10">
        <v>12</v>
      </c>
    </row>
    <row r="1244" spans="1:10" ht="35.15" customHeight="1" x14ac:dyDescent="0.25">
      <c r="A1244" s="16" t="s">
        <v>26</v>
      </c>
      <c r="B1244" s="4" t="s">
        <v>551</v>
      </c>
      <c r="C1244" s="4" t="s">
        <v>752</v>
      </c>
      <c r="D1244" s="4" t="s">
        <v>134</v>
      </c>
      <c r="E1244" s="4" t="s">
        <v>1847</v>
      </c>
      <c r="F1244" s="4" t="s">
        <v>281</v>
      </c>
      <c r="G1244" s="9" t="s">
        <v>828</v>
      </c>
      <c r="H1244" s="4" t="s">
        <v>0</v>
      </c>
      <c r="I1244" s="62" t="s">
        <v>829</v>
      </c>
      <c r="J1244" s="10"/>
    </row>
    <row r="1245" spans="1:10" ht="35.15" customHeight="1" x14ac:dyDescent="0.25">
      <c r="A1245" s="16" t="s">
        <v>26</v>
      </c>
      <c r="B1245" s="4" t="s">
        <v>551</v>
      </c>
      <c r="C1245" s="4" t="s">
        <v>752</v>
      </c>
      <c r="D1245" s="4" t="s">
        <v>134</v>
      </c>
      <c r="E1245" s="4" t="s">
        <v>1847</v>
      </c>
      <c r="F1245" s="4" t="s">
        <v>281</v>
      </c>
      <c r="G1245" s="9" t="s">
        <v>828</v>
      </c>
      <c r="H1245" s="4" t="s">
        <v>1</v>
      </c>
      <c r="I1245" s="62" t="s">
        <v>830</v>
      </c>
      <c r="J1245" s="10"/>
    </row>
    <row r="1246" spans="1:10" ht="35.15" customHeight="1" x14ac:dyDescent="0.25">
      <c r="A1246" s="16" t="s">
        <v>26</v>
      </c>
      <c r="B1246" s="4" t="s">
        <v>551</v>
      </c>
      <c r="C1246" s="4" t="s">
        <v>752</v>
      </c>
      <c r="D1246" s="4" t="s">
        <v>134</v>
      </c>
      <c r="E1246" s="4" t="s">
        <v>1847</v>
      </c>
      <c r="F1246" s="4" t="s">
        <v>281</v>
      </c>
      <c r="G1246" s="9" t="s">
        <v>828</v>
      </c>
      <c r="H1246" s="4" t="s">
        <v>2</v>
      </c>
      <c r="I1246" s="62" t="s">
        <v>831</v>
      </c>
      <c r="J1246" s="10"/>
    </row>
    <row r="1247" spans="1:10" ht="35.15" customHeight="1" x14ac:dyDescent="0.25">
      <c r="A1247" s="16" t="s">
        <v>26</v>
      </c>
      <c r="B1247" s="4" t="s">
        <v>551</v>
      </c>
      <c r="C1247" s="4" t="s">
        <v>752</v>
      </c>
      <c r="D1247" s="4" t="s">
        <v>134</v>
      </c>
      <c r="E1247" s="4" t="s">
        <v>1847</v>
      </c>
      <c r="F1247" s="4" t="s">
        <v>281</v>
      </c>
      <c r="G1247" s="9" t="s">
        <v>828</v>
      </c>
      <c r="H1247" s="4" t="s">
        <v>3</v>
      </c>
      <c r="I1247" s="62" t="s">
        <v>832</v>
      </c>
      <c r="J1247" s="10"/>
    </row>
    <row r="1248" spans="1:10" ht="35.15" customHeight="1" x14ac:dyDescent="0.25">
      <c r="A1248" s="16" t="s">
        <v>26</v>
      </c>
      <c r="B1248" s="4" t="s">
        <v>551</v>
      </c>
      <c r="C1248" s="4" t="s">
        <v>752</v>
      </c>
      <c r="D1248" s="4" t="s">
        <v>134</v>
      </c>
      <c r="E1248" s="4" t="s">
        <v>1847</v>
      </c>
      <c r="F1248" s="4" t="s">
        <v>281</v>
      </c>
      <c r="G1248" s="9" t="s">
        <v>828</v>
      </c>
      <c r="H1248" s="4" t="s">
        <v>4</v>
      </c>
      <c r="I1248" s="62" t="s">
        <v>833</v>
      </c>
      <c r="J1248" s="10"/>
    </row>
    <row r="1249" spans="1:10" ht="35.15" customHeight="1" x14ac:dyDescent="0.25">
      <c r="A1249" s="16" t="s">
        <v>26</v>
      </c>
      <c r="B1249" s="4" t="s">
        <v>551</v>
      </c>
      <c r="C1249" s="4" t="s">
        <v>752</v>
      </c>
      <c r="D1249" s="4" t="s">
        <v>134</v>
      </c>
      <c r="E1249" s="4" t="s">
        <v>1847</v>
      </c>
      <c r="F1249" s="4" t="s">
        <v>283</v>
      </c>
      <c r="G1249" s="9" t="s">
        <v>834</v>
      </c>
      <c r="H1249" s="4" t="s">
        <v>0</v>
      </c>
      <c r="I1249" s="62" t="s">
        <v>835</v>
      </c>
      <c r="J1249" s="10">
        <v>16</v>
      </c>
    </row>
    <row r="1250" spans="1:10" ht="35.15" customHeight="1" x14ac:dyDescent="0.25">
      <c r="A1250" s="16" t="s">
        <v>26</v>
      </c>
      <c r="B1250" s="4" t="s">
        <v>551</v>
      </c>
      <c r="C1250" s="4" t="s">
        <v>752</v>
      </c>
      <c r="D1250" s="4" t="s">
        <v>134</v>
      </c>
      <c r="E1250" s="4" t="s">
        <v>1847</v>
      </c>
      <c r="F1250" s="4" t="s">
        <v>283</v>
      </c>
      <c r="G1250" s="9" t="s">
        <v>834</v>
      </c>
      <c r="H1250" s="4" t="s">
        <v>1</v>
      </c>
      <c r="I1250" s="62" t="s">
        <v>836</v>
      </c>
      <c r="J1250" s="10">
        <v>8</v>
      </c>
    </row>
    <row r="1251" spans="1:10" ht="35.15" customHeight="1" x14ac:dyDescent="0.25">
      <c r="A1251" s="16" t="s">
        <v>26</v>
      </c>
      <c r="B1251" s="4" t="s">
        <v>551</v>
      </c>
      <c r="C1251" s="4" t="s">
        <v>752</v>
      </c>
      <c r="D1251" s="4" t="s">
        <v>134</v>
      </c>
      <c r="E1251" s="4" t="s">
        <v>1847</v>
      </c>
      <c r="F1251" s="4" t="s">
        <v>283</v>
      </c>
      <c r="G1251" s="9" t="s">
        <v>834</v>
      </c>
      <c r="H1251" s="4" t="s">
        <v>2</v>
      </c>
      <c r="I1251" s="62" t="s">
        <v>837</v>
      </c>
      <c r="J1251" s="10">
        <v>12</v>
      </c>
    </row>
    <row r="1252" spans="1:10" ht="35.15" customHeight="1" x14ac:dyDescent="0.25">
      <c r="A1252" s="16" t="s">
        <v>26</v>
      </c>
      <c r="B1252" s="4" t="s">
        <v>551</v>
      </c>
      <c r="C1252" s="4" t="s">
        <v>752</v>
      </c>
      <c r="D1252" s="4" t="s">
        <v>134</v>
      </c>
      <c r="E1252" s="4" t="s">
        <v>1847</v>
      </c>
      <c r="F1252" s="4" t="s">
        <v>285</v>
      </c>
      <c r="G1252" s="9" t="s">
        <v>286</v>
      </c>
      <c r="H1252" s="4" t="s">
        <v>0</v>
      </c>
      <c r="I1252" s="62" t="s">
        <v>838</v>
      </c>
      <c r="J1252" s="10"/>
    </row>
    <row r="1253" spans="1:10" ht="35.15" customHeight="1" x14ac:dyDescent="0.25">
      <c r="A1253" s="16" t="s">
        <v>26</v>
      </c>
      <c r="B1253" s="4" t="s">
        <v>551</v>
      </c>
      <c r="C1253" s="4" t="s">
        <v>752</v>
      </c>
      <c r="D1253" s="4" t="s">
        <v>134</v>
      </c>
      <c r="E1253" s="4" t="s">
        <v>1847</v>
      </c>
      <c r="F1253" s="4" t="s">
        <v>285</v>
      </c>
      <c r="G1253" s="9" t="s">
        <v>286</v>
      </c>
      <c r="H1253" s="4" t="s">
        <v>1</v>
      </c>
      <c r="I1253" s="62" t="s">
        <v>839</v>
      </c>
      <c r="J1253" s="10"/>
    </row>
    <row r="1254" spans="1:10" ht="35.15" customHeight="1" x14ac:dyDescent="0.25">
      <c r="A1254" s="16" t="s">
        <v>26</v>
      </c>
      <c r="B1254" s="4" t="s">
        <v>551</v>
      </c>
      <c r="C1254" s="4" t="s">
        <v>752</v>
      </c>
      <c r="D1254" s="4" t="s">
        <v>134</v>
      </c>
      <c r="E1254" s="4" t="s">
        <v>1847</v>
      </c>
      <c r="F1254" s="4" t="s">
        <v>285</v>
      </c>
      <c r="G1254" s="9" t="s">
        <v>286</v>
      </c>
      <c r="H1254" s="4" t="s">
        <v>2</v>
      </c>
      <c r="I1254" s="62" t="s">
        <v>840</v>
      </c>
      <c r="J1254" s="10"/>
    </row>
    <row r="1255" spans="1:10" ht="35.15" customHeight="1" x14ac:dyDescent="0.25">
      <c r="A1255" s="16" t="s">
        <v>26</v>
      </c>
      <c r="B1255" s="4" t="s">
        <v>551</v>
      </c>
      <c r="C1255" s="4" t="s">
        <v>752</v>
      </c>
      <c r="D1255" s="4" t="s">
        <v>134</v>
      </c>
      <c r="E1255" s="4" t="s">
        <v>1847</v>
      </c>
      <c r="F1255" s="4" t="s">
        <v>285</v>
      </c>
      <c r="G1255" s="9" t="s">
        <v>286</v>
      </c>
      <c r="H1255" s="4" t="s">
        <v>3</v>
      </c>
      <c r="I1255" s="62" t="s">
        <v>841</v>
      </c>
      <c r="J1255" s="10"/>
    </row>
    <row r="1256" spans="1:10" ht="35.15" customHeight="1" x14ac:dyDescent="0.25">
      <c r="A1256" s="16" t="s">
        <v>26</v>
      </c>
      <c r="B1256" s="4" t="s">
        <v>551</v>
      </c>
      <c r="C1256" s="4" t="s">
        <v>752</v>
      </c>
      <c r="D1256" s="4" t="s">
        <v>134</v>
      </c>
      <c r="E1256" s="4" t="s">
        <v>1847</v>
      </c>
      <c r="F1256" s="4" t="s">
        <v>287</v>
      </c>
      <c r="G1256" s="9" t="s">
        <v>288</v>
      </c>
      <c r="H1256" s="4" t="s">
        <v>0</v>
      </c>
      <c r="I1256" s="62" t="s">
        <v>606</v>
      </c>
      <c r="J1256" s="10">
        <v>12</v>
      </c>
    </row>
    <row r="1257" spans="1:10" ht="35.15" customHeight="1" x14ac:dyDescent="0.25">
      <c r="A1257" s="16" t="s">
        <v>26</v>
      </c>
      <c r="B1257" s="4" t="s">
        <v>551</v>
      </c>
      <c r="C1257" s="4" t="s">
        <v>752</v>
      </c>
      <c r="D1257" s="4" t="s">
        <v>134</v>
      </c>
      <c r="E1257" s="4" t="s">
        <v>1847</v>
      </c>
      <c r="F1257" s="4" t="s">
        <v>287</v>
      </c>
      <c r="G1257" s="9" t="s">
        <v>288</v>
      </c>
      <c r="H1257" s="4" t="s">
        <v>1</v>
      </c>
      <c r="I1257" s="62" t="s">
        <v>607</v>
      </c>
      <c r="J1257" s="10">
        <v>12</v>
      </c>
    </row>
    <row r="1258" spans="1:10" ht="35.15" customHeight="1" x14ac:dyDescent="0.25">
      <c r="A1258" s="16" t="s">
        <v>26</v>
      </c>
      <c r="B1258" s="4" t="s">
        <v>551</v>
      </c>
      <c r="C1258" s="4" t="s">
        <v>752</v>
      </c>
      <c r="D1258" s="4" t="s">
        <v>134</v>
      </c>
      <c r="E1258" s="4" t="s">
        <v>1847</v>
      </c>
      <c r="F1258" s="4" t="s">
        <v>287</v>
      </c>
      <c r="G1258" s="9" t="s">
        <v>288</v>
      </c>
      <c r="H1258" s="4" t="s">
        <v>2</v>
      </c>
      <c r="I1258" s="62" t="s">
        <v>608</v>
      </c>
      <c r="J1258" s="10">
        <v>12</v>
      </c>
    </row>
    <row r="1259" spans="1:10" ht="35.15" customHeight="1" x14ac:dyDescent="0.25">
      <c r="A1259" s="16" t="s">
        <v>26</v>
      </c>
      <c r="B1259" s="4" t="s">
        <v>551</v>
      </c>
      <c r="C1259" s="4" t="s">
        <v>752</v>
      </c>
      <c r="D1259" s="4" t="s">
        <v>134</v>
      </c>
      <c r="E1259" s="4" t="s">
        <v>1847</v>
      </c>
      <c r="F1259" s="4" t="s">
        <v>146</v>
      </c>
      <c r="G1259" s="9" t="s">
        <v>350</v>
      </c>
      <c r="H1259" s="4" t="s">
        <v>0</v>
      </c>
      <c r="I1259" s="62" t="s">
        <v>762</v>
      </c>
      <c r="J1259" s="10"/>
    </row>
    <row r="1260" spans="1:10" ht="35.15" customHeight="1" x14ac:dyDescent="0.25">
      <c r="A1260" s="16" t="s">
        <v>26</v>
      </c>
      <c r="B1260" s="4" t="s">
        <v>551</v>
      </c>
      <c r="C1260" s="4" t="s">
        <v>752</v>
      </c>
      <c r="D1260" s="4" t="s">
        <v>134</v>
      </c>
      <c r="E1260" s="4" t="s">
        <v>1847</v>
      </c>
      <c r="F1260" s="4" t="s">
        <v>146</v>
      </c>
      <c r="G1260" s="9" t="s">
        <v>350</v>
      </c>
      <c r="H1260" s="4" t="s">
        <v>1</v>
      </c>
      <c r="I1260" s="62" t="s">
        <v>763</v>
      </c>
      <c r="J1260" s="10"/>
    </row>
    <row r="1261" spans="1:10" ht="35.15" customHeight="1" x14ac:dyDescent="0.25">
      <c r="A1261" s="16" t="s">
        <v>26</v>
      </c>
      <c r="B1261" s="4" t="s">
        <v>551</v>
      </c>
      <c r="C1261" s="4" t="s">
        <v>752</v>
      </c>
      <c r="D1261" s="4" t="s">
        <v>134</v>
      </c>
      <c r="E1261" s="4" t="s">
        <v>1847</v>
      </c>
      <c r="F1261" s="4" t="s">
        <v>146</v>
      </c>
      <c r="G1261" s="9" t="s">
        <v>350</v>
      </c>
      <c r="H1261" s="4" t="s">
        <v>2</v>
      </c>
      <c r="I1261" s="62" t="s">
        <v>764</v>
      </c>
      <c r="J1261" s="10"/>
    </row>
    <row r="1262" spans="1:10" ht="35.15" customHeight="1" x14ac:dyDescent="0.25">
      <c r="A1262" s="16" t="s">
        <v>26</v>
      </c>
      <c r="B1262" s="4" t="s">
        <v>551</v>
      </c>
      <c r="C1262" s="4" t="s">
        <v>752</v>
      </c>
      <c r="D1262" s="4" t="s">
        <v>134</v>
      </c>
      <c r="E1262" s="4" t="s">
        <v>1847</v>
      </c>
      <c r="F1262" s="4" t="s">
        <v>146</v>
      </c>
      <c r="G1262" s="9" t="s">
        <v>350</v>
      </c>
      <c r="H1262" s="4" t="s">
        <v>3</v>
      </c>
      <c r="I1262" s="62" t="s">
        <v>765</v>
      </c>
      <c r="J1262" s="10"/>
    </row>
    <row r="1263" spans="1:10" ht="35.15" customHeight="1" x14ac:dyDescent="0.25">
      <c r="A1263" s="16" t="s">
        <v>26</v>
      </c>
      <c r="B1263" s="4" t="s">
        <v>551</v>
      </c>
      <c r="C1263" s="4" t="s">
        <v>766</v>
      </c>
      <c r="D1263" s="4" t="s">
        <v>134</v>
      </c>
      <c r="E1263" s="4" t="s">
        <v>1847</v>
      </c>
      <c r="F1263" s="4" t="s">
        <v>289</v>
      </c>
      <c r="G1263" s="9" t="s">
        <v>474</v>
      </c>
      <c r="H1263" s="4" t="s">
        <v>0</v>
      </c>
      <c r="I1263" s="62" t="s">
        <v>842</v>
      </c>
      <c r="J1263" s="10">
        <v>10</v>
      </c>
    </row>
    <row r="1264" spans="1:10" ht="35.15" customHeight="1" x14ac:dyDescent="0.25">
      <c r="A1264" s="16" t="s">
        <v>26</v>
      </c>
      <c r="B1264" s="4" t="s">
        <v>551</v>
      </c>
      <c r="C1264" s="4" t="s">
        <v>766</v>
      </c>
      <c r="D1264" s="4" t="s">
        <v>134</v>
      </c>
      <c r="E1264" s="4" t="s">
        <v>1847</v>
      </c>
      <c r="F1264" s="4" t="s">
        <v>289</v>
      </c>
      <c r="G1264" s="9" t="s">
        <v>474</v>
      </c>
      <c r="H1264" s="4" t="s">
        <v>1</v>
      </c>
      <c r="I1264" s="62" t="s">
        <v>843</v>
      </c>
      <c r="J1264" s="10">
        <v>14</v>
      </c>
    </row>
    <row r="1265" spans="1:10" ht="35.15" customHeight="1" x14ac:dyDescent="0.25">
      <c r="A1265" s="16" t="s">
        <v>26</v>
      </c>
      <c r="B1265" s="4" t="s">
        <v>551</v>
      </c>
      <c r="C1265" s="4" t="s">
        <v>766</v>
      </c>
      <c r="D1265" s="4" t="s">
        <v>134</v>
      </c>
      <c r="E1265" s="4" t="s">
        <v>1847</v>
      </c>
      <c r="F1265" s="4" t="s">
        <v>289</v>
      </c>
      <c r="G1265" s="9" t="s">
        <v>474</v>
      </c>
      <c r="H1265" s="4" t="s">
        <v>2</v>
      </c>
      <c r="I1265" s="62" t="s">
        <v>844</v>
      </c>
      <c r="J1265" s="10">
        <v>12</v>
      </c>
    </row>
    <row r="1266" spans="1:10" ht="35.15" customHeight="1" x14ac:dyDescent="0.25">
      <c r="A1266" s="16" t="s">
        <v>26</v>
      </c>
      <c r="B1266" s="4" t="s">
        <v>551</v>
      </c>
      <c r="C1266" s="4" t="s">
        <v>766</v>
      </c>
      <c r="D1266" s="4" t="s">
        <v>134</v>
      </c>
      <c r="E1266" s="4" t="s">
        <v>1847</v>
      </c>
      <c r="F1266" s="4" t="s">
        <v>291</v>
      </c>
      <c r="G1266" s="9" t="s">
        <v>845</v>
      </c>
      <c r="H1266" s="4" t="s">
        <v>0</v>
      </c>
      <c r="I1266" s="62" t="s">
        <v>846</v>
      </c>
      <c r="J1266" s="10"/>
    </row>
    <row r="1267" spans="1:10" ht="35.15" customHeight="1" x14ac:dyDescent="0.25">
      <c r="A1267" s="16" t="s">
        <v>26</v>
      </c>
      <c r="B1267" s="4" t="s">
        <v>551</v>
      </c>
      <c r="C1267" s="4" t="s">
        <v>766</v>
      </c>
      <c r="D1267" s="4" t="s">
        <v>134</v>
      </c>
      <c r="E1267" s="4" t="s">
        <v>1847</v>
      </c>
      <c r="F1267" s="4" t="s">
        <v>291</v>
      </c>
      <c r="G1267" s="9" t="s">
        <v>845</v>
      </c>
      <c r="H1267" s="4" t="s">
        <v>1</v>
      </c>
      <c r="I1267" s="62" t="s">
        <v>847</v>
      </c>
      <c r="J1267" s="10"/>
    </row>
    <row r="1268" spans="1:10" ht="35.15" customHeight="1" x14ac:dyDescent="0.25">
      <c r="A1268" s="16" t="s">
        <v>26</v>
      </c>
      <c r="B1268" s="4" t="s">
        <v>551</v>
      </c>
      <c r="C1268" s="4" t="s">
        <v>766</v>
      </c>
      <c r="D1268" s="4" t="s">
        <v>134</v>
      </c>
      <c r="E1268" s="4" t="s">
        <v>1847</v>
      </c>
      <c r="F1268" s="4" t="s">
        <v>291</v>
      </c>
      <c r="G1268" s="9" t="s">
        <v>845</v>
      </c>
      <c r="H1268" s="4" t="s">
        <v>2</v>
      </c>
      <c r="I1268" s="62" t="s">
        <v>848</v>
      </c>
      <c r="J1268" s="10"/>
    </row>
    <row r="1269" spans="1:10" ht="35.15" customHeight="1" x14ac:dyDescent="0.25">
      <c r="A1269" s="16" t="s">
        <v>26</v>
      </c>
      <c r="B1269" s="4" t="s">
        <v>551</v>
      </c>
      <c r="C1269" s="4" t="s">
        <v>766</v>
      </c>
      <c r="D1269" s="4" t="s">
        <v>134</v>
      </c>
      <c r="E1269" s="4" t="s">
        <v>1847</v>
      </c>
      <c r="F1269" s="4" t="s">
        <v>291</v>
      </c>
      <c r="G1269" s="9" t="s">
        <v>845</v>
      </c>
      <c r="H1269" s="4" t="s">
        <v>3</v>
      </c>
      <c r="I1269" s="62" t="s">
        <v>849</v>
      </c>
      <c r="J1269" s="10"/>
    </row>
    <row r="1270" spans="1:10" ht="35.15" customHeight="1" x14ac:dyDescent="0.25">
      <c r="A1270" s="16" t="s">
        <v>26</v>
      </c>
      <c r="B1270" s="4" t="s">
        <v>551</v>
      </c>
      <c r="C1270" s="4" t="s">
        <v>766</v>
      </c>
      <c r="D1270" s="4" t="s">
        <v>134</v>
      </c>
      <c r="E1270" s="4" t="s">
        <v>1847</v>
      </c>
      <c r="F1270" s="4" t="s">
        <v>293</v>
      </c>
      <c r="G1270" s="9" t="s">
        <v>850</v>
      </c>
      <c r="H1270" s="4" t="s">
        <v>0</v>
      </c>
      <c r="I1270" s="62" t="s">
        <v>851</v>
      </c>
      <c r="J1270" s="10"/>
    </row>
    <row r="1271" spans="1:10" ht="35.15" customHeight="1" x14ac:dyDescent="0.25">
      <c r="A1271" s="16" t="s">
        <v>26</v>
      </c>
      <c r="B1271" s="4" t="s">
        <v>551</v>
      </c>
      <c r="C1271" s="4" t="s">
        <v>766</v>
      </c>
      <c r="D1271" s="4" t="s">
        <v>134</v>
      </c>
      <c r="E1271" s="4" t="s">
        <v>1847</v>
      </c>
      <c r="F1271" s="4" t="s">
        <v>293</v>
      </c>
      <c r="G1271" s="9" t="s">
        <v>850</v>
      </c>
      <c r="H1271" s="4" t="s">
        <v>1</v>
      </c>
      <c r="I1271" s="62" t="s">
        <v>852</v>
      </c>
      <c r="J1271" s="10"/>
    </row>
    <row r="1272" spans="1:10" ht="35.15" customHeight="1" x14ac:dyDescent="0.25">
      <c r="A1272" s="16" t="s">
        <v>26</v>
      </c>
      <c r="B1272" s="4" t="s">
        <v>551</v>
      </c>
      <c r="C1272" s="4" t="s">
        <v>766</v>
      </c>
      <c r="D1272" s="4" t="s">
        <v>134</v>
      </c>
      <c r="E1272" s="4" t="s">
        <v>1847</v>
      </c>
      <c r="F1272" s="4" t="s">
        <v>293</v>
      </c>
      <c r="G1272" s="9" t="s">
        <v>850</v>
      </c>
      <c r="H1272" s="4" t="s">
        <v>2</v>
      </c>
      <c r="I1272" s="62" t="s">
        <v>853</v>
      </c>
      <c r="J1272" s="10"/>
    </row>
    <row r="1273" spans="1:10" ht="35.15" customHeight="1" x14ac:dyDescent="0.25">
      <c r="A1273" s="16" t="s">
        <v>26</v>
      </c>
      <c r="B1273" s="4" t="s">
        <v>551</v>
      </c>
      <c r="C1273" s="4" t="s">
        <v>766</v>
      </c>
      <c r="D1273" s="4" t="s">
        <v>134</v>
      </c>
      <c r="E1273" s="4" t="s">
        <v>1847</v>
      </c>
      <c r="F1273" s="4" t="s">
        <v>295</v>
      </c>
      <c r="G1273" s="9" t="s">
        <v>854</v>
      </c>
      <c r="H1273" s="4" t="s">
        <v>0</v>
      </c>
      <c r="I1273" s="62" t="s">
        <v>855</v>
      </c>
      <c r="J1273" s="10"/>
    </row>
    <row r="1274" spans="1:10" ht="35.15" customHeight="1" x14ac:dyDescent="0.25">
      <c r="A1274" s="16" t="s">
        <v>26</v>
      </c>
      <c r="B1274" s="4" t="s">
        <v>551</v>
      </c>
      <c r="C1274" s="4" t="s">
        <v>766</v>
      </c>
      <c r="D1274" s="4" t="s">
        <v>134</v>
      </c>
      <c r="E1274" s="4" t="s">
        <v>1847</v>
      </c>
      <c r="F1274" s="4" t="s">
        <v>295</v>
      </c>
      <c r="G1274" s="9" t="s">
        <v>854</v>
      </c>
      <c r="H1274" s="4" t="s">
        <v>1</v>
      </c>
      <c r="I1274" s="62" t="s">
        <v>856</v>
      </c>
      <c r="J1274" s="10"/>
    </row>
    <row r="1275" spans="1:10" ht="35.15" customHeight="1" x14ac:dyDescent="0.25">
      <c r="A1275" s="16" t="s">
        <v>26</v>
      </c>
      <c r="B1275" s="4" t="s">
        <v>551</v>
      </c>
      <c r="C1275" s="4" t="s">
        <v>766</v>
      </c>
      <c r="D1275" s="4" t="s">
        <v>134</v>
      </c>
      <c r="E1275" s="4" t="s">
        <v>1847</v>
      </c>
      <c r="F1275" s="4" t="s">
        <v>295</v>
      </c>
      <c r="G1275" s="9" t="s">
        <v>854</v>
      </c>
      <c r="H1275" s="4" t="s">
        <v>2</v>
      </c>
      <c r="I1275" s="62" t="s">
        <v>857</v>
      </c>
      <c r="J1275" s="10"/>
    </row>
    <row r="1276" spans="1:10" ht="35.15" customHeight="1" x14ac:dyDescent="0.25">
      <c r="A1276" s="16" t="s">
        <v>26</v>
      </c>
      <c r="B1276" s="4" t="s">
        <v>551</v>
      </c>
      <c r="C1276" s="4" t="s">
        <v>766</v>
      </c>
      <c r="D1276" s="4" t="s">
        <v>134</v>
      </c>
      <c r="E1276" s="4" t="s">
        <v>1847</v>
      </c>
      <c r="F1276" s="4" t="s">
        <v>297</v>
      </c>
      <c r="G1276" s="9" t="s">
        <v>858</v>
      </c>
      <c r="H1276" s="4" t="s">
        <v>0</v>
      </c>
      <c r="I1276" s="62" t="s">
        <v>859</v>
      </c>
      <c r="J1276" s="10">
        <v>16</v>
      </c>
    </row>
    <row r="1277" spans="1:10" ht="35.15" customHeight="1" x14ac:dyDescent="0.25">
      <c r="A1277" s="16" t="s">
        <v>26</v>
      </c>
      <c r="B1277" s="4" t="s">
        <v>551</v>
      </c>
      <c r="C1277" s="4" t="s">
        <v>766</v>
      </c>
      <c r="D1277" s="4" t="s">
        <v>134</v>
      </c>
      <c r="E1277" s="4" t="s">
        <v>1847</v>
      </c>
      <c r="F1277" s="4" t="s">
        <v>297</v>
      </c>
      <c r="G1277" s="9" t="s">
        <v>858</v>
      </c>
      <c r="H1277" s="4" t="s">
        <v>1</v>
      </c>
      <c r="I1277" s="62" t="s">
        <v>860</v>
      </c>
      <c r="J1277" s="10">
        <v>14</v>
      </c>
    </row>
    <row r="1278" spans="1:10" ht="35.15" customHeight="1" x14ac:dyDescent="0.25">
      <c r="A1278" s="16" t="s">
        <v>26</v>
      </c>
      <c r="B1278" s="4" t="s">
        <v>551</v>
      </c>
      <c r="C1278" s="4" t="s">
        <v>766</v>
      </c>
      <c r="D1278" s="4" t="s">
        <v>134</v>
      </c>
      <c r="E1278" s="4" t="s">
        <v>1847</v>
      </c>
      <c r="F1278" s="4" t="s">
        <v>297</v>
      </c>
      <c r="G1278" s="9" t="s">
        <v>858</v>
      </c>
      <c r="H1278" s="4" t="s">
        <v>2</v>
      </c>
      <c r="I1278" s="62" t="s">
        <v>861</v>
      </c>
      <c r="J1278" s="10">
        <v>6</v>
      </c>
    </row>
    <row r="1279" spans="1:10" ht="35.15" customHeight="1" x14ac:dyDescent="0.25">
      <c r="A1279" s="16" t="s">
        <v>26</v>
      </c>
      <c r="B1279" s="4" t="s">
        <v>551</v>
      </c>
      <c r="C1279" s="4" t="s">
        <v>766</v>
      </c>
      <c r="D1279" s="4" t="s">
        <v>134</v>
      </c>
      <c r="E1279" s="4" t="s">
        <v>1847</v>
      </c>
      <c r="F1279" s="16" t="s">
        <v>156</v>
      </c>
      <c r="G1279" s="9" t="s">
        <v>356</v>
      </c>
      <c r="H1279" s="4" t="s">
        <v>0</v>
      </c>
      <c r="I1279" s="62" t="s">
        <v>781</v>
      </c>
      <c r="J1279" s="10"/>
    </row>
    <row r="1280" spans="1:10" ht="35.15" customHeight="1" x14ac:dyDescent="0.25">
      <c r="A1280" s="16" t="s">
        <v>26</v>
      </c>
      <c r="B1280" s="4" t="s">
        <v>551</v>
      </c>
      <c r="C1280" s="4" t="s">
        <v>766</v>
      </c>
      <c r="D1280" s="4" t="s">
        <v>134</v>
      </c>
      <c r="E1280" s="4" t="s">
        <v>1847</v>
      </c>
      <c r="F1280" s="16" t="s">
        <v>156</v>
      </c>
      <c r="G1280" s="9" t="s">
        <v>356</v>
      </c>
      <c r="H1280" s="4" t="s">
        <v>1</v>
      </c>
      <c r="I1280" s="62" t="s">
        <v>782</v>
      </c>
      <c r="J1280" s="10"/>
    </row>
    <row r="1281" spans="1:10" ht="35.15" customHeight="1" x14ac:dyDescent="0.25">
      <c r="A1281" s="16" t="s">
        <v>26</v>
      </c>
      <c r="B1281" s="4" t="s">
        <v>551</v>
      </c>
      <c r="C1281" s="4" t="s">
        <v>766</v>
      </c>
      <c r="D1281" s="4" t="s">
        <v>134</v>
      </c>
      <c r="E1281" s="4" t="s">
        <v>1847</v>
      </c>
      <c r="F1281" s="16" t="s">
        <v>156</v>
      </c>
      <c r="G1281" s="9" t="s">
        <v>356</v>
      </c>
      <c r="H1281" s="4" t="s">
        <v>2</v>
      </c>
      <c r="I1281" s="62" t="s">
        <v>783</v>
      </c>
      <c r="J1281" s="10"/>
    </row>
    <row r="1282" spans="1:10" ht="35.15" customHeight="1" x14ac:dyDescent="0.25">
      <c r="A1282" s="16" t="s">
        <v>26</v>
      </c>
      <c r="B1282" s="4" t="s">
        <v>645</v>
      </c>
      <c r="C1282" s="4" t="s">
        <v>740</v>
      </c>
      <c r="D1282" s="4" t="s">
        <v>134</v>
      </c>
      <c r="E1282" s="4" t="s">
        <v>1847</v>
      </c>
      <c r="F1282" s="4" t="s">
        <v>299</v>
      </c>
      <c r="G1282" s="9" t="s">
        <v>1011</v>
      </c>
      <c r="H1282" s="4" t="s">
        <v>0</v>
      </c>
      <c r="I1282" s="62" t="s">
        <v>1012</v>
      </c>
      <c r="J1282" s="10">
        <v>15</v>
      </c>
    </row>
    <row r="1283" spans="1:10" ht="35.15" customHeight="1" x14ac:dyDescent="0.25">
      <c r="A1283" s="16" t="s">
        <v>26</v>
      </c>
      <c r="B1283" s="4" t="s">
        <v>645</v>
      </c>
      <c r="C1283" s="4" t="s">
        <v>740</v>
      </c>
      <c r="D1283" s="4" t="s">
        <v>134</v>
      </c>
      <c r="E1283" s="4" t="s">
        <v>1847</v>
      </c>
      <c r="F1283" s="4" t="s">
        <v>299</v>
      </c>
      <c r="G1283" s="9" t="s">
        <v>1011</v>
      </c>
      <c r="H1283" s="4" t="s">
        <v>1</v>
      </c>
      <c r="I1283" s="62" t="s">
        <v>1013</v>
      </c>
      <c r="J1283" s="10">
        <v>12</v>
      </c>
    </row>
    <row r="1284" spans="1:10" ht="35.15" customHeight="1" x14ac:dyDescent="0.25">
      <c r="A1284" s="16" t="s">
        <v>26</v>
      </c>
      <c r="B1284" s="4" t="s">
        <v>645</v>
      </c>
      <c r="C1284" s="4" t="s">
        <v>740</v>
      </c>
      <c r="D1284" s="4" t="s">
        <v>134</v>
      </c>
      <c r="E1284" s="4" t="s">
        <v>1847</v>
      </c>
      <c r="F1284" s="4" t="s">
        <v>299</v>
      </c>
      <c r="G1284" s="9" t="s">
        <v>1011</v>
      </c>
      <c r="H1284" s="4" t="s">
        <v>2</v>
      </c>
      <c r="I1284" s="62" t="s">
        <v>1014</v>
      </c>
      <c r="J1284" s="10">
        <v>9</v>
      </c>
    </row>
    <row r="1285" spans="1:10" ht="35.15" customHeight="1" x14ac:dyDescent="0.25">
      <c r="A1285" s="16" t="s">
        <v>26</v>
      </c>
      <c r="B1285" s="4" t="s">
        <v>645</v>
      </c>
      <c r="C1285" s="4" t="s">
        <v>740</v>
      </c>
      <c r="D1285" s="4" t="s">
        <v>134</v>
      </c>
      <c r="E1285" s="4" t="s">
        <v>1847</v>
      </c>
      <c r="F1285" s="4" t="s">
        <v>301</v>
      </c>
      <c r="G1285" s="9" t="s">
        <v>1015</v>
      </c>
      <c r="H1285" s="4" t="s">
        <v>0</v>
      </c>
      <c r="I1285" s="62" t="s">
        <v>1016</v>
      </c>
      <c r="J1285" s="10">
        <v>9</v>
      </c>
    </row>
    <row r="1286" spans="1:10" ht="35.15" customHeight="1" x14ac:dyDescent="0.25">
      <c r="A1286" s="16" t="s">
        <v>26</v>
      </c>
      <c r="B1286" s="4" t="s">
        <v>645</v>
      </c>
      <c r="C1286" s="4" t="s">
        <v>740</v>
      </c>
      <c r="D1286" s="4" t="s">
        <v>134</v>
      </c>
      <c r="E1286" s="4" t="s">
        <v>1847</v>
      </c>
      <c r="F1286" s="4" t="s">
        <v>301</v>
      </c>
      <c r="G1286" s="9" t="s">
        <v>1015</v>
      </c>
      <c r="H1286" s="4" t="s">
        <v>1</v>
      </c>
      <c r="I1286" s="62" t="s">
        <v>1017</v>
      </c>
      <c r="J1286" s="10">
        <v>12</v>
      </c>
    </row>
    <row r="1287" spans="1:10" ht="35.15" customHeight="1" x14ac:dyDescent="0.25">
      <c r="A1287" s="16" t="s">
        <v>26</v>
      </c>
      <c r="B1287" s="4" t="s">
        <v>645</v>
      </c>
      <c r="C1287" s="4" t="s">
        <v>740</v>
      </c>
      <c r="D1287" s="4" t="s">
        <v>134</v>
      </c>
      <c r="E1287" s="4" t="s">
        <v>1847</v>
      </c>
      <c r="F1287" s="4" t="s">
        <v>301</v>
      </c>
      <c r="G1287" s="9" t="s">
        <v>1015</v>
      </c>
      <c r="H1287" s="4" t="s">
        <v>2</v>
      </c>
      <c r="I1287" s="62" t="s">
        <v>1018</v>
      </c>
      <c r="J1287" s="10">
        <v>15</v>
      </c>
    </row>
    <row r="1288" spans="1:10" ht="35.15" customHeight="1" x14ac:dyDescent="0.25">
      <c r="A1288" s="16" t="s">
        <v>26</v>
      </c>
      <c r="B1288" s="4" t="s">
        <v>645</v>
      </c>
      <c r="C1288" s="4" t="s">
        <v>740</v>
      </c>
      <c r="D1288" s="4" t="s">
        <v>134</v>
      </c>
      <c r="E1288" s="4" t="s">
        <v>1847</v>
      </c>
      <c r="F1288" s="4" t="s">
        <v>303</v>
      </c>
      <c r="G1288" s="9" t="s">
        <v>475</v>
      </c>
      <c r="H1288" s="4" t="s">
        <v>0</v>
      </c>
      <c r="I1288" s="62" t="s">
        <v>1019</v>
      </c>
      <c r="J1288" s="10">
        <v>12</v>
      </c>
    </row>
    <row r="1289" spans="1:10" ht="35.15" customHeight="1" x14ac:dyDescent="0.25">
      <c r="A1289" s="16" t="s">
        <v>26</v>
      </c>
      <c r="B1289" s="4" t="s">
        <v>645</v>
      </c>
      <c r="C1289" s="4" t="s">
        <v>740</v>
      </c>
      <c r="D1289" s="4" t="s">
        <v>134</v>
      </c>
      <c r="E1289" s="4" t="s">
        <v>1847</v>
      </c>
      <c r="F1289" s="4" t="s">
        <v>303</v>
      </c>
      <c r="G1289" s="9" t="s">
        <v>475</v>
      </c>
      <c r="H1289" s="4" t="s">
        <v>1</v>
      </c>
      <c r="I1289" s="62" t="s">
        <v>1020</v>
      </c>
      <c r="J1289" s="10">
        <v>12</v>
      </c>
    </row>
    <row r="1290" spans="1:10" ht="35.15" customHeight="1" x14ac:dyDescent="0.25">
      <c r="A1290" s="16" t="s">
        <v>26</v>
      </c>
      <c r="B1290" s="4" t="s">
        <v>645</v>
      </c>
      <c r="C1290" s="4" t="s">
        <v>740</v>
      </c>
      <c r="D1290" s="4" t="s">
        <v>134</v>
      </c>
      <c r="E1290" s="4" t="s">
        <v>1847</v>
      </c>
      <c r="F1290" s="4" t="s">
        <v>303</v>
      </c>
      <c r="G1290" s="9" t="s">
        <v>475</v>
      </c>
      <c r="H1290" s="4" t="s">
        <v>2</v>
      </c>
      <c r="I1290" s="62" t="s">
        <v>1021</v>
      </c>
      <c r="J1290" s="10">
        <v>12</v>
      </c>
    </row>
    <row r="1291" spans="1:10" ht="35.15" customHeight="1" x14ac:dyDescent="0.25">
      <c r="A1291" s="16" t="s">
        <v>26</v>
      </c>
      <c r="B1291" s="4" t="s">
        <v>645</v>
      </c>
      <c r="C1291" s="4" t="s">
        <v>752</v>
      </c>
      <c r="D1291" s="4" t="s">
        <v>134</v>
      </c>
      <c r="E1291" s="4" t="s">
        <v>1847</v>
      </c>
      <c r="F1291" s="4" t="s">
        <v>305</v>
      </c>
      <c r="G1291" s="9" t="s">
        <v>1022</v>
      </c>
      <c r="H1291" s="4" t="s">
        <v>0</v>
      </c>
      <c r="I1291" s="62" t="s">
        <v>1023</v>
      </c>
      <c r="J1291" s="10"/>
    </row>
    <row r="1292" spans="1:10" ht="35.15" customHeight="1" x14ac:dyDescent="0.25">
      <c r="A1292" s="16" t="s">
        <v>26</v>
      </c>
      <c r="B1292" s="4" t="s">
        <v>645</v>
      </c>
      <c r="C1292" s="4" t="s">
        <v>752</v>
      </c>
      <c r="D1292" s="4" t="s">
        <v>134</v>
      </c>
      <c r="E1292" s="4" t="s">
        <v>1847</v>
      </c>
      <c r="F1292" s="4" t="s">
        <v>305</v>
      </c>
      <c r="G1292" s="9" t="s">
        <v>1022</v>
      </c>
      <c r="H1292" s="4" t="s">
        <v>1</v>
      </c>
      <c r="I1292" s="62" t="s">
        <v>831</v>
      </c>
      <c r="J1292" s="10"/>
    </row>
    <row r="1293" spans="1:10" ht="35.15" customHeight="1" x14ac:dyDescent="0.25">
      <c r="A1293" s="16" t="s">
        <v>26</v>
      </c>
      <c r="B1293" s="4" t="s">
        <v>645</v>
      </c>
      <c r="C1293" s="4" t="s">
        <v>752</v>
      </c>
      <c r="D1293" s="4" t="s">
        <v>134</v>
      </c>
      <c r="E1293" s="4" t="s">
        <v>1847</v>
      </c>
      <c r="F1293" s="4" t="s">
        <v>305</v>
      </c>
      <c r="G1293" s="9" t="s">
        <v>1022</v>
      </c>
      <c r="H1293" s="4" t="s">
        <v>2</v>
      </c>
      <c r="I1293" s="62" t="s">
        <v>833</v>
      </c>
      <c r="J1293" s="10"/>
    </row>
    <row r="1294" spans="1:10" ht="35.15" customHeight="1" x14ac:dyDescent="0.25">
      <c r="A1294" s="16" t="s">
        <v>26</v>
      </c>
      <c r="B1294" s="4" t="s">
        <v>645</v>
      </c>
      <c r="C1294" s="4" t="s">
        <v>752</v>
      </c>
      <c r="D1294" s="4" t="s">
        <v>134</v>
      </c>
      <c r="E1294" s="4" t="s">
        <v>1847</v>
      </c>
      <c r="F1294" s="4" t="s">
        <v>307</v>
      </c>
      <c r="G1294" s="9" t="s">
        <v>1024</v>
      </c>
      <c r="H1294" s="4" t="s">
        <v>0</v>
      </c>
      <c r="I1294" s="62" t="s">
        <v>1025</v>
      </c>
      <c r="J1294" s="10">
        <v>18</v>
      </c>
    </row>
    <row r="1295" spans="1:10" ht="35.15" customHeight="1" x14ac:dyDescent="0.25">
      <c r="A1295" s="16" t="s">
        <v>26</v>
      </c>
      <c r="B1295" s="4" t="s">
        <v>645</v>
      </c>
      <c r="C1295" s="4" t="s">
        <v>752</v>
      </c>
      <c r="D1295" s="4" t="s">
        <v>134</v>
      </c>
      <c r="E1295" s="4" t="s">
        <v>1847</v>
      </c>
      <c r="F1295" s="4" t="s">
        <v>307</v>
      </c>
      <c r="G1295" s="9" t="s">
        <v>1024</v>
      </c>
      <c r="H1295" s="4" t="s">
        <v>1</v>
      </c>
      <c r="I1295" s="62" t="s">
        <v>1026</v>
      </c>
      <c r="J1295" s="10">
        <v>6</v>
      </c>
    </row>
    <row r="1296" spans="1:10" ht="35.15" customHeight="1" x14ac:dyDescent="0.25">
      <c r="A1296" s="16" t="s">
        <v>26</v>
      </c>
      <c r="B1296" s="4" t="s">
        <v>645</v>
      </c>
      <c r="C1296" s="4" t="s">
        <v>752</v>
      </c>
      <c r="D1296" s="4" t="s">
        <v>134</v>
      </c>
      <c r="E1296" s="4" t="s">
        <v>1847</v>
      </c>
      <c r="F1296" s="4" t="s">
        <v>307</v>
      </c>
      <c r="G1296" s="9" t="s">
        <v>1024</v>
      </c>
      <c r="H1296" s="4" t="s">
        <v>2</v>
      </c>
      <c r="I1296" s="62" t="s">
        <v>1027</v>
      </c>
      <c r="J1296" s="10">
        <v>12</v>
      </c>
    </row>
    <row r="1297" spans="1:10" ht="35.15" customHeight="1" x14ac:dyDescent="0.25">
      <c r="A1297" s="16" t="s">
        <v>26</v>
      </c>
      <c r="B1297" s="4" t="s">
        <v>645</v>
      </c>
      <c r="C1297" s="4" t="s">
        <v>752</v>
      </c>
      <c r="D1297" s="4" t="s">
        <v>134</v>
      </c>
      <c r="E1297" s="4" t="s">
        <v>1847</v>
      </c>
      <c r="F1297" s="4" t="s">
        <v>309</v>
      </c>
      <c r="G1297" s="9" t="s">
        <v>310</v>
      </c>
      <c r="H1297" s="4" t="s">
        <v>0</v>
      </c>
      <c r="I1297" s="62" t="s">
        <v>838</v>
      </c>
      <c r="J1297" s="10"/>
    </row>
    <row r="1298" spans="1:10" ht="35.15" customHeight="1" x14ac:dyDescent="0.25">
      <c r="A1298" s="16" t="s">
        <v>26</v>
      </c>
      <c r="B1298" s="4" t="s">
        <v>645</v>
      </c>
      <c r="C1298" s="4" t="s">
        <v>752</v>
      </c>
      <c r="D1298" s="4" t="s">
        <v>134</v>
      </c>
      <c r="E1298" s="4" t="s">
        <v>1847</v>
      </c>
      <c r="F1298" s="4" t="s">
        <v>309</v>
      </c>
      <c r="G1298" s="9" t="s">
        <v>310</v>
      </c>
      <c r="H1298" s="4" t="s">
        <v>1</v>
      </c>
      <c r="I1298" s="62" t="s">
        <v>839</v>
      </c>
      <c r="J1298" s="10"/>
    </row>
    <row r="1299" spans="1:10" ht="35.15" customHeight="1" x14ac:dyDescent="0.25">
      <c r="A1299" s="16" t="s">
        <v>26</v>
      </c>
      <c r="B1299" s="4" t="s">
        <v>645</v>
      </c>
      <c r="C1299" s="4" t="s">
        <v>752</v>
      </c>
      <c r="D1299" s="4" t="s">
        <v>134</v>
      </c>
      <c r="E1299" s="4" t="s">
        <v>1847</v>
      </c>
      <c r="F1299" s="4" t="s">
        <v>309</v>
      </c>
      <c r="G1299" s="9" t="s">
        <v>310</v>
      </c>
      <c r="H1299" s="4" t="s">
        <v>2</v>
      </c>
      <c r="I1299" s="62" t="s">
        <v>840</v>
      </c>
      <c r="J1299" s="10"/>
    </row>
    <row r="1300" spans="1:10" ht="35.15" customHeight="1" x14ac:dyDescent="0.25">
      <c r="A1300" s="16" t="s">
        <v>26</v>
      </c>
      <c r="B1300" s="4" t="s">
        <v>645</v>
      </c>
      <c r="C1300" s="4" t="s">
        <v>752</v>
      </c>
      <c r="D1300" s="4" t="s">
        <v>134</v>
      </c>
      <c r="E1300" s="4" t="s">
        <v>1847</v>
      </c>
      <c r="F1300" s="4" t="s">
        <v>309</v>
      </c>
      <c r="G1300" s="9" t="s">
        <v>310</v>
      </c>
      <c r="H1300" s="4" t="s">
        <v>3</v>
      </c>
      <c r="I1300" s="62" t="s">
        <v>841</v>
      </c>
      <c r="J1300" s="10"/>
    </row>
    <row r="1301" spans="1:10" ht="35.15" customHeight="1" x14ac:dyDescent="0.25">
      <c r="A1301" s="16" t="s">
        <v>26</v>
      </c>
      <c r="B1301" s="4" t="s">
        <v>645</v>
      </c>
      <c r="C1301" s="4" t="s">
        <v>752</v>
      </c>
      <c r="D1301" s="4" t="s">
        <v>134</v>
      </c>
      <c r="E1301" s="4" t="s">
        <v>1847</v>
      </c>
      <c r="F1301" s="4" t="s">
        <v>311</v>
      </c>
      <c r="G1301" s="9" t="s">
        <v>312</v>
      </c>
      <c r="H1301" s="4" t="s">
        <v>0</v>
      </c>
      <c r="I1301" s="62" t="s">
        <v>606</v>
      </c>
      <c r="J1301" s="10">
        <v>12</v>
      </c>
    </row>
    <row r="1302" spans="1:10" ht="35.15" customHeight="1" x14ac:dyDescent="0.25">
      <c r="A1302" s="16" t="s">
        <v>26</v>
      </c>
      <c r="B1302" s="4" t="s">
        <v>645</v>
      </c>
      <c r="C1302" s="4" t="s">
        <v>752</v>
      </c>
      <c r="D1302" s="4" t="s">
        <v>134</v>
      </c>
      <c r="E1302" s="4" t="s">
        <v>1847</v>
      </c>
      <c r="F1302" s="4" t="s">
        <v>311</v>
      </c>
      <c r="G1302" s="9" t="s">
        <v>312</v>
      </c>
      <c r="H1302" s="4" t="s">
        <v>1</v>
      </c>
      <c r="I1302" s="62" t="s">
        <v>607</v>
      </c>
      <c r="J1302" s="10">
        <v>12</v>
      </c>
    </row>
    <row r="1303" spans="1:10" ht="35.15" customHeight="1" x14ac:dyDescent="0.25">
      <c r="A1303" s="16" t="s">
        <v>26</v>
      </c>
      <c r="B1303" s="4" t="s">
        <v>645</v>
      </c>
      <c r="C1303" s="4" t="s">
        <v>752</v>
      </c>
      <c r="D1303" s="4" t="s">
        <v>134</v>
      </c>
      <c r="E1303" s="4" t="s">
        <v>1847</v>
      </c>
      <c r="F1303" s="4" t="s">
        <v>311</v>
      </c>
      <c r="G1303" s="9" t="s">
        <v>312</v>
      </c>
      <c r="H1303" s="4" t="s">
        <v>2</v>
      </c>
      <c r="I1303" s="62" t="s">
        <v>608</v>
      </c>
      <c r="J1303" s="10">
        <v>12</v>
      </c>
    </row>
    <row r="1304" spans="1:10" ht="35.15" customHeight="1" x14ac:dyDescent="0.25">
      <c r="A1304" s="16" t="s">
        <v>26</v>
      </c>
      <c r="B1304" s="4" t="s">
        <v>645</v>
      </c>
      <c r="C1304" s="4" t="s">
        <v>752</v>
      </c>
      <c r="D1304" s="4" t="s">
        <v>134</v>
      </c>
      <c r="E1304" s="4" t="s">
        <v>1847</v>
      </c>
      <c r="F1304" s="4" t="s">
        <v>169</v>
      </c>
      <c r="G1304" s="9" t="s">
        <v>170</v>
      </c>
      <c r="H1304" s="4" t="s">
        <v>0</v>
      </c>
      <c r="I1304" s="62" t="s">
        <v>964</v>
      </c>
      <c r="J1304" s="10"/>
    </row>
    <row r="1305" spans="1:10" ht="35.15" customHeight="1" x14ac:dyDescent="0.25">
      <c r="A1305" s="16" t="s">
        <v>26</v>
      </c>
      <c r="B1305" s="4" t="s">
        <v>645</v>
      </c>
      <c r="C1305" s="4" t="s">
        <v>752</v>
      </c>
      <c r="D1305" s="4" t="s">
        <v>134</v>
      </c>
      <c r="E1305" s="4" t="s">
        <v>1847</v>
      </c>
      <c r="F1305" s="4" t="s">
        <v>169</v>
      </c>
      <c r="G1305" s="9" t="s">
        <v>170</v>
      </c>
      <c r="H1305" s="4" t="s">
        <v>1</v>
      </c>
      <c r="I1305" s="62" t="s">
        <v>965</v>
      </c>
      <c r="J1305" s="10"/>
    </row>
    <row r="1306" spans="1:10" ht="35.15" customHeight="1" x14ac:dyDescent="0.25">
      <c r="A1306" s="16" t="s">
        <v>26</v>
      </c>
      <c r="B1306" s="4" t="s">
        <v>645</v>
      </c>
      <c r="C1306" s="4" t="s">
        <v>752</v>
      </c>
      <c r="D1306" s="4" t="s">
        <v>134</v>
      </c>
      <c r="E1306" s="4" t="s">
        <v>1847</v>
      </c>
      <c r="F1306" s="16" t="s">
        <v>169</v>
      </c>
      <c r="G1306" s="9" t="s">
        <v>170</v>
      </c>
      <c r="H1306" s="4" t="s">
        <v>2</v>
      </c>
      <c r="I1306" s="62" t="s">
        <v>1028</v>
      </c>
      <c r="J1306" s="10"/>
    </row>
    <row r="1307" spans="1:10" ht="35.15" customHeight="1" x14ac:dyDescent="0.25">
      <c r="A1307" s="16" t="s">
        <v>26</v>
      </c>
      <c r="B1307" s="4" t="s">
        <v>645</v>
      </c>
      <c r="C1307" s="4" t="s">
        <v>766</v>
      </c>
      <c r="D1307" s="4" t="s">
        <v>134</v>
      </c>
      <c r="E1307" s="4" t="s">
        <v>1847</v>
      </c>
      <c r="F1307" s="16" t="s">
        <v>313</v>
      </c>
      <c r="G1307" s="9" t="s">
        <v>477</v>
      </c>
      <c r="H1307" s="4" t="s">
        <v>0</v>
      </c>
      <c r="I1307" s="62" t="s">
        <v>1029</v>
      </c>
      <c r="J1307" s="10">
        <v>12</v>
      </c>
    </row>
    <row r="1308" spans="1:10" ht="35.15" customHeight="1" x14ac:dyDescent="0.25">
      <c r="A1308" s="16" t="s">
        <v>26</v>
      </c>
      <c r="B1308" s="4" t="s">
        <v>645</v>
      </c>
      <c r="C1308" s="4" t="s">
        <v>766</v>
      </c>
      <c r="D1308" s="4" t="s">
        <v>134</v>
      </c>
      <c r="E1308" s="4" t="s">
        <v>1847</v>
      </c>
      <c r="F1308" s="16" t="s">
        <v>313</v>
      </c>
      <c r="G1308" s="9" t="s">
        <v>477</v>
      </c>
      <c r="H1308" s="4" t="s">
        <v>1</v>
      </c>
      <c r="I1308" s="62" t="s">
        <v>1030</v>
      </c>
      <c r="J1308" s="10">
        <v>12</v>
      </c>
    </row>
    <row r="1309" spans="1:10" ht="35.15" customHeight="1" x14ac:dyDescent="0.25">
      <c r="A1309" s="16" t="s">
        <v>26</v>
      </c>
      <c r="B1309" s="4" t="s">
        <v>645</v>
      </c>
      <c r="C1309" s="4" t="s">
        <v>766</v>
      </c>
      <c r="D1309" s="4" t="s">
        <v>134</v>
      </c>
      <c r="E1309" s="4" t="s">
        <v>1847</v>
      </c>
      <c r="F1309" s="4" t="s">
        <v>313</v>
      </c>
      <c r="G1309" s="9" t="s">
        <v>477</v>
      </c>
      <c r="H1309" s="4" t="s">
        <v>2</v>
      </c>
      <c r="I1309" s="62" t="s">
        <v>1031</v>
      </c>
      <c r="J1309" s="10">
        <v>12</v>
      </c>
    </row>
    <row r="1310" spans="1:10" ht="35.15" customHeight="1" x14ac:dyDescent="0.25">
      <c r="A1310" s="16" t="s">
        <v>26</v>
      </c>
      <c r="B1310" s="4" t="s">
        <v>645</v>
      </c>
      <c r="C1310" s="4" t="s">
        <v>766</v>
      </c>
      <c r="D1310" s="4" t="s">
        <v>134</v>
      </c>
      <c r="E1310" s="4" t="s">
        <v>1847</v>
      </c>
      <c r="F1310" s="4" t="s">
        <v>315</v>
      </c>
      <c r="G1310" s="9" t="s">
        <v>1032</v>
      </c>
      <c r="H1310" s="4" t="s">
        <v>0</v>
      </c>
      <c r="I1310" s="62" t="s">
        <v>846</v>
      </c>
      <c r="J1310" s="10"/>
    </row>
    <row r="1311" spans="1:10" ht="35.15" customHeight="1" x14ac:dyDescent="0.25">
      <c r="A1311" s="16" t="s">
        <v>26</v>
      </c>
      <c r="B1311" s="4" t="s">
        <v>645</v>
      </c>
      <c r="C1311" s="4" t="s">
        <v>766</v>
      </c>
      <c r="D1311" s="4" t="s">
        <v>134</v>
      </c>
      <c r="E1311" s="4" t="s">
        <v>1847</v>
      </c>
      <c r="F1311" s="4" t="s">
        <v>315</v>
      </c>
      <c r="G1311" s="9" t="s">
        <v>1032</v>
      </c>
      <c r="H1311" s="4" t="s">
        <v>1</v>
      </c>
      <c r="I1311" s="62" t="s">
        <v>847</v>
      </c>
      <c r="J1311" s="10"/>
    </row>
    <row r="1312" spans="1:10" ht="35.15" customHeight="1" x14ac:dyDescent="0.25">
      <c r="A1312" s="16" t="s">
        <v>26</v>
      </c>
      <c r="B1312" s="4" t="s">
        <v>645</v>
      </c>
      <c r="C1312" s="4" t="s">
        <v>766</v>
      </c>
      <c r="D1312" s="4" t="s">
        <v>134</v>
      </c>
      <c r="E1312" s="4" t="s">
        <v>1847</v>
      </c>
      <c r="F1312" s="4" t="s">
        <v>315</v>
      </c>
      <c r="G1312" s="9" t="s">
        <v>1032</v>
      </c>
      <c r="H1312" s="4" t="s">
        <v>2</v>
      </c>
      <c r="I1312" s="62" t="s">
        <v>848</v>
      </c>
      <c r="J1312" s="10"/>
    </row>
    <row r="1313" spans="1:10" ht="35.15" customHeight="1" x14ac:dyDescent="0.25">
      <c r="A1313" s="16" t="s">
        <v>26</v>
      </c>
      <c r="B1313" s="4" t="s">
        <v>645</v>
      </c>
      <c r="C1313" s="4" t="s">
        <v>766</v>
      </c>
      <c r="D1313" s="4" t="s">
        <v>134</v>
      </c>
      <c r="E1313" s="4" t="s">
        <v>1847</v>
      </c>
      <c r="F1313" s="4" t="s">
        <v>315</v>
      </c>
      <c r="G1313" s="9" t="s">
        <v>1032</v>
      </c>
      <c r="H1313" s="4" t="s">
        <v>3</v>
      </c>
      <c r="I1313" s="62" t="s">
        <v>849</v>
      </c>
      <c r="J1313" s="10"/>
    </row>
    <row r="1314" spans="1:10" ht="35.15" customHeight="1" x14ac:dyDescent="0.25">
      <c r="A1314" s="16" t="s">
        <v>26</v>
      </c>
      <c r="B1314" s="4" t="s">
        <v>645</v>
      </c>
      <c r="C1314" s="4" t="s">
        <v>766</v>
      </c>
      <c r="D1314" s="4" t="s">
        <v>134</v>
      </c>
      <c r="E1314" s="4" t="s">
        <v>1847</v>
      </c>
      <c r="F1314" s="4" t="s">
        <v>317</v>
      </c>
      <c r="G1314" s="9" t="s">
        <v>1033</v>
      </c>
      <c r="H1314" s="4" t="s">
        <v>0</v>
      </c>
      <c r="I1314" s="62" t="s">
        <v>851</v>
      </c>
      <c r="J1314" s="10"/>
    </row>
    <row r="1315" spans="1:10" ht="35.15" customHeight="1" x14ac:dyDescent="0.25">
      <c r="A1315" s="16" t="s">
        <v>26</v>
      </c>
      <c r="B1315" s="4" t="s">
        <v>645</v>
      </c>
      <c r="C1315" s="4" t="s">
        <v>766</v>
      </c>
      <c r="D1315" s="4" t="s">
        <v>134</v>
      </c>
      <c r="E1315" s="4" t="s">
        <v>1847</v>
      </c>
      <c r="F1315" s="4" t="s">
        <v>317</v>
      </c>
      <c r="G1315" s="9" t="s">
        <v>1033</v>
      </c>
      <c r="H1315" s="4" t="s">
        <v>1</v>
      </c>
      <c r="I1315" s="62" t="s">
        <v>1034</v>
      </c>
      <c r="J1315" s="10"/>
    </row>
    <row r="1316" spans="1:10" ht="35.15" customHeight="1" x14ac:dyDescent="0.25">
      <c r="A1316" s="16" t="s">
        <v>26</v>
      </c>
      <c r="B1316" s="4" t="s">
        <v>645</v>
      </c>
      <c r="C1316" s="4" t="s">
        <v>766</v>
      </c>
      <c r="D1316" s="4" t="s">
        <v>134</v>
      </c>
      <c r="E1316" s="4" t="s">
        <v>1847</v>
      </c>
      <c r="F1316" s="4" t="s">
        <v>317</v>
      </c>
      <c r="G1316" s="9" t="s">
        <v>1033</v>
      </c>
      <c r="H1316" s="4" t="s">
        <v>2</v>
      </c>
      <c r="I1316" s="62" t="s">
        <v>853</v>
      </c>
      <c r="J1316" s="10"/>
    </row>
    <row r="1317" spans="1:10" ht="35.15" customHeight="1" x14ac:dyDescent="0.25">
      <c r="A1317" s="16" t="s">
        <v>26</v>
      </c>
      <c r="B1317" s="4" t="s">
        <v>645</v>
      </c>
      <c r="C1317" s="4" t="s">
        <v>766</v>
      </c>
      <c r="D1317" s="4" t="s">
        <v>134</v>
      </c>
      <c r="E1317" s="4" t="s">
        <v>1847</v>
      </c>
      <c r="F1317" s="4" t="s">
        <v>319</v>
      </c>
      <c r="G1317" s="9" t="s">
        <v>1035</v>
      </c>
      <c r="H1317" s="4" t="s">
        <v>0</v>
      </c>
      <c r="I1317" s="62" t="s">
        <v>855</v>
      </c>
      <c r="J1317" s="10"/>
    </row>
    <row r="1318" spans="1:10" ht="35.15" customHeight="1" x14ac:dyDescent="0.25">
      <c r="A1318" s="16" t="s">
        <v>26</v>
      </c>
      <c r="B1318" s="4" t="s">
        <v>645</v>
      </c>
      <c r="C1318" s="4" t="s">
        <v>766</v>
      </c>
      <c r="D1318" s="4" t="s">
        <v>134</v>
      </c>
      <c r="E1318" s="4" t="s">
        <v>1847</v>
      </c>
      <c r="F1318" s="4" t="s">
        <v>319</v>
      </c>
      <c r="G1318" s="9" t="s">
        <v>1035</v>
      </c>
      <c r="H1318" s="4" t="s">
        <v>1</v>
      </c>
      <c r="I1318" s="62" t="s">
        <v>856</v>
      </c>
      <c r="J1318" s="10"/>
    </row>
    <row r="1319" spans="1:10" ht="35.15" customHeight="1" x14ac:dyDescent="0.25">
      <c r="A1319" s="16" t="s">
        <v>26</v>
      </c>
      <c r="B1319" s="4" t="s">
        <v>645</v>
      </c>
      <c r="C1319" s="4" t="s">
        <v>766</v>
      </c>
      <c r="D1319" s="4" t="s">
        <v>134</v>
      </c>
      <c r="E1319" s="4" t="s">
        <v>1847</v>
      </c>
      <c r="F1319" s="4" t="s">
        <v>319</v>
      </c>
      <c r="G1319" s="9" t="s">
        <v>1035</v>
      </c>
      <c r="H1319" s="4" t="s">
        <v>2</v>
      </c>
      <c r="I1319" s="62" t="s">
        <v>857</v>
      </c>
      <c r="J1319" s="10"/>
    </row>
    <row r="1320" spans="1:10" ht="35.15" customHeight="1" x14ac:dyDescent="0.25">
      <c r="A1320" s="16" t="s">
        <v>26</v>
      </c>
      <c r="B1320" s="4" t="s">
        <v>645</v>
      </c>
      <c r="C1320" s="4" t="s">
        <v>766</v>
      </c>
      <c r="D1320" s="4" t="s">
        <v>134</v>
      </c>
      <c r="E1320" s="4" t="s">
        <v>1847</v>
      </c>
      <c r="F1320" s="4" t="s">
        <v>321</v>
      </c>
      <c r="G1320" s="9" t="s">
        <v>1036</v>
      </c>
      <c r="H1320" s="4" t="s">
        <v>0</v>
      </c>
      <c r="I1320" s="62" t="s">
        <v>859</v>
      </c>
      <c r="J1320" s="10">
        <v>12</v>
      </c>
    </row>
    <row r="1321" spans="1:10" ht="35.15" customHeight="1" x14ac:dyDescent="0.25">
      <c r="A1321" s="16" t="s">
        <v>26</v>
      </c>
      <c r="B1321" s="4" t="s">
        <v>645</v>
      </c>
      <c r="C1321" s="4" t="s">
        <v>766</v>
      </c>
      <c r="D1321" s="4" t="s">
        <v>134</v>
      </c>
      <c r="E1321" s="4" t="s">
        <v>1847</v>
      </c>
      <c r="F1321" s="4" t="s">
        <v>321</v>
      </c>
      <c r="G1321" s="9" t="s">
        <v>1036</v>
      </c>
      <c r="H1321" s="4" t="s">
        <v>1</v>
      </c>
      <c r="I1321" s="62" t="s">
        <v>860</v>
      </c>
      <c r="J1321" s="10">
        <v>12</v>
      </c>
    </row>
    <row r="1322" spans="1:10" ht="35.15" customHeight="1" x14ac:dyDescent="0.25">
      <c r="A1322" s="16" t="s">
        <v>26</v>
      </c>
      <c r="B1322" s="4" t="s">
        <v>645</v>
      </c>
      <c r="C1322" s="4" t="s">
        <v>766</v>
      </c>
      <c r="D1322" s="4" t="s">
        <v>134</v>
      </c>
      <c r="E1322" s="4" t="s">
        <v>1847</v>
      </c>
      <c r="F1322" s="4" t="s">
        <v>321</v>
      </c>
      <c r="G1322" s="9" t="s">
        <v>1036</v>
      </c>
      <c r="H1322" s="4" t="s">
        <v>2</v>
      </c>
      <c r="I1322" s="62" t="s">
        <v>861</v>
      </c>
      <c r="J1322" s="10">
        <v>12</v>
      </c>
    </row>
    <row r="1323" spans="1:10" ht="35.15" customHeight="1" x14ac:dyDescent="0.25">
      <c r="A1323" s="16" t="s">
        <v>26</v>
      </c>
      <c r="B1323" s="4" t="s">
        <v>645</v>
      </c>
      <c r="C1323" s="4" t="s">
        <v>766</v>
      </c>
      <c r="D1323" s="4" t="s">
        <v>134</v>
      </c>
      <c r="E1323" s="4" t="s">
        <v>1847</v>
      </c>
      <c r="F1323" s="4" t="s">
        <v>178</v>
      </c>
      <c r="G1323" s="9" t="s">
        <v>179</v>
      </c>
      <c r="H1323" s="4" t="s">
        <v>0</v>
      </c>
      <c r="I1323" s="62" t="s">
        <v>980</v>
      </c>
      <c r="J1323" s="10">
        <v>12</v>
      </c>
    </row>
    <row r="1324" spans="1:10" ht="35.15" customHeight="1" x14ac:dyDescent="0.25">
      <c r="A1324" s="16" t="s">
        <v>26</v>
      </c>
      <c r="B1324" s="4" t="s">
        <v>645</v>
      </c>
      <c r="C1324" s="4" t="s">
        <v>766</v>
      </c>
      <c r="D1324" s="4" t="s">
        <v>134</v>
      </c>
      <c r="E1324" s="4" t="s">
        <v>1847</v>
      </c>
      <c r="F1324" s="4" t="s">
        <v>178</v>
      </c>
      <c r="G1324" s="9" t="s">
        <v>179</v>
      </c>
      <c r="H1324" s="4" t="s">
        <v>1</v>
      </c>
      <c r="I1324" s="62" t="s">
        <v>981</v>
      </c>
      <c r="J1324" s="10">
        <v>12</v>
      </c>
    </row>
    <row r="1325" spans="1:10" ht="35.15" customHeight="1" x14ac:dyDescent="0.25">
      <c r="A1325" s="16" t="s">
        <v>26</v>
      </c>
      <c r="B1325" s="4" t="s">
        <v>645</v>
      </c>
      <c r="C1325" s="4" t="s">
        <v>766</v>
      </c>
      <c r="D1325" s="4" t="s">
        <v>134</v>
      </c>
      <c r="E1325" s="4" t="s">
        <v>1847</v>
      </c>
      <c r="F1325" s="4" t="s">
        <v>178</v>
      </c>
      <c r="G1325" s="9" t="s">
        <v>179</v>
      </c>
      <c r="H1325" s="4" t="s">
        <v>2</v>
      </c>
      <c r="I1325" s="62" t="s">
        <v>982</v>
      </c>
      <c r="J1325" s="10">
        <v>12</v>
      </c>
    </row>
    <row r="1326" spans="1:10" ht="35.15" customHeight="1" x14ac:dyDescent="0.25">
      <c r="A1326" s="16" t="s">
        <v>26</v>
      </c>
      <c r="B1326" s="4" t="s">
        <v>551</v>
      </c>
      <c r="C1326" s="4" t="s">
        <v>740</v>
      </c>
      <c r="D1326" s="4" t="s">
        <v>110</v>
      </c>
      <c r="E1326" s="4" t="s">
        <v>1848</v>
      </c>
      <c r="F1326" s="4" t="s">
        <v>396</v>
      </c>
      <c r="G1326" s="9" t="s">
        <v>397</v>
      </c>
      <c r="H1326" s="4" t="s">
        <v>0</v>
      </c>
      <c r="I1326" s="62" t="s">
        <v>621</v>
      </c>
      <c r="J1326" s="10">
        <v>16</v>
      </c>
    </row>
    <row r="1327" spans="1:10" ht="35.15" customHeight="1" x14ac:dyDescent="0.25">
      <c r="A1327" s="16" t="s">
        <v>26</v>
      </c>
      <c r="B1327" s="4" t="s">
        <v>551</v>
      </c>
      <c r="C1327" s="4" t="s">
        <v>740</v>
      </c>
      <c r="D1327" s="4" t="s">
        <v>110</v>
      </c>
      <c r="E1327" s="4" t="s">
        <v>1848</v>
      </c>
      <c r="F1327" s="4" t="s">
        <v>396</v>
      </c>
      <c r="G1327" s="9" t="s">
        <v>397</v>
      </c>
      <c r="H1327" s="4" t="s">
        <v>1</v>
      </c>
      <c r="I1327" s="62" t="s">
        <v>622</v>
      </c>
      <c r="J1327" s="10">
        <v>8</v>
      </c>
    </row>
    <row r="1328" spans="1:10" ht="35.15" customHeight="1" x14ac:dyDescent="0.25">
      <c r="A1328" s="16" t="s">
        <v>26</v>
      </c>
      <c r="B1328" s="4" t="s">
        <v>551</v>
      </c>
      <c r="C1328" s="4" t="s">
        <v>740</v>
      </c>
      <c r="D1328" s="4" t="s">
        <v>110</v>
      </c>
      <c r="E1328" s="4" t="s">
        <v>1848</v>
      </c>
      <c r="F1328" s="4" t="s">
        <v>396</v>
      </c>
      <c r="G1328" s="9" t="s">
        <v>397</v>
      </c>
      <c r="H1328" s="4" t="s">
        <v>2</v>
      </c>
      <c r="I1328" s="62" t="s">
        <v>623</v>
      </c>
      <c r="J1328" s="10">
        <v>12</v>
      </c>
    </row>
    <row r="1329" spans="1:10" ht="35.15" customHeight="1" x14ac:dyDescent="0.25">
      <c r="A1329" s="16" t="s">
        <v>26</v>
      </c>
      <c r="B1329" s="4" t="s">
        <v>551</v>
      </c>
      <c r="C1329" s="4" t="s">
        <v>740</v>
      </c>
      <c r="D1329" s="4" t="s">
        <v>110</v>
      </c>
      <c r="E1329" s="4" t="s">
        <v>1848</v>
      </c>
      <c r="F1329" s="4" t="s">
        <v>399</v>
      </c>
      <c r="G1329" s="9" t="s">
        <v>400</v>
      </c>
      <c r="H1329" s="4" t="s">
        <v>0</v>
      </c>
      <c r="I1329" s="62" t="s">
        <v>624</v>
      </c>
      <c r="J1329" s="10">
        <v>16</v>
      </c>
    </row>
    <row r="1330" spans="1:10" ht="35.15" customHeight="1" x14ac:dyDescent="0.25">
      <c r="A1330" s="16" t="s">
        <v>26</v>
      </c>
      <c r="B1330" s="4" t="s">
        <v>551</v>
      </c>
      <c r="C1330" s="4" t="s">
        <v>740</v>
      </c>
      <c r="D1330" s="4" t="s">
        <v>110</v>
      </c>
      <c r="E1330" s="4" t="s">
        <v>1848</v>
      </c>
      <c r="F1330" s="4" t="s">
        <v>399</v>
      </c>
      <c r="G1330" s="9" t="s">
        <v>400</v>
      </c>
      <c r="H1330" s="4" t="s">
        <v>1</v>
      </c>
      <c r="I1330" s="62" t="s">
        <v>625</v>
      </c>
      <c r="J1330" s="10">
        <v>14</v>
      </c>
    </row>
    <row r="1331" spans="1:10" ht="35.15" customHeight="1" x14ac:dyDescent="0.25">
      <c r="A1331" s="16" t="s">
        <v>26</v>
      </c>
      <c r="B1331" s="4" t="s">
        <v>551</v>
      </c>
      <c r="C1331" s="4" t="s">
        <v>740</v>
      </c>
      <c r="D1331" s="4" t="s">
        <v>110</v>
      </c>
      <c r="E1331" s="4" t="s">
        <v>1848</v>
      </c>
      <c r="F1331" s="4" t="s">
        <v>399</v>
      </c>
      <c r="G1331" s="9" t="s">
        <v>400</v>
      </c>
      <c r="H1331" s="4" t="s">
        <v>2</v>
      </c>
      <c r="I1331" s="62" t="s">
        <v>626</v>
      </c>
      <c r="J1331" s="10">
        <v>6</v>
      </c>
    </row>
    <row r="1332" spans="1:10" ht="35.15" customHeight="1" x14ac:dyDescent="0.25">
      <c r="A1332" s="16" t="s">
        <v>26</v>
      </c>
      <c r="B1332" s="4" t="s">
        <v>551</v>
      </c>
      <c r="C1332" s="4" t="s">
        <v>740</v>
      </c>
      <c r="D1332" s="4" t="s">
        <v>110</v>
      </c>
      <c r="E1332" s="4" t="s">
        <v>1848</v>
      </c>
      <c r="F1332" s="4" t="s">
        <v>401</v>
      </c>
      <c r="G1332" s="9" t="s">
        <v>402</v>
      </c>
      <c r="H1332" s="4" t="s">
        <v>0</v>
      </c>
      <c r="I1332" s="62" t="s">
        <v>627</v>
      </c>
      <c r="J1332" s="10">
        <v>14</v>
      </c>
    </row>
    <row r="1333" spans="1:10" ht="35.15" customHeight="1" x14ac:dyDescent="0.25">
      <c r="A1333" s="16" t="s">
        <v>26</v>
      </c>
      <c r="B1333" s="4" t="s">
        <v>551</v>
      </c>
      <c r="C1333" s="4" t="s">
        <v>740</v>
      </c>
      <c r="D1333" s="4" t="s">
        <v>110</v>
      </c>
      <c r="E1333" s="4" t="s">
        <v>1848</v>
      </c>
      <c r="F1333" s="4" t="s">
        <v>401</v>
      </c>
      <c r="G1333" s="9" t="s">
        <v>402</v>
      </c>
      <c r="H1333" s="4" t="s">
        <v>1</v>
      </c>
      <c r="I1333" s="62" t="s">
        <v>628</v>
      </c>
      <c r="J1333" s="10">
        <v>18</v>
      </c>
    </row>
    <row r="1334" spans="1:10" ht="35.15" customHeight="1" x14ac:dyDescent="0.25">
      <c r="A1334" s="16" t="s">
        <v>26</v>
      </c>
      <c r="B1334" s="4" t="s">
        <v>551</v>
      </c>
      <c r="C1334" s="4" t="s">
        <v>740</v>
      </c>
      <c r="D1334" s="4" t="s">
        <v>110</v>
      </c>
      <c r="E1334" s="4" t="s">
        <v>1848</v>
      </c>
      <c r="F1334" s="16" t="s">
        <v>401</v>
      </c>
      <c r="G1334" s="9" t="s">
        <v>402</v>
      </c>
      <c r="H1334" s="4" t="s">
        <v>2</v>
      </c>
      <c r="I1334" s="62" t="s">
        <v>629</v>
      </c>
      <c r="J1334" s="10">
        <v>4</v>
      </c>
    </row>
    <row r="1335" spans="1:10" ht="35.15" customHeight="1" x14ac:dyDescent="0.25">
      <c r="A1335" s="16" t="s">
        <v>26</v>
      </c>
      <c r="B1335" s="4" t="s">
        <v>551</v>
      </c>
      <c r="C1335" s="4" t="s">
        <v>740</v>
      </c>
      <c r="D1335" s="4" t="s">
        <v>110</v>
      </c>
      <c r="E1335" s="4" t="s">
        <v>1848</v>
      </c>
      <c r="F1335" s="16" t="s">
        <v>403</v>
      </c>
      <c r="G1335" s="9" t="s">
        <v>404</v>
      </c>
      <c r="H1335" s="4" t="s">
        <v>0</v>
      </c>
      <c r="I1335" s="62" t="s">
        <v>630</v>
      </c>
      <c r="J1335" s="10">
        <v>13</v>
      </c>
    </row>
    <row r="1336" spans="1:10" ht="35.15" customHeight="1" x14ac:dyDescent="0.25">
      <c r="A1336" s="16" t="s">
        <v>26</v>
      </c>
      <c r="B1336" s="4" t="s">
        <v>551</v>
      </c>
      <c r="C1336" s="4" t="s">
        <v>740</v>
      </c>
      <c r="D1336" s="4" t="s">
        <v>110</v>
      </c>
      <c r="E1336" s="4" t="s">
        <v>1848</v>
      </c>
      <c r="F1336" s="16" t="s">
        <v>403</v>
      </c>
      <c r="G1336" s="9" t="s">
        <v>404</v>
      </c>
      <c r="H1336" s="4" t="s">
        <v>1</v>
      </c>
      <c r="I1336" s="62" t="s">
        <v>631</v>
      </c>
      <c r="J1336" s="10">
        <v>11</v>
      </c>
    </row>
    <row r="1337" spans="1:10" ht="35.15" customHeight="1" x14ac:dyDescent="0.25">
      <c r="A1337" s="16" t="s">
        <v>26</v>
      </c>
      <c r="B1337" s="4" t="s">
        <v>551</v>
      </c>
      <c r="C1337" s="4" t="s">
        <v>740</v>
      </c>
      <c r="D1337" s="4" t="s">
        <v>110</v>
      </c>
      <c r="E1337" s="4" t="s">
        <v>1848</v>
      </c>
      <c r="F1337" s="4" t="s">
        <v>403</v>
      </c>
      <c r="G1337" s="9" t="s">
        <v>404</v>
      </c>
      <c r="H1337" s="4" t="s">
        <v>2</v>
      </c>
      <c r="I1337" s="62" t="s">
        <v>632</v>
      </c>
      <c r="J1337" s="10">
        <v>12</v>
      </c>
    </row>
    <row r="1338" spans="1:10" ht="35.15" customHeight="1" x14ac:dyDescent="0.25">
      <c r="A1338" s="16" t="s">
        <v>26</v>
      </c>
      <c r="B1338" s="4" t="s">
        <v>551</v>
      </c>
      <c r="C1338" s="4" t="s">
        <v>740</v>
      </c>
      <c r="D1338" s="4" t="s">
        <v>110</v>
      </c>
      <c r="E1338" s="4" t="s">
        <v>1848</v>
      </c>
      <c r="F1338" s="4" t="s">
        <v>188</v>
      </c>
      <c r="G1338" s="9" t="s">
        <v>405</v>
      </c>
      <c r="H1338" s="4" t="s">
        <v>0</v>
      </c>
      <c r="I1338" s="62" t="s">
        <v>570</v>
      </c>
      <c r="J1338" s="10">
        <v>12</v>
      </c>
    </row>
    <row r="1339" spans="1:10" ht="35.15" customHeight="1" x14ac:dyDescent="0.25">
      <c r="A1339" s="16" t="s">
        <v>26</v>
      </c>
      <c r="B1339" s="4" t="s">
        <v>551</v>
      </c>
      <c r="C1339" s="4" t="s">
        <v>740</v>
      </c>
      <c r="D1339" s="4" t="s">
        <v>110</v>
      </c>
      <c r="E1339" s="4" t="s">
        <v>1848</v>
      </c>
      <c r="F1339" s="4" t="s">
        <v>188</v>
      </c>
      <c r="G1339" s="9" t="s">
        <v>405</v>
      </c>
      <c r="H1339" s="4" t="s">
        <v>1</v>
      </c>
      <c r="I1339" s="62" t="s">
        <v>571</v>
      </c>
      <c r="J1339" s="10">
        <v>15</v>
      </c>
    </row>
    <row r="1340" spans="1:10" ht="35.15" customHeight="1" x14ac:dyDescent="0.25">
      <c r="A1340" s="16" t="s">
        <v>26</v>
      </c>
      <c r="B1340" s="4" t="s">
        <v>551</v>
      </c>
      <c r="C1340" s="4" t="s">
        <v>740</v>
      </c>
      <c r="D1340" s="4" t="s">
        <v>110</v>
      </c>
      <c r="E1340" s="4" t="s">
        <v>1848</v>
      </c>
      <c r="F1340" s="4" t="s">
        <v>188</v>
      </c>
      <c r="G1340" s="9" t="s">
        <v>405</v>
      </c>
      <c r="H1340" s="4" t="s">
        <v>2</v>
      </c>
      <c r="I1340" s="62" t="s">
        <v>572</v>
      </c>
      <c r="J1340" s="10">
        <v>9</v>
      </c>
    </row>
    <row r="1341" spans="1:10" ht="35.15" customHeight="1" x14ac:dyDescent="0.25">
      <c r="A1341" s="16" t="s">
        <v>26</v>
      </c>
      <c r="B1341" s="4" t="s">
        <v>645</v>
      </c>
      <c r="C1341" s="4" t="s">
        <v>740</v>
      </c>
      <c r="D1341" s="4" t="s">
        <v>110</v>
      </c>
      <c r="E1341" s="4" t="s">
        <v>1848</v>
      </c>
      <c r="F1341" s="4" t="s">
        <v>406</v>
      </c>
      <c r="G1341" s="9" t="s">
        <v>407</v>
      </c>
      <c r="H1341" s="4" t="s">
        <v>0</v>
      </c>
      <c r="I1341" s="62" t="s">
        <v>707</v>
      </c>
      <c r="J1341" s="10">
        <v>6</v>
      </c>
    </row>
    <row r="1342" spans="1:10" ht="35.15" customHeight="1" x14ac:dyDescent="0.25">
      <c r="A1342" s="16" t="s">
        <v>26</v>
      </c>
      <c r="B1342" s="4" t="s">
        <v>645</v>
      </c>
      <c r="C1342" s="4" t="s">
        <v>740</v>
      </c>
      <c r="D1342" s="4" t="s">
        <v>110</v>
      </c>
      <c r="E1342" s="4" t="s">
        <v>1848</v>
      </c>
      <c r="F1342" s="4" t="s">
        <v>406</v>
      </c>
      <c r="G1342" s="9" t="s">
        <v>407</v>
      </c>
      <c r="H1342" s="4" t="s">
        <v>1</v>
      </c>
      <c r="I1342" s="62" t="s">
        <v>708</v>
      </c>
      <c r="J1342" s="10">
        <v>15</v>
      </c>
    </row>
    <row r="1343" spans="1:10" ht="35.15" customHeight="1" x14ac:dyDescent="0.25">
      <c r="A1343" s="16" t="s">
        <v>26</v>
      </c>
      <c r="B1343" s="4" t="s">
        <v>645</v>
      </c>
      <c r="C1343" s="4" t="s">
        <v>740</v>
      </c>
      <c r="D1343" s="4" t="s">
        <v>110</v>
      </c>
      <c r="E1343" s="4" t="s">
        <v>1848</v>
      </c>
      <c r="F1343" s="4" t="s">
        <v>406</v>
      </c>
      <c r="G1343" s="9" t="s">
        <v>407</v>
      </c>
      <c r="H1343" s="4" t="s">
        <v>2</v>
      </c>
      <c r="I1343" s="62" t="s">
        <v>709</v>
      </c>
      <c r="J1343" s="10">
        <v>15</v>
      </c>
    </row>
    <row r="1344" spans="1:10" ht="35.15" customHeight="1" x14ac:dyDescent="0.25">
      <c r="A1344" s="16" t="s">
        <v>26</v>
      </c>
      <c r="B1344" s="4" t="s">
        <v>645</v>
      </c>
      <c r="C1344" s="4" t="s">
        <v>740</v>
      </c>
      <c r="D1344" s="4" t="s">
        <v>110</v>
      </c>
      <c r="E1344" s="4" t="s">
        <v>1848</v>
      </c>
      <c r="F1344" s="4" t="s">
        <v>408</v>
      </c>
      <c r="G1344" s="9" t="s">
        <v>409</v>
      </c>
      <c r="H1344" s="4" t="s">
        <v>0</v>
      </c>
      <c r="I1344" s="62" t="s">
        <v>710</v>
      </c>
      <c r="J1344" s="10">
        <v>18</v>
      </c>
    </row>
    <row r="1345" spans="1:10" ht="35.15" customHeight="1" x14ac:dyDescent="0.25">
      <c r="A1345" s="16" t="s">
        <v>26</v>
      </c>
      <c r="B1345" s="4" t="s">
        <v>645</v>
      </c>
      <c r="C1345" s="4" t="s">
        <v>740</v>
      </c>
      <c r="D1345" s="4" t="s">
        <v>110</v>
      </c>
      <c r="E1345" s="4" t="s">
        <v>1848</v>
      </c>
      <c r="F1345" s="4" t="s">
        <v>408</v>
      </c>
      <c r="G1345" s="9" t="s">
        <v>409</v>
      </c>
      <c r="H1345" s="4" t="s">
        <v>1</v>
      </c>
      <c r="I1345" s="62" t="s">
        <v>711</v>
      </c>
      <c r="J1345" s="10">
        <v>12</v>
      </c>
    </row>
    <row r="1346" spans="1:10" ht="35.15" customHeight="1" x14ac:dyDescent="0.25">
      <c r="A1346" s="16" t="s">
        <v>26</v>
      </c>
      <c r="B1346" s="4" t="s">
        <v>645</v>
      </c>
      <c r="C1346" s="4" t="s">
        <v>740</v>
      </c>
      <c r="D1346" s="4" t="s">
        <v>110</v>
      </c>
      <c r="E1346" s="4" t="s">
        <v>1848</v>
      </c>
      <c r="F1346" s="4" t="s">
        <v>408</v>
      </c>
      <c r="G1346" s="9" t="s">
        <v>409</v>
      </c>
      <c r="H1346" s="4" t="s">
        <v>2</v>
      </c>
      <c r="I1346" s="62" t="s">
        <v>712</v>
      </c>
      <c r="J1346" s="10">
        <v>6</v>
      </c>
    </row>
    <row r="1347" spans="1:10" ht="35.15" customHeight="1" x14ac:dyDescent="0.25">
      <c r="A1347" s="16" t="s">
        <v>26</v>
      </c>
      <c r="B1347" s="4" t="s">
        <v>645</v>
      </c>
      <c r="C1347" s="4" t="s">
        <v>740</v>
      </c>
      <c r="D1347" s="4" t="s">
        <v>110</v>
      </c>
      <c r="E1347" s="4" t="s">
        <v>1848</v>
      </c>
      <c r="F1347" s="4" t="s">
        <v>410</v>
      </c>
      <c r="G1347" s="9" t="s">
        <v>411</v>
      </c>
      <c r="H1347" s="4" t="s">
        <v>0</v>
      </c>
      <c r="I1347" s="62" t="s">
        <v>713</v>
      </c>
      <c r="J1347" s="10">
        <v>12</v>
      </c>
    </row>
    <row r="1348" spans="1:10" ht="35.15" customHeight="1" x14ac:dyDescent="0.25">
      <c r="A1348" s="16" t="s">
        <v>26</v>
      </c>
      <c r="B1348" s="4" t="s">
        <v>645</v>
      </c>
      <c r="C1348" s="4" t="s">
        <v>740</v>
      </c>
      <c r="D1348" s="4" t="s">
        <v>110</v>
      </c>
      <c r="E1348" s="4" t="s">
        <v>1848</v>
      </c>
      <c r="F1348" s="4" t="s">
        <v>410</v>
      </c>
      <c r="G1348" s="9" t="s">
        <v>411</v>
      </c>
      <c r="H1348" s="4" t="s">
        <v>1</v>
      </c>
      <c r="I1348" s="62" t="s">
        <v>714</v>
      </c>
      <c r="J1348" s="10">
        <v>6</v>
      </c>
    </row>
    <row r="1349" spans="1:10" ht="35.15" customHeight="1" x14ac:dyDescent="0.25">
      <c r="A1349" s="16" t="s">
        <v>26</v>
      </c>
      <c r="B1349" s="4" t="s">
        <v>645</v>
      </c>
      <c r="C1349" s="4" t="s">
        <v>740</v>
      </c>
      <c r="D1349" s="4" t="s">
        <v>110</v>
      </c>
      <c r="E1349" s="4" t="s">
        <v>1848</v>
      </c>
      <c r="F1349" s="4" t="s">
        <v>410</v>
      </c>
      <c r="G1349" s="9" t="s">
        <v>411</v>
      </c>
      <c r="H1349" s="4" t="s">
        <v>2</v>
      </c>
      <c r="I1349" s="62" t="s">
        <v>715</v>
      </c>
      <c r="J1349" s="10">
        <v>18</v>
      </c>
    </row>
    <row r="1350" spans="1:10" ht="35.15" customHeight="1" x14ac:dyDescent="0.25">
      <c r="A1350" s="16" t="s">
        <v>26</v>
      </c>
      <c r="B1350" s="4" t="s">
        <v>645</v>
      </c>
      <c r="C1350" s="4" t="s">
        <v>740</v>
      </c>
      <c r="D1350" s="4" t="s">
        <v>110</v>
      </c>
      <c r="E1350" s="4" t="s">
        <v>1848</v>
      </c>
      <c r="F1350" s="4" t="s">
        <v>412</v>
      </c>
      <c r="G1350" s="9" t="s">
        <v>413</v>
      </c>
      <c r="H1350" s="4" t="s">
        <v>0</v>
      </c>
      <c r="I1350" s="62" t="s">
        <v>716</v>
      </c>
      <c r="J1350" s="10">
        <v>15</v>
      </c>
    </row>
    <row r="1351" spans="1:10" ht="35.15" customHeight="1" x14ac:dyDescent="0.25">
      <c r="A1351" s="16" t="s">
        <v>26</v>
      </c>
      <c r="B1351" s="4" t="s">
        <v>645</v>
      </c>
      <c r="C1351" s="4" t="s">
        <v>740</v>
      </c>
      <c r="D1351" s="4" t="s">
        <v>110</v>
      </c>
      <c r="E1351" s="4" t="s">
        <v>1848</v>
      </c>
      <c r="F1351" s="4" t="s">
        <v>412</v>
      </c>
      <c r="G1351" s="9" t="s">
        <v>413</v>
      </c>
      <c r="H1351" s="4" t="s">
        <v>1</v>
      </c>
      <c r="I1351" s="62" t="s">
        <v>717</v>
      </c>
      <c r="J1351" s="10">
        <v>12</v>
      </c>
    </row>
    <row r="1352" spans="1:10" ht="35.15" customHeight="1" x14ac:dyDescent="0.25">
      <c r="A1352" s="16" t="s">
        <v>26</v>
      </c>
      <c r="B1352" s="4" t="s">
        <v>645</v>
      </c>
      <c r="C1352" s="4" t="s">
        <v>740</v>
      </c>
      <c r="D1352" s="4" t="s">
        <v>110</v>
      </c>
      <c r="E1352" s="4" t="s">
        <v>1848</v>
      </c>
      <c r="F1352" s="4" t="s">
        <v>412</v>
      </c>
      <c r="G1352" s="9" t="s">
        <v>413</v>
      </c>
      <c r="H1352" s="4" t="s">
        <v>2</v>
      </c>
      <c r="I1352" s="62" t="s">
        <v>718</v>
      </c>
      <c r="J1352" s="10">
        <v>9</v>
      </c>
    </row>
    <row r="1353" spans="1:10" ht="35.15" customHeight="1" x14ac:dyDescent="0.25">
      <c r="A1353" s="16" t="s">
        <v>26</v>
      </c>
      <c r="B1353" s="4" t="s">
        <v>645</v>
      </c>
      <c r="C1353" s="4" t="s">
        <v>740</v>
      </c>
      <c r="D1353" s="4" t="s">
        <v>110</v>
      </c>
      <c r="E1353" s="4" t="s">
        <v>1848</v>
      </c>
      <c r="F1353" s="4" t="s">
        <v>196</v>
      </c>
      <c r="G1353" s="9" t="s">
        <v>414</v>
      </c>
      <c r="H1353" s="4" t="s">
        <v>0</v>
      </c>
      <c r="I1353" s="62" t="s">
        <v>598</v>
      </c>
      <c r="J1353" s="10">
        <v>12</v>
      </c>
    </row>
    <row r="1354" spans="1:10" ht="35.15" customHeight="1" x14ac:dyDescent="0.25">
      <c r="A1354" s="16" t="s">
        <v>26</v>
      </c>
      <c r="B1354" s="4" t="s">
        <v>645</v>
      </c>
      <c r="C1354" s="4" t="s">
        <v>740</v>
      </c>
      <c r="D1354" s="4" t="s">
        <v>110</v>
      </c>
      <c r="E1354" s="4" t="s">
        <v>1848</v>
      </c>
      <c r="F1354" s="4" t="s">
        <v>196</v>
      </c>
      <c r="G1354" s="9" t="s">
        <v>414</v>
      </c>
      <c r="H1354" s="4" t="s">
        <v>1</v>
      </c>
      <c r="I1354" s="62" t="s">
        <v>663</v>
      </c>
      <c r="J1354" s="10">
        <v>12</v>
      </c>
    </row>
    <row r="1355" spans="1:10" ht="35.15" customHeight="1" x14ac:dyDescent="0.25">
      <c r="A1355" s="16" t="s">
        <v>26</v>
      </c>
      <c r="B1355" s="4" t="s">
        <v>645</v>
      </c>
      <c r="C1355" s="4" t="s">
        <v>740</v>
      </c>
      <c r="D1355" s="4" t="s">
        <v>110</v>
      </c>
      <c r="E1355" s="4" t="s">
        <v>1848</v>
      </c>
      <c r="F1355" s="4" t="s">
        <v>196</v>
      </c>
      <c r="G1355" s="9" t="s">
        <v>414</v>
      </c>
      <c r="H1355" s="4" t="s">
        <v>2</v>
      </c>
      <c r="I1355" s="62" t="s">
        <v>664</v>
      </c>
      <c r="J1355" s="10">
        <v>12</v>
      </c>
    </row>
    <row r="1356" spans="1:10" ht="35.15" customHeight="1" x14ac:dyDescent="0.25">
      <c r="A1356" s="16" t="s">
        <v>26</v>
      </c>
      <c r="B1356" s="4" t="s">
        <v>551</v>
      </c>
      <c r="C1356" s="4" t="s">
        <v>740</v>
      </c>
      <c r="D1356" s="4" t="s">
        <v>134</v>
      </c>
      <c r="E1356" s="4" t="s">
        <v>1848</v>
      </c>
      <c r="F1356" s="4" t="s">
        <v>415</v>
      </c>
      <c r="G1356" s="9" t="s">
        <v>416</v>
      </c>
      <c r="H1356" s="4" t="s">
        <v>0</v>
      </c>
      <c r="I1356" s="62" t="s">
        <v>909</v>
      </c>
      <c r="J1356" s="10">
        <v>12</v>
      </c>
    </row>
    <row r="1357" spans="1:10" ht="35.15" customHeight="1" x14ac:dyDescent="0.25">
      <c r="A1357" s="16" t="s">
        <v>26</v>
      </c>
      <c r="B1357" s="4" t="s">
        <v>551</v>
      </c>
      <c r="C1357" s="4" t="s">
        <v>740</v>
      </c>
      <c r="D1357" s="4" t="s">
        <v>134</v>
      </c>
      <c r="E1357" s="4" t="s">
        <v>1848</v>
      </c>
      <c r="F1357" s="4" t="s">
        <v>415</v>
      </c>
      <c r="G1357" s="9" t="s">
        <v>416</v>
      </c>
      <c r="H1357" s="4" t="s">
        <v>1</v>
      </c>
      <c r="I1357" s="62" t="s">
        <v>910</v>
      </c>
      <c r="J1357" s="10">
        <v>13</v>
      </c>
    </row>
    <row r="1358" spans="1:10" ht="35.15" customHeight="1" x14ac:dyDescent="0.25">
      <c r="A1358" s="16" t="s">
        <v>26</v>
      </c>
      <c r="B1358" s="4" t="s">
        <v>551</v>
      </c>
      <c r="C1358" s="4" t="s">
        <v>740</v>
      </c>
      <c r="D1358" s="4" t="s">
        <v>134</v>
      </c>
      <c r="E1358" s="4" t="s">
        <v>1848</v>
      </c>
      <c r="F1358" s="4" t="s">
        <v>415</v>
      </c>
      <c r="G1358" s="9" t="s">
        <v>416</v>
      </c>
      <c r="H1358" s="4" t="s">
        <v>2</v>
      </c>
      <c r="I1358" s="62" t="s">
        <v>911</v>
      </c>
      <c r="J1358" s="10">
        <v>11</v>
      </c>
    </row>
    <row r="1359" spans="1:10" ht="35.15" customHeight="1" x14ac:dyDescent="0.25">
      <c r="A1359" s="16" t="s">
        <v>26</v>
      </c>
      <c r="B1359" s="4" t="s">
        <v>551</v>
      </c>
      <c r="C1359" s="4" t="s">
        <v>740</v>
      </c>
      <c r="D1359" s="4" t="s">
        <v>134</v>
      </c>
      <c r="E1359" s="4" t="s">
        <v>1848</v>
      </c>
      <c r="F1359" s="4" t="s">
        <v>417</v>
      </c>
      <c r="G1359" s="9" t="s">
        <v>418</v>
      </c>
      <c r="H1359" s="4" t="s">
        <v>0</v>
      </c>
      <c r="I1359" s="62" t="s">
        <v>912</v>
      </c>
      <c r="J1359" s="10">
        <v>10</v>
      </c>
    </row>
    <row r="1360" spans="1:10" ht="35.15" customHeight="1" x14ac:dyDescent="0.25">
      <c r="A1360" s="16" t="s">
        <v>26</v>
      </c>
      <c r="B1360" s="4" t="s">
        <v>551</v>
      </c>
      <c r="C1360" s="4" t="s">
        <v>740</v>
      </c>
      <c r="D1360" s="4" t="s">
        <v>134</v>
      </c>
      <c r="E1360" s="4" t="s">
        <v>1848</v>
      </c>
      <c r="F1360" s="4" t="s">
        <v>417</v>
      </c>
      <c r="G1360" s="9" t="s">
        <v>418</v>
      </c>
      <c r="H1360" s="4" t="s">
        <v>1</v>
      </c>
      <c r="I1360" s="62" t="s">
        <v>913</v>
      </c>
      <c r="J1360" s="10">
        <v>17</v>
      </c>
    </row>
    <row r="1361" spans="1:10" ht="35.15" customHeight="1" x14ac:dyDescent="0.25">
      <c r="A1361" s="16" t="s">
        <v>26</v>
      </c>
      <c r="B1361" s="4" t="s">
        <v>551</v>
      </c>
      <c r="C1361" s="4" t="s">
        <v>740</v>
      </c>
      <c r="D1361" s="4" t="s">
        <v>134</v>
      </c>
      <c r="E1361" s="4" t="s">
        <v>1848</v>
      </c>
      <c r="F1361" s="4" t="s">
        <v>417</v>
      </c>
      <c r="G1361" s="9" t="s">
        <v>418</v>
      </c>
      <c r="H1361" s="4" t="s">
        <v>2</v>
      </c>
      <c r="I1361" s="62" t="s">
        <v>914</v>
      </c>
      <c r="J1361" s="10">
        <v>9</v>
      </c>
    </row>
    <row r="1362" spans="1:10" ht="35.15" customHeight="1" x14ac:dyDescent="0.25">
      <c r="A1362" s="16" t="s">
        <v>26</v>
      </c>
      <c r="B1362" s="4" t="s">
        <v>551</v>
      </c>
      <c r="C1362" s="4" t="s">
        <v>740</v>
      </c>
      <c r="D1362" s="4" t="s">
        <v>134</v>
      </c>
      <c r="E1362" s="4" t="s">
        <v>1848</v>
      </c>
      <c r="F1362" s="4" t="s">
        <v>419</v>
      </c>
      <c r="G1362" s="9" t="s">
        <v>420</v>
      </c>
      <c r="H1362" s="4" t="s">
        <v>0</v>
      </c>
      <c r="I1362" s="62" t="s">
        <v>915</v>
      </c>
      <c r="J1362" s="10">
        <v>10</v>
      </c>
    </row>
    <row r="1363" spans="1:10" ht="35.15" customHeight="1" x14ac:dyDescent="0.25">
      <c r="A1363" s="16" t="s">
        <v>26</v>
      </c>
      <c r="B1363" s="4" t="s">
        <v>551</v>
      </c>
      <c r="C1363" s="4" t="s">
        <v>740</v>
      </c>
      <c r="D1363" s="4" t="s">
        <v>134</v>
      </c>
      <c r="E1363" s="4" t="s">
        <v>1848</v>
      </c>
      <c r="F1363" s="4" t="s">
        <v>419</v>
      </c>
      <c r="G1363" s="9" t="s">
        <v>420</v>
      </c>
      <c r="H1363" s="4" t="s">
        <v>1</v>
      </c>
      <c r="I1363" s="62" t="s">
        <v>916</v>
      </c>
      <c r="J1363" s="10">
        <v>15</v>
      </c>
    </row>
    <row r="1364" spans="1:10" ht="35.15" customHeight="1" x14ac:dyDescent="0.25">
      <c r="A1364" s="16" t="s">
        <v>26</v>
      </c>
      <c r="B1364" s="4" t="s">
        <v>551</v>
      </c>
      <c r="C1364" s="4" t="s">
        <v>740</v>
      </c>
      <c r="D1364" s="4" t="s">
        <v>134</v>
      </c>
      <c r="E1364" s="4" t="s">
        <v>1848</v>
      </c>
      <c r="F1364" s="4" t="s">
        <v>419</v>
      </c>
      <c r="G1364" s="9" t="s">
        <v>420</v>
      </c>
      <c r="H1364" s="4" t="s">
        <v>2</v>
      </c>
      <c r="I1364" s="62" t="s">
        <v>917</v>
      </c>
      <c r="J1364" s="10">
        <v>11</v>
      </c>
    </row>
    <row r="1365" spans="1:10" ht="35.15" customHeight="1" x14ac:dyDescent="0.25">
      <c r="A1365" s="16" t="s">
        <v>26</v>
      </c>
      <c r="B1365" s="4" t="s">
        <v>551</v>
      </c>
      <c r="C1365" s="4" t="s">
        <v>752</v>
      </c>
      <c r="D1365" s="4" t="s">
        <v>134</v>
      </c>
      <c r="E1365" s="4" t="s">
        <v>1848</v>
      </c>
      <c r="F1365" s="4" t="s">
        <v>421</v>
      </c>
      <c r="G1365" s="9" t="s">
        <v>422</v>
      </c>
      <c r="H1365" s="4" t="s">
        <v>0</v>
      </c>
      <c r="I1365" s="62" t="s">
        <v>918</v>
      </c>
      <c r="J1365" s="10">
        <v>10</v>
      </c>
    </row>
    <row r="1366" spans="1:10" ht="35.15" customHeight="1" x14ac:dyDescent="0.25">
      <c r="A1366" s="16" t="s">
        <v>26</v>
      </c>
      <c r="B1366" s="4" t="s">
        <v>551</v>
      </c>
      <c r="C1366" s="4" t="s">
        <v>752</v>
      </c>
      <c r="D1366" s="4" t="s">
        <v>134</v>
      </c>
      <c r="E1366" s="4" t="s">
        <v>1848</v>
      </c>
      <c r="F1366" s="4" t="s">
        <v>421</v>
      </c>
      <c r="G1366" s="9" t="s">
        <v>422</v>
      </c>
      <c r="H1366" s="4" t="s">
        <v>1</v>
      </c>
      <c r="I1366" s="62" t="s">
        <v>919</v>
      </c>
      <c r="J1366" s="10">
        <v>16</v>
      </c>
    </row>
    <row r="1367" spans="1:10" ht="35.15" customHeight="1" x14ac:dyDescent="0.25">
      <c r="A1367" s="16" t="s">
        <v>26</v>
      </c>
      <c r="B1367" s="4" t="s">
        <v>551</v>
      </c>
      <c r="C1367" s="4" t="s">
        <v>752</v>
      </c>
      <c r="D1367" s="4" t="s">
        <v>134</v>
      </c>
      <c r="E1367" s="4" t="s">
        <v>1848</v>
      </c>
      <c r="F1367" s="4" t="s">
        <v>421</v>
      </c>
      <c r="G1367" s="9" t="s">
        <v>422</v>
      </c>
      <c r="H1367" s="4" t="s">
        <v>2</v>
      </c>
      <c r="I1367" s="62" t="s">
        <v>920</v>
      </c>
      <c r="J1367" s="10">
        <v>10</v>
      </c>
    </row>
    <row r="1368" spans="1:10" ht="35.15" customHeight="1" x14ac:dyDescent="0.25">
      <c r="A1368" s="16" t="s">
        <v>26</v>
      </c>
      <c r="B1368" s="4" t="s">
        <v>551</v>
      </c>
      <c r="C1368" s="4" t="s">
        <v>752</v>
      </c>
      <c r="D1368" s="4" t="s">
        <v>134</v>
      </c>
      <c r="E1368" s="4" t="s">
        <v>1848</v>
      </c>
      <c r="F1368" s="4" t="s">
        <v>423</v>
      </c>
      <c r="G1368" s="9" t="s">
        <v>1284</v>
      </c>
      <c r="H1368" s="4" t="s">
        <v>0</v>
      </c>
      <c r="I1368" s="62" t="s">
        <v>921</v>
      </c>
      <c r="J1368" s="10">
        <v>12</v>
      </c>
    </row>
    <row r="1369" spans="1:10" ht="35.15" customHeight="1" x14ac:dyDescent="0.25">
      <c r="A1369" s="16" t="s">
        <v>26</v>
      </c>
      <c r="B1369" s="4" t="s">
        <v>551</v>
      </c>
      <c r="C1369" s="4" t="s">
        <v>752</v>
      </c>
      <c r="D1369" s="4" t="s">
        <v>134</v>
      </c>
      <c r="E1369" s="4" t="s">
        <v>1848</v>
      </c>
      <c r="F1369" s="4" t="s">
        <v>423</v>
      </c>
      <c r="G1369" s="9" t="s">
        <v>1284</v>
      </c>
      <c r="H1369" s="4" t="s">
        <v>1</v>
      </c>
      <c r="I1369" s="62" t="s">
        <v>922</v>
      </c>
      <c r="J1369" s="10">
        <v>12</v>
      </c>
    </row>
    <row r="1370" spans="1:10" ht="35.15" customHeight="1" x14ac:dyDescent="0.25">
      <c r="A1370" s="16" t="s">
        <v>26</v>
      </c>
      <c r="B1370" s="4" t="s">
        <v>551</v>
      </c>
      <c r="C1370" s="4" t="s">
        <v>752</v>
      </c>
      <c r="D1370" s="4" t="s">
        <v>134</v>
      </c>
      <c r="E1370" s="4" t="s">
        <v>1848</v>
      </c>
      <c r="F1370" s="4" t="s">
        <v>423</v>
      </c>
      <c r="G1370" s="9" t="s">
        <v>1284</v>
      </c>
      <c r="H1370" s="4" t="s">
        <v>2</v>
      </c>
      <c r="I1370" s="62" t="s">
        <v>923</v>
      </c>
      <c r="J1370" s="10">
        <v>12</v>
      </c>
    </row>
    <row r="1371" spans="1:10" ht="35.15" customHeight="1" x14ac:dyDescent="0.25">
      <c r="A1371" s="16" t="s">
        <v>26</v>
      </c>
      <c r="B1371" s="4" t="s">
        <v>551</v>
      </c>
      <c r="C1371" s="4" t="s">
        <v>752</v>
      </c>
      <c r="D1371" s="4" t="s">
        <v>134</v>
      </c>
      <c r="E1371" s="4" t="s">
        <v>1848</v>
      </c>
      <c r="F1371" s="4" t="s">
        <v>424</v>
      </c>
      <c r="G1371" s="9" t="s">
        <v>425</v>
      </c>
      <c r="H1371" s="4" t="s">
        <v>0</v>
      </c>
      <c r="I1371" s="62" t="s">
        <v>924</v>
      </c>
      <c r="J1371" s="10">
        <v>12</v>
      </c>
    </row>
    <row r="1372" spans="1:10" ht="35.15" customHeight="1" x14ac:dyDescent="0.25">
      <c r="A1372" s="16" t="s">
        <v>26</v>
      </c>
      <c r="B1372" s="4" t="s">
        <v>551</v>
      </c>
      <c r="C1372" s="4" t="s">
        <v>752</v>
      </c>
      <c r="D1372" s="4" t="s">
        <v>134</v>
      </c>
      <c r="E1372" s="4" t="s">
        <v>1848</v>
      </c>
      <c r="F1372" s="4" t="s">
        <v>424</v>
      </c>
      <c r="G1372" s="9" t="s">
        <v>425</v>
      </c>
      <c r="H1372" s="4" t="s">
        <v>1</v>
      </c>
      <c r="I1372" s="62" t="s">
        <v>925</v>
      </c>
      <c r="J1372" s="10">
        <v>16</v>
      </c>
    </row>
    <row r="1373" spans="1:10" ht="35.15" customHeight="1" x14ac:dyDescent="0.25">
      <c r="A1373" s="16" t="s">
        <v>26</v>
      </c>
      <c r="B1373" s="4" t="s">
        <v>551</v>
      </c>
      <c r="C1373" s="4" t="s">
        <v>752</v>
      </c>
      <c r="D1373" s="4" t="s">
        <v>134</v>
      </c>
      <c r="E1373" s="4" t="s">
        <v>1848</v>
      </c>
      <c r="F1373" s="4" t="s">
        <v>424</v>
      </c>
      <c r="G1373" s="9" t="s">
        <v>425</v>
      </c>
      <c r="H1373" s="4" t="s">
        <v>2</v>
      </c>
      <c r="I1373" s="62" t="s">
        <v>926</v>
      </c>
      <c r="J1373" s="10">
        <v>8</v>
      </c>
    </row>
    <row r="1374" spans="1:10" ht="35.15" customHeight="1" x14ac:dyDescent="0.25">
      <c r="A1374" s="16" t="s">
        <v>26</v>
      </c>
      <c r="B1374" s="4" t="s">
        <v>551</v>
      </c>
      <c r="C1374" s="4" t="s">
        <v>752</v>
      </c>
      <c r="D1374" s="4" t="s">
        <v>134</v>
      </c>
      <c r="E1374" s="4" t="s">
        <v>1848</v>
      </c>
      <c r="F1374" s="4" t="s">
        <v>146</v>
      </c>
      <c r="G1374" s="9" t="s">
        <v>350</v>
      </c>
      <c r="H1374" s="4" t="s">
        <v>0</v>
      </c>
      <c r="I1374" s="62" t="s">
        <v>927</v>
      </c>
      <c r="J1374" s="10"/>
    </row>
    <row r="1375" spans="1:10" ht="35.15" customHeight="1" x14ac:dyDescent="0.25">
      <c r="A1375" s="16" t="s">
        <v>26</v>
      </c>
      <c r="B1375" s="4" t="s">
        <v>551</v>
      </c>
      <c r="C1375" s="4" t="s">
        <v>752</v>
      </c>
      <c r="D1375" s="4" t="s">
        <v>134</v>
      </c>
      <c r="E1375" s="4" t="s">
        <v>1848</v>
      </c>
      <c r="F1375" s="4" t="s">
        <v>146</v>
      </c>
      <c r="G1375" s="9" t="s">
        <v>350</v>
      </c>
      <c r="H1375" s="4" t="s">
        <v>1</v>
      </c>
      <c r="I1375" s="62" t="s">
        <v>928</v>
      </c>
      <c r="J1375" s="10"/>
    </row>
    <row r="1376" spans="1:10" ht="35.15" customHeight="1" x14ac:dyDescent="0.25">
      <c r="A1376" s="16" t="s">
        <v>26</v>
      </c>
      <c r="B1376" s="4" t="s">
        <v>551</v>
      </c>
      <c r="C1376" s="4" t="s">
        <v>752</v>
      </c>
      <c r="D1376" s="4" t="s">
        <v>134</v>
      </c>
      <c r="E1376" s="4" t="s">
        <v>1848</v>
      </c>
      <c r="F1376" s="4" t="s">
        <v>146</v>
      </c>
      <c r="G1376" s="9" t="s">
        <v>350</v>
      </c>
      <c r="H1376" s="4" t="s">
        <v>2</v>
      </c>
      <c r="I1376" s="62" t="s">
        <v>929</v>
      </c>
      <c r="J1376" s="10"/>
    </row>
    <row r="1377" spans="1:10" ht="35.15" customHeight="1" x14ac:dyDescent="0.25">
      <c r="A1377" s="16" t="s">
        <v>26</v>
      </c>
      <c r="B1377" s="4" t="s">
        <v>551</v>
      </c>
      <c r="C1377" s="4" t="s">
        <v>752</v>
      </c>
      <c r="D1377" s="4" t="s">
        <v>134</v>
      </c>
      <c r="E1377" s="4" t="s">
        <v>1848</v>
      </c>
      <c r="F1377" s="4" t="s">
        <v>146</v>
      </c>
      <c r="G1377" s="9" t="s">
        <v>350</v>
      </c>
      <c r="H1377" s="4" t="s">
        <v>3</v>
      </c>
      <c r="I1377" s="62" t="s">
        <v>930</v>
      </c>
      <c r="J1377" s="10"/>
    </row>
    <row r="1378" spans="1:10" ht="35.15" customHeight="1" x14ac:dyDescent="0.25">
      <c r="A1378" s="16" t="s">
        <v>26</v>
      </c>
      <c r="B1378" s="4" t="s">
        <v>551</v>
      </c>
      <c r="C1378" s="4" t="s">
        <v>752</v>
      </c>
      <c r="D1378" s="4" t="s">
        <v>134</v>
      </c>
      <c r="E1378" s="4" t="s">
        <v>1848</v>
      </c>
      <c r="F1378" s="4" t="s">
        <v>146</v>
      </c>
      <c r="G1378" s="9" t="s">
        <v>350</v>
      </c>
      <c r="H1378" s="4" t="s">
        <v>4</v>
      </c>
      <c r="I1378" s="62" t="s">
        <v>931</v>
      </c>
      <c r="J1378" s="10"/>
    </row>
    <row r="1379" spans="1:10" ht="35.15" customHeight="1" x14ac:dyDescent="0.25">
      <c r="A1379" s="16" t="s">
        <v>26</v>
      </c>
      <c r="B1379" s="4" t="s">
        <v>551</v>
      </c>
      <c r="C1379" s="4" t="s">
        <v>766</v>
      </c>
      <c r="D1379" s="4" t="s">
        <v>134</v>
      </c>
      <c r="E1379" s="4" t="s">
        <v>1848</v>
      </c>
      <c r="F1379" s="4" t="s">
        <v>426</v>
      </c>
      <c r="G1379" s="9" t="s">
        <v>427</v>
      </c>
      <c r="H1379" s="4" t="s">
        <v>0</v>
      </c>
      <c r="I1379" s="62" t="s">
        <v>932</v>
      </c>
      <c r="J1379" s="10">
        <v>12</v>
      </c>
    </row>
    <row r="1380" spans="1:10" ht="35.15" customHeight="1" x14ac:dyDescent="0.25">
      <c r="A1380" s="16" t="s">
        <v>26</v>
      </c>
      <c r="B1380" s="4" t="s">
        <v>551</v>
      </c>
      <c r="C1380" s="4" t="s">
        <v>766</v>
      </c>
      <c r="D1380" s="4" t="s">
        <v>134</v>
      </c>
      <c r="E1380" s="4" t="s">
        <v>1848</v>
      </c>
      <c r="F1380" s="4" t="s">
        <v>426</v>
      </c>
      <c r="G1380" s="9" t="s">
        <v>427</v>
      </c>
      <c r="H1380" s="4" t="s">
        <v>1</v>
      </c>
      <c r="I1380" s="62" t="s">
        <v>933</v>
      </c>
      <c r="J1380" s="10">
        <v>12</v>
      </c>
    </row>
    <row r="1381" spans="1:10" ht="35.15" customHeight="1" x14ac:dyDescent="0.25">
      <c r="A1381" s="16" t="s">
        <v>26</v>
      </c>
      <c r="B1381" s="4" t="s">
        <v>551</v>
      </c>
      <c r="C1381" s="4" t="s">
        <v>766</v>
      </c>
      <c r="D1381" s="4" t="s">
        <v>134</v>
      </c>
      <c r="E1381" s="4" t="s">
        <v>1848</v>
      </c>
      <c r="F1381" s="4" t="s">
        <v>426</v>
      </c>
      <c r="G1381" s="9" t="s">
        <v>427</v>
      </c>
      <c r="H1381" s="4" t="s">
        <v>2</v>
      </c>
      <c r="I1381" s="62" t="s">
        <v>934</v>
      </c>
      <c r="J1381" s="10">
        <v>12</v>
      </c>
    </row>
    <row r="1382" spans="1:10" ht="35.15" customHeight="1" x14ac:dyDescent="0.25">
      <c r="A1382" s="16" t="s">
        <v>26</v>
      </c>
      <c r="B1382" s="4" t="s">
        <v>551</v>
      </c>
      <c r="C1382" s="4" t="s">
        <v>766</v>
      </c>
      <c r="D1382" s="4" t="s">
        <v>134</v>
      </c>
      <c r="E1382" s="4" t="s">
        <v>1848</v>
      </c>
      <c r="F1382" s="4" t="s">
        <v>428</v>
      </c>
      <c r="G1382" s="9" t="s">
        <v>429</v>
      </c>
      <c r="H1382" s="4" t="s">
        <v>0</v>
      </c>
      <c r="I1382" s="62" t="s">
        <v>935</v>
      </c>
      <c r="J1382" s="10"/>
    </row>
    <row r="1383" spans="1:10" ht="35.15" customHeight="1" x14ac:dyDescent="0.25">
      <c r="A1383" s="16" t="s">
        <v>26</v>
      </c>
      <c r="B1383" s="4" t="s">
        <v>551</v>
      </c>
      <c r="C1383" s="4" t="s">
        <v>766</v>
      </c>
      <c r="D1383" s="4" t="s">
        <v>134</v>
      </c>
      <c r="E1383" s="4" t="s">
        <v>1848</v>
      </c>
      <c r="F1383" s="4" t="s">
        <v>428</v>
      </c>
      <c r="G1383" s="9" t="s">
        <v>429</v>
      </c>
      <c r="H1383" s="4" t="s">
        <v>1</v>
      </c>
      <c r="I1383" s="62" t="s">
        <v>936</v>
      </c>
      <c r="J1383" s="10"/>
    </row>
    <row r="1384" spans="1:10" ht="35.15" customHeight="1" x14ac:dyDescent="0.25">
      <c r="A1384" s="16" t="s">
        <v>26</v>
      </c>
      <c r="B1384" s="4" t="s">
        <v>551</v>
      </c>
      <c r="C1384" s="4" t="s">
        <v>766</v>
      </c>
      <c r="D1384" s="4" t="s">
        <v>134</v>
      </c>
      <c r="E1384" s="4" t="s">
        <v>1848</v>
      </c>
      <c r="F1384" s="4" t="s">
        <v>428</v>
      </c>
      <c r="G1384" s="9" t="s">
        <v>429</v>
      </c>
      <c r="H1384" s="4" t="s">
        <v>2</v>
      </c>
      <c r="I1384" s="62" t="s">
        <v>937</v>
      </c>
      <c r="J1384" s="10"/>
    </row>
    <row r="1385" spans="1:10" ht="35.15" customHeight="1" x14ac:dyDescent="0.25">
      <c r="A1385" s="16" t="s">
        <v>26</v>
      </c>
      <c r="B1385" s="4" t="s">
        <v>551</v>
      </c>
      <c r="C1385" s="4" t="s">
        <v>766</v>
      </c>
      <c r="D1385" s="4" t="s">
        <v>134</v>
      </c>
      <c r="E1385" s="4" t="s">
        <v>1848</v>
      </c>
      <c r="F1385" s="4" t="s">
        <v>430</v>
      </c>
      <c r="G1385" s="9" t="s">
        <v>431</v>
      </c>
      <c r="H1385" s="4" t="s">
        <v>0</v>
      </c>
      <c r="I1385" s="62" t="s">
        <v>938</v>
      </c>
      <c r="J1385" s="10">
        <v>11</v>
      </c>
    </row>
    <row r="1386" spans="1:10" ht="35.15" customHeight="1" x14ac:dyDescent="0.25">
      <c r="A1386" s="16" t="s">
        <v>26</v>
      </c>
      <c r="B1386" s="4" t="s">
        <v>551</v>
      </c>
      <c r="C1386" s="4" t="s">
        <v>766</v>
      </c>
      <c r="D1386" s="4" t="s">
        <v>134</v>
      </c>
      <c r="E1386" s="4" t="s">
        <v>1848</v>
      </c>
      <c r="F1386" s="4" t="s">
        <v>430</v>
      </c>
      <c r="G1386" s="9" t="s">
        <v>431</v>
      </c>
      <c r="H1386" s="4" t="s">
        <v>1</v>
      </c>
      <c r="I1386" s="62" t="s">
        <v>939</v>
      </c>
      <c r="J1386" s="10">
        <v>10</v>
      </c>
    </row>
    <row r="1387" spans="1:10" ht="35.15" customHeight="1" x14ac:dyDescent="0.25">
      <c r="A1387" s="16" t="s">
        <v>26</v>
      </c>
      <c r="B1387" s="4" t="s">
        <v>551</v>
      </c>
      <c r="C1387" s="4" t="s">
        <v>766</v>
      </c>
      <c r="D1387" s="4" t="s">
        <v>134</v>
      </c>
      <c r="E1387" s="4" t="s">
        <v>1848</v>
      </c>
      <c r="F1387" s="4" t="s">
        <v>430</v>
      </c>
      <c r="G1387" s="9" t="s">
        <v>431</v>
      </c>
      <c r="H1387" s="4" t="s">
        <v>2</v>
      </c>
      <c r="I1387" s="62" t="s">
        <v>940</v>
      </c>
      <c r="J1387" s="10">
        <v>15</v>
      </c>
    </row>
    <row r="1388" spans="1:10" ht="35.15" customHeight="1" x14ac:dyDescent="0.25">
      <c r="A1388" s="16" t="s">
        <v>26</v>
      </c>
      <c r="B1388" s="4" t="s">
        <v>551</v>
      </c>
      <c r="C1388" s="4" t="s">
        <v>766</v>
      </c>
      <c r="D1388" s="4" t="s">
        <v>134</v>
      </c>
      <c r="E1388" s="4" t="s">
        <v>1848</v>
      </c>
      <c r="F1388" s="4" t="s">
        <v>156</v>
      </c>
      <c r="G1388" s="9" t="s">
        <v>356</v>
      </c>
      <c r="H1388" s="4" t="s">
        <v>0</v>
      </c>
      <c r="I1388" s="62" t="s">
        <v>891</v>
      </c>
      <c r="J1388" s="10"/>
    </row>
    <row r="1389" spans="1:10" ht="35.15" customHeight="1" x14ac:dyDescent="0.25">
      <c r="A1389" s="16" t="s">
        <v>26</v>
      </c>
      <c r="B1389" s="4" t="s">
        <v>551</v>
      </c>
      <c r="C1389" s="4" t="s">
        <v>766</v>
      </c>
      <c r="D1389" s="4" t="s">
        <v>134</v>
      </c>
      <c r="E1389" s="4" t="s">
        <v>1848</v>
      </c>
      <c r="F1389" s="4" t="s">
        <v>156</v>
      </c>
      <c r="G1389" s="9" t="s">
        <v>356</v>
      </c>
      <c r="H1389" s="4" t="s">
        <v>1</v>
      </c>
      <c r="I1389" s="62" t="s">
        <v>892</v>
      </c>
      <c r="J1389" s="10"/>
    </row>
    <row r="1390" spans="1:10" ht="35.15" customHeight="1" x14ac:dyDescent="0.25">
      <c r="A1390" s="16" t="s">
        <v>26</v>
      </c>
      <c r="B1390" s="4" t="s">
        <v>551</v>
      </c>
      <c r="C1390" s="4" t="s">
        <v>766</v>
      </c>
      <c r="D1390" s="4" t="s">
        <v>134</v>
      </c>
      <c r="E1390" s="4" t="s">
        <v>1848</v>
      </c>
      <c r="F1390" s="4" t="s">
        <v>156</v>
      </c>
      <c r="G1390" s="9" t="s">
        <v>356</v>
      </c>
      <c r="H1390" s="4" t="s">
        <v>2</v>
      </c>
      <c r="I1390" s="62" t="s">
        <v>893</v>
      </c>
      <c r="J1390" s="10"/>
    </row>
    <row r="1391" spans="1:10" ht="35.15" customHeight="1" x14ac:dyDescent="0.25">
      <c r="A1391" s="16" t="s">
        <v>26</v>
      </c>
      <c r="B1391" s="4" t="s">
        <v>551</v>
      </c>
      <c r="C1391" s="4" t="s">
        <v>766</v>
      </c>
      <c r="D1391" s="4" t="s">
        <v>134</v>
      </c>
      <c r="E1391" s="4" t="s">
        <v>1848</v>
      </c>
      <c r="F1391" s="4" t="s">
        <v>156</v>
      </c>
      <c r="G1391" s="9" t="s">
        <v>356</v>
      </c>
      <c r="H1391" s="4" t="s">
        <v>3</v>
      </c>
      <c r="I1391" s="62" t="s">
        <v>941</v>
      </c>
      <c r="J1391" s="10"/>
    </row>
    <row r="1392" spans="1:10" ht="35.15" customHeight="1" x14ac:dyDescent="0.25">
      <c r="A1392" s="16" t="s">
        <v>26</v>
      </c>
      <c r="B1392" s="4" t="s">
        <v>551</v>
      </c>
      <c r="C1392" s="4" t="s">
        <v>766</v>
      </c>
      <c r="D1392" s="4" t="s">
        <v>134</v>
      </c>
      <c r="E1392" s="4" t="s">
        <v>1848</v>
      </c>
      <c r="F1392" s="4" t="s">
        <v>156</v>
      </c>
      <c r="G1392" s="9" t="s">
        <v>356</v>
      </c>
      <c r="H1392" s="4" t="s">
        <v>4</v>
      </c>
      <c r="I1392" s="62" t="s">
        <v>895</v>
      </c>
      <c r="J1392" s="10"/>
    </row>
    <row r="1393" spans="1:10" ht="35.15" customHeight="1" x14ac:dyDescent="0.25">
      <c r="A1393" s="16" t="s">
        <v>26</v>
      </c>
      <c r="B1393" s="4" t="s">
        <v>645</v>
      </c>
      <c r="C1393" s="4" t="s">
        <v>740</v>
      </c>
      <c r="D1393" s="4" t="s">
        <v>134</v>
      </c>
      <c r="E1393" s="4" t="s">
        <v>1848</v>
      </c>
      <c r="F1393" s="4" t="s">
        <v>432</v>
      </c>
      <c r="G1393" s="9" t="s">
        <v>433</v>
      </c>
      <c r="H1393" s="4" t="s">
        <v>0</v>
      </c>
      <c r="I1393" s="62" t="s">
        <v>1072</v>
      </c>
      <c r="J1393" s="10">
        <v>12</v>
      </c>
    </row>
    <row r="1394" spans="1:10" ht="35.15" customHeight="1" x14ac:dyDescent="0.25">
      <c r="A1394" s="16" t="s">
        <v>26</v>
      </c>
      <c r="B1394" s="4" t="s">
        <v>645</v>
      </c>
      <c r="C1394" s="4" t="s">
        <v>740</v>
      </c>
      <c r="D1394" s="4" t="s">
        <v>134</v>
      </c>
      <c r="E1394" s="4" t="s">
        <v>1848</v>
      </c>
      <c r="F1394" s="4" t="s">
        <v>432</v>
      </c>
      <c r="G1394" s="9" t="s">
        <v>433</v>
      </c>
      <c r="H1394" s="4" t="s">
        <v>1</v>
      </c>
      <c r="I1394" s="62" t="s">
        <v>1073</v>
      </c>
      <c r="J1394" s="10">
        <v>15</v>
      </c>
    </row>
    <row r="1395" spans="1:10" ht="35.15" customHeight="1" x14ac:dyDescent="0.25">
      <c r="A1395" s="16" t="s">
        <v>26</v>
      </c>
      <c r="B1395" s="4" t="s">
        <v>645</v>
      </c>
      <c r="C1395" s="4" t="s">
        <v>740</v>
      </c>
      <c r="D1395" s="4" t="s">
        <v>134</v>
      </c>
      <c r="E1395" s="4" t="s">
        <v>1848</v>
      </c>
      <c r="F1395" s="4" t="s">
        <v>432</v>
      </c>
      <c r="G1395" s="9" t="s">
        <v>433</v>
      </c>
      <c r="H1395" s="4" t="s">
        <v>2</v>
      </c>
      <c r="I1395" s="62" t="s">
        <v>1074</v>
      </c>
      <c r="J1395" s="10">
        <v>9</v>
      </c>
    </row>
    <row r="1396" spans="1:10" ht="35.15" customHeight="1" x14ac:dyDescent="0.25">
      <c r="A1396" s="16" t="s">
        <v>26</v>
      </c>
      <c r="B1396" s="4" t="s">
        <v>645</v>
      </c>
      <c r="C1396" s="4" t="s">
        <v>740</v>
      </c>
      <c r="D1396" s="4" t="s">
        <v>134</v>
      </c>
      <c r="E1396" s="4" t="s">
        <v>1848</v>
      </c>
      <c r="F1396" s="4" t="s">
        <v>434</v>
      </c>
      <c r="G1396" s="9" t="s">
        <v>435</v>
      </c>
      <c r="H1396" s="4" t="s">
        <v>0</v>
      </c>
      <c r="I1396" s="62" t="s">
        <v>1075</v>
      </c>
      <c r="J1396" s="10">
        <v>12</v>
      </c>
    </row>
    <row r="1397" spans="1:10" ht="35.15" customHeight="1" x14ac:dyDescent="0.25">
      <c r="A1397" s="16" t="s">
        <v>26</v>
      </c>
      <c r="B1397" s="4" t="s">
        <v>645</v>
      </c>
      <c r="C1397" s="4" t="s">
        <v>740</v>
      </c>
      <c r="D1397" s="4" t="s">
        <v>134</v>
      </c>
      <c r="E1397" s="4" t="s">
        <v>1848</v>
      </c>
      <c r="F1397" s="4" t="s">
        <v>434</v>
      </c>
      <c r="G1397" s="9" t="s">
        <v>435</v>
      </c>
      <c r="H1397" s="4" t="s">
        <v>1</v>
      </c>
      <c r="I1397" s="62" t="s">
        <v>1076</v>
      </c>
      <c r="J1397" s="10">
        <v>18</v>
      </c>
    </row>
    <row r="1398" spans="1:10" ht="35.15" customHeight="1" x14ac:dyDescent="0.25">
      <c r="A1398" s="16" t="s">
        <v>26</v>
      </c>
      <c r="B1398" s="4" t="s">
        <v>645</v>
      </c>
      <c r="C1398" s="4" t="s">
        <v>740</v>
      </c>
      <c r="D1398" s="4" t="s">
        <v>134</v>
      </c>
      <c r="E1398" s="4" t="s">
        <v>1848</v>
      </c>
      <c r="F1398" s="4" t="s">
        <v>434</v>
      </c>
      <c r="G1398" s="9" t="s">
        <v>435</v>
      </c>
      <c r="H1398" s="4" t="s">
        <v>2</v>
      </c>
      <c r="I1398" s="62" t="s">
        <v>1077</v>
      </c>
      <c r="J1398" s="10">
        <v>6</v>
      </c>
    </row>
    <row r="1399" spans="1:10" ht="35.15" customHeight="1" x14ac:dyDescent="0.25">
      <c r="A1399" s="16" t="s">
        <v>26</v>
      </c>
      <c r="B1399" s="4" t="s">
        <v>645</v>
      </c>
      <c r="C1399" s="4" t="s">
        <v>740</v>
      </c>
      <c r="D1399" s="4" t="s">
        <v>134</v>
      </c>
      <c r="E1399" s="4" t="s">
        <v>1848</v>
      </c>
      <c r="F1399" s="4" t="s">
        <v>436</v>
      </c>
      <c r="G1399" s="9" t="s">
        <v>437</v>
      </c>
      <c r="H1399" s="4" t="s">
        <v>0</v>
      </c>
      <c r="I1399" s="62" t="s">
        <v>1078</v>
      </c>
      <c r="J1399" s="10">
        <v>12</v>
      </c>
    </row>
    <row r="1400" spans="1:10" ht="35.15" customHeight="1" x14ac:dyDescent="0.25">
      <c r="A1400" s="16" t="s">
        <v>26</v>
      </c>
      <c r="B1400" s="4" t="s">
        <v>645</v>
      </c>
      <c r="C1400" s="4" t="s">
        <v>740</v>
      </c>
      <c r="D1400" s="4" t="s">
        <v>134</v>
      </c>
      <c r="E1400" s="4" t="s">
        <v>1848</v>
      </c>
      <c r="F1400" s="4" t="s">
        <v>436</v>
      </c>
      <c r="G1400" s="9" t="s">
        <v>437</v>
      </c>
      <c r="H1400" s="4" t="s">
        <v>1</v>
      </c>
      <c r="I1400" s="62" t="s">
        <v>1079</v>
      </c>
      <c r="J1400" s="10">
        <v>15</v>
      </c>
    </row>
    <row r="1401" spans="1:10" ht="35.15" customHeight="1" x14ac:dyDescent="0.25">
      <c r="A1401" s="16" t="s">
        <v>26</v>
      </c>
      <c r="B1401" s="4" t="s">
        <v>645</v>
      </c>
      <c r="C1401" s="4" t="s">
        <v>740</v>
      </c>
      <c r="D1401" s="4" t="s">
        <v>134</v>
      </c>
      <c r="E1401" s="4" t="s">
        <v>1848</v>
      </c>
      <c r="F1401" s="4" t="s">
        <v>436</v>
      </c>
      <c r="G1401" s="9" t="s">
        <v>437</v>
      </c>
      <c r="H1401" s="4" t="s">
        <v>2</v>
      </c>
      <c r="I1401" s="62" t="s">
        <v>1080</v>
      </c>
      <c r="J1401" s="10">
        <v>9</v>
      </c>
    </row>
    <row r="1402" spans="1:10" ht="35.15" customHeight="1" x14ac:dyDescent="0.25">
      <c r="A1402" s="16" t="s">
        <v>26</v>
      </c>
      <c r="B1402" s="4" t="s">
        <v>645</v>
      </c>
      <c r="C1402" s="4" t="s">
        <v>752</v>
      </c>
      <c r="D1402" s="4" t="s">
        <v>134</v>
      </c>
      <c r="E1402" s="4" t="s">
        <v>1848</v>
      </c>
      <c r="F1402" s="4" t="s">
        <v>438</v>
      </c>
      <c r="G1402" s="9" t="s">
        <v>439</v>
      </c>
      <c r="H1402" s="4" t="s">
        <v>0</v>
      </c>
      <c r="I1402" s="62" t="s">
        <v>1081</v>
      </c>
      <c r="J1402" s="10">
        <v>12</v>
      </c>
    </row>
    <row r="1403" spans="1:10" ht="35.15" customHeight="1" x14ac:dyDescent="0.25">
      <c r="A1403" s="16" t="s">
        <v>26</v>
      </c>
      <c r="B1403" s="4" t="s">
        <v>645</v>
      </c>
      <c r="C1403" s="4" t="s">
        <v>752</v>
      </c>
      <c r="D1403" s="4" t="s">
        <v>134</v>
      </c>
      <c r="E1403" s="4" t="s">
        <v>1848</v>
      </c>
      <c r="F1403" s="4" t="s">
        <v>438</v>
      </c>
      <c r="G1403" s="9" t="s">
        <v>439</v>
      </c>
      <c r="H1403" s="4" t="s">
        <v>1</v>
      </c>
      <c r="I1403" s="62" t="s">
        <v>1082</v>
      </c>
      <c r="J1403" s="10">
        <v>18</v>
      </c>
    </row>
    <row r="1404" spans="1:10" ht="35.15" customHeight="1" x14ac:dyDescent="0.25">
      <c r="A1404" s="16" t="s">
        <v>26</v>
      </c>
      <c r="B1404" s="4" t="s">
        <v>645</v>
      </c>
      <c r="C1404" s="4" t="s">
        <v>752</v>
      </c>
      <c r="D1404" s="4" t="s">
        <v>134</v>
      </c>
      <c r="E1404" s="4" t="s">
        <v>1848</v>
      </c>
      <c r="F1404" s="4" t="s">
        <v>438</v>
      </c>
      <c r="G1404" s="9" t="s">
        <v>439</v>
      </c>
      <c r="H1404" s="4" t="s">
        <v>2</v>
      </c>
      <c r="I1404" s="62" t="s">
        <v>1083</v>
      </c>
      <c r="J1404" s="10">
        <v>6</v>
      </c>
    </row>
    <row r="1405" spans="1:10" ht="35.15" customHeight="1" x14ac:dyDescent="0.25">
      <c r="A1405" s="16" t="s">
        <v>26</v>
      </c>
      <c r="B1405" s="4" t="s">
        <v>645</v>
      </c>
      <c r="C1405" s="4" t="s">
        <v>752</v>
      </c>
      <c r="D1405" s="4" t="s">
        <v>134</v>
      </c>
      <c r="E1405" s="4" t="s">
        <v>1848</v>
      </c>
      <c r="F1405" s="4" t="s">
        <v>440</v>
      </c>
      <c r="G1405" s="9" t="s">
        <v>441</v>
      </c>
      <c r="H1405" s="4" t="s">
        <v>0</v>
      </c>
      <c r="I1405" s="62" t="s">
        <v>1084</v>
      </c>
      <c r="J1405" s="10">
        <v>12</v>
      </c>
    </row>
    <row r="1406" spans="1:10" ht="35.15" customHeight="1" x14ac:dyDescent="0.25">
      <c r="A1406" s="16" t="s">
        <v>26</v>
      </c>
      <c r="B1406" s="4" t="s">
        <v>645</v>
      </c>
      <c r="C1406" s="4" t="s">
        <v>752</v>
      </c>
      <c r="D1406" s="4" t="s">
        <v>134</v>
      </c>
      <c r="E1406" s="4" t="s">
        <v>1848</v>
      </c>
      <c r="F1406" s="4" t="s">
        <v>440</v>
      </c>
      <c r="G1406" s="9" t="s">
        <v>441</v>
      </c>
      <c r="H1406" s="4" t="s">
        <v>1</v>
      </c>
      <c r="I1406" s="62" t="s">
        <v>1085</v>
      </c>
      <c r="J1406" s="10">
        <v>12</v>
      </c>
    </row>
    <row r="1407" spans="1:10" ht="35.15" customHeight="1" x14ac:dyDescent="0.25">
      <c r="A1407" s="16" t="s">
        <v>26</v>
      </c>
      <c r="B1407" s="4" t="s">
        <v>645</v>
      </c>
      <c r="C1407" s="4" t="s">
        <v>752</v>
      </c>
      <c r="D1407" s="4" t="s">
        <v>134</v>
      </c>
      <c r="E1407" s="4" t="s">
        <v>1848</v>
      </c>
      <c r="F1407" s="4" t="s">
        <v>440</v>
      </c>
      <c r="G1407" s="9" t="s">
        <v>441</v>
      </c>
      <c r="H1407" s="4" t="s">
        <v>2</v>
      </c>
      <c r="I1407" s="62" t="s">
        <v>1086</v>
      </c>
      <c r="J1407" s="10">
        <v>12</v>
      </c>
    </row>
    <row r="1408" spans="1:10" ht="35.15" customHeight="1" x14ac:dyDescent="0.25">
      <c r="A1408" s="16" t="s">
        <v>26</v>
      </c>
      <c r="B1408" s="4" t="s">
        <v>645</v>
      </c>
      <c r="C1408" s="4" t="s">
        <v>752</v>
      </c>
      <c r="D1408" s="4" t="s">
        <v>134</v>
      </c>
      <c r="E1408" s="4" t="s">
        <v>1848</v>
      </c>
      <c r="F1408" s="4" t="s">
        <v>442</v>
      </c>
      <c r="G1408" s="9" t="s">
        <v>443</v>
      </c>
      <c r="H1408" s="4" t="s">
        <v>0</v>
      </c>
      <c r="I1408" s="62" t="s">
        <v>1087</v>
      </c>
      <c r="J1408" s="10">
        <v>6</v>
      </c>
    </row>
    <row r="1409" spans="1:10" ht="35.15" customHeight="1" x14ac:dyDescent="0.25">
      <c r="A1409" s="16" t="s">
        <v>26</v>
      </c>
      <c r="B1409" s="4" t="s">
        <v>645</v>
      </c>
      <c r="C1409" s="4" t="s">
        <v>752</v>
      </c>
      <c r="D1409" s="4" t="s">
        <v>134</v>
      </c>
      <c r="E1409" s="4" t="s">
        <v>1848</v>
      </c>
      <c r="F1409" s="4" t="s">
        <v>442</v>
      </c>
      <c r="G1409" s="9" t="s">
        <v>443</v>
      </c>
      <c r="H1409" s="4" t="s">
        <v>1</v>
      </c>
      <c r="I1409" s="62" t="s">
        <v>1088</v>
      </c>
      <c r="J1409" s="10">
        <v>18</v>
      </c>
    </row>
    <row r="1410" spans="1:10" ht="35.15" customHeight="1" x14ac:dyDescent="0.25">
      <c r="A1410" s="16" t="s">
        <v>26</v>
      </c>
      <c r="B1410" s="4" t="s">
        <v>645</v>
      </c>
      <c r="C1410" s="4" t="s">
        <v>752</v>
      </c>
      <c r="D1410" s="4" t="s">
        <v>134</v>
      </c>
      <c r="E1410" s="4" t="s">
        <v>1848</v>
      </c>
      <c r="F1410" s="4" t="s">
        <v>442</v>
      </c>
      <c r="G1410" s="9" t="s">
        <v>443</v>
      </c>
      <c r="H1410" s="4" t="s">
        <v>2</v>
      </c>
      <c r="I1410" s="62" t="s">
        <v>1089</v>
      </c>
      <c r="J1410" s="10">
        <v>12</v>
      </c>
    </row>
    <row r="1411" spans="1:10" ht="35.15" customHeight="1" x14ac:dyDescent="0.25">
      <c r="A1411" s="16" t="s">
        <v>26</v>
      </c>
      <c r="B1411" s="4" t="s">
        <v>645</v>
      </c>
      <c r="C1411" s="4" t="s">
        <v>752</v>
      </c>
      <c r="D1411" s="4" t="s">
        <v>134</v>
      </c>
      <c r="E1411" s="4" t="s">
        <v>1848</v>
      </c>
      <c r="F1411" s="4" t="s">
        <v>169</v>
      </c>
      <c r="G1411" s="9" t="s">
        <v>170</v>
      </c>
      <c r="H1411" s="4" t="s">
        <v>0</v>
      </c>
      <c r="I1411" s="62" t="s">
        <v>964</v>
      </c>
      <c r="J1411" s="10"/>
    </row>
    <row r="1412" spans="1:10" ht="35.15" customHeight="1" x14ac:dyDescent="0.25">
      <c r="A1412" s="16" t="s">
        <v>26</v>
      </c>
      <c r="B1412" s="4" t="s">
        <v>645</v>
      </c>
      <c r="C1412" s="4" t="s">
        <v>752</v>
      </c>
      <c r="D1412" s="4" t="s">
        <v>134</v>
      </c>
      <c r="E1412" s="4" t="s">
        <v>1848</v>
      </c>
      <c r="F1412" s="4" t="s">
        <v>169</v>
      </c>
      <c r="G1412" s="9" t="s">
        <v>170</v>
      </c>
      <c r="H1412" s="4" t="s">
        <v>1</v>
      </c>
      <c r="I1412" s="62" t="s">
        <v>965</v>
      </c>
      <c r="J1412" s="10"/>
    </row>
    <row r="1413" spans="1:10" ht="35.15" customHeight="1" x14ac:dyDescent="0.25">
      <c r="A1413" s="16" t="s">
        <v>26</v>
      </c>
      <c r="B1413" s="4" t="s">
        <v>645</v>
      </c>
      <c r="C1413" s="4" t="s">
        <v>752</v>
      </c>
      <c r="D1413" s="4" t="s">
        <v>134</v>
      </c>
      <c r="E1413" s="4" t="s">
        <v>1848</v>
      </c>
      <c r="F1413" s="4" t="s">
        <v>169</v>
      </c>
      <c r="G1413" s="9" t="s">
        <v>170</v>
      </c>
      <c r="H1413" s="4" t="s">
        <v>2</v>
      </c>
      <c r="I1413" s="62" t="s">
        <v>966</v>
      </c>
      <c r="J1413" s="10"/>
    </row>
    <row r="1414" spans="1:10" ht="35.15" customHeight="1" x14ac:dyDescent="0.25">
      <c r="A1414" s="16" t="s">
        <v>26</v>
      </c>
      <c r="B1414" s="4" t="s">
        <v>645</v>
      </c>
      <c r="C1414" s="4" t="s">
        <v>766</v>
      </c>
      <c r="D1414" s="4" t="s">
        <v>134</v>
      </c>
      <c r="E1414" s="4" t="s">
        <v>1848</v>
      </c>
      <c r="F1414" s="4" t="s">
        <v>444</v>
      </c>
      <c r="G1414" s="9" t="s">
        <v>445</v>
      </c>
      <c r="H1414" s="4" t="s">
        <v>0</v>
      </c>
      <c r="I1414" s="62" t="s">
        <v>1090</v>
      </c>
      <c r="J1414" s="10">
        <v>12</v>
      </c>
    </row>
    <row r="1415" spans="1:10" ht="35.15" customHeight="1" x14ac:dyDescent="0.25">
      <c r="A1415" s="16" t="s">
        <v>26</v>
      </c>
      <c r="B1415" s="4" t="s">
        <v>645</v>
      </c>
      <c r="C1415" s="4" t="s">
        <v>766</v>
      </c>
      <c r="D1415" s="4" t="s">
        <v>134</v>
      </c>
      <c r="E1415" s="4" t="s">
        <v>1848</v>
      </c>
      <c r="F1415" s="4" t="s">
        <v>444</v>
      </c>
      <c r="G1415" s="9" t="s">
        <v>445</v>
      </c>
      <c r="H1415" s="4" t="s">
        <v>1</v>
      </c>
      <c r="I1415" s="62" t="s">
        <v>1091</v>
      </c>
      <c r="J1415" s="10">
        <v>12</v>
      </c>
    </row>
    <row r="1416" spans="1:10" ht="35.15" customHeight="1" x14ac:dyDescent="0.25">
      <c r="A1416" s="16" t="s">
        <v>26</v>
      </c>
      <c r="B1416" s="4" t="s">
        <v>645</v>
      </c>
      <c r="C1416" s="4" t="s">
        <v>766</v>
      </c>
      <c r="D1416" s="4" t="s">
        <v>134</v>
      </c>
      <c r="E1416" s="4" t="s">
        <v>1848</v>
      </c>
      <c r="F1416" s="4" t="s">
        <v>444</v>
      </c>
      <c r="G1416" s="9" t="s">
        <v>445</v>
      </c>
      <c r="H1416" s="4" t="s">
        <v>2</v>
      </c>
      <c r="I1416" s="62" t="s">
        <v>1092</v>
      </c>
      <c r="J1416" s="10">
        <v>12</v>
      </c>
    </row>
    <row r="1417" spans="1:10" ht="35.15" customHeight="1" x14ac:dyDescent="0.25">
      <c r="A1417" s="16" t="s">
        <v>26</v>
      </c>
      <c r="B1417" s="4" t="s">
        <v>645</v>
      </c>
      <c r="C1417" s="4" t="s">
        <v>766</v>
      </c>
      <c r="D1417" s="4" t="s">
        <v>134</v>
      </c>
      <c r="E1417" s="4" t="s">
        <v>1848</v>
      </c>
      <c r="F1417" s="4" t="s">
        <v>446</v>
      </c>
      <c r="G1417" s="9" t="s">
        <v>447</v>
      </c>
      <c r="H1417" s="4" t="s">
        <v>0</v>
      </c>
      <c r="I1417" s="62" t="s">
        <v>1093</v>
      </c>
      <c r="J1417" s="10">
        <v>12</v>
      </c>
    </row>
    <row r="1418" spans="1:10" ht="35.15" customHeight="1" x14ac:dyDescent="0.25">
      <c r="A1418" s="16" t="s">
        <v>26</v>
      </c>
      <c r="B1418" s="4" t="s">
        <v>645</v>
      </c>
      <c r="C1418" s="4" t="s">
        <v>766</v>
      </c>
      <c r="D1418" s="4" t="s">
        <v>134</v>
      </c>
      <c r="E1418" s="4" t="s">
        <v>1848</v>
      </c>
      <c r="F1418" s="4" t="s">
        <v>446</v>
      </c>
      <c r="G1418" s="9" t="s">
        <v>447</v>
      </c>
      <c r="H1418" s="4" t="s">
        <v>1</v>
      </c>
      <c r="I1418" s="62" t="s">
        <v>1094</v>
      </c>
      <c r="J1418" s="10">
        <v>12</v>
      </c>
    </row>
    <row r="1419" spans="1:10" ht="35.15" customHeight="1" x14ac:dyDescent="0.25">
      <c r="A1419" s="16" t="s">
        <v>26</v>
      </c>
      <c r="B1419" s="4" t="s">
        <v>645</v>
      </c>
      <c r="C1419" s="4" t="s">
        <v>766</v>
      </c>
      <c r="D1419" s="4" t="s">
        <v>134</v>
      </c>
      <c r="E1419" s="4" t="s">
        <v>1848</v>
      </c>
      <c r="F1419" s="4" t="s">
        <v>446</v>
      </c>
      <c r="G1419" s="9" t="s">
        <v>447</v>
      </c>
      <c r="H1419" s="4" t="s">
        <v>2</v>
      </c>
      <c r="I1419" s="62" t="s">
        <v>1095</v>
      </c>
      <c r="J1419" s="10">
        <v>12</v>
      </c>
    </row>
    <row r="1420" spans="1:10" ht="35.15" customHeight="1" x14ac:dyDescent="0.25">
      <c r="A1420" s="16" t="s">
        <v>26</v>
      </c>
      <c r="B1420" s="4" t="s">
        <v>645</v>
      </c>
      <c r="C1420" s="4" t="s">
        <v>766</v>
      </c>
      <c r="D1420" s="4" t="s">
        <v>134</v>
      </c>
      <c r="E1420" s="4" t="s">
        <v>1848</v>
      </c>
      <c r="F1420" s="4" t="s">
        <v>448</v>
      </c>
      <c r="G1420" s="9" t="s">
        <v>449</v>
      </c>
      <c r="H1420" s="4" t="s">
        <v>0</v>
      </c>
      <c r="I1420" s="62" t="s">
        <v>1096</v>
      </c>
      <c r="J1420" s="10">
        <v>12</v>
      </c>
    </row>
    <row r="1421" spans="1:10" ht="35.15" customHeight="1" x14ac:dyDescent="0.25">
      <c r="A1421" s="16" t="s">
        <v>26</v>
      </c>
      <c r="B1421" s="4" t="s">
        <v>645</v>
      </c>
      <c r="C1421" s="4" t="s">
        <v>766</v>
      </c>
      <c r="D1421" s="4" t="s">
        <v>134</v>
      </c>
      <c r="E1421" s="4" t="s">
        <v>1848</v>
      </c>
      <c r="F1421" s="4" t="s">
        <v>448</v>
      </c>
      <c r="G1421" s="9" t="s">
        <v>449</v>
      </c>
      <c r="H1421" s="4" t="s">
        <v>1</v>
      </c>
      <c r="I1421" s="62" t="s">
        <v>1097</v>
      </c>
      <c r="J1421" s="10">
        <v>18</v>
      </c>
    </row>
    <row r="1422" spans="1:10" ht="35.15" customHeight="1" x14ac:dyDescent="0.25">
      <c r="A1422" s="16" t="s">
        <v>26</v>
      </c>
      <c r="B1422" s="16" t="s">
        <v>645</v>
      </c>
      <c r="C1422" s="16" t="s">
        <v>766</v>
      </c>
      <c r="D1422" s="16" t="s">
        <v>134</v>
      </c>
      <c r="E1422" s="4" t="s">
        <v>1848</v>
      </c>
      <c r="F1422" s="4" t="s">
        <v>448</v>
      </c>
      <c r="G1422" s="9" t="s">
        <v>449</v>
      </c>
      <c r="H1422" s="4" t="s">
        <v>2</v>
      </c>
      <c r="I1422" s="62" t="s">
        <v>1098</v>
      </c>
      <c r="J1422" s="10">
        <v>6</v>
      </c>
    </row>
    <row r="1423" spans="1:10" ht="35.15" customHeight="1" x14ac:dyDescent="0.25">
      <c r="A1423" s="16" t="s">
        <v>26</v>
      </c>
      <c r="B1423" s="16" t="s">
        <v>645</v>
      </c>
      <c r="C1423" s="16" t="s">
        <v>766</v>
      </c>
      <c r="D1423" s="16" t="s">
        <v>134</v>
      </c>
      <c r="E1423" s="4" t="s">
        <v>1848</v>
      </c>
      <c r="F1423" s="4" t="s">
        <v>178</v>
      </c>
      <c r="G1423" s="9" t="s">
        <v>179</v>
      </c>
      <c r="H1423" s="4" t="s">
        <v>0</v>
      </c>
      <c r="I1423" s="62" t="s">
        <v>980</v>
      </c>
      <c r="J1423" s="10">
        <v>12</v>
      </c>
    </row>
    <row r="1424" spans="1:10" ht="35.15" customHeight="1" x14ac:dyDescent="0.25">
      <c r="A1424" s="16" t="s">
        <v>26</v>
      </c>
      <c r="B1424" s="16" t="s">
        <v>645</v>
      </c>
      <c r="C1424" s="16" t="s">
        <v>766</v>
      </c>
      <c r="D1424" s="16" t="s">
        <v>134</v>
      </c>
      <c r="E1424" s="4" t="s">
        <v>1848</v>
      </c>
      <c r="F1424" s="4" t="s">
        <v>178</v>
      </c>
      <c r="G1424" s="9" t="s">
        <v>179</v>
      </c>
      <c r="H1424" s="4" t="s">
        <v>1</v>
      </c>
      <c r="I1424" s="62" t="s">
        <v>981</v>
      </c>
      <c r="J1424" s="10">
        <v>12</v>
      </c>
    </row>
    <row r="1425" spans="1:10" ht="35.15" customHeight="1" x14ac:dyDescent="0.25">
      <c r="A1425" s="16" t="s">
        <v>26</v>
      </c>
      <c r="B1425" s="16" t="s">
        <v>645</v>
      </c>
      <c r="C1425" s="16" t="s">
        <v>766</v>
      </c>
      <c r="D1425" s="16" t="s">
        <v>134</v>
      </c>
      <c r="E1425" s="4" t="s">
        <v>1848</v>
      </c>
      <c r="F1425" s="4" t="s">
        <v>178</v>
      </c>
      <c r="G1425" s="30" t="s">
        <v>179</v>
      </c>
      <c r="H1425" s="4" t="s">
        <v>2</v>
      </c>
      <c r="I1425" s="65" t="s">
        <v>982</v>
      </c>
      <c r="J1425" s="10">
        <v>12</v>
      </c>
    </row>
    <row r="1426" spans="1:10" ht="35.15" customHeight="1" x14ac:dyDescent="0.25">
      <c r="A1426" s="16" t="s">
        <v>26</v>
      </c>
      <c r="B1426" s="16" t="s">
        <v>1107</v>
      </c>
      <c r="C1426" s="16" t="s">
        <v>740</v>
      </c>
      <c r="D1426" s="16" t="s">
        <v>110</v>
      </c>
      <c r="E1426" s="4"/>
      <c r="F1426" s="4" t="s">
        <v>130</v>
      </c>
      <c r="G1426" s="30" t="s">
        <v>1108</v>
      </c>
      <c r="H1426" s="4" t="s">
        <v>0</v>
      </c>
      <c r="I1426" s="65" t="s">
        <v>1109</v>
      </c>
      <c r="J1426" s="10"/>
    </row>
    <row r="1427" spans="1:10" ht="35.15" customHeight="1" x14ac:dyDescent="0.25">
      <c r="A1427" s="16" t="s">
        <v>26</v>
      </c>
      <c r="B1427" s="16" t="s">
        <v>1107</v>
      </c>
      <c r="C1427" s="16" t="s">
        <v>740</v>
      </c>
      <c r="D1427" s="16" t="s">
        <v>110</v>
      </c>
      <c r="E1427" s="4"/>
      <c r="F1427" s="4" t="s">
        <v>130</v>
      </c>
      <c r="G1427" s="30" t="s">
        <v>1108</v>
      </c>
      <c r="H1427" s="4" t="s">
        <v>1</v>
      </c>
      <c r="I1427" s="62" t="s">
        <v>1110</v>
      </c>
      <c r="J1427" s="10"/>
    </row>
    <row r="1428" spans="1:10" ht="35.15" customHeight="1" x14ac:dyDescent="0.25">
      <c r="A1428" s="16" t="s">
        <v>26</v>
      </c>
      <c r="B1428" s="16" t="s">
        <v>1107</v>
      </c>
      <c r="C1428" s="16" t="s">
        <v>740</v>
      </c>
      <c r="D1428" s="16" t="s">
        <v>110</v>
      </c>
      <c r="E1428" s="16"/>
      <c r="F1428" s="16" t="s">
        <v>130</v>
      </c>
      <c r="G1428" s="67" t="s">
        <v>1108</v>
      </c>
      <c r="H1428" s="16" t="s">
        <v>2</v>
      </c>
      <c r="I1428" s="39" t="s">
        <v>1111</v>
      </c>
      <c r="J1428" s="16"/>
    </row>
    <row r="1429" spans="1:10" ht="35.15" customHeight="1" x14ac:dyDescent="0.25">
      <c r="A1429" s="16" t="s">
        <v>26</v>
      </c>
      <c r="B1429" s="16" t="s">
        <v>1112</v>
      </c>
      <c r="C1429" s="16" t="s">
        <v>740</v>
      </c>
      <c r="D1429" s="16" t="s">
        <v>110</v>
      </c>
      <c r="E1429" s="16"/>
      <c r="F1429" s="16" t="s">
        <v>132</v>
      </c>
      <c r="G1429" s="67" t="s">
        <v>133</v>
      </c>
      <c r="H1429" s="16" t="s">
        <v>0</v>
      </c>
      <c r="I1429" s="39" t="s">
        <v>1113</v>
      </c>
      <c r="J1429" s="16"/>
    </row>
    <row r="1430" spans="1:10" ht="35.15" customHeight="1" x14ac:dyDescent="0.25">
      <c r="A1430" s="16" t="s">
        <v>26</v>
      </c>
      <c r="B1430" s="16" t="s">
        <v>1112</v>
      </c>
      <c r="C1430" s="16" t="s">
        <v>740</v>
      </c>
      <c r="D1430" s="16" t="s">
        <v>110</v>
      </c>
      <c r="E1430" s="16"/>
      <c r="F1430" s="16" t="s">
        <v>132</v>
      </c>
      <c r="G1430" s="67" t="s">
        <v>133</v>
      </c>
      <c r="H1430" s="16" t="s">
        <v>1</v>
      </c>
      <c r="I1430" s="39" t="s">
        <v>1114</v>
      </c>
      <c r="J1430" s="16"/>
    </row>
    <row r="1431" spans="1:10" ht="35.15" customHeight="1" x14ac:dyDescent="0.25">
      <c r="A1431" s="16" t="s">
        <v>26</v>
      </c>
      <c r="B1431" s="16" t="s">
        <v>1107</v>
      </c>
      <c r="C1431" s="16" t="s">
        <v>740</v>
      </c>
      <c r="D1431" s="16" t="s">
        <v>134</v>
      </c>
      <c r="E1431" s="16"/>
      <c r="F1431" s="16" t="s">
        <v>130</v>
      </c>
      <c r="G1431" s="67" t="s">
        <v>1115</v>
      </c>
      <c r="H1431" s="16" t="s">
        <v>0</v>
      </c>
      <c r="I1431" s="39" t="s">
        <v>1109</v>
      </c>
      <c r="J1431" s="16"/>
    </row>
    <row r="1432" spans="1:10" ht="35.15" customHeight="1" x14ac:dyDescent="0.25">
      <c r="A1432" s="16" t="s">
        <v>26</v>
      </c>
      <c r="B1432" s="16" t="s">
        <v>1107</v>
      </c>
      <c r="C1432" s="16" t="s">
        <v>740</v>
      </c>
      <c r="D1432" s="16" t="s">
        <v>134</v>
      </c>
      <c r="E1432" s="16"/>
      <c r="F1432" s="16" t="s">
        <v>130</v>
      </c>
      <c r="G1432" s="67" t="s">
        <v>1115</v>
      </c>
      <c r="H1432" s="16" t="s">
        <v>1</v>
      </c>
      <c r="I1432" s="39" t="s">
        <v>1110</v>
      </c>
      <c r="J1432" s="16"/>
    </row>
    <row r="1433" spans="1:10" ht="35.15" customHeight="1" x14ac:dyDescent="0.25">
      <c r="A1433" s="16" t="s">
        <v>26</v>
      </c>
      <c r="B1433" s="16" t="s">
        <v>1107</v>
      </c>
      <c r="C1433" s="16" t="s">
        <v>740</v>
      </c>
      <c r="D1433" s="16" t="s">
        <v>134</v>
      </c>
      <c r="E1433" s="16"/>
      <c r="F1433" s="16" t="s">
        <v>130</v>
      </c>
      <c r="G1433" s="67" t="s">
        <v>1115</v>
      </c>
      <c r="H1433" s="16" t="s">
        <v>2</v>
      </c>
      <c r="I1433" s="39" t="s">
        <v>1111</v>
      </c>
      <c r="J1433" s="16"/>
    </row>
    <row r="1434" spans="1:10" ht="35.15" customHeight="1" x14ac:dyDescent="0.25">
      <c r="A1434" s="16" t="s">
        <v>26</v>
      </c>
      <c r="B1434" s="16" t="s">
        <v>1112</v>
      </c>
      <c r="C1434" s="16" t="s">
        <v>740</v>
      </c>
      <c r="D1434" s="16" t="s">
        <v>134</v>
      </c>
      <c r="E1434" s="16"/>
      <c r="F1434" s="16" t="s">
        <v>132</v>
      </c>
      <c r="G1434" s="67" t="s">
        <v>323</v>
      </c>
      <c r="H1434" s="16" t="s">
        <v>0</v>
      </c>
      <c r="I1434" s="39" t="s">
        <v>1116</v>
      </c>
      <c r="J1434" s="16"/>
    </row>
    <row r="1435" spans="1:10" ht="35.15" customHeight="1" x14ac:dyDescent="0.25">
      <c r="A1435" s="16" t="s">
        <v>26</v>
      </c>
      <c r="B1435" s="16" t="s">
        <v>1112</v>
      </c>
      <c r="C1435" s="16" t="s">
        <v>740</v>
      </c>
      <c r="D1435" s="16" t="s">
        <v>134</v>
      </c>
      <c r="E1435" s="16"/>
      <c r="F1435" s="16" t="s">
        <v>132</v>
      </c>
      <c r="G1435" s="67" t="s">
        <v>323</v>
      </c>
      <c r="H1435" s="16" t="s">
        <v>1</v>
      </c>
      <c r="I1435" s="39" t="s">
        <v>1117</v>
      </c>
      <c r="J1435" s="16"/>
    </row>
    <row r="1436" spans="1:10" ht="35.15" customHeight="1" x14ac:dyDescent="0.25">
      <c r="A1436" s="16" t="s">
        <v>26</v>
      </c>
      <c r="B1436" s="16" t="s">
        <v>1112</v>
      </c>
      <c r="C1436" s="16" t="s">
        <v>740</v>
      </c>
      <c r="D1436" s="16" t="s">
        <v>134</v>
      </c>
      <c r="E1436" s="16"/>
      <c r="F1436" s="16" t="s">
        <v>132</v>
      </c>
      <c r="G1436" s="67" t="s">
        <v>323</v>
      </c>
      <c r="H1436" s="16" t="s">
        <v>2</v>
      </c>
      <c r="I1436" s="39" t="s">
        <v>1118</v>
      </c>
      <c r="J1436" s="16"/>
    </row>
  </sheetData>
  <autoFilter ref="A1:J1436" xr:uid="{F2306E05-F56D-4207-96E4-4463277C7126}"/>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65-FA13-43BA-8B94-96CDA4FEFB77}">
  <dimension ref="E5:F15"/>
  <sheetViews>
    <sheetView topLeftCell="A7" workbookViewId="0">
      <selection activeCell="E11" sqref="E11"/>
    </sheetView>
  </sheetViews>
  <sheetFormatPr defaultRowHeight="25" customHeight="1" x14ac:dyDescent="0.25"/>
  <cols>
    <col min="5" max="5" width="40.1796875" style="134" customWidth="1"/>
    <col min="6" max="6" width="51.7265625" style="1" customWidth="1"/>
  </cols>
  <sheetData>
    <row r="5" spans="5:6" ht="25" customHeight="1" x14ac:dyDescent="0.25">
      <c r="E5" s="123" t="s">
        <v>2389</v>
      </c>
      <c r="F5" s="124" t="s">
        <v>0</v>
      </c>
    </row>
    <row r="6" spans="5:6" ht="25" customHeight="1" x14ac:dyDescent="0.25">
      <c r="E6" s="123" t="s">
        <v>2390</v>
      </c>
      <c r="F6" s="124" t="s">
        <v>2</v>
      </c>
    </row>
    <row r="7" spans="5:6" ht="25" customHeight="1" x14ac:dyDescent="0.25">
      <c r="E7" s="123" t="s">
        <v>2391</v>
      </c>
      <c r="F7" s="124" t="s">
        <v>2</v>
      </c>
    </row>
    <row r="8" spans="5:6" ht="25" customHeight="1" x14ac:dyDescent="0.25">
      <c r="E8" s="123" t="s">
        <v>2392</v>
      </c>
      <c r="F8" s="124" t="s">
        <v>1</v>
      </c>
    </row>
    <row r="9" spans="5:6" ht="25" customHeight="1" x14ac:dyDescent="0.25">
      <c r="E9" s="123" t="s">
        <v>2393</v>
      </c>
      <c r="F9" s="124" t="s">
        <v>1</v>
      </c>
    </row>
    <row r="10" spans="5:6" ht="25" customHeight="1" x14ac:dyDescent="0.25">
      <c r="E10" s="123" t="s">
        <v>2394</v>
      </c>
      <c r="F10" s="124" t="s">
        <v>2</v>
      </c>
    </row>
    <row r="11" spans="5:6" ht="25" customHeight="1" x14ac:dyDescent="0.25">
      <c r="E11" s="133" t="s">
        <v>2395</v>
      </c>
      <c r="F11" s="124" t="s">
        <v>0</v>
      </c>
    </row>
    <row r="12" spans="5:6" ht="25" customHeight="1" x14ac:dyDescent="0.25">
      <c r="E12" s="123" t="s">
        <v>2396</v>
      </c>
      <c r="F12" s="124" t="s">
        <v>2</v>
      </c>
    </row>
    <row r="13" spans="5:6" ht="25" customHeight="1" x14ac:dyDescent="0.25">
      <c r="E13" s="123" t="s">
        <v>2396</v>
      </c>
      <c r="F13" s="124" t="s">
        <v>2</v>
      </c>
    </row>
    <row r="14" spans="5:6" ht="25" customHeight="1" x14ac:dyDescent="0.25">
      <c r="E14" s="123" t="s">
        <v>2397</v>
      </c>
      <c r="F14" s="124" t="s">
        <v>1</v>
      </c>
    </row>
    <row r="15" spans="5:6" ht="25" customHeight="1" x14ac:dyDescent="0.25">
      <c r="E15" s="123" t="s">
        <v>2397</v>
      </c>
      <c r="F15" s="124" t="s">
        <v>1</v>
      </c>
    </row>
  </sheetData>
  <conditionalFormatting sqref="E5:F10 F11 E12:F15">
    <cfRule type="expression" dxfId="54" priority="1">
      <formula>$A$1&lt;&gt;""</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8D14-041D-4992-BC53-7F2937E320D1}">
  <dimension ref="A1:I14"/>
  <sheetViews>
    <sheetView showGridLines="0" workbookViewId="0">
      <selection activeCell="D7" sqref="D7"/>
    </sheetView>
  </sheetViews>
  <sheetFormatPr defaultRowHeight="40" customHeight="1" x14ac:dyDescent="0.25"/>
  <cols>
    <col min="1" max="1" width="15.81640625" customWidth="1"/>
    <col min="2" max="2" width="51" customWidth="1"/>
    <col min="4" max="4" width="50.7265625" customWidth="1"/>
    <col min="5" max="5" width="10.7265625" customWidth="1"/>
  </cols>
  <sheetData>
    <row r="1" spans="1:9" ht="40" customHeight="1" x14ac:dyDescent="0.25">
      <c r="A1" s="83" t="s">
        <v>2274</v>
      </c>
      <c r="B1" s="128" t="s">
        <v>102</v>
      </c>
      <c r="C1" s="181" t="str">
        <f>IF(B5="","","COs of "&amp;B5)</f>
        <v>COs of Applied Linear Algebra</v>
      </c>
      <c r="D1" s="181"/>
      <c r="E1" s="181"/>
      <c r="F1" s="181"/>
      <c r="G1" s="181"/>
      <c r="H1" s="181"/>
      <c r="I1" s="181"/>
    </row>
    <row r="2" spans="1:9" ht="40" customHeight="1" x14ac:dyDescent="0.25">
      <c r="A2" s="83" t="s">
        <v>45</v>
      </c>
      <c r="B2" s="4" t="str">
        <f>IF(B1="","",IFERROR(VLOOKUP(B1,Faculty!$B$3:$C$40,2,0),"Invalid Faculty Code"))</f>
        <v>Dr. Devi Prasad M</v>
      </c>
      <c r="C2" s="84" t="str">
        <f>IF($B$5="","","COs")</f>
        <v>COs</v>
      </c>
      <c r="D2" s="84" t="str">
        <f>IF($B$5="","","Course Outcome")</f>
        <v>Course Outcome</v>
      </c>
      <c r="E2" s="84" t="str">
        <f>IF($B$5="","","BL Mapping")</f>
        <v>BL Mapping</v>
      </c>
      <c r="F2" s="84" t="str">
        <f>IF($B$5="","","1st PO")</f>
        <v>1st PO</v>
      </c>
      <c r="G2" s="84" t="str">
        <f>IF($B$5="","","2nd PO (If any)")</f>
        <v>2nd PO (If any)</v>
      </c>
      <c r="H2" s="84" t="str">
        <f>IF($B$5="","","3rd PO (If any)")</f>
        <v>3rd PO (If any)</v>
      </c>
      <c r="I2" s="130"/>
    </row>
    <row r="3" spans="1:9" ht="40" customHeight="1" x14ac:dyDescent="0.25">
      <c r="A3" s="83" t="s">
        <v>15</v>
      </c>
      <c r="B3" s="107" t="s">
        <v>29</v>
      </c>
      <c r="C3" s="70" t="str" cm="1">
        <f t="array" ref="C3:D5">IF(B5="","",_xlfn._xlws.FILTER(COs!$E$2:$F$1000,(COs!$A$2:$A$1000=B7)*(COs!$C$2:$C$1000=B8),""))</f>
        <v>CO1</v>
      </c>
      <c r="D3" s="108" t="str">
        <v>Apply vector operations for similarity learning.</v>
      </c>
      <c r="E3" s="76">
        <v>3</v>
      </c>
      <c r="F3" s="110" t="s">
        <v>8</v>
      </c>
      <c r="G3" s="111"/>
      <c r="H3" s="111"/>
      <c r="I3" s="70" t="str">
        <f>IF(AND(F3&lt;&gt;"",G3="",H3=""),F3,IF(AND(F3&lt;&gt;"",G3&lt;&gt;"",H3=""),F3&amp;","&amp;G3,IF(AND(F3&lt;&gt;"",G3&lt;&gt;"",H3&lt;&gt;""),F3&amp;","&amp;G3&amp;","&amp;H3,"")))</f>
        <v>PO3</v>
      </c>
    </row>
    <row r="4" spans="1:9" ht="40" customHeight="1" x14ac:dyDescent="0.25">
      <c r="A4" s="83" t="s">
        <v>730</v>
      </c>
      <c r="B4" s="81" t="s">
        <v>1902</v>
      </c>
      <c r="C4" s="70" t="str">
        <v>CO2</v>
      </c>
      <c r="D4" s="108" t="str">
        <v>Analyse matrix representations in AI &amp; ML models.</v>
      </c>
      <c r="E4" s="76">
        <v>4</v>
      </c>
      <c r="F4" s="110" t="s">
        <v>9</v>
      </c>
      <c r="G4" s="111" t="s">
        <v>8</v>
      </c>
      <c r="H4" s="111"/>
      <c r="I4" s="70" t="str">
        <f t="shared" ref="I4:I7" si="0">IF(AND(F4&lt;&gt;"",G4="",H4=""),F4,IF(AND(F4&lt;&gt;"",G4&lt;&gt;"",H4=""),F4&amp;","&amp;G4,IF(AND(F4&lt;&gt;"",G4&lt;&gt;"",H4&lt;&gt;""),F4&amp;","&amp;G4&amp;","&amp;H4,"")))</f>
        <v>PO4,PO3</v>
      </c>
    </row>
    <row r="5" spans="1:9" ht="40" customHeight="1" x14ac:dyDescent="0.25">
      <c r="A5" s="83" t="s">
        <v>729</v>
      </c>
      <c r="B5" s="81" t="s">
        <v>325</v>
      </c>
      <c r="C5" s="70" t="str">
        <v>CO3</v>
      </c>
      <c r="D5" s="108" t="str">
        <v>Apply matrix calculus for optimization in learning systems.</v>
      </c>
      <c r="E5" s="76">
        <v>3</v>
      </c>
      <c r="F5" s="110" t="s">
        <v>8</v>
      </c>
      <c r="G5" s="111"/>
      <c r="H5" s="111"/>
      <c r="I5" s="70" t="str">
        <f t="shared" si="0"/>
        <v>PO3</v>
      </c>
    </row>
    <row r="6" spans="1:9" ht="40" customHeight="1" x14ac:dyDescent="0.25">
      <c r="A6" s="83" t="s">
        <v>16</v>
      </c>
      <c r="B6" s="107" t="s">
        <v>19</v>
      </c>
      <c r="C6" s="72"/>
      <c r="D6" s="109"/>
      <c r="E6" s="112"/>
      <c r="F6" s="70"/>
      <c r="G6" s="70"/>
      <c r="H6" s="70"/>
      <c r="I6" s="70" t="str">
        <f t="shared" si="0"/>
        <v/>
      </c>
    </row>
    <row r="7" spans="1:9" ht="40" customHeight="1" x14ac:dyDescent="0.25">
      <c r="A7" s="83" t="s">
        <v>107</v>
      </c>
      <c r="B7" s="4" t="str">
        <f>IF(B4="","",_xlfn.XLOOKUP(B4,Program!$C$2:$C$50,Program!$B$2:$B$50,""))</f>
        <v>010I61</v>
      </c>
      <c r="C7" s="70"/>
      <c r="D7" s="108"/>
      <c r="E7" s="85"/>
      <c r="F7" s="70"/>
      <c r="G7" s="70"/>
      <c r="H7" s="70"/>
      <c r="I7" s="70" t="str">
        <f t="shared" si="0"/>
        <v/>
      </c>
    </row>
    <row r="8" spans="1:9" ht="40" hidden="1" customHeight="1" x14ac:dyDescent="0.25">
      <c r="A8" s="83" t="s">
        <v>108</v>
      </c>
      <c r="B8" s="16" t="str" cm="1">
        <f t="array" ref="B8">IF(B5="","",_xlfn.XLOOKUP(B7&amp;B5,Course!$A$2:$A$500&amp;Course!$D$2:$D$500,Course!$C$2:$C$500,""))</f>
        <v>AME 5101</v>
      </c>
    </row>
    <row r="9" spans="1:9" ht="40" hidden="1" customHeight="1" x14ac:dyDescent="0.25">
      <c r="A9" s="83" t="s">
        <v>731</v>
      </c>
      <c r="B9" s="2" t="str">
        <f>IF(B2="","",B2)</f>
        <v>Dr. Devi Prasad M</v>
      </c>
      <c r="C9" s="4" t="e" vm="25">
        <f>IFERROR(VLOOKUP(B2,Faculty!$C$3:$D$100,2,0),"")</f>
        <v>#VALUE!</v>
      </c>
    </row>
    <row r="10" spans="1:9" ht="40" hidden="1" customHeight="1" x14ac:dyDescent="0.25">
      <c r="A10" s="83" t="s">
        <v>42</v>
      </c>
      <c r="B10" s="2" t="str">
        <f>IFERROR(VLOOKUP(IFERROR(VLOOKUP(B7,Program!$B$2:$D$50,3,0),""),Faculty!$A$3:$D$50,3,0),"")</f>
        <v xml:space="preserve">Dr. Sathyendranath  Malli </v>
      </c>
      <c r="C10" s="4" t="e" vm="26">
        <f>IFERROR(VLOOKUP(B10,Faculty!$C$3:$D$100,2,0),"")</f>
        <v>#VALUE!</v>
      </c>
    </row>
    <row r="11" spans="1:9" ht="40" hidden="1" customHeight="1" x14ac:dyDescent="0.25">
      <c r="A11" s="83" t="s">
        <v>546</v>
      </c>
      <c r="B11" s="2" t="str" cm="1">
        <f t="array" ref="B11">IF(B2="","",_xlfn.XLOOKUP(B7&amp;B8,Course!$A$2:$A$500&amp;Course!$C$2:$C$500,Course!$M$2:$M$500,""))</f>
        <v>Core</v>
      </c>
    </row>
    <row r="12" spans="1:9" ht="40" hidden="1" customHeight="1" x14ac:dyDescent="0.25">
      <c r="A12" s="83" t="s">
        <v>2273</v>
      </c>
      <c r="B12" s="2" t="str">
        <f>IF(B6="Semester - I","I","II")</f>
        <v>I</v>
      </c>
    </row>
    <row r="13" spans="1:9" ht="40" customHeight="1" x14ac:dyDescent="0.25">
      <c r="A13" s="74"/>
      <c r="B13" s="74"/>
    </row>
    <row r="14" spans="1:9" ht="40" customHeight="1" x14ac:dyDescent="0.25">
      <c r="A14" s="84"/>
      <c r="B14" s="85"/>
    </row>
  </sheetData>
  <sheetProtection algorithmName="SHA-512" hashValue="k5RQc5/9524ZEppkEJPqG3Wb/wnyM2VVMLDFtNS87zQprXXyaOn9NHXAGKJ72YbMINyO2NR8u0dYetGhrGGz0Q==" saltValue="JNipqL82LH7pfsAPDzCMXw==" spinCount="100000" sheet="1" objects="1" scenarios="1"/>
  <mergeCells count="1">
    <mergeCell ref="C1:I1"/>
  </mergeCells>
  <conditionalFormatting sqref="B1">
    <cfRule type="expression" dxfId="53" priority="4">
      <formula>$B$1&lt;&gt;""</formula>
    </cfRule>
  </conditionalFormatting>
  <conditionalFormatting sqref="B4">
    <cfRule type="expression" dxfId="52" priority="3">
      <formula>$B$4&lt;&gt;""</formula>
    </cfRule>
  </conditionalFormatting>
  <conditionalFormatting sqref="B5">
    <cfRule type="expression" dxfId="51" priority="1">
      <formula>$B$5&lt;&gt;""</formula>
    </cfRule>
    <cfRule type="expression" dxfId="50" priority="2">
      <formula>$B$4=""</formula>
    </cfRule>
  </conditionalFormatting>
  <conditionalFormatting sqref="C3:D7">
    <cfRule type="expression" dxfId="49" priority="8">
      <formula>AND($C3&lt;&gt;"",$B$5&lt;&gt;"")</formula>
    </cfRule>
  </conditionalFormatting>
  <conditionalFormatting sqref="C1:I2">
    <cfRule type="expression" dxfId="48" priority="9">
      <formula>$C$1&lt;&gt;""</formula>
    </cfRule>
  </conditionalFormatting>
  <conditionalFormatting sqref="E3:H7">
    <cfRule type="expression" dxfId="47" priority="6">
      <formula>AND($C3&lt;&gt;"",$B$5&lt;&gt;"")</formula>
    </cfRule>
  </conditionalFormatting>
  <conditionalFormatting sqref="I3:I7">
    <cfRule type="expression" dxfId="46" priority="7">
      <formula>AND($C3&lt;&gt;"",$B$5&lt;&gt;"")</formula>
    </cfRule>
  </conditionalFormatting>
  <dataValidations count="2">
    <dataValidation type="list" allowBlank="1" showInputMessage="1" showErrorMessage="1" sqref="E3:E7" xr:uid="{BC0DDA43-2673-4491-A6F7-AF11520C5C87}">
      <formula1>"1,2,3,4,5,6"</formula1>
    </dataValidation>
    <dataValidation type="list" allowBlank="1" showInputMessage="1" showErrorMessage="1" sqref="B6" xr:uid="{B566B3FD-EB9B-4F47-98B1-87B84D1662C6}">
      <formula1>"Semester - I, Semester - II"</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E3A1ECFC-935E-4049-BC2E-B09F495F804F}">
          <x14:formula1>
            <xm:f>Program!$F$2:$F$20</xm:f>
          </x14:formula1>
          <xm:sqref>B3</xm:sqref>
        </x14:dataValidation>
        <x14:dataValidation type="list" allowBlank="1" showInputMessage="1" showErrorMessage="1" xr:uid="{BE5E53DE-4464-4BEE-BDD3-004D9A4977F3}">
          <x14:formula1>
            <xm:f>Course!$R$4:$R$8</xm:f>
          </x14:formula1>
          <xm:sqref>F3:H7</xm:sqref>
        </x14:dataValidation>
        <x14:dataValidation type="list" allowBlank="1" showInputMessage="1" showErrorMessage="1" xr:uid="{B2C77049-4D8C-4B86-B2F8-2EDA04508AC4}">
          <x14:formula1>
            <xm:f>Program!$J$2:$J$20</xm:f>
          </x14:formula1>
          <xm:sqref>B4</xm:sqref>
        </x14:dataValidation>
        <x14:dataValidation type="list" allowBlank="1" showInputMessage="1" showErrorMessage="1" xr:uid="{176F5D81-009B-4F29-A9C4-E1CF54DDD7E5}">
          <x14:formula1>
            <xm:f>Course!$Q$16:$Q$23</xm:f>
          </x14:formula1>
          <xm:sqref>B5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36B8-4A80-46EF-833C-17AFC757CD53}">
  <dimension ref="A1:I50"/>
  <sheetViews>
    <sheetView showGridLines="0" workbookViewId="0">
      <selection activeCell="C34" sqref="C34"/>
    </sheetView>
  </sheetViews>
  <sheetFormatPr defaultColWidth="9.1796875" defaultRowHeight="35.15" customHeight="1" x14ac:dyDescent="0.25"/>
  <cols>
    <col min="1" max="2" width="9.1796875" style="117"/>
    <col min="3" max="3" width="108.54296875" style="117" customWidth="1"/>
    <col min="4" max="4" width="19.26953125" style="125" bestFit="1" customWidth="1"/>
    <col min="5" max="5" width="2.54296875" style="117" customWidth="1"/>
    <col min="6" max="6" width="9.1796875" style="117"/>
    <col min="7" max="7" width="13.26953125" style="117" bestFit="1" customWidth="1"/>
    <col min="8" max="8" width="12.7265625" style="117" customWidth="1"/>
    <col min="9" max="16384" width="9.1796875" style="117"/>
  </cols>
  <sheetData>
    <row r="1" spans="1:9" ht="35.15" customHeight="1" x14ac:dyDescent="0.25">
      <c r="A1" s="182" t="str">
        <f>IF(Setup!$B$5="","","Lesson Plan of "&amp;Setup!$B$5)</f>
        <v>Lesson Plan of Applied Linear Algebra</v>
      </c>
      <c r="B1" s="182"/>
      <c r="C1" s="182"/>
      <c r="D1" s="182"/>
    </row>
    <row r="2" spans="1:9" ht="35.15" customHeight="1" x14ac:dyDescent="0.25">
      <c r="A2" s="118" t="str">
        <f>IF($A$1="","","S.No.")</f>
        <v>S.No.</v>
      </c>
      <c r="B2" s="118" t="str">
        <f>IF($A$1="","","L.No.")</f>
        <v>L.No.</v>
      </c>
      <c r="C2" s="118" t="str">
        <f>IF($A$1="","","TOPICS")</f>
        <v>TOPICS</v>
      </c>
      <c r="D2" s="119" t="str">
        <f>IF($A$1="","","Course Outcome Addressed")</f>
        <v>Course Outcome Addressed</v>
      </c>
      <c r="F2" s="113" t="str">
        <f>IF($A$1="","","COs")</f>
        <v>COs</v>
      </c>
      <c r="G2" s="114" t="str">
        <f>IF($A$1="","","Expected No. of Hours")</f>
        <v>Expected No. of Hours</v>
      </c>
      <c r="H2" s="114" t="str">
        <f>IF($A$1="","","Remaining No. of Hours")</f>
        <v>Remaining No. of Hours</v>
      </c>
    </row>
    <row r="3" spans="1:9" ht="35.15" customHeight="1" x14ac:dyDescent="0.25">
      <c r="A3" s="120">
        <f>IF($A$1="","",IF(Setup!B2="","",IF(C3="","",IF(C3="MID SEMESTER EXAM","MSE",0))))</f>
        <v>0</v>
      </c>
      <c r="B3" s="120" t="str">
        <f>IF($A$1="","",IF(Setup!B2="","",IF(A3="MSE","MSE",IF(A3="ESE","ESE","L"&amp;A3))))</f>
        <v>L0</v>
      </c>
      <c r="C3" s="121" t="str">
        <f>IF($A$1="","",IF(Setup!B2="","","Course delivery plan, Course assessment plan, Course outcomes, Program outcomes, CO-PO mapping, reference books."))</f>
        <v>Course delivery plan, Course assessment plan, Course outcomes, Program outcomes, CO-PO mapping, reference books.</v>
      </c>
      <c r="D3" s="122" t="str">
        <f>IF(A3="","","---")</f>
        <v>---</v>
      </c>
      <c r="F3" s="115" t="str" cm="1">
        <f t="array" ref="F3:F5">_xlfn._xlws.FILTER(Setup!$C$3:$C$7,Setup!$C$3:$C$7&lt;&gt;"","")</f>
        <v>CO1</v>
      </c>
      <c r="G3" s="116" cm="1">
        <f t="array" ref="G3">IF(F3="","",_xlfn.XLOOKUP(Setup!$B$7&amp;Setup!$B$8&amp;F3,COs!$A$2:$A$1000&amp;COs!$C$2:$C$1000&amp;COs!$E$2:$E$1000,COs!$G$2:$G$1000,""))</f>
        <v>10</v>
      </c>
      <c r="H3" s="116">
        <f>IF(F3="","",G3-COUNTIF('Lesson Plan - Sort'!$D$3:$D$50,F3))</f>
        <v>0</v>
      </c>
      <c r="I3" s="115"/>
    </row>
    <row r="4" spans="1:9" ht="35.15" customHeight="1" x14ac:dyDescent="0.25">
      <c r="A4" s="120">
        <f>IF(C4="","",IF(C4="MID SEMESTER EXAM","MSE",1))</f>
        <v>1</v>
      </c>
      <c r="B4" s="120" t="str">
        <f t="shared" ref="B4:B50" si="0">IF(A4="","",IF(A4="MSE","MSE",IF(A4="ESE","ESE","L"&amp;A4)))</f>
        <v>L1</v>
      </c>
      <c r="C4" s="123" t="s">
        <v>2384</v>
      </c>
      <c r="D4" s="124" t="s">
        <v>0</v>
      </c>
      <c r="F4" s="115" t="str">
        <v>CO2</v>
      </c>
      <c r="G4" s="116" cm="1">
        <f t="array" ref="G4">IF(F4="","",_xlfn.XLOOKUP(Setup!$B$7&amp;Setup!$B$8&amp;F4,COs!$A$2:$A$1000&amp;COs!$C$2:$C$1000&amp;COs!$E$2:$E$1000,COs!$G$2:$G$1000,""))</f>
        <v>14</v>
      </c>
      <c r="H4" s="116">
        <f>IF(F4="","",G4-COUNTIF('Lesson Plan - Sort'!$D$3:$D$50,F4))</f>
        <v>0</v>
      </c>
    </row>
    <row r="5" spans="1:9" ht="35.15" customHeight="1" x14ac:dyDescent="0.25">
      <c r="A5" s="120">
        <f t="shared" ref="A5:A18" si="1">IF(C5="","",IF(C5="MID SEMESTER EXAM","MSE",IF(C5="END SEMESTER EXAM","ESE",IFERROR(A4+1,A3+1))))</f>
        <v>2</v>
      </c>
      <c r="B5" s="120" t="str">
        <f t="shared" si="0"/>
        <v>L2</v>
      </c>
      <c r="C5" s="123" t="s">
        <v>2383</v>
      </c>
      <c r="D5" s="124" t="s">
        <v>1</v>
      </c>
      <c r="F5" s="115" t="str">
        <v>CO3</v>
      </c>
      <c r="G5" s="116" cm="1">
        <f t="array" ref="G5">IF(F5="","",_xlfn.XLOOKUP(Setup!$B$7&amp;Setup!$B$8&amp;F5,COs!$A$2:$A$1000&amp;COs!$C$2:$C$1000&amp;COs!$E$2:$E$1000,COs!$G$2:$G$1000,""))</f>
        <v>12</v>
      </c>
      <c r="H5" s="116">
        <f>IF(F5="","",G5-COUNTIF('Lesson Plan - Sort'!$D$3:$D$50,F5))</f>
        <v>0</v>
      </c>
    </row>
    <row r="6" spans="1:9" ht="35.15" customHeight="1" x14ac:dyDescent="0.25">
      <c r="A6" s="120">
        <f t="shared" si="1"/>
        <v>3</v>
      </c>
      <c r="B6" s="120" t="str">
        <f t="shared" si="0"/>
        <v>L3</v>
      </c>
      <c r="C6" s="123" t="s">
        <v>2385</v>
      </c>
      <c r="D6" s="124" t="s">
        <v>0</v>
      </c>
      <c r="F6" s="115"/>
      <c r="G6" s="116" t="str" cm="1">
        <f t="array" ref="G6">IF(F6="","",_xlfn.XLOOKUP(Setup!$B$7&amp;Setup!$B$8&amp;F6,COs!$A$2:$A$1000&amp;COs!$C$2:$C$1000&amp;COs!$E$2:$E$1000,COs!$G$2:$G$1000,""))</f>
        <v/>
      </c>
      <c r="H6" s="116" t="str">
        <f>IF(F6="","",G6-COUNTIF('Lesson Plan - Sort'!$D$3:$D$50,F6))</f>
        <v/>
      </c>
    </row>
    <row r="7" spans="1:9" ht="35.15" customHeight="1" x14ac:dyDescent="0.25">
      <c r="A7" s="120">
        <f t="shared" si="1"/>
        <v>4</v>
      </c>
      <c r="B7" s="120" t="str">
        <f t="shared" si="0"/>
        <v>L4</v>
      </c>
      <c r="C7" s="123" t="s">
        <v>2381</v>
      </c>
      <c r="D7" s="124" t="s">
        <v>1</v>
      </c>
      <c r="F7" s="115"/>
      <c r="G7" s="116" t="str" cm="1">
        <f t="array" ref="G7">IF(F7="","",_xlfn.XLOOKUP(Setup!$B$7&amp;Setup!$B$8&amp;F7,COs!$A$2:$A$1000&amp;COs!$C$2:$C$1000&amp;COs!$E$2:$E$1000,COs!$G$2:$G$1000,""))</f>
        <v/>
      </c>
      <c r="H7" s="116" t="str">
        <f>IF(F7="","",G7-COUNTIF('Lesson Plan - Sort'!$D$3:$D$50,F7))</f>
        <v/>
      </c>
    </row>
    <row r="8" spans="1:9" ht="35.15" customHeight="1" x14ac:dyDescent="0.25">
      <c r="A8" s="120">
        <f t="shared" si="1"/>
        <v>5</v>
      </c>
      <c r="B8" s="120" t="str">
        <f t="shared" si="0"/>
        <v>L5</v>
      </c>
      <c r="C8" s="123" t="s">
        <v>2380</v>
      </c>
      <c r="D8" s="124" t="s">
        <v>1</v>
      </c>
      <c r="F8" s="113" t="str">
        <f>IF($A$1="","","Total")</f>
        <v>Total</v>
      </c>
      <c r="G8" s="114">
        <f>IF($A$1="","",SUM(G3:G7))</f>
        <v>36</v>
      </c>
      <c r="H8" s="114">
        <f>IF($A$1="","",SUM(H3:H7))</f>
        <v>0</v>
      </c>
    </row>
    <row r="9" spans="1:9" ht="35.15" customHeight="1" x14ac:dyDescent="0.25">
      <c r="A9" s="120">
        <f t="shared" si="1"/>
        <v>6</v>
      </c>
      <c r="B9" s="120" t="str">
        <f t="shared" si="0"/>
        <v>L6</v>
      </c>
      <c r="C9" s="123" t="s">
        <v>2382</v>
      </c>
      <c r="D9" s="124" t="s">
        <v>0</v>
      </c>
    </row>
    <row r="10" spans="1:9" ht="35.15" customHeight="1" x14ac:dyDescent="0.25">
      <c r="A10" s="120">
        <f t="shared" si="1"/>
        <v>7</v>
      </c>
      <c r="B10" s="120" t="str">
        <f t="shared" si="0"/>
        <v>L7</v>
      </c>
      <c r="C10" s="123" t="s">
        <v>2388</v>
      </c>
      <c r="D10" s="124" t="s">
        <v>0</v>
      </c>
    </row>
    <row r="11" spans="1:9" ht="35.15" customHeight="1" x14ac:dyDescent="0.25">
      <c r="A11" s="120">
        <f t="shared" si="1"/>
        <v>8</v>
      </c>
      <c r="B11" s="120" t="str">
        <f t="shared" si="0"/>
        <v>L8</v>
      </c>
      <c r="C11" s="123" t="s">
        <v>2386</v>
      </c>
      <c r="D11" s="124" t="s">
        <v>2</v>
      </c>
    </row>
    <row r="12" spans="1:9" ht="35.15" customHeight="1" x14ac:dyDescent="0.25">
      <c r="A12" s="120">
        <f t="shared" si="1"/>
        <v>9</v>
      </c>
      <c r="B12" s="120" t="str">
        <f t="shared" si="0"/>
        <v>L9</v>
      </c>
      <c r="C12" s="123" t="s">
        <v>2387</v>
      </c>
      <c r="D12" s="124" t="s">
        <v>1</v>
      </c>
    </row>
    <row r="13" spans="1:9" ht="35.15" customHeight="1" x14ac:dyDescent="0.25">
      <c r="A13" s="120">
        <f t="shared" si="1"/>
        <v>10</v>
      </c>
      <c r="B13" s="120" t="str">
        <f t="shared" si="0"/>
        <v>L10</v>
      </c>
      <c r="C13" s="123" t="s">
        <v>2389</v>
      </c>
      <c r="D13" s="124" t="s">
        <v>0</v>
      </c>
    </row>
    <row r="14" spans="1:9" ht="35.15" customHeight="1" x14ac:dyDescent="0.25">
      <c r="A14" s="120">
        <f t="shared" si="1"/>
        <v>11</v>
      </c>
      <c r="B14" s="120" t="str">
        <f t="shared" si="0"/>
        <v>L11</v>
      </c>
      <c r="C14" s="123" t="s">
        <v>2390</v>
      </c>
      <c r="D14" s="124" t="s">
        <v>2</v>
      </c>
    </row>
    <row r="15" spans="1:9" ht="35.15" customHeight="1" x14ac:dyDescent="0.25">
      <c r="A15" s="120">
        <f t="shared" si="1"/>
        <v>12</v>
      </c>
      <c r="B15" s="120" t="str">
        <f t="shared" si="0"/>
        <v>L12</v>
      </c>
      <c r="C15" s="123" t="s">
        <v>2391</v>
      </c>
      <c r="D15" s="124" t="s">
        <v>2</v>
      </c>
    </row>
    <row r="16" spans="1:9" ht="35.15" customHeight="1" x14ac:dyDescent="0.25">
      <c r="A16" s="120">
        <f t="shared" si="1"/>
        <v>13</v>
      </c>
      <c r="B16" s="120" t="str">
        <f t="shared" si="0"/>
        <v>L13</v>
      </c>
      <c r="C16" s="123" t="s">
        <v>2392</v>
      </c>
      <c r="D16" s="124" t="s">
        <v>1</v>
      </c>
    </row>
    <row r="17" spans="1:4" ht="35.15" customHeight="1" x14ac:dyDescent="0.25">
      <c r="A17" s="120">
        <f t="shared" si="1"/>
        <v>14</v>
      </c>
      <c r="B17" s="120" t="str">
        <f t="shared" si="0"/>
        <v>L14</v>
      </c>
      <c r="C17" s="123" t="s">
        <v>2393</v>
      </c>
      <c r="D17" s="124" t="s">
        <v>1</v>
      </c>
    </row>
    <row r="18" spans="1:4" ht="35.15" customHeight="1" x14ac:dyDescent="0.25">
      <c r="A18" s="120">
        <f t="shared" si="1"/>
        <v>15</v>
      </c>
      <c r="B18" s="120" t="str">
        <f t="shared" si="0"/>
        <v>L15</v>
      </c>
      <c r="C18" s="123" t="s">
        <v>2394</v>
      </c>
      <c r="D18" s="124" t="s">
        <v>2</v>
      </c>
    </row>
    <row r="19" spans="1:4" ht="35.15" customHeight="1" x14ac:dyDescent="0.35">
      <c r="A19" s="120">
        <f>IF('Rough Sheet'!F5="","",IF('Rough Sheet'!F5="MID SEMESTER EXAM","MSE",IF('Rough Sheet'!F5="END SEMESTER EXAM","ESE",IFERROR(A18+1,A17+1))))</f>
        <v>16</v>
      </c>
      <c r="B19" s="120" t="str">
        <f t="shared" si="0"/>
        <v>L16</v>
      </c>
      <c r="C19" s="132" t="s">
        <v>2395</v>
      </c>
      <c r="D19" s="124" t="s">
        <v>0</v>
      </c>
    </row>
    <row r="20" spans="1:4" ht="35.15" customHeight="1" x14ac:dyDescent="0.25">
      <c r="A20" s="120">
        <f t="shared" ref="A20:A50" si="2">IF(C20="","",IF(C20="MID SEMESTER EXAM","MSE",IF(C20="END SEMESTER EXAM","ESE",IFERROR(A19+1,A18+1))))</f>
        <v>17</v>
      </c>
      <c r="B20" s="120" t="str">
        <f t="shared" si="0"/>
        <v>L17</v>
      </c>
      <c r="C20" s="123" t="s">
        <v>2396</v>
      </c>
      <c r="D20" s="124" t="s">
        <v>2</v>
      </c>
    </row>
    <row r="21" spans="1:4" ht="35.15" customHeight="1" x14ac:dyDescent="0.25">
      <c r="A21" s="120">
        <f t="shared" si="2"/>
        <v>18</v>
      </c>
      <c r="B21" s="120" t="str">
        <f t="shared" si="0"/>
        <v>L18</v>
      </c>
      <c r="C21" s="123" t="s">
        <v>2396</v>
      </c>
      <c r="D21" s="124" t="s">
        <v>2</v>
      </c>
    </row>
    <row r="22" spans="1:4" ht="35.15" customHeight="1" x14ac:dyDescent="0.25">
      <c r="A22" s="120">
        <f t="shared" si="2"/>
        <v>19</v>
      </c>
      <c r="B22" s="120" t="str">
        <f t="shared" si="0"/>
        <v>L19</v>
      </c>
      <c r="C22" s="123" t="s">
        <v>2397</v>
      </c>
      <c r="D22" s="124" t="s">
        <v>1</v>
      </c>
    </row>
    <row r="23" spans="1:4" ht="35.15" customHeight="1" x14ac:dyDescent="0.25">
      <c r="A23" s="120">
        <f t="shared" si="2"/>
        <v>20</v>
      </c>
      <c r="B23" s="120" t="str">
        <f t="shared" si="0"/>
        <v>L20</v>
      </c>
      <c r="C23" s="123" t="s">
        <v>2397</v>
      </c>
      <c r="D23" s="124" t="s">
        <v>1</v>
      </c>
    </row>
    <row r="24" spans="1:4" ht="35.15" customHeight="1" x14ac:dyDescent="0.25">
      <c r="A24" s="120">
        <f t="shared" si="2"/>
        <v>21</v>
      </c>
      <c r="B24" s="120" t="str">
        <f t="shared" si="0"/>
        <v>L21</v>
      </c>
      <c r="C24" s="123" t="s">
        <v>2398</v>
      </c>
      <c r="D24" s="124" t="s">
        <v>1</v>
      </c>
    </row>
    <row r="25" spans="1:4" ht="35.15" customHeight="1" x14ac:dyDescent="0.25">
      <c r="A25" s="120">
        <f t="shared" si="2"/>
        <v>22</v>
      </c>
      <c r="B25" s="120" t="str">
        <f t="shared" si="0"/>
        <v>L22</v>
      </c>
      <c r="C25" s="123" t="s">
        <v>2399</v>
      </c>
      <c r="D25" s="124" t="s">
        <v>0</v>
      </c>
    </row>
    <row r="26" spans="1:4" ht="35.15" customHeight="1" x14ac:dyDescent="0.25">
      <c r="A26" s="120">
        <f t="shared" si="2"/>
        <v>23</v>
      </c>
      <c r="B26" s="120" t="str">
        <f t="shared" si="0"/>
        <v>L23</v>
      </c>
      <c r="C26" s="123" t="s">
        <v>2399</v>
      </c>
      <c r="D26" s="124" t="s">
        <v>2</v>
      </c>
    </row>
    <row r="27" spans="1:4" ht="35.15" customHeight="1" x14ac:dyDescent="0.25">
      <c r="A27" s="120">
        <f t="shared" si="2"/>
        <v>24</v>
      </c>
      <c r="B27" s="120" t="str">
        <f t="shared" si="0"/>
        <v>L24</v>
      </c>
      <c r="C27" s="123" t="s">
        <v>2400</v>
      </c>
      <c r="D27" s="124" t="s">
        <v>0</v>
      </c>
    </row>
    <row r="28" spans="1:4" ht="35.15" customHeight="1" x14ac:dyDescent="0.25">
      <c r="A28" s="120">
        <f t="shared" si="2"/>
        <v>25</v>
      </c>
      <c r="B28" s="120" t="str">
        <f t="shared" si="0"/>
        <v>L25</v>
      </c>
      <c r="C28" s="123" t="s">
        <v>2401</v>
      </c>
      <c r="D28" s="124" t="s">
        <v>2</v>
      </c>
    </row>
    <row r="29" spans="1:4" ht="35.15" customHeight="1" x14ac:dyDescent="0.25">
      <c r="A29" s="120">
        <f t="shared" si="2"/>
        <v>26</v>
      </c>
      <c r="B29" s="120" t="str">
        <f t="shared" si="0"/>
        <v>L26</v>
      </c>
      <c r="C29" s="123" t="s">
        <v>2402</v>
      </c>
      <c r="D29" s="124" t="s">
        <v>1</v>
      </c>
    </row>
    <row r="30" spans="1:4" ht="35.15" customHeight="1" x14ac:dyDescent="0.25">
      <c r="A30" s="120">
        <f t="shared" si="2"/>
        <v>27</v>
      </c>
      <c r="B30" s="120" t="str">
        <f t="shared" si="0"/>
        <v>L27</v>
      </c>
      <c r="C30" s="123" t="s">
        <v>2403</v>
      </c>
      <c r="D30" s="124" t="s">
        <v>2</v>
      </c>
    </row>
    <row r="31" spans="1:4" ht="35.15" customHeight="1" x14ac:dyDescent="0.25">
      <c r="A31" s="120">
        <f t="shared" si="2"/>
        <v>28</v>
      </c>
      <c r="B31" s="120" t="str">
        <f t="shared" si="0"/>
        <v>L28</v>
      </c>
      <c r="C31" s="123" t="s">
        <v>2410</v>
      </c>
      <c r="D31" s="124" t="s">
        <v>2</v>
      </c>
    </row>
    <row r="32" spans="1:4" ht="35.15" customHeight="1" x14ac:dyDescent="0.25">
      <c r="A32" s="120">
        <f t="shared" si="2"/>
        <v>29</v>
      </c>
      <c r="B32" s="120" t="str">
        <f t="shared" si="0"/>
        <v>L29</v>
      </c>
      <c r="C32" s="123" t="s">
        <v>2411</v>
      </c>
      <c r="D32" s="124" t="s">
        <v>2</v>
      </c>
    </row>
    <row r="33" spans="1:4" ht="35.15" customHeight="1" x14ac:dyDescent="0.25">
      <c r="A33" s="120">
        <f t="shared" si="2"/>
        <v>30</v>
      </c>
      <c r="B33" s="120" t="str">
        <f t="shared" si="0"/>
        <v>L30</v>
      </c>
      <c r="C33" s="123" t="s">
        <v>2404</v>
      </c>
      <c r="D33" s="124" t="s">
        <v>2</v>
      </c>
    </row>
    <row r="34" spans="1:4" ht="35.15" customHeight="1" x14ac:dyDescent="0.25">
      <c r="A34" s="120">
        <f t="shared" si="2"/>
        <v>31</v>
      </c>
      <c r="B34" s="120" t="str">
        <f t="shared" si="0"/>
        <v>L31</v>
      </c>
      <c r="C34" s="123" t="s">
        <v>2405</v>
      </c>
      <c r="D34" s="124" t="s">
        <v>0</v>
      </c>
    </row>
    <row r="35" spans="1:4" ht="35.15" customHeight="1" x14ac:dyDescent="0.25">
      <c r="A35" s="120">
        <f t="shared" si="2"/>
        <v>32</v>
      </c>
      <c r="B35" s="120" t="str">
        <f t="shared" si="0"/>
        <v>L32</v>
      </c>
      <c r="C35" s="123" t="s">
        <v>2405</v>
      </c>
      <c r="D35" s="124" t="s">
        <v>0</v>
      </c>
    </row>
    <row r="36" spans="1:4" ht="35.15" customHeight="1" x14ac:dyDescent="0.25">
      <c r="A36" s="120">
        <f t="shared" si="2"/>
        <v>33</v>
      </c>
      <c r="B36" s="120" t="str">
        <f t="shared" si="0"/>
        <v>L33</v>
      </c>
      <c r="C36" s="123" t="s">
        <v>2406</v>
      </c>
      <c r="D36" s="124" t="s">
        <v>1</v>
      </c>
    </row>
    <row r="37" spans="1:4" ht="35.15" customHeight="1" x14ac:dyDescent="0.25">
      <c r="A37" s="120">
        <f t="shared" si="2"/>
        <v>34</v>
      </c>
      <c r="B37" s="120" t="str">
        <f t="shared" si="0"/>
        <v>L34</v>
      </c>
      <c r="C37" s="123" t="s">
        <v>2407</v>
      </c>
      <c r="D37" s="124" t="s">
        <v>1</v>
      </c>
    </row>
    <row r="38" spans="1:4" ht="35.15" customHeight="1" x14ac:dyDescent="0.25">
      <c r="A38" s="120">
        <f t="shared" si="2"/>
        <v>35</v>
      </c>
      <c r="B38" s="120" t="str">
        <f t="shared" si="0"/>
        <v>L35</v>
      </c>
      <c r="C38" s="123" t="s">
        <v>2408</v>
      </c>
      <c r="D38" s="124" t="s">
        <v>1</v>
      </c>
    </row>
    <row r="39" spans="1:4" ht="35.15" customHeight="1" x14ac:dyDescent="0.25">
      <c r="A39" s="120">
        <f t="shared" si="2"/>
        <v>36</v>
      </c>
      <c r="B39" s="120" t="str">
        <f t="shared" si="0"/>
        <v>L36</v>
      </c>
      <c r="C39" s="123" t="s">
        <v>2409</v>
      </c>
      <c r="D39" s="124" t="s">
        <v>1</v>
      </c>
    </row>
    <row r="40" spans="1:4" ht="35.15" customHeight="1" x14ac:dyDescent="0.25">
      <c r="A40" s="120" t="str">
        <f t="shared" si="2"/>
        <v/>
      </c>
      <c r="B40" s="120" t="str">
        <f t="shared" si="0"/>
        <v/>
      </c>
      <c r="C40" s="123"/>
      <c r="D40" s="124"/>
    </row>
    <row r="41" spans="1:4" ht="35.15" customHeight="1" x14ac:dyDescent="0.25">
      <c r="A41" s="120" t="str">
        <f t="shared" si="2"/>
        <v/>
      </c>
      <c r="B41" s="120" t="str">
        <f t="shared" si="0"/>
        <v/>
      </c>
      <c r="C41" s="123"/>
      <c r="D41" s="124"/>
    </row>
    <row r="42" spans="1:4" ht="35.15" customHeight="1" x14ac:dyDescent="0.25">
      <c r="A42" s="120" t="str">
        <f t="shared" si="2"/>
        <v/>
      </c>
      <c r="B42" s="120" t="str">
        <f t="shared" si="0"/>
        <v/>
      </c>
      <c r="C42" s="123"/>
      <c r="D42" s="124"/>
    </row>
    <row r="43" spans="1:4" ht="35.15" customHeight="1" x14ac:dyDescent="0.25">
      <c r="A43" s="120" t="str">
        <f t="shared" si="2"/>
        <v/>
      </c>
      <c r="B43" s="120" t="str">
        <f t="shared" si="0"/>
        <v/>
      </c>
      <c r="C43" s="123"/>
      <c r="D43" s="124"/>
    </row>
    <row r="44" spans="1:4" ht="35.15" customHeight="1" x14ac:dyDescent="0.25">
      <c r="A44" s="120" t="str">
        <f t="shared" si="2"/>
        <v/>
      </c>
      <c r="B44" s="120" t="str">
        <f t="shared" si="0"/>
        <v/>
      </c>
      <c r="C44" s="123"/>
      <c r="D44" s="124"/>
    </row>
    <row r="45" spans="1:4" ht="35.15" customHeight="1" x14ac:dyDescent="0.25">
      <c r="A45" s="120" t="str">
        <f t="shared" si="2"/>
        <v/>
      </c>
      <c r="B45" s="120" t="str">
        <f t="shared" si="0"/>
        <v/>
      </c>
      <c r="C45" s="123"/>
      <c r="D45" s="124"/>
    </row>
    <row r="46" spans="1:4" ht="35.15" customHeight="1" x14ac:dyDescent="0.25">
      <c r="A46" s="120" t="str">
        <f t="shared" si="2"/>
        <v/>
      </c>
      <c r="B46" s="120" t="str">
        <f t="shared" si="0"/>
        <v/>
      </c>
      <c r="C46" s="123"/>
      <c r="D46" s="124"/>
    </row>
    <row r="47" spans="1:4" ht="35.15" customHeight="1" x14ac:dyDescent="0.25">
      <c r="A47" s="120" t="str">
        <f t="shared" si="2"/>
        <v/>
      </c>
      <c r="B47" s="120" t="str">
        <f t="shared" si="0"/>
        <v/>
      </c>
      <c r="C47" s="123"/>
      <c r="D47" s="124"/>
    </row>
    <row r="48" spans="1:4" ht="35.15" customHeight="1" x14ac:dyDescent="0.25">
      <c r="A48" s="120" t="str">
        <f t="shared" si="2"/>
        <v/>
      </c>
      <c r="B48" s="120" t="str">
        <f t="shared" si="0"/>
        <v/>
      </c>
      <c r="C48" s="123"/>
      <c r="D48" s="124"/>
    </row>
    <row r="49" spans="1:4" ht="35.15" customHeight="1" x14ac:dyDescent="0.25">
      <c r="A49" s="120" t="str">
        <f t="shared" si="2"/>
        <v/>
      </c>
      <c r="B49" s="120" t="str">
        <f t="shared" si="0"/>
        <v/>
      </c>
      <c r="C49" s="123"/>
      <c r="D49" s="124"/>
    </row>
    <row r="50" spans="1:4" ht="35.15" customHeight="1" x14ac:dyDescent="0.25">
      <c r="A50" s="120" t="str">
        <f t="shared" si="2"/>
        <v/>
      </c>
      <c r="B50" s="120" t="str">
        <f t="shared" si="0"/>
        <v/>
      </c>
      <c r="C50" s="123"/>
      <c r="D50" s="124"/>
    </row>
  </sheetData>
  <sheetProtection algorithmName="SHA-512" hashValue="Bt2+MIaCPrFc4Eo3O9xhaldPwaQlun9M9Ap8qbntzXWjx7vwMR4zyW6gG+ewKOX7OmUJPV5l02bpmMQ8yCot4w==" saltValue="7xs0LYWWH+jOi6jBm54DDg==" spinCount="100000" sheet="1" objects="1" scenarios="1"/>
  <mergeCells count="1">
    <mergeCell ref="A1:D1"/>
  </mergeCells>
  <conditionalFormatting sqref="A4:B50">
    <cfRule type="expression" dxfId="45" priority="2">
      <formula>$A$1&lt;&gt;""</formula>
    </cfRule>
  </conditionalFormatting>
  <conditionalFormatting sqref="A1:D3">
    <cfRule type="expression" dxfId="44" priority="3">
      <formula>$A$1&lt;&gt;""</formula>
    </cfRule>
  </conditionalFormatting>
  <conditionalFormatting sqref="C4:D18 D19 C20:D50">
    <cfRule type="expression" dxfId="43" priority="1">
      <formula>$A$1&lt;&gt;""</formula>
    </cfRule>
  </conditionalFormatting>
  <conditionalFormatting sqref="F2:H8">
    <cfRule type="expression" dxfId="42" priority="4">
      <formula>$F$2&lt;&gt;""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7171-D878-4450-8F3A-4286B81F5AC3}">
  <dimension ref="A1:D50"/>
  <sheetViews>
    <sheetView workbookViewId="0">
      <selection activeCell="A4" sqref="A4"/>
    </sheetView>
  </sheetViews>
  <sheetFormatPr defaultRowHeight="35.15" customHeight="1" x14ac:dyDescent="0.25"/>
  <cols>
    <col min="1" max="1" width="7.1796875" bestFit="1" customWidth="1"/>
    <col min="2" max="2" width="108.54296875" customWidth="1"/>
    <col min="3" max="3" width="19.26953125" style="36" bestFit="1" customWidth="1"/>
    <col min="4" max="4" width="20" style="1" bestFit="1" customWidth="1"/>
  </cols>
  <sheetData>
    <row r="1" spans="1:4" ht="35.15" customHeight="1" x14ac:dyDescent="0.25">
      <c r="A1" s="183" t="str">
        <f>"Lesson Plan of "&amp;Setup!B5</f>
        <v>Lesson Plan of Applied Linear Algebra</v>
      </c>
      <c r="B1" s="184"/>
      <c r="C1" s="184"/>
      <c r="D1" s="184"/>
    </row>
    <row r="2" spans="1:4" ht="35.15" customHeight="1" x14ac:dyDescent="0.25">
      <c r="A2" s="13" t="s">
        <v>732</v>
      </c>
      <c r="B2" s="13" t="s">
        <v>733</v>
      </c>
      <c r="C2" s="34" t="s">
        <v>734</v>
      </c>
      <c r="D2" s="34" t="s">
        <v>1683</v>
      </c>
    </row>
    <row r="3" spans="1:4" ht="35.15" customHeight="1" x14ac:dyDescent="0.25">
      <c r="A3" s="35" t="str" cm="1">
        <f t="array" ref="A3:C39">_xlfn._xlws.FILTER('Lesson Plan'!$B$3:$D$50,'Lesson Plan'!$A$3:$A$50&lt;&gt;"","")</f>
        <v>L0</v>
      </c>
      <c r="B3" s="37" t="str">
        <v>Course delivery plan, Course assessment plan, Course outcomes, Program outcomes, CO-PO mapping, reference books.</v>
      </c>
      <c r="C3" s="38" t="str">
        <v>---</v>
      </c>
      <c r="D3" s="4" t="str" cm="1">
        <f t="array" ref="D3:D39">_xlfn._xlws.FILTER('Lesson Plan'!$D$3:$D$50,('Lesson Plan'!$A$3:$A$50&lt;&gt;"")*('Lesson Plan'!$A$3:$A$50&lt;&gt;"MSE")*('Lesson Plan'!$A$3:$A$50&lt;&gt;"ESE"),"")</f>
        <v>---</v>
      </c>
    </row>
    <row r="4" spans="1:4" ht="35.15" customHeight="1" x14ac:dyDescent="0.25">
      <c r="A4" s="35" t="str">
        <v>L1</v>
      </c>
      <c r="B4" s="37" t="str">
        <v>Conceptual introduction to vector spaces and vector operations. Scalar product.</v>
      </c>
      <c r="C4" s="38" t="str">
        <v>CO1</v>
      </c>
      <c r="D4" s="4" t="str">
        <v>CO1</v>
      </c>
    </row>
    <row r="5" spans="1:4" ht="35.15" customHeight="1" x14ac:dyDescent="0.25">
      <c r="A5" s="35" t="str">
        <v>L2</v>
      </c>
      <c r="B5" s="37" t="str">
        <v>Introduction to matrices. Types of matrices. Operations. Matric-vector multiplication.</v>
      </c>
      <c r="C5" s="38" t="str">
        <v>CO2</v>
      </c>
      <c r="D5" s="4" t="str">
        <v>CO2</v>
      </c>
    </row>
    <row r="6" spans="1:4" ht="35.15" customHeight="1" x14ac:dyDescent="0.25">
      <c r="A6" s="35" t="str">
        <v>L3</v>
      </c>
      <c r="B6" s="37" t="str">
        <v>Inner and outer products. Norm of a vector. Distance - standard deviation. Standardizations versus normalization.</v>
      </c>
      <c r="C6" s="38" t="str">
        <v>CO1</v>
      </c>
      <c r="D6" s="4" t="str">
        <v>CO1</v>
      </c>
    </row>
    <row r="7" spans="1:4" ht="35.15" customHeight="1" x14ac:dyDescent="0.25">
      <c r="A7" s="35" t="str">
        <v>L4</v>
      </c>
      <c r="B7" s="37" t="str">
        <v>Linear independence and basis vectors.</v>
      </c>
      <c r="C7" s="38" t="str">
        <v>CO2</v>
      </c>
      <c r="D7" s="4" t="str">
        <v>CO2</v>
      </c>
    </row>
    <row r="8" spans="1:4" ht="35.15" customHeight="1" x14ac:dyDescent="0.25">
      <c r="A8" s="35" t="str">
        <v>L5</v>
      </c>
      <c r="B8" s="37" t="str">
        <v>High-dimensional vector embeddings as in Word2Vec and LLMs.</v>
      </c>
      <c r="C8" s="38" t="str">
        <v>CO2</v>
      </c>
      <c r="D8" s="4" t="str">
        <v>CO2</v>
      </c>
    </row>
    <row r="9" spans="1:4" ht="35.15" customHeight="1" x14ac:dyDescent="0.25">
      <c r="A9" s="35" t="str">
        <v>L6</v>
      </c>
      <c r="B9" s="37" t="str">
        <v>Linear operations on embeddings: Finding relationships, combining and isolating concepts, and analogies.</v>
      </c>
      <c r="C9" s="38" t="str">
        <v>CO1</v>
      </c>
      <c r="D9" s="4" t="str">
        <v>CO1</v>
      </c>
    </row>
    <row r="10" spans="1:4" ht="35.15" customHeight="1" x14ac:dyDescent="0.25">
      <c r="A10" s="35" t="str">
        <v>L7</v>
      </c>
      <c r="B10" s="37" t="str">
        <v>Systems of linear equations: over and under-determined systems.</v>
      </c>
      <c r="C10" s="38" t="str">
        <v>CO1</v>
      </c>
      <c r="D10" s="4" t="str">
        <v>CO1</v>
      </c>
    </row>
    <row r="11" spans="1:4" ht="35.15" customHeight="1" x14ac:dyDescent="0.25">
      <c r="A11" s="35" t="str">
        <v>L8</v>
      </c>
      <c r="B11" s="37" t="str">
        <v>Gram-Schmidt algorithm.</v>
      </c>
      <c r="C11" s="38" t="str">
        <v>CO3</v>
      </c>
      <c r="D11" s="4" t="str">
        <v>CO3</v>
      </c>
    </row>
    <row r="12" spans="1:4" ht="35.15" customHeight="1" x14ac:dyDescent="0.25">
      <c r="A12" s="35" t="str">
        <v>L9</v>
      </c>
      <c r="B12" s="37" t="str">
        <v>QR-factorization.</v>
      </c>
      <c r="C12" s="38" t="str">
        <v>CO2</v>
      </c>
      <c r="D12" s="4" t="str">
        <v>CO2</v>
      </c>
    </row>
    <row r="13" spans="1:4" ht="35.15" customHeight="1" x14ac:dyDescent="0.25">
      <c r="A13" s="35" t="str">
        <v>L10</v>
      </c>
      <c r="B13" s="37" t="str">
        <v xml:space="preserve"> Solving linear equations.</v>
      </c>
      <c r="C13" s="38" t="str">
        <v>CO1</v>
      </c>
      <c r="D13" s="4" t="str">
        <v>CO1</v>
      </c>
    </row>
    <row r="14" spans="1:4" ht="35.15" customHeight="1" x14ac:dyDescent="0.25">
      <c r="A14" s="35" t="str">
        <v>L11</v>
      </c>
      <c r="B14" s="37" t="str">
        <v>Applications in deep learning - Introduction to sensitivity and gradient in one dimension.</v>
      </c>
      <c r="C14" s="38" t="str">
        <v>CO3</v>
      </c>
      <c r="D14" s="4" t="str">
        <v>CO3</v>
      </c>
    </row>
    <row r="15" spans="1:4" ht="35.15" customHeight="1" x14ac:dyDescent="0.25">
      <c r="A15" s="35" t="str">
        <v>L12</v>
      </c>
      <c r="B15" s="37" t="str">
        <v>Chain rule. Matrix derivatives.</v>
      </c>
      <c r="C15" s="38" t="str">
        <v>CO3</v>
      </c>
      <c r="D15" s="4" t="str">
        <v>CO3</v>
      </c>
    </row>
    <row r="16" spans="1:4" ht="35.15" customHeight="1" x14ac:dyDescent="0.25">
      <c r="A16" s="35" t="str">
        <v>L13</v>
      </c>
      <c r="B16" s="37" t="str">
        <v>Gradient descent.</v>
      </c>
      <c r="C16" s="38" t="str">
        <v>CO2</v>
      </c>
      <c r="D16" s="4" t="str">
        <v>CO2</v>
      </c>
    </row>
    <row r="17" spans="1:4" ht="35.15" customHeight="1" x14ac:dyDescent="0.25">
      <c r="A17" s="35" t="str">
        <v>L14</v>
      </c>
      <c r="B17" s="37" t="str">
        <v>Training the artificical neural networks - backward propagation of errors.</v>
      </c>
      <c r="C17" s="38" t="str">
        <v>CO2</v>
      </c>
      <c r="D17" s="4" t="str">
        <v>CO2</v>
      </c>
    </row>
    <row r="18" spans="1:4" ht="35.15" customHeight="1" x14ac:dyDescent="0.25">
      <c r="A18" s="35" t="str">
        <v>L15</v>
      </c>
      <c r="B18" s="37" t="str">
        <v>Backpropagation algorithm.</v>
      </c>
      <c r="C18" s="38" t="str">
        <v>CO3</v>
      </c>
      <c r="D18" s="4" t="str">
        <v>CO3</v>
      </c>
    </row>
    <row r="19" spans="1:4" ht="35.15" customHeight="1" x14ac:dyDescent="0.25">
      <c r="A19" s="35" t="str">
        <v>L16</v>
      </c>
      <c r="B19" s="37" t="str">
        <v>Introduction to Attention mechanism.</v>
      </c>
      <c r="C19" s="38" t="str">
        <v>CO1</v>
      </c>
      <c r="D19" s="4" t="str">
        <v>CO1</v>
      </c>
    </row>
    <row r="20" spans="1:4" ht="35.15" customHeight="1" x14ac:dyDescent="0.25">
      <c r="A20" s="35" t="str">
        <v>L17</v>
      </c>
      <c r="B20" s="37" t="str">
        <v>Impementation details of attention mechanism in large language models.</v>
      </c>
      <c r="C20" s="38" t="str">
        <v>CO3</v>
      </c>
      <c r="D20" s="4" t="str">
        <v>CO3</v>
      </c>
    </row>
    <row r="21" spans="1:4" ht="35.15" customHeight="1" x14ac:dyDescent="0.25">
      <c r="A21" s="35" t="str">
        <v>L18</v>
      </c>
      <c r="B21" s="37" t="str">
        <v>Impementation details of attention mechanism in large language models.</v>
      </c>
      <c r="C21" s="38" t="str">
        <v>CO3</v>
      </c>
      <c r="D21" s="4" t="str">
        <v>CO3</v>
      </c>
    </row>
    <row r="22" spans="1:4" ht="35.15" customHeight="1" x14ac:dyDescent="0.25">
      <c r="A22" s="35" t="str">
        <v>L19</v>
      </c>
      <c r="B22" s="37" t="str">
        <v>Tensor cores and GPU architectures</v>
      </c>
      <c r="C22" s="38" t="str">
        <v>CO2</v>
      </c>
      <c r="D22" s="4" t="str">
        <v>CO2</v>
      </c>
    </row>
    <row r="23" spans="1:4" ht="35.15" customHeight="1" x14ac:dyDescent="0.25">
      <c r="A23" s="35" t="str">
        <v>L20</v>
      </c>
      <c r="B23" s="37" t="str">
        <v>Tensor cores and GPU architectures</v>
      </c>
      <c r="C23" s="38" t="str">
        <v>CO2</v>
      </c>
      <c r="D23" s="4" t="str">
        <v>CO2</v>
      </c>
    </row>
    <row r="24" spans="1:4" ht="35.15" customHeight="1" x14ac:dyDescent="0.25">
      <c r="A24" s="35" t="str">
        <v>L21</v>
      </c>
      <c r="B24" s="37" t="str">
        <v>Least squares: problem motivation and examples.</v>
      </c>
      <c r="C24" s="38" t="str">
        <v>CO2</v>
      </c>
      <c r="D24" s="4" t="str">
        <v>CO2</v>
      </c>
    </row>
    <row r="25" spans="1:4" ht="35.15" customHeight="1" x14ac:dyDescent="0.25">
      <c r="A25" s="35" t="str">
        <v>L22</v>
      </c>
      <c r="B25" s="37" t="str">
        <v>Solving least squares problems - least square data fitting.</v>
      </c>
      <c r="C25" s="38" t="str">
        <v>CO1</v>
      </c>
      <c r="D25" s="4" t="str">
        <v>CO1</v>
      </c>
    </row>
    <row r="26" spans="1:4" ht="35.15" customHeight="1" x14ac:dyDescent="0.25">
      <c r="A26" s="35" t="str">
        <v>L23</v>
      </c>
      <c r="B26" s="37" t="str">
        <v>Solving least squares problems - least square data fitting.</v>
      </c>
      <c r="C26" s="38" t="str">
        <v>CO3</v>
      </c>
      <c r="D26" s="4" t="str">
        <v>CO3</v>
      </c>
    </row>
    <row r="27" spans="1:4" ht="35.15" customHeight="1" x14ac:dyDescent="0.25">
      <c r="A27" s="35" t="str">
        <v>L24</v>
      </c>
      <c r="B27" s="37" t="str">
        <v>Maximizing variance and minimizing projection error.</v>
      </c>
      <c r="C27" s="38" t="str">
        <v>CO1</v>
      </c>
      <c r="D27" s="4" t="str">
        <v>CO1</v>
      </c>
    </row>
    <row r="28" spans="1:4" ht="35.15" customHeight="1" x14ac:dyDescent="0.25">
      <c r="A28" s="35" t="str">
        <v>L25</v>
      </c>
      <c r="B28" s="37" t="str">
        <v>Minimizing projection error, and identifying principal components visually.</v>
      </c>
      <c r="C28" s="38" t="str">
        <v>CO3</v>
      </c>
      <c r="D28" s="4" t="str">
        <v>CO3</v>
      </c>
    </row>
    <row r="29" spans="1:4" ht="35.15" customHeight="1" x14ac:dyDescent="0.25">
      <c r="A29" s="35" t="str">
        <v>L26</v>
      </c>
      <c r="B29" s="37" t="str">
        <v>Mean centering and covariance matrices.</v>
      </c>
      <c r="C29" s="38" t="str">
        <v>CO2</v>
      </c>
      <c r="D29" s="4" t="str">
        <v>CO2</v>
      </c>
    </row>
    <row r="30" spans="1:4" ht="35.15" customHeight="1" x14ac:dyDescent="0.25">
      <c r="A30" s="35" t="str">
        <v>L27</v>
      </c>
      <c r="B30" s="37" t="str">
        <v>Covariance matrices, eigenvectors, and eigenvalues.</v>
      </c>
      <c r="C30" s="38" t="str">
        <v>CO3</v>
      </c>
      <c r="D30" s="4" t="str">
        <v>CO3</v>
      </c>
    </row>
    <row r="31" spans="1:4" ht="35.15" customHeight="1" x14ac:dyDescent="0.25">
      <c r="A31" s="35" t="str">
        <v>L28</v>
      </c>
      <c r="B31" s="37" t="str">
        <v>Mean centering, covariance matrices, eigenvectors, and eigenvalues - Data Preparation and Relations.</v>
      </c>
      <c r="C31" s="38" t="str">
        <v>CO3</v>
      </c>
      <c r="D31" s="4" t="str">
        <v>CO3</v>
      </c>
    </row>
    <row r="32" spans="1:4" ht="35.15" customHeight="1" x14ac:dyDescent="0.25">
      <c r="A32" s="35" t="str">
        <v>L29</v>
      </c>
      <c r="B32" s="37" t="str">
        <v>Mean centering, covariance matrices, eigenvectors, and eigenvalues - The Transformation Engine.</v>
      </c>
      <c r="C32" s="38" t="str">
        <v>CO3</v>
      </c>
      <c r="D32" s="4" t="str">
        <v>CO3</v>
      </c>
    </row>
    <row r="33" spans="1:4" ht="35.15" customHeight="1" x14ac:dyDescent="0.25">
      <c r="A33" s="35" t="str">
        <v>L30</v>
      </c>
      <c r="B33" s="37" t="str">
        <v>Feature scaling (standardization), eigendecomposition vs. Singular Value Decomposition (SVD)</v>
      </c>
      <c r="C33" s="38" t="str">
        <v>CO3</v>
      </c>
      <c r="D33" s="4" t="str">
        <v>CO3</v>
      </c>
    </row>
    <row r="34" spans="1:4" ht="35.15" customHeight="1" x14ac:dyDescent="0.25">
      <c r="A34" s="35" t="str">
        <v>L31</v>
      </c>
      <c r="B34" s="37" t="str">
        <v>Applying PCA to solve machine learning bottlenecks</v>
      </c>
      <c r="C34" s="38" t="str">
        <v>CO1</v>
      </c>
      <c r="D34" s="4" t="str">
        <v>CO1</v>
      </c>
    </row>
    <row r="35" spans="1:4" ht="35.15" customHeight="1" x14ac:dyDescent="0.25">
      <c r="A35" s="35" t="str">
        <v>L32</v>
      </c>
      <c r="B35" s="37" t="str">
        <v>Applying PCA to solve machine learning bottlenecks</v>
      </c>
      <c r="C35" s="38" t="str">
        <v>CO1</v>
      </c>
      <c r="D35" s="4" t="str">
        <v>CO1</v>
      </c>
    </row>
    <row r="36" spans="1:4" ht="35.15" customHeight="1" x14ac:dyDescent="0.25">
      <c r="A36" s="35" t="str">
        <v>L33</v>
      </c>
      <c r="B36" s="37" t="str">
        <v>Loss of feature interpretability, sensitivity to outliers, and the limitation of linear assumptions</v>
      </c>
      <c r="C36" s="38" t="str">
        <v>CO2</v>
      </c>
      <c r="D36" s="4" t="str">
        <v>CO2</v>
      </c>
    </row>
    <row r="37" spans="1:4" ht="35.15" customHeight="1" x14ac:dyDescent="0.25">
      <c r="A37" s="35" t="str">
        <v>L34</v>
      </c>
      <c r="B37" s="37" t="str">
        <v>Batch Gradient Descent, Stochastic Gradient Descent (SGD), and Mini-batch Gradient Descent. Vectorization efficiency, memory constraints, convergence speed, and escaping local minima.</v>
      </c>
      <c r="C37" s="38" t="str">
        <v>CO2</v>
      </c>
      <c r="D37" s="4" t="str">
        <v>CO2</v>
      </c>
    </row>
    <row r="38" spans="1:4" ht="35.15" customHeight="1" x14ac:dyDescent="0.25">
      <c r="A38" s="35" t="str">
        <v>L35</v>
      </c>
      <c r="B38" s="37" t="str">
        <v>Sigmoid with Binary Cross-Entropy vs. Softmax with Categorical Cross-Entropy. Mapping out the backward pass differences between two-class and many-class problems.</v>
      </c>
      <c r="C38" s="38" t="str">
        <v>CO2</v>
      </c>
      <c r="D38" s="4" t="str">
        <v>CO2</v>
      </c>
    </row>
    <row r="39" spans="1:4" ht="35.15" customHeight="1" x14ac:dyDescent="0.25">
      <c r="A39" s="35" t="str">
        <v>L36</v>
      </c>
      <c r="B39" s="37" t="str">
        <v>Linear/Identity activation functions at the output layer and Mean Squared Error (MSE) loss. Comparing gradient behavior and scale stability between regression and classification losses</v>
      </c>
      <c r="C39" s="38" t="str">
        <v>CO2</v>
      </c>
      <c r="D39" s="4" t="str">
        <v>CO2</v>
      </c>
    </row>
    <row r="40" spans="1:4" ht="35.15" customHeight="1" x14ac:dyDescent="0.25">
      <c r="A40" s="35"/>
      <c r="B40" s="37"/>
      <c r="C40" s="38"/>
      <c r="D40" s="4"/>
    </row>
    <row r="41" spans="1:4" ht="35.15" customHeight="1" x14ac:dyDescent="0.25">
      <c r="A41" s="35"/>
      <c r="B41" s="37"/>
      <c r="C41" s="38"/>
      <c r="D41" s="4"/>
    </row>
    <row r="42" spans="1:4" ht="35.15" customHeight="1" x14ac:dyDescent="0.25">
      <c r="A42" s="35"/>
      <c r="B42" s="37"/>
      <c r="C42" s="38"/>
      <c r="D42" s="4"/>
    </row>
    <row r="43" spans="1:4" ht="35.15" customHeight="1" x14ac:dyDescent="0.25">
      <c r="A43" s="35"/>
      <c r="B43" s="37"/>
      <c r="C43" s="38"/>
      <c r="D43" s="4"/>
    </row>
    <row r="44" spans="1:4" ht="35.15" customHeight="1" x14ac:dyDescent="0.25">
      <c r="A44" s="35"/>
      <c r="B44" s="37"/>
      <c r="C44" s="38"/>
      <c r="D44" s="4"/>
    </row>
    <row r="45" spans="1:4" ht="35.15" customHeight="1" x14ac:dyDescent="0.25">
      <c r="A45" s="35"/>
      <c r="B45" s="37"/>
      <c r="C45" s="38"/>
      <c r="D45" s="4"/>
    </row>
    <row r="46" spans="1:4" ht="35.15" customHeight="1" x14ac:dyDescent="0.25">
      <c r="A46" s="35"/>
      <c r="B46" s="37"/>
      <c r="C46" s="38"/>
      <c r="D46" s="4"/>
    </row>
    <row r="47" spans="1:4" ht="35.15" customHeight="1" x14ac:dyDescent="0.25">
      <c r="A47" s="35"/>
      <c r="B47" s="37"/>
      <c r="C47" s="38"/>
      <c r="D47" s="4"/>
    </row>
    <row r="48" spans="1:4" ht="35.15" customHeight="1" x14ac:dyDescent="0.25">
      <c r="A48" s="35"/>
      <c r="B48" s="37"/>
      <c r="C48" s="38"/>
      <c r="D48" s="4"/>
    </row>
    <row r="49" spans="1:4" ht="35.15" customHeight="1" x14ac:dyDescent="0.25">
      <c r="A49" s="35"/>
      <c r="B49" s="37"/>
      <c r="C49" s="38"/>
      <c r="D49" s="4"/>
    </row>
    <row r="50" spans="1:4" ht="35.15" customHeight="1" x14ac:dyDescent="0.25">
      <c r="A50" s="35"/>
      <c r="B50" s="37"/>
      <c r="C50" s="38"/>
      <c r="D50" s="4"/>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5B9-9A3A-47C8-A841-E03564BDAF6D}">
  <dimension ref="A1:V226"/>
  <sheetViews>
    <sheetView showGridLines="0" tabSelected="1" topLeftCell="A145" workbookViewId="0">
      <selection activeCell="E159" sqref="E159"/>
    </sheetView>
  </sheetViews>
  <sheetFormatPr defaultRowHeight="12.5" x14ac:dyDescent="0.25"/>
  <cols>
    <col min="1" max="2" width="12.26953125" customWidth="1"/>
    <col min="3" max="20" width="6.7265625" customWidth="1"/>
  </cols>
  <sheetData>
    <row r="1" spans="1:20" ht="30" customHeight="1" x14ac:dyDescent="0.25">
      <c r="A1" s="170" t="str">
        <f>IF(Setup!B5="","",IF(Setup!B4="","",Setup!B4))</f>
        <v>Master of Engineering – M.E in Computer Science and Engineering</v>
      </c>
      <c r="B1" s="171"/>
      <c r="C1" s="171"/>
      <c r="D1" s="171"/>
      <c r="E1" s="171"/>
      <c r="F1" s="171"/>
      <c r="G1" s="171"/>
      <c r="H1" s="171"/>
      <c r="I1" s="171"/>
      <c r="J1" s="171"/>
      <c r="K1" s="171"/>
      <c r="L1" s="171"/>
      <c r="M1" s="171"/>
      <c r="N1" s="171"/>
      <c r="O1" s="171"/>
      <c r="P1" s="171"/>
      <c r="Q1" s="171"/>
      <c r="R1" s="171"/>
      <c r="S1" s="171"/>
      <c r="T1" s="171"/>
    </row>
    <row r="2" spans="1:20" ht="25" customHeight="1" x14ac:dyDescent="0.25">
      <c r="A2" s="171" t="str">
        <f>IF(A1="","","Course Plan")</f>
        <v>Course Plan</v>
      </c>
      <c r="B2" s="171"/>
      <c r="C2" s="171"/>
      <c r="D2" s="171"/>
      <c r="E2" s="171"/>
      <c r="F2" s="171"/>
      <c r="G2" s="171"/>
      <c r="H2" s="171"/>
      <c r="I2" s="171"/>
      <c r="J2" s="171"/>
      <c r="K2" s="171"/>
      <c r="L2" s="171"/>
      <c r="M2" s="171"/>
      <c r="N2" s="171"/>
      <c r="O2" s="171"/>
      <c r="P2" s="171"/>
      <c r="Q2" s="171"/>
      <c r="R2" s="171"/>
      <c r="S2" s="171"/>
      <c r="T2" s="171"/>
    </row>
    <row r="3" spans="1:20" ht="10" customHeight="1" x14ac:dyDescent="0.35">
      <c r="A3" s="86"/>
      <c r="B3" s="86"/>
      <c r="C3" s="86"/>
      <c r="D3" s="86"/>
      <c r="E3" s="86"/>
      <c r="F3" s="86"/>
      <c r="G3" s="86"/>
      <c r="H3" s="86"/>
      <c r="I3" s="86"/>
      <c r="J3" s="86"/>
      <c r="K3" s="86"/>
      <c r="L3" s="86"/>
      <c r="M3" s="86"/>
      <c r="N3" s="86"/>
      <c r="O3" s="86"/>
      <c r="P3" s="86"/>
      <c r="Q3" s="86"/>
      <c r="R3" s="86"/>
      <c r="S3" s="86"/>
      <c r="T3" s="86"/>
    </row>
    <row r="4" spans="1:20" ht="35.15" customHeight="1" x14ac:dyDescent="0.25">
      <c r="A4" s="87"/>
      <c r="B4" s="135" t="str">
        <f>IF(A1="","","Course Name")</f>
        <v>Course Name</v>
      </c>
      <c r="C4" s="135"/>
      <c r="D4" s="135"/>
      <c r="E4" s="135"/>
      <c r="F4" s="135"/>
      <c r="G4" s="135"/>
      <c r="H4" s="89" t="str">
        <f t="shared" ref="H4:H9" si="0">IF($B$4="","",":")</f>
        <v>:</v>
      </c>
      <c r="I4" s="142" t="str">
        <f>IF($B$4="","",IF(Setup!B5="","",Setup!B5))</f>
        <v>Applied Linear Algebra</v>
      </c>
      <c r="J4" s="142"/>
      <c r="K4" s="142"/>
      <c r="L4" s="142"/>
      <c r="M4" s="142"/>
      <c r="N4" s="142"/>
      <c r="O4" s="142"/>
      <c r="P4" s="142"/>
      <c r="Q4" s="142"/>
      <c r="R4" s="142"/>
      <c r="S4" s="88"/>
      <c r="T4" s="87"/>
    </row>
    <row r="5" spans="1:20" ht="35.15" customHeight="1" x14ac:dyDescent="0.25">
      <c r="A5" s="87"/>
      <c r="B5" s="135" t="str">
        <f>IF(B4="","","Course Code")</f>
        <v>Course Code</v>
      </c>
      <c r="C5" s="135"/>
      <c r="D5" s="135"/>
      <c r="E5" s="135"/>
      <c r="F5" s="135"/>
      <c r="G5" s="135"/>
      <c r="H5" s="89" t="str">
        <f t="shared" si="0"/>
        <v>:</v>
      </c>
      <c r="I5" s="135" t="str">
        <f>IF($B$4="","",IF(Setup!B8="","",Setup!B8))</f>
        <v>AME 5101</v>
      </c>
      <c r="J5" s="135"/>
      <c r="K5" s="135"/>
      <c r="L5" s="135"/>
      <c r="M5" s="135"/>
      <c r="N5" s="135"/>
      <c r="O5" s="135"/>
      <c r="P5" s="135"/>
      <c r="Q5" s="135"/>
      <c r="R5" s="135"/>
      <c r="S5" s="89"/>
      <c r="T5" s="87"/>
    </row>
    <row r="6" spans="1:20" ht="35.15" customHeight="1" x14ac:dyDescent="0.25">
      <c r="A6" s="87"/>
      <c r="B6" s="135" t="str">
        <f>IF(B4="","","Academic Year")</f>
        <v>Academic Year</v>
      </c>
      <c r="C6" s="135"/>
      <c r="D6" s="135"/>
      <c r="E6" s="135"/>
      <c r="F6" s="135"/>
      <c r="G6" s="135"/>
      <c r="H6" s="89" t="str">
        <f t="shared" si="0"/>
        <v>:</v>
      </c>
      <c r="I6" s="135" t="str">
        <f>IF($B$4="","",IF(Setup!B3="","",Setup!B3))</f>
        <v>2026-2027</v>
      </c>
      <c r="J6" s="135"/>
      <c r="K6" s="135"/>
      <c r="L6" s="135"/>
      <c r="M6" s="135"/>
      <c r="N6" s="135"/>
      <c r="O6" s="135"/>
      <c r="P6" s="135"/>
      <c r="Q6" s="135"/>
      <c r="R6" s="135"/>
      <c r="S6" s="89"/>
      <c r="T6" s="87"/>
    </row>
    <row r="7" spans="1:20" ht="35.15" customHeight="1" x14ac:dyDescent="0.25">
      <c r="A7" s="87"/>
      <c r="B7" s="135" t="str">
        <f>IF(B4="","","Semester")</f>
        <v>Semester</v>
      </c>
      <c r="C7" s="135"/>
      <c r="D7" s="135"/>
      <c r="E7" s="135"/>
      <c r="F7" s="135"/>
      <c r="G7" s="135"/>
      <c r="H7" s="89" t="str">
        <f t="shared" si="0"/>
        <v>:</v>
      </c>
      <c r="I7" s="135" t="str">
        <f>IF($B$4="","",IF(Setup!B5="","",IF(Setup!B6="Semester - I","I","II")))</f>
        <v>I</v>
      </c>
      <c r="J7" s="135"/>
      <c r="K7" s="135"/>
      <c r="L7" s="135"/>
      <c r="M7" s="135"/>
      <c r="N7" s="135"/>
      <c r="O7" s="135"/>
      <c r="P7" s="135"/>
      <c r="Q7" s="135"/>
      <c r="R7" s="135"/>
      <c r="S7" s="89"/>
      <c r="T7" s="87"/>
    </row>
    <row r="8" spans="1:20" ht="35.15" customHeight="1" x14ac:dyDescent="0.25">
      <c r="A8" s="87"/>
      <c r="B8" s="135" t="str">
        <f>IF(B4="","","Name of the Course Coordinator")</f>
        <v>Name of the Course Coordinator</v>
      </c>
      <c r="C8" s="135"/>
      <c r="D8" s="135"/>
      <c r="E8" s="135"/>
      <c r="F8" s="135"/>
      <c r="G8" s="135"/>
      <c r="H8" s="89" t="str">
        <f t="shared" si="0"/>
        <v>:</v>
      </c>
      <c r="I8" s="135" t="str">
        <f>IF($B$4="","",IF(Setup!B9="","",Setup!B9))</f>
        <v>Dr. Devi Prasad M</v>
      </c>
      <c r="J8" s="135"/>
      <c r="K8" s="135"/>
      <c r="L8" s="135"/>
      <c r="M8" s="135"/>
      <c r="N8" s="135"/>
      <c r="O8" s="135"/>
      <c r="P8" s="135"/>
      <c r="Q8" s="135"/>
      <c r="R8" s="135"/>
      <c r="S8" s="89"/>
      <c r="T8" s="87"/>
    </row>
    <row r="9" spans="1:20" ht="35.15" customHeight="1" x14ac:dyDescent="0.25">
      <c r="A9" s="87"/>
      <c r="B9" s="135" t="str">
        <f>IF(B4="","","Name of the Program Coordinator")</f>
        <v>Name of the Program Coordinator</v>
      </c>
      <c r="C9" s="135"/>
      <c r="D9" s="135"/>
      <c r="E9" s="135"/>
      <c r="F9" s="135"/>
      <c r="G9" s="135"/>
      <c r="H9" s="89" t="str">
        <f t="shared" si="0"/>
        <v>:</v>
      </c>
      <c r="I9" s="135" t="str">
        <f>IF($B$4="","",IF(Setup!B4="","",Setup!B10))</f>
        <v xml:space="preserve">Dr. Sathyendranath  Malli </v>
      </c>
      <c r="J9" s="135"/>
      <c r="K9" s="135"/>
      <c r="L9" s="135"/>
      <c r="M9" s="135"/>
      <c r="N9" s="135"/>
      <c r="O9" s="135"/>
      <c r="P9" s="135"/>
      <c r="Q9" s="135"/>
      <c r="R9" s="135"/>
      <c r="S9" s="89"/>
      <c r="T9" s="87"/>
    </row>
    <row r="10" spans="1:20" ht="14" x14ac:dyDescent="0.3">
      <c r="A10" s="90"/>
      <c r="B10" s="90"/>
      <c r="C10" s="90"/>
      <c r="D10" s="90"/>
      <c r="E10" s="90"/>
      <c r="F10" s="90"/>
      <c r="G10" s="90"/>
      <c r="H10" s="90"/>
      <c r="I10" s="90"/>
      <c r="J10" s="90"/>
      <c r="K10" s="90"/>
      <c r="L10" s="90"/>
      <c r="M10" s="90"/>
      <c r="N10" s="90"/>
      <c r="O10" s="90"/>
      <c r="P10" s="90"/>
      <c r="Q10" s="90"/>
      <c r="R10" s="90"/>
      <c r="S10" s="90"/>
      <c r="T10" s="90"/>
    </row>
    <row r="11" spans="1:20" ht="14" x14ac:dyDescent="0.3">
      <c r="A11" s="90"/>
      <c r="B11" s="90"/>
      <c r="C11" s="90"/>
      <c r="D11" s="90"/>
      <c r="E11" s="90"/>
      <c r="F11" s="90"/>
      <c r="G11" s="90"/>
      <c r="H11" s="90"/>
      <c r="I11" s="90"/>
      <c r="J11" s="90"/>
      <c r="K11" s="90"/>
      <c r="L11" s="90"/>
      <c r="M11" s="90"/>
      <c r="N11" s="90"/>
      <c r="O11" s="90"/>
      <c r="P11" s="90"/>
      <c r="Q11" s="90"/>
      <c r="R11" s="90"/>
      <c r="S11" s="90"/>
      <c r="T11" s="90"/>
    </row>
    <row r="12" spans="1:20" ht="75" customHeight="1" x14ac:dyDescent="0.3">
      <c r="A12" s="90"/>
      <c r="B12" s="162" t="e" vm="26">
        <f>IF(SUM($O$170:$P$174)&lt;&gt;100,"",IF('E-Sign'!$C$5=TRUE,Setup!$C$10,""))</f>
        <v>#VALUE!</v>
      </c>
      <c r="C12" s="162"/>
      <c r="D12" s="162"/>
      <c r="E12" s="162"/>
      <c r="F12" s="162"/>
      <c r="G12" s="162"/>
      <c r="H12" s="162"/>
      <c r="I12" s="90"/>
      <c r="J12" s="90"/>
      <c r="K12" s="90"/>
      <c r="L12" s="162" t="e" vm="25">
        <f>IF(SUM($O$170:$P$174)&lt;&gt;100,"",IF('E-Sign'!$C$4=TRUE,Setup!$C$9,""))</f>
        <v>#VALUE!</v>
      </c>
      <c r="M12" s="162"/>
      <c r="N12" s="162"/>
      <c r="O12" s="162"/>
      <c r="P12" s="162"/>
      <c r="Q12" s="162"/>
      <c r="R12" s="162"/>
      <c r="S12" s="90"/>
      <c r="T12" s="90"/>
    </row>
    <row r="13" spans="1:20" ht="26.25" customHeight="1" x14ac:dyDescent="0.3">
      <c r="A13" s="90"/>
      <c r="B13" s="162"/>
      <c r="C13" s="162"/>
      <c r="D13" s="162"/>
      <c r="E13" s="162"/>
      <c r="F13" s="162"/>
      <c r="G13" s="162"/>
      <c r="H13" s="162"/>
      <c r="I13" s="90"/>
      <c r="J13" s="90"/>
      <c r="K13" s="90"/>
      <c r="L13" s="162"/>
      <c r="M13" s="162"/>
      <c r="N13" s="162"/>
      <c r="O13" s="162"/>
      <c r="P13" s="162"/>
      <c r="Q13" s="162"/>
      <c r="R13" s="162"/>
      <c r="S13" s="90"/>
      <c r="T13" s="90"/>
    </row>
    <row r="14" spans="1:20" ht="25" customHeight="1" x14ac:dyDescent="0.3">
      <c r="A14" s="90"/>
      <c r="B14" s="162" t="str">
        <f>IF($B$4="","","Date:")</f>
        <v>Date:</v>
      </c>
      <c r="C14" s="162"/>
      <c r="D14" s="162"/>
      <c r="E14" s="169">
        <v>46303</v>
      </c>
      <c r="F14" s="169"/>
      <c r="G14" s="169"/>
      <c r="H14" s="169"/>
      <c r="I14" s="87"/>
      <c r="J14" s="87"/>
      <c r="K14" s="87"/>
      <c r="L14" s="162" t="str">
        <f>IF($B$4="","","Date:")</f>
        <v>Date:</v>
      </c>
      <c r="M14" s="162"/>
      <c r="N14" s="162"/>
      <c r="O14" s="169">
        <v>46303</v>
      </c>
      <c r="P14" s="169"/>
      <c r="Q14" s="169"/>
      <c r="R14" s="169"/>
      <c r="S14" s="91"/>
      <c r="T14" s="90"/>
    </row>
    <row r="15" spans="1:20" ht="20.149999999999999" customHeight="1" x14ac:dyDescent="0.25">
      <c r="A15" s="92"/>
      <c r="B15" s="135" t="str">
        <f>IF($B$4="","","Signature of Program Coordinator")</f>
        <v>Signature of Program Coordinator</v>
      </c>
      <c r="C15" s="135"/>
      <c r="D15" s="135"/>
      <c r="E15" s="135"/>
      <c r="F15" s="135"/>
      <c r="G15" s="135"/>
      <c r="H15" s="135"/>
      <c r="I15" s="92"/>
      <c r="J15" s="92"/>
      <c r="K15" s="92"/>
      <c r="L15" s="135" t="str">
        <f>IF($B$4="","","Signature of Course Coordinator")</f>
        <v>Signature of Course Coordinator</v>
      </c>
      <c r="M15" s="135"/>
      <c r="N15" s="135"/>
      <c r="O15" s="135"/>
      <c r="P15" s="135"/>
      <c r="Q15" s="135"/>
      <c r="R15" s="135"/>
      <c r="S15" s="89"/>
      <c r="T15" s="92"/>
    </row>
    <row r="16" spans="1:20" ht="20.149999999999999" customHeight="1" x14ac:dyDescent="0.25">
      <c r="A16" s="92"/>
      <c r="B16" s="135" t="str">
        <f>IF($B$4="","","with Date")</f>
        <v>with Date</v>
      </c>
      <c r="C16" s="135"/>
      <c r="D16" s="135"/>
      <c r="E16" s="135"/>
      <c r="F16" s="135"/>
      <c r="G16" s="135"/>
      <c r="H16" s="135"/>
      <c r="I16" s="92"/>
      <c r="J16" s="92"/>
      <c r="K16" s="92"/>
      <c r="L16" s="135" t="str">
        <f>IF($B$4="","","with Date")</f>
        <v>with Date</v>
      </c>
      <c r="M16" s="135"/>
      <c r="N16" s="135"/>
      <c r="O16" s="135"/>
      <c r="P16" s="135"/>
      <c r="Q16" s="135"/>
      <c r="R16" s="135"/>
      <c r="S16" s="89"/>
      <c r="T16" s="92"/>
    </row>
    <row r="17" spans="1:20" ht="14" x14ac:dyDescent="0.3">
      <c r="A17" s="90"/>
      <c r="B17" s="90"/>
      <c r="C17" s="90"/>
      <c r="D17" s="90"/>
      <c r="E17" s="90"/>
      <c r="F17" s="90"/>
      <c r="G17" s="90"/>
      <c r="H17" s="90"/>
      <c r="I17" s="90"/>
      <c r="J17" s="90"/>
      <c r="K17" s="90"/>
      <c r="L17" s="90"/>
      <c r="M17" s="90"/>
      <c r="N17" s="90"/>
      <c r="O17" s="90"/>
      <c r="P17" s="90"/>
      <c r="Q17" s="90"/>
      <c r="R17" s="90"/>
      <c r="S17" s="90"/>
      <c r="T17" s="90"/>
    </row>
    <row r="18" spans="1:20" ht="14" x14ac:dyDescent="0.3">
      <c r="A18" s="90"/>
      <c r="B18" s="90"/>
      <c r="C18" s="90"/>
      <c r="D18" s="90"/>
      <c r="E18" s="90"/>
      <c r="F18" s="90"/>
      <c r="G18" s="90"/>
      <c r="H18" s="90"/>
      <c r="I18" s="90"/>
      <c r="J18" s="90"/>
      <c r="K18" s="90"/>
      <c r="L18" s="90"/>
      <c r="M18" s="90"/>
      <c r="N18" s="90"/>
      <c r="O18" s="90"/>
      <c r="P18" s="90"/>
      <c r="Q18" s="90"/>
      <c r="R18" s="90"/>
      <c r="S18" s="90"/>
      <c r="T18" s="90"/>
    </row>
    <row r="19" spans="1:20" ht="14" x14ac:dyDescent="0.3">
      <c r="A19" s="90"/>
      <c r="B19" s="90"/>
      <c r="C19" s="90"/>
      <c r="D19" s="90"/>
      <c r="E19" s="90"/>
      <c r="F19" s="90"/>
      <c r="G19" s="90"/>
      <c r="H19" s="90"/>
      <c r="I19" s="90"/>
      <c r="J19" s="90"/>
      <c r="K19" s="90"/>
      <c r="L19" s="90"/>
      <c r="M19" s="90"/>
      <c r="N19" s="90"/>
      <c r="O19" s="90"/>
      <c r="P19" s="90"/>
      <c r="Q19" s="90"/>
      <c r="R19" s="90"/>
      <c r="S19" s="90"/>
      <c r="T19" s="90"/>
    </row>
    <row r="20" spans="1:20" ht="14" x14ac:dyDescent="0.3">
      <c r="A20" s="90"/>
      <c r="B20" s="90"/>
      <c r="C20" s="90"/>
      <c r="D20" s="90"/>
      <c r="E20" s="90"/>
      <c r="F20" s="90"/>
      <c r="G20" s="90"/>
      <c r="H20" s="90"/>
      <c r="I20" s="90"/>
      <c r="J20" s="90"/>
      <c r="K20" s="90"/>
      <c r="L20" s="90"/>
      <c r="M20" s="90"/>
      <c r="N20" s="90"/>
      <c r="O20" s="90"/>
      <c r="P20" s="90"/>
      <c r="Q20" s="90"/>
      <c r="R20" s="90"/>
      <c r="S20" s="90"/>
      <c r="T20" s="90"/>
    </row>
    <row r="21" spans="1:20" ht="19.5" customHeight="1" x14ac:dyDescent="0.3">
      <c r="A21" s="90"/>
      <c r="B21" s="90"/>
      <c r="C21" s="90"/>
      <c r="D21" s="90"/>
      <c r="E21" s="90"/>
      <c r="F21" s="90"/>
      <c r="G21" s="90"/>
      <c r="H21" s="90"/>
      <c r="I21" s="90"/>
      <c r="J21" s="90"/>
      <c r="K21" s="90"/>
      <c r="L21" s="90"/>
      <c r="M21" s="90"/>
      <c r="N21" s="90"/>
      <c r="O21" s="90"/>
      <c r="P21" s="90"/>
      <c r="Q21" s="90"/>
      <c r="R21" s="90"/>
      <c r="S21" s="90"/>
      <c r="T21" s="90"/>
    </row>
    <row r="22" spans="1:20" ht="30" customHeight="1" x14ac:dyDescent="0.3">
      <c r="A22" s="90"/>
      <c r="B22" s="168" t="str">
        <f>IF($B$4="","","Table of Contents")</f>
        <v>Table of Contents</v>
      </c>
      <c r="C22" s="168"/>
      <c r="D22" s="168"/>
      <c r="E22" s="168"/>
      <c r="F22" s="168"/>
      <c r="G22" s="168"/>
      <c r="H22" s="168"/>
      <c r="I22" s="168"/>
      <c r="J22" s="168"/>
      <c r="K22" s="168"/>
      <c r="L22" s="168"/>
      <c r="M22" s="168"/>
      <c r="N22" s="168"/>
      <c r="O22" s="168"/>
      <c r="P22" s="168"/>
      <c r="Q22" s="168"/>
      <c r="R22" s="168"/>
      <c r="S22" s="93"/>
      <c r="T22" s="90"/>
    </row>
    <row r="23" spans="1:20" ht="25" customHeight="1" x14ac:dyDescent="0.25">
      <c r="A23" s="92"/>
      <c r="B23" s="167" t="str">
        <f>IF($B$4="","","1 Course Plan")</f>
        <v>1 Course Plan</v>
      </c>
      <c r="C23" s="167"/>
      <c r="D23" s="167"/>
      <c r="E23" s="167"/>
      <c r="F23" s="167"/>
      <c r="G23" s="167"/>
      <c r="H23" s="167"/>
      <c r="I23" s="167"/>
      <c r="J23" s="167"/>
      <c r="K23" s="167"/>
      <c r="L23" s="167"/>
      <c r="M23" s="167"/>
      <c r="N23" s="167"/>
      <c r="O23" s="167"/>
      <c r="P23" s="167"/>
      <c r="Q23" s="167"/>
      <c r="R23" s="89">
        <f>IF($B$4="","",5)</f>
        <v>5</v>
      </c>
      <c r="S23" s="89"/>
      <c r="T23" s="92"/>
    </row>
    <row r="24" spans="1:20" ht="25" customHeight="1" x14ac:dyDescent="0.25">
      <c r="A24" s="92"/>
      <c r="B24" s="167" t="str">
        <f>IF($B$4="","","          1.1 Primary Information")</f>
        <v xml:space="preserve">          1.1 Primary Information</v>
      </c>
      <c r="C24" s="167"/>
      <c r="D24" s="167"/>
      <c r="E24" s="167"/>
      <c r="F24" s="167"/>
      <c r="G24" s="167"/>
      <c r="H24" s="167"/>
      <c r="I24" s="167"/>
      <c r="J24" s="167"/>
      <c r="K24" s="167"/>
      <c r="L24" s="167"/>
      <c r="M24" s="167"/>
      <c r="N24" s="167"/>
      <c r="O24" s="167"/>
      <c r="P24" s="167"/>
      <c r="Q24" s="167"/>
      <c r="R24" s="89">
        <f>IF($B$4="","",5)</f>
        <v>5</v>
      </c>
      <c r="S24" s="89"/>
      <c r="T24" s="92"/>
    </row>
    <row r="25" spans="1:20" ht="25" customHeight="1" x14ac:dyDescent="0.25">
      <c r="A25" s="92"/>
      <c r="B25" s="167" t="str">
        <f>IF($B$4="","","          1.2 Course Outcomes (COs), Program outcomes (POs) and Bloom’s Taxonomy Mapping")</f>
        <v xml:space="preserve">          1.2 Course Outcomes (COs), Program outcomes (POs) and Bloom’s Taxonomy Mapping</v>
      </c>
      <c r="C25" s="167"/>
      <c r="D25" s="167"/>
      <c r="E25" s="167"/>
      <c r="F25" s="167"/>
      <c r="G25" s="167"/>
      <c r="H25" s="167"/>
      <c r="I25" s="167"/>
      <c r="J25" s="167"/>
      <c r="K25" s="167"/>
      <c r="L25" s="167"/>
      <c r="M25" s="167"/>
      <c r="N25" s="167"/>
      <c r="O25" s="167"/>
      <c r="P25" s="167"/>
      <c r="Q25" s="167"/>
      <c r="R25" s="89">
        <f>IF($B$4="","",6)</f>
        <v>6</v>
      </c>
      <c r="S25" s="89"/>
      <c r="T25" s="92"/>
    </row>
    <row r="26" spans="1:20" ht="25" customHeight="1" x14ac:dyDescent="0.25">
      <c r="A26" s="92"/>
      <c r="B26" s="167" t="str">
        <f>IF($B$4="","","          1.3 Assessment Plan")</f>
        <v xml:space="preserve">          1.3 Assessment Plan</v>
      </c>
      <c r="C26" s="167"/>
      <c r="D26" s="167"/>
      <c r="E26" s="167"/>
      <c r="F26" s="167"/>
      <c r="G26" s="167"/>
      <c r="H26" s="167"/>
      <c r="I26" s="167"/>
      <c r="J26" s="167"/>
      <c r="K26" s="167"/>
      <c r="L26" s="167"/>
      <c r="M26" s="167"/>
      <c r="N26" s="167"/>
      <c r="O26" s="167"/>
      <c r="P26" s="167"/>
      <c r="Q26" s="167"/>
      <c r="R26" s="89">
        <f>IF($B$4="","",7)</f>
        <v>7</v>
      </c>
      <c r="S26" s="89"/>
      <c r="T26" s="92"/>
    </row>
    <row r="27" spans="1:20" ht="25" customHeight="1" x14ac:dyDescent="0.25">
      <c r="A27" s="92"/>
      <c r="B27" s="167" t="str">
        <f>IF($B$4="","","          1.4 Lesson Plan")</f>
        <v xml:space="preserve">          1.4 Lesson Plan</v>
      </c>
      <c r="C27" s="167"/>
      <c r="D27" s="167"/>
      <c r="E27" s="167"/>
      <c r="F27" s="167"/>
      <c r="G27" s="167"/>
      <c r="H27" s="167"/>
      <c r="I27" s="167"/>
      <c r="J27" s="167"/>
      <c r="K27" s="167"/>
      <c r="L27" s="167"/>
      <c r="M27" s="167"/>
      <c r="N27" s="167"/>
      <c r="O27" s="167"/>
      <c r="P27" s="167"/>
      <c r="Q27" s="167"/>
      <c r="R27" s="89">
        <f>IF($B$4="","",8)</f>
        <v>8</v>
      </c>
      <c r="S27" s="89"/>
      <c r="T27" s="92"/>
    </row>
    <row r="28" spans="1:20" ht="25" customHeight="1" x14ac:dyDescent="0.25">
      <c r="A28" s="92"/>
      <c r="B28" s="167" t="str">
        <f>IF($B$4="","","          1.5 References")</f>
        <v xml:space="preserve">          1.5 References</v>
      </c>
      <c r="C28" s="167"/>
      <c r="D28" s="167"/>
      <c r="E28" s="167"/>
      <c r="F28" s="167"/>
      <c r="G28" s="167"/>
      <c r="H28" s="167"/>
      <c r="I28" s="167"/>
      <c r="J28" s="167"/>
      <c r="K28" s="167"/>
      <c r="L28" s="167"/>
      <c r="M28" s="167"/>
      <c r="N28" s="167"/>
      <c r="O28" s="167"/>
      <c r="P28" s="167"/>
      <c r="Q28" s="167"/>
      <c r="R28" s="89">
        <f>IF($B$4="","",11)</f>
        <v>11</v>
      </c>
      <c r="S28" s="89"/>
      <c r="T28" s="92"/>
    </row>
    <row r="29" spans="1:20" ht="25" customHeight="1" x14ac:dyDescent="0.25">
      <c r="A29" s="92"/>
      <c r="B29" s="167" t="str">
        <f>IF($B$4="","","          1.6 Other Resources (Online, Text, Multimedia, etc.)")</f>
        <v xml:space="preserve">          1.6 Other Resources (Online, Text, Multimedia, etc.)</v>
      </c>
      <c r="C29" s="167"/>
      <c r="D29" s="167"/>
      <c r="E29" s="167"/>
      <c r="F29" s="167"/>
      <c r="G29" s="167"/>
      <c r="H29" s="167"/>
      <c r="I29" s="167"/>
      <c r="J29" s="167"/>
      <c r="K29" s="167"/>
      <c r="L29" s="167"/>
      <c r="M29" s="167"/>
      <c r="N29" s="167"/>
      <c r="O29" s="167"/>
      <c r="P29" s="167"/>
      <c r="Q29" s="167"/>
      <c r="R29" s="89">
        <f>IF($B$4="","",11)</f>
        <v>11</v>
      </c>
      <c r="S29" s="89"/>
      <c r="T29" s="92"/>
    </row>
    <row r="30" spans="1:20" ht="25" customHeight="1" x14ac:dyDescent="0.25">
      <c r="A30" s="92"/>
      <c r="B30" s="167" t="str">
        <f>IF($B$4="","","          1.7 Course Timetable")</f>
        <v xml:space="preserve">          1.7 Course Timetable</v>
      </c>
      <c r="C30" s="167"/>
      <c r="D30" s="167"/>
      <c r="E30" s="167"/>
      <c r="F30" s="167"/>
      <c r="G30" s="167"/>
      <c r="H30" s="167"/>
      <c r="I30" s="167"/>
      <c r="J30" s="167"/>
      <c r="K30" s="167"/>
      <c r="L30" s="167"/>
      <c r="M30" s="167"/>
      <c r="N30" s="167"/>
      <c r="O30" s="167"/>
      <c r="P30" s="167"/>
      <c r="Q30" s="167"/>
      <c r="R30" s="89">
        <f>IF($B$4="","",12)</f>
        <v>12</v>
      </c>
      <c r="S30" s="89"/>
      <c r="T30" s="92"/>
    </row>
    <row r="31" spans="1:20" ht="25" customHeight="1" x14ac:dyDescent="0.25">
      <c r="A31" s="92"/>
      <c r="B31" s="167" t="str">
        <f>IF($B$4="","","          1.8 Assessment Plan")</f>
        <v xml:space="preserve">          1.8 Assessment Plan</v>
      </c>
      <c r="C31" s="167"/>
      <c r="D31" s="167"/>
      <c r="E31" s="167"/>
      <c r="F31" s="167"/>
      <c r="G31" s="167"/>
      <c r="H31" s="167"/>
      <c r="I31" s="167"/>
      <c r="J31" s="167"/>
      <c r="K31" s="167"/>
      <c r="L31" s="167"/>
      <c r="M31" s="167"/>
      <c r="N31" s="167"/>
      <c r="O31" s="167"/>
      <c r="P31" s="167"/>
      <c r="Q31" s="167"/>
      <c r="R31" s="89">
        <f>IF($B$4="","",13)</f>
        <v>13</v>
      </c>
      <c r="S31" s="89"/>
      <c r="T31" s="92"/>
    </row>
    <row r="32" spans="1:20" ht="25" customHeight="1" x14ac:dyDescent="0.25">
      <c r="A32" s="92"/>
      <c r="B32" s="167" t="str">
        <f>IF($B$4="","","          1.9 Assessment Details")</f>
        <v xml:space="preserve">          1.9 Assessment Details</v>
      </c>
      <c r="C32" s="167"/>
      <c r="D32" s="167"/>
      <c r="E32" s="167"/>
      <c r="F32" s="167"/>
      <c r="G32" s="167"/>
      <c r="H32" s="167"/>
      <c r="I32" s="167"/>
      <c r="J32" s="167"/>
      <c r="K32" s="167"/>
      <c r="L32" s="167"/>
      <c r="M32" s="167"/>
      <c r="N32" s="167"/>
      <c r="O32" s="167"/>
      <c r="P32" s="167"/>
      <c r="Q32" s="167"/>
      <c r="R32" s="89">
        <f>IF($B$4="","",15)</f>
        <v>15</v>
      </c>
      <c r="S32" s="89"/>
      <c r="T32" s="92"/>
    </row>
    <row r="33" spans="1:20" ht="25" customHeight="1" x14ac:dyDescent="0.25">
      <c r="A33" s="92"/>
      <c r="B33" s="167" t="str">
        <f>IF($B$4="","","          1.10 Course Articulation Matrix")</f>
        <v xml:space="preserve">          1.10 Course Articulation Matrix</v>
      </c>
      <c r="C33" s="167"/>
      <c r="D33" s="167"/>
      <c r="E33" s="167"/>
      <c r="F33" s="167"/>
      <c r="G33" s="167"/>
      <c r="H33" s="167"/>
      <c r="I33" s="167"/>
      <c r="J33" s="167"/>
      <c r="K33" s="167"/>
      <c r="L33" s="167"/>
      <c r="M33" s="167"/>
      <c r="N33" s="167"/>
      <c r="O33" s="167"/>
      <c r="P33" s="167"/>
      <c r="Q33" s="167"/>
      <c r="R33" s="89">
        <f>IF($B$4="","",16)</f>
        <v>16</v>
      </c>
      <c r="S33" s="89"/>
      <c r="T33" s="92"/>
    </row>
    <row r="34" spans="1:20" ht="22" customHeight="1" x14ac:dyDescent="0.25">
      <c r="A34" s="92"/>
      <c r="B34" s="167"/>
      <c r="C34" s="167"/>
      <c r="D34" s="167"/>
      <c r="E34" s="167"/>
      <c r="F34" s="167"/>
      <c r="G34" s="167"/>
      <c r="H34" s="167"/>
      <c r="I34" s="167"/>
      <c r="J34" s="167"/>
      <c r="K34" s="167"/>
      <c r="L34" s="167"/>
      <c r="M34" s="167"/>
      <c r="N34" s="167"/>
      <c r="O34" s="167"/>
      <c r="P34" s="167"/>
      <c r="Q34" s="167"/>
      <c r="R34" s="89"/>
      <c r="S34" s="89"/>
      <c r="T34" s="92"/>
    </row>
    <row r="35" spans="1:20" ht="22" customHeight="1" x14ac:dyDescent="0.25">
      <c r="A35" s="92"/>
      <c r="B35" s="167"/>
      <c r="C35" s="167"/>
      <c r="D35" s="167"/>
      <c r="E35" s="167"/>
      <c r="F35" s="167"/>
      <c r="G35" s="167"/>
      <c r="H35" s="167"/>
      <c r="I35" s="167"/>
      <c r="J35" s="167"/>
      <c r="K35" s="167"/>
      <c r="L35" s="167"/>
      <c r="M35" s="167"/>
      <c r="N35" s="167"/>
      <c r="O35" s="167"/>
      <c r="P35" s="167"/>
      <c r="Q35" s="167"/>
      <c r="R35" s="89"/>
      <c r="S35" s="89"/>
      <c r="T35" s="92"/>
    </row>
    <row r="36" spans="1:20" ht="15" x14ac:dyDescent="0.25">
      <c r="A36" s="92"/>
      <c r="B36" s="167"/>
      <c r="C36" s="167"/>
      <c r="D36" s="167"/>
      <c r="E36" s="167"/>
      <c r="F36" s="167"/>
      <c r="G36" s="167"/>
      <c r="H36" s="167"/>
      <c r="I36" s="167"/>
      <c r="J36" s="167"/>
      <c r="K36" s="167"/>
      <c r="L36" s="167"/>
      <c r="M36" s="167"/>
      <c r="N36" s="167"/>
      <c r="O36" s="167"/>
      <c r="P36" s="167"/>
      <c r="Q36" s="167"/>
      <c r="R36" s="89"/>
      <c r="S36" s="89"/>
      <c r="T36" s="92"/>
    </row>
    <row r="37" spans="1:20" ht="15" x14ac:dyDescent="0.25">
      <c r="A37" s="92"/>
      <c r="B37" s="167"/>
      <c r="C37" s="167"/>
      <c r="D37" s="167"/>
      <c r="E37" s="167"/>
      <c r="F37" s="167"/>
      <c r="G37" s="167"/>
      <c r="H37" s="167"/>
      <c r="I37" s="167"/>
      <c r="J37" s="167"/>
      <c r="K37" s="167"/>
      <c r="L37" s="167"/>
      <c r="M37" s="167"/>
      <c r="N37" s="167"/>
      <c r="O37" s="167"/>
      <c r="P37" s="167"/>
      <c r="Q37" s="167"/>
      <c r="R37" s="89"/>
      <c r="S37" s="89"/>
      <c r="T37" s="92"/>
    </row>
    <row r="38" spans="1:20" ht="15" x14ac:dyDescent="0.25">
      <c r="A38" s="92"/>
      <c r="B38" s="167"/>
      <c r="C38" s="167"/>
      <c r="D38" s="167"/>
      <c r="E38" s="167"/>
      <c r="F38" s="167"/>
      <c r="G38" s="167"/>
      <c r="H38" s="167"/>
      <c r="I38" s="167"/>
      <c r="J38" s="167"/>
      <c r="K38" s="167"/>
      <c r="L38" s="167"/>
      <c r="M38" s="167"/>
      <c r="N38" s="167"/>
      <c r="O38" s="167"/>
      <c r="P38" s="167"/>
      <c r="Q38" s="167"/>
      <c r="R38" s="89"/>
      <c r="S38" s="89"/>
      <c r="T38" s="92"/>
    </row>
    <row r="39" spans="1:20" ht="15" x14ac:dyDescent="0.25">
      <c r="A39" s="92"/>
      <c r="B39" s="167"/>
      <c r="C39" s="167"/>
      <c r="D39" s="167"/>
      <c r="E39" s="167"/>
      <c r="F39" s="167"/>
      <c r="G39" s="167"/>
      <c r="H39" s="167"/>
      <c r="I39" s="167"/>
      <c r="J39" s="167"/>
      <c r="K39" s="167"/>
      <c r="L39" s="167"/>
      <c r="M39" s="167"/>
      <c r="N39" s="167"/>
      <c r="O39" s="167"/>
      <c r="P39" s="167"/>
      <c r="Q39" s="167"/>
      <c r="R39" s="89"/>
      <c r="S39" s="89"/>
      <c r="T39" s="92"/>
    </row>
    <row r="40" spans="1:20" ht="15" x14ac:dyDescent="0.25">
      <c r="A40" s="92"/>
      <c r="B40" s="167"/>
      <c r="C40" s="167"/>
      <c r="D40" s="167"/>
      <c r="E40" s="167"/>
      <c r="F40" s="167"/>
      <c r="G40" s="167"/>
      <c r="H40" s="167"/>
      <c r="I40" s="167"/>
      <c r="J40" s="167"/>
      <c r="K40" s="167"/>
      <c r="L40" s="167"/>
      <c r="M40" s="167"/>
      <c r="N40" s="167"/>
      <c r="O40" s="167"/>
      <c r="P40" s="167"/>
      <c r="Q40" s="167"/>
      <c r="R40" s="89"/>
      <c r="S40" s="89"/>
      <c r="T40" s="92"/>
    </row>
    <row r="41" spans="1:20" ht="15" x14ac:dyDescent="0.25">
      <c r="A41" s="92"/>
      <c r="B41" s="94"/>
      <c r="C41" s="94"/>
      <c r="D41" s="94"/>
      <c r="E41" s="94"/>
      <c r="F41" s="94"/>
      <c r="G41" s="94"/>
      <c r="H41" s="94"/>
      <c r="I41" s="94"/>
      <c r="J41" s="94"/>
      <c r="K41" s="94"/>
      <c r="L41" s="94"/>
      <c r="M41" s="94"/>
      <c r="N41" s="94"/>
      <c r="O41" s="94"/>
      <c r="P41" s="94"/>
      <c r="Q41" s="94"/>
      <c r="R41" s="89"/>
      <c r="S41" s="89"/>
      <c r="T41" s="92"/>
    </row>
    <row r="42" spans="1:20" ht="15" x14ac:dyDescent="0.25">
      <c r="A42" s="92"/>
      <c r="B42" s="94"/>
      <c r="C42" s="94"/>
      <c r="D42" s="94"/>
      <c r="E42" s="94"/>
      <c r="F42" s="94"/>
      <c r="G42" s="94"/>
      <c r="H42" s="94"/>
      <c r="I42" s="94"/>
      <c r="J42" s="94"/>
      <c r="K42" s="94"/>
      <c r="L42" s="94"/>
      <c r="M42" s="94"/>
      <c r="N42" s="94"/>
      <c r="O42" s="94"/>
      <c r="P42" s="94"/>
      <c r="Q42" s="94"/>
      <c r="R42" s="89"/>
      <c r="S42" s="89"/>
      <c r="T42" s="92"/>
    </row>
    <row r="43" spans="1:20" ht="25" customHeight="1" x14ac:dyDescent="0.25">
      <c r="A43" s="141" t="str">
        <f>IF($B$4="","","Program Education Objectives (PEOs)")</f>
        <v>Program Education Objectives (PEOs)</v>
      </c>
      <c r="B43" s="141"/>
      <c r="C43" s="141"/>
      <c r="D43" s="141"/>
      <c r="E43" s="141"/>
      <c r="F43" s="141"/>
      <c r="G43" s="141"/>
      <c r="H43" s="141"/>
      <c r="I43" s="141"/>
      <c r="J43" s="141"/>
      <c r="K43" s="141"/>
      <c r="L43" s="141"/>
      <c r="M43" s="141"/>
      <c r="N43" s="141"/>
      <c r="O43" s="141"/>
      <c r="P43" s="141"/>
      <c r="Q43" s="141"/>
      <c r="R43" s="141"/>
      <c r="S43" s="141"/>
      <c r="T43" s="141"/>
    </row>
    <row r="44" spans="1:20" ht="40" customHeight="1" x14ac:dyDescent="0.25">
      <c r="A44" s="165" t="str">
        <f>IF($B$4="","","The overall objectives of the Learning Outcomes-based Curriculum Framework (LOCF) for "&amp;Setup!B4&amp;", programare as follows")</f>
        <v>The overall objectives of the Learning Outcomes-based Curriculum Framework (LOCF) for Master of Engineering – M.E in Computer Science and Engineering, programare as follows</v>
      </c>
      <c r="B44" s="165"/>
      <c r="C44" s="165"/>
      <c r="D44" s="165"/>
      <c r="E44" s="165"/>
      <c r="F44" s="165"/>
      <c r="G44" s="165"/>
      <c r="H44" s="165"/>
      <c r="I44" s="165"/>
      <c r="J44" s="165"/>
      <c r="K44" s="165"/>
      <c r="L44" s="165"/>
      <c r="M44" s="165"/>
      <c r="N44" s="165"/>
      <c r="O44" s="165"/>
      <c r="P44" s="165"/>
      <c r="Q44" s="165"/>
      <c r="R44" s="165"/>
      <c r="S44" s="165"/>
      <c r="T44" s="165"/>
    </row>
    <row r="45" spans="1:20" ht="25" customHeight="1" x14ac:dyDescent="0.25">
      <c r="A45" s="106" t="str">
        <f>IF($B$4="","","PEO No.")</f>
        <v>PEO No.</v>
      </c>
      <c r="B45" s="137" t="str">
        <f>IF($B$4="","","Education Objective")</f>
        <v>Education Objective</v>
      </c>
      <c r="C45" s="137"/>
      <c r="D45" s="137"/>
      <c r="E45" s="137"/>
      <c r="F45" s="137"/>
      <c r="G45" s="137"/>
      <c r="H45" s="137"/>
      <c r="I45" s="137"/>
      <c r="J45" s="137"/>
      <c r="K45" s="137"/>
      <c r="L45" s="137"/>
      <c r="M45" s="137"/>
      <c r="N45" s="137"/>
      <c r="O45" s="137"/>
      <c r="P45" s="137"/>
      <c r="Q45" s="137"/>
      <c r="R45" s="137"/>
      <c r="S45" s="137"/>
      <c r="T45" s="137"/>
    </row>
    <row r="46" spans="1:20" ht="50.15" customHeight="1" x14ac:dyDescent="0.25">
      <c r="A46" s="96" t="str">
        <f>IF($I$4="","",IF(PEOs!E3="","",PEOs!E3))</f>
        <v>PEO 1</v>
      </c>
      <c r="B46" s="165" t="str">
        <f>IF($I$4="","",IF(PEOs!F3="","",PEOs!F3))</f>
        <v>Enable to draw upon fundamental and advanced knowledge to apply analytical and computational approaches to solve technological problems in computer science.</v>
      </c>
      <c r="C46" s="165"/>
      <c r="D46" s="165"/>
      <c r="E46" s="165"/>
      <c r="F46" s="165"/>
      <c r="G46" s="165"/>
      <c r="H46" s="165"/>
      <c r="I46" s="165"/>
      <c r="J46" s="165"/>
      <c r="K46" s="165"/>
      <c r="L46" s="165"/>
      <c r="M46" s="165"/>
      <c r="N46" s="165"/>
      <c r="O46" s="165"/>
      <c r="P46" s="165"/>
      <c r="Q46" s="165"/>
      <c r="R46" s="165"/>
      <c r="S46" s="165"/>
      <c r="T46" s="165"/>
    </row>
    <row r="47" spans="1:20" ht="50.15" customHeight="1" x14ac:dyDescent="0.25">
      <c r="A47" s="96" t="str">
        <f>IF($I$4="","",IF(PEOs!E4="","",PEOs!E4))</f>
        <v>PEO 2</v>
      </c>
      <c r="B47" s="165" t="str">
        <f>IF($I$4="","",IF(PEOs!F4="","",PEOs!F4))</f>
        <v>Introduce state of art technologies in computer science and inculcate ethical practices to make industry-ready professionals.</v>
      </c>
      <c r="C47" s="165"/>
      <c r="D47" s="165"/>
      <c r="E47" s="165"/>
      <c r="F47" s="165"/>
      <c r="G47" s="165"/>
      <c r="H47" s="165"/>
      <c r="I47" s="165"/>
      <c r="J47" s="165"/>
      <c r="K47" s="165"/>
      <c r="L47" s="165"/>
      <c r="M47" s="165"/>
      <c r="N47" s="165"/>
      <c r="O47" s="165"/>
      <c r="P47" s="165"/>
      <c r="Q47" s="165"/>
      <c r="R47" s="165"/>
      <c r="S47" s="165"/>
      <c r="T47" s="165"/>
    </row>
    <row r="48" spans="1:20" ht="50.15" customHeight="1" x14ac:dyDescent="0.25">
      <c r="A48" s="96" t="str">
        <f>IF($I$4="","",IF(PEOs!E5="","",PEOs!E5))</f>
        <v>PEO 3</v>
      </c>
      <c r="B48" s="165" t="str">
        <f>IF($I$4="","",IF(PEOs!F5="","",PEOs!F5))</f>
        <v>Promote scientific and societal advancement through research and entrepreneurship.</v>
      </c>
      <c r="C48" s="165"/>
      <c r="D48" s="165"/>
      <c r="E48" s="165"/>
      <c r="F48" s="165"/>
      <c r="G48" s="165"/>
      <c r="H48" s="165"/>
      <c r="I48" s="165"/>
      <c r="J48" s="165"/>
      <c r="K48" s="165"/>
      <c r="L48" s="165"/>
      <c r="M48" s="165"/>
      <c r="N48" s="165"/>
      <c r="O48" s="165"/>
      <c r="P48" s="165"/>
      <c r="Q48" s="165"/>
      <c r="R48" s="165"/>
      <c r="S48" s="165"/>
      <c r="T48" s="165"/>
    </row>
    <row r="49" spans="1:20" ht="50.15" customHeight="1" x14ac:dyDescent="0.25">
      <c r="A49" s="96" t="str">
        <f>IF($I$4="","",IF(PEOs!E6="","",PEOs!E6))</f>
        <v/>
      </c>
      <c r="B49" s="165" t="str">
        <f>IF($I$4="","",IF(PEOs!F6="","",PEOs!F6))</f>
        <v/>
      </c>
      <c r="C49" s="165"/>
      <c r="D49" s="165"/>
      <c r="E49" s="165"/>
      <c r="F49" s="165"/>
      <c r="G49" s="165"/>
      <c r="H49" s="165"/>
      <c r="I49" s="165"/>
      <c r="J49" s="165"/>
      <c r="K49" s="165"/>
      <c r="L49" s="165"/>
      <c r="M49" s="165"/>
      <c r="N49" s="165"/>
      <c r="O49" s="165"/>
      <c r="P49" s="165"/>
      <c r="Q49" s="165"/>
      <c r="R49" s="165"/>
      <c r="S49" s="165"/>
      <c r="T49" s="165"/>
    </row>
    <row r="50" spans="1:20" ht="50.15" customHeight="1" x14ac:dyDescent="0.25">
      <c r="A50" s="96" t="str">
        <f>IF($I$4="","",IF(PEOs!E7="","",PEOs!E7))</f>
        <v/>
      </c>
      <c r="B50" s="165" t="str">
        <f>IF($I$4="","",IF(PEOs!F7="","",PEOs!F7))</f>
        <v/>
      </c>
      <c r="C50" s="165"/>
      <c r="D50" s="165"/>
      <c r="E50" s="165"/>
      <c r="F50" s="165"/>
      <c r="G50" s="165"/>
      <c r="H50" s="165"/>
      <c r="I50" s="165"/>
      <c r="J50" s="165"/>
      <c r="K50" s="165"/>
      <c r="L50" s="165"/>
      <c r="M50" s="165"/>
      <c r="N50" s="165"/>
      <c r="O50" s="165"/>
      <c r="P50" s="165"/>
      <c r="Q50" s="165"/>
      <c r="R50" s="165"/>
      <c r="S50" s="165"/>
      <c r="T50" s="165"/>
    </row>
    <row r="51" spans="1:20" ht="50.15" customHeight="1" x14ac:dyDescent="0.25">
      <c r="A51" s="96" t="str">
        <f>IF($I$4="","",IF(PEOs!E8="","",PEOs!E8))</f>
        <v/>
      </c>
      <c r="B51" s="165" t="str">
        <f>IF($I$4="","",IF(PEOs!F8="","",PEOs!F8))</f>
        <v/>
      </c>
      <c r="C51" s="165"/>
      <c r="D51" s="165"/>
      <c r="E51" s="165"/>
      <c r="F51" s="165"/>
      <c r="G51" s="165"/>
      <c r="H51" s="165"/>
      <c r="I51" s="165"/>
      <c r="J51" s="165"/>
      <c r="K51" s="165"/>
      <c r="L51" s="165"/>
      <c r="M51" s="165"/>
      <c r="N51" s="165"/>
      <c r="O51" s="165"/>
      <c r="P51" s="165"/>
      <c r="Q51" s="165"/>
      <c r="R51" s="165"/>
      <c r="S51" s="165"/>
      <c r="T51" s="165"/>
    </row>
    <row r="52" spans="1:20" ht="50.15" customHeight="1" x14ac:dyDescent="0.25">
      <c r="A52" s="96" t="str">
        <f>IF($I$4="","",IF(PEOs!E9="","",PEOs!E9))</f>
        <v/>
      </c>
      <c r="B52" s="165" t="str">
        <f>IF($I$4="","",IF(PEOs!F9="","",PEOs!F9))</f>
        <v/>
      </c>
      <c r="C52" s="165"/>
      <c r="D52" s="165"/>
      <c r="E52" s="165"/>
      <c r="F52" s="165"/>
      <c r="G52" s="165"/>
      <c r="H52" s="165"/>
      <c r="I52" s="165"/>
      <c r="J52" s="165"/>
      <c r="K52" s="165"/>
      <c r="L52" s="165"/>
      <c r="M52" s="165"/>
      <c r="N52" s="165"/>
      <c r="O52" s="165"/>
      <c r="P52" s="165"/>
      <c r="Q52" s="165"/>
      <c r="R52" s="165"/>
      <c r="S52" s="165"/>
      <c r="T52" s="165"/>
    </row>
    <row r="53" spans="1:20" ht="15" x14ac:dyDescent="0.25">
      <c r="A53" s="96" t="str">
        <f>IF($I$4="","",IF(PEOs!E10="","",PEOs!E10))</f>
        <v/>
      </c>
      <c r="B53" s="165" t="str">
        <f>IF($I$4="","",IF(PEOs!F10="","",PEOs!F10))</f>
        <v/>
      </c>
      <c r="C53" s="165"/>
      <c r="D53" s="165"/>
      <c r="E53" s="165"/>
      <c r="F53" s="165"/>
      <c r="G53" s="165"/>
      <c r="H53" s="165"/>
      <c r="I53" s="165"/>
      <c r="J53" s="165"/>
      <c r="K53" s="165"/>
      <c r="L53" s="165"/>
      <c r="M53" s="165"/>
      <c r="N53" s="165"/>
      <c r="O53" s="165"/>
      <c r="P53" s="165"/>
      <c r="Q53" s="165"/>
      <c r="R53" s="165"/>
      <c r="S53" s="165"/>
      <c r="T53" s="165"/>
    </row>
    <row r="54" spans="1:20" ht="15" x14ac:dyDescent="0.25">
      <c r="A54" s="96"/>
      <c r="B54" s="95"/>
      <c r="C54" s="95"/>
      <c r="D54" s="95"/>
      <c r="E54" s="95"/>
      <c r="F54" s="95"/>
      <c r="G54" s="95"/>
      <c r="H54" s="95"/>
      <c r="I54" s="95"/>
      <c r="J54" s="95"/>
      <c r="K54" s="95"/>
      <c r="L54" s="95"/>
      <c r="M54" s="95"/>
      <c r="N54" s="95"/>
      <c r="O54" s="95"/>
      <c r="P54" s="95"/>
      <c r="Q54" s="95"/>
      <c r="R54" s="95"/>
      <c r="S54" s="95"/>
      <c r="T54" s="95"/>
    </row>
    <row r="55" spans="1:20" ht="15" x14ac:dyDescent="0.25">
      <c r="A55" s="96"/>
      <c r="B55" s="95"/>
      <c r="C55" s="95"/>
      <c r="D55" s="95"/>
      <c r="E55" s="95"/>
      <c r="F55" s="95"/>
      <c r="G55" s="95"/>
      <c r="H55" s="95"/>
      <c r="I55" s="95"/>
      <c r="J55" s="95"/>
      <c r="K55" s="95"/>
      <c r="L55" s="95"/>
      <c r="M55" s="95"/>
      <c r="N55" s="95"/>
      <c r="O55" s="95"/>
      <c r="P55" s="95"/>
      <c r="Q55" s="95"/>
      <c r="R55" s="95"/>
      <c r="S55" s="95"/>
      <c r="T55" s="95"/>
    </row>
    <row r="56" spans="1:20" ht="25" customHeight="1" x14ac:dyDescent="0.25">
      <c r="A56" s="141" t="str">
        <f>IF($B$4="","","Program Outcomes (POs)")</f>
        <v>Program Outcomes (POs)</v>
      </c>
      <c r="B56" s="141"/>
      <c r="C56" s="141"/>
      <c r="D56" s="141"/>
      <c r="E56" s="141"/>
      <c r="F56" s="141"/>
      <c r="G56" s="141"/>
      <c r="H56" s="141"/>
      <c r="I56" s="141"/>
      <c r="J56" s="141"/>
      <c r="K56" s="141"/>
      <c r="L56" s="141"/>
      <c r="M56" s="141"/>
      <c r="N56" s="141"/>
      <c r="O56" s="141"/>
      <c r="P56" s="141"/>
      <c r="Q56" s="141"/>
      <c r="R56" s="141"/>
      <c r="S56" s="141"/>
      <c r="T56" s="141"/>
    </row>
    <row r="57" spans="1:20" ht="40" customHeight="1" x14ac:dyDescent="0.25">
      <c r="A57" s="165" t="str">
        <f>IF($B$4="","","By the end of the postgraduate program in " &amp;Setup!B4&amp;", graduates will be able to:")</f>
        <v>By the end of the postgraduate program in Master of Engineering – M.E in Computer Science and Engineering, graduates will be able to:</v>
      </c>
      <c r="B57" s="165"/>
      <c r="C57" s="165"/>
      <c r="D57" s="165"/>
      <c r="E57" s="165"/>
      <c r="F57" s="165"/>
      <c r="G57" s="165"/>
      <c r="H57" s="165"/>
      <c r="I57" s="165"/>
      <c r="J57" s="165"/>
      <c r="K57" s="165"/>
      <c r="L57" s="165"/>
      <c r="M57" s="165"/>
      <c r="N57" s="165"/>
      <c r="O57" s="165"/>
      <c r="P57" s="165"/>
      <c r="Q57" s="165"/>
      <c r="R57" s="165"/>
      <c r="S57" s="165"/>
      <c r="T57" s="165"/>
    </row>
    <row r="58" spans="1:20" ht="50.15" customHeight="1" x14ac:dyDescent="0.25">
      <c r="A58" s="89" t="str">
        <f>IF($I$4="","",IF(POs!I3="","",POs!I3))</f>
        <v>PO 1</v>
      </c>
      <c r="B58" s="139" t="str">
        <f>IF($I$4="","",IF(POs!J3="","",POs!J3))</f>
        <v>An ability to independently carry out research /investigation and development work to solve practical problems.</v>
      </c>
      <c r="C58" s="139"/>
      <c r="D58" s="139"/>
      <c r="E58" s="139"/>
      <c r="F58" s="139"/>
      <c r="G58" s="139"/>
      <c r="H58" s="139"/>
      <c r="I58" s="139"/>
      <c r="J58" s="139"/>
      <c r="K58" s="139"/>
      <c r="L58" s="139"/>
      <c r="M58" s="139"/>
      <c r="N58" s="139"/>
      <c r="O58" s="139"/>
      <c r="P58" s="139"/>
      <c r="Q58" s="139"/>
      <c r="R58" s="139"/>
      <c r="S58" s="139"/>
      <c r="T58" s="139"/>
    </row>
    <row r="59" spans="1:20" ht="50.15" customHeight="1" x14ac:dyDescent="0.25">
      <c r="A59" s="89" t="str">
        <f>IF($I$4="","",IF(POs!I4="","",POs!I4))</f>
        <v>PO 2</v>
      </c>
      <c r="B59" s="139" t="str">
        <f>IF($I$4="","",IF(POs!J4="","",POs!J4))</f>
        <v>An ability to write and present a substantial technical report/document.</v>
      </c>
      <c r="C59" s="139"/>
      <c r="D59" s="139"/>
      <c r="E59" s="139"/>
      <c r="F59" s="139"/>
      <c r="G59" s="139"/>
      <c r="H59" s="139"/>
      <c r="I59" s="139"/>
      <c r="J59" s="139"/>
      <c r="K59" s="139"/>
      <c r="L59" s="139"/>
      <c r="M59" s="139"/>
      <c r="N59" s="139"/>
      <c r="O59" s="139"/>
      <c r="P59" s="139"/>
      <c r="Q59" s="139"/>
      <c r="R59" s="139"/>
      <c r="S59" s="139"/>
      <c r="T59" s="139"/>
    </row>
    <row r="60" spans="1:20" ht="50.15" customHeight="1" x14ac:dyDescent="0.25">
      <c r="A60" s="89" t="str">
        <f>IF($I$4="","",IF(POs!I5="","",POs!I5))</f>
        <v>PO 3</v>
      </c>
      <c r="B60" s="139" t="str">
        <f>IF($I$4="","",IF(POs!J5="","",POs!J5))</f>
        <v>An ability to demonstrate a degree of mastery over the area as per the specialization of the program. The mastery should be at a level higher than the requirements in the appropriate bachelor program.</v>
      </c>
      <c r="C60" s="139"/>
      <c r="D60" s="139"/>
      <c r="E60" s="139"/>
      <c r="F60" s="139"/>
      <c r="G60" s="139"/>
      <c r="H60" s="139"/>
      <c r="I60" s="139"/>
      <c r="J60" s="139"/>
      <c r="K60" s="139"/>
      <c r="L60" s="139"/>
      <c r="M60" s="139"/>
      <c r="N60" s="139"/>
      <c r="O60" s="139"/>
      <c r="P60" s="139"/>
      <c r="Q60" s="139"/>
      <c r="R60" s="139"/>
      <c r="S60" s="139"/>
      <c r="T60" s="139"/>
    </row>
    <row r="61" spans="1:20" ht="50.15" customHeight="1" x14ac:dyDescent="0.25">
      <c r="A61" s="89" t="str">
        <f>IF($I$4="","",IF(POs!I6="","",POs!I6))</f>
        <v>PO 4</v>
      </c>
      <c r="B61" s="139" t="str">
        <f>IF($I$4="","",IF(POs!J6="","",POs!J6))</f>
        <v>An ability to develop software based on theoretical principles and practical knowledge.</v>
      </c>
      <c r="C61" s="139"/>
      <c r="D61" s="139"/>
      <c r="E61" s="139"/>
      <c r="F61" s="139"/>
      <c r="G61" s="139"/>
      <c r="H61" s="139"/>
      <c r="I61" s="139"/>
      <c r="J61" s="139"/>
      <c r="K61" s="139"/>
      <c r="L61" s="139"/>
      <c r="M61" s="139"/>
      <c r="N61" s="139"/>
      <c r="O61" s="139"/>
      <c r="P61" s="139"/>
      <c r="Q61" s="139"/>
      <c r="R61" s="139"/>
      <c r="S61" s="139"/>
      <c r="T61" s="139"/>
    </row>
    <row r="62" spans="1:20" ht="50.15" customHeight="1" x14ac:dyDescent="0.25">
      <c r="A62" s="89" t="str">
        <f>IF($I$4="","",IF(POs!I7="","",POs!I7))</f>
        <v>PO 5</v>
      </c>
      <c r="B62" s="139" t="str">
        <f>IF($I$4="","",IF(POs!J7="","",POs!J7))</f>
        <v>An ability to demonstrate knowledge of the underlying principles and evaluation methods for analysing and decision-making.</v>
      </c>
      <c r="C62" s="139"/>
      <c r="D62" s="139"/>
      <c r="E62" s="139"/>
      <c r="F62" s="139"/>
      <c r="G62" s="139"/>
      <c r="H62" s="139"/>
      <c r="I62" s="139"/>
      <c r="J62" s="139"/>
      <c r="K62" s="139"/>
      <c r="L62" s="139"/>
      <c r="M62" s="139"/>
      <c r="N62" s="139"/>
      <c r="O62" s="139"/>
      <c r="P62" s="139"/>
      <c r="Q62" s="139"/>
      <c r="R62" s="139"/>
      <c r="S62" s="139"/>
      <c r="T62" s="139"/>
    </row>
    <row r="63" spans="1:20" ht="50.15" customHeight="1" x14ac:dyDescent="0.25">
      <c r="A63" s="89" t="str">
        <f>IF($I$4="","",IF(POs!I8="","",POs!I8))</f>
        <v/>
      </c>
      <c r="B63" s="139" t="str">
        <f>IF($I$4="","",IF(POs!J8="","",POs!J8))</f>
        <v/>
      </c>
      <c r="C63" s="139"/>
      <c r="D63" s="139"/>
      <c r="E63" s="139"/>
      <c r="F63" s="139"/>
      <c r="G63" s="139"/>
      <c r="H63" s="139"/>
      <c r="I63" s="139"/>
      <c r="J63" s="139"/>
      <c r="K63" s="139"/>
      <c r="L63" s="139"/>
      <c r="M63" s="139"/>
      <c r="N63" s="139"/>
      <c r="O63" s="139"/>
      <c r="P63" s="139"/>
      <c r="Q63" s="139"/>
      <c r="R63" s="139"/>
      <c r="S63" s="139"/>
      <c r="T63" s="139"/>
    </row>
    <row r="64" spans="1:20" ht="50.15" customHeight="1" x14ac:dyDescent="0.25">
      <c r="A64" s="89" t="str">
        <f>IF($I$4="","",IF(POs!I9="","",POs!I9))</f>
        <v/>
      </c>
      <c r="B64" s="139" t="str">
        <f>IF($I$4="","",IF(POs!J9="","",POs!J9))</f>
        <v/>
      </c>
      <c r="C64" s="139"/>
      <c r="D64" s="139"/>
      <c r="E64" s="139"/>
      <c r="F64" s="139"/>
      <c r="G64" s="139"/>
      <c r="H64" s="139"/>
      <c r="I64" s="139"/>
      <c r="J64" s="139"/>
      <c r="K64" s="139"/>
      <c r="L64" s="139"/>
      <c r="M64" s="139"/>
      <c r="N64" s="139"/>
      <c r="O64" s="139"/>
      <c r="P64" s="139"/>
      <c r="Q64" s="139"/>
      <c r="R64" s="139"/>
      <c r="S64" s="139"/>
      <c r="T64" s="139"/>
    </row>
    <row r="65" spans="1:20" ht="50.15" customHeight="1" x14ac:dyDescent="0.25">
      <c r="A65" s="89" t="str">
        <f>IF($I$4="","",IF(POs!I10="","",POs!I10))</f>
        <v/>
      </c>
      <c r="B65" s="139" t="str">
        <f>IF($I$4="","",IF(POs!J10="","",POs!J10))</f>
        <v/>
      </c>
      <c r="C65" s="139"/>
      <c r="D65" s="139"/>
      <c r="E65" s="139"/>
      <c r="F65" s="139"/>
      <c r="G65" s="139"/>
      <c r="H65" s="139"/>
      <c r="I65" s="139"/>
      <c r="J65" s="139"/>
      <c r="K65" s="139"/>
      <c r="L65" s="139"/>
      <c r="M65" s="139"/>
      <c r="N65" s="139"/>
      <c r="O65" s="139"/>
      <c r="P65" s="139"/>
      <c r="Q65" s="139"/>
      <c r="R65" s="139"/>
      <c r="S65" s="139"/>
      <c r="T65" s="139"/>
    </row>
    <row r="66" spans="1:20" ht="15" x14ac:dyDescent="0.25">
      <c r="A66" s="96"/>
      <c r="B66" s="165"/>
      <c r="C66" s="165"/>
      <c r="D66" s="165"/>
      <c r="E66" s="165"/>
      <c r="F66" s="165"/>
      <c r="G66" s="165"/>
      <c r="H66" s="165"/>
      <c r="I66" s="165"/>
      <c r="J66" s="165"/>
      <c r="K66" s="165"/>
      <c r="L66" s="165"/>
      <c r="M66" s="165"/>
      <c r="N66" s="165"/>
      <c r="O66" s="165"/>
      <c r="P66" s="165"/>
      <c r="Q66" s="165"/>
      <c r="R66" s="165"/>
      <c r="S66" s="165"/>
      <c r="T66" s="165"/>
    </row>
    <row r="67" spans="1:20" ht="15" x14ac:dyDescent="0.25">
      <c r="A67" s="96"/>
      <c r="B67" s="166"/>
      <c r="C67" s="166"/>
      <c r="D67" s="166"/>
      <c r="E67" s="166"/>
      <c r="F67" s="166"/>
      <c r="G67" s="166"/>
      <c r="H67" s="166"/>
      <c r="I67" s="166"/>
      <c r="J67" s="166"/>
      <c r="K67" s="166"/>
      <c r="L67" s="166"/>
      <c r="M67" s="166"/>
      <c r="N67" s="166"/>
      <c r="O67" s="166"/>
      <c r="P67" s="166"/>
      <c r="Q67" s="166"/>
      <c r="R67" s="166"/>
      <c r="S67" s="166"/>
      <c r="T67" s="166"/>
    </row>
    <row r="68" spans="1:20" ht="17.5" x14ac:dyDescent="0.25">
      <c r="A68" s="141" t="str">
        <f>IF($B$4="","","1. Course Plan")</f>
        <v>1. Course Plan</v>
      </c>
      <c r="B68" s="141"/>
      <c r="C68" s="141"/>
      <c r="D68" s="141"/>
      <c r="E68" s="141"/>
      <c r="F68" s="141"/>
      <c r="G68" s="141"/>
      <c r="H68" s="141"/>
      <c r="I68" s="141"/>
      <c r="J68" s="141"/>
      <c r="K68" s="141"/>
      <c r="L68" s="141"/>
      <c r="M68" s="141"/>
      <c r="N68" s="141"/>
      <c r="O68" s="141"/>
      <c r="P68" s="141"/>
      <c r="Q68" s="141"/>
      <c r="R68" s="141"/>
      <c r="S68" s="141"/>
      <c r="T68" s="141"/>
    </row>
    <row r="69" spans="1:20" ht="17.5" x14ac:dyDescent="0.25">
      <c r="A69" s="141" t="str">
        <f>IF($B$4="","","1.1 Primary Information")</f>
        <v>1.1 Primary Information</v>
      </c>
      <c r="B69" s="141"/>
      <c r="C69" s="141"/>
      <c r="D69" s="141"/>
      <c r="E69" s="141"/>
      <c r="F69" s="141"/>
      <c r="G69" s="141"/>
      <c r="H69" s="141"/>
      <c r="I69" s="141"/>
      <c r="J69" s="141"/>
      <c r="K69" s="141"/>
      <c r="L69" s="141"/>
      <c r="M69" s="141"/>
      <c r="N69" s="141"/>
      <c r="O69" s="141"/>
      <c r="P69" s="141"/>
      <c r="Q69" s="141"/>
      <c r="R69" s="141"/>
      <c r="S69" s="141"/>
      <c r="T69" s="141"/>
    </row>
    <row r="70" spans="1:20" ht="14" x14ac:dyDescent="0.3">
      <c r="A70" s="90"/>
      <c r="B70" s="90"/>
      <c r="C70" s="90"/>
      <c r="D70" s="90"/>
      <c r="E70" s="90"/>
      <c r="F70" s="90"/>
      <c r="G70" s="90"/>
      <c r="H70" s="90"/>
      <c r="I70" s="90"/>
      <c r="J70" s="90"/>
      <c r="K70" s="90"/>
      <c r="L70" s="90"/>
      <c r="M70" s="90"/>
      <c r="N70" s="90"/>
      <c r="O70" s="90"/>
      <c r="P70" s="90"/>
      <c r="Q70" s="90"/>
      <c r="R70" s="90"/>
      <c r="S70" s="90"/>
      <c r="T70" s="90"/>
    </row>
    <row r="71" spans="1:20" ht="45" customHeight="1" x14ac:dyDescent="0.25">
      <c r="B71" s="135" t="str">
        <f>IF($B$4="","","Course Name")</f>
        <v>Course Name</v>
      </c>
      <c r="C71" s="135"/>
      <c r="D71" s="135"/>
      <c r="E71" s="135"/>
      <c r="F71" s="135"/>
      <c r="G71" s="135"/>
      <c r="H71" s="135"/>
      <c r="I71" s="89" t="str">
        <f>IF($B$4="","",":")</f>
        <v>:</v>
      </c>
      <c r="J71" s="142" t="str">
        <f>IF($B$4="","",Setup!B5&amp;" ["&amp;Setup!B8&amp;"]")</f>
        <v>Applied Linear Algebra [AME 5101]</v>
      </c>
      <c r="K71" s="142"/>
      <c r="L71" s="142"/>
      <c r="M71" s="142"/>
      <c r="N71" s="142"/>
      <c r="O71" s="142"/>
      <c r="P71" s="142"/>
      <c r="Q71" s="142"/>
      <c r="R71" s="142"/>
      <c r="S71" s="98"/>
      <c r="T71" s="98"/>
    </row>
    <row r="72" spans="1:20" ht="30" customHeight="1" x14ac:dyDescent="0.25">
      <c r="B72" s="135" t="str">
        <f>IF($B$4="","","L-T-P-C")</f>
        <v>L-T-P-C</v>
      </c>
      <c r="C72" s="135"/>
      <c r="D72" s="135"/>
      <c r="E72" s="135"/>
      <c r="F72" s="135"/>
      <c r="G72" s="135"/>
      <c r="H72" s="135"/>
      <c r="I72" s="89" t="str">
        <f>IF($B$4="","",":")</f>
        <v>:</v>
      </c>
      <c r="J72" s="142" t="str">
        <f>IF($B$4="","","3-0-0-3")</f>
        <v>3-0-0-3</v>
      </c>
      <c r="K72" s="142"/>
      <c r="L72" s="142"/>
      <c r="M72" s="142"/>
      <c r="N72" s="142"/>
      <c r="O72" s="142"/>
      <c r="P72" s="142"/>
      <c r="Q72" s="142"/>
      <c r="R72" s="142"/>
      <c r="S72" s="98"/>
      <c r="T72" s="98"/>
    </row>
    <row r="73" spans="1:20" ht="30" customHeight="1" x14ac:dyDescent="0.25">
      <c r="B73" s="135" t="str">
        <f>IF($B$4="","","Contact Hours")</f>
        <v>Contact Hours</v>
      </c>
      <c r="C73" s="135"/>
      <c r="D73" s="135"/>
      <c r="E73" s="135"/>
      <c r="F73" s="135"/>
      <c r="G73" s="135"/>
      <c r="H73" s="135"/>
      <c r="I73" s="89" t="str">
        <f>IF($B$4="","",":")</f>
        <v>:</v>
      </c>
      <c r="J73" s="142" t="str">
        <f>IF($B$4="","","36 Hours")</f>
        <v>36 Hours</v>
      </c>
      <c r="K73" s="142"/>
      <c r="L73" s="142"/>
      <c r="M73" s="142"/>
      <c r="N73" s="142"/>
      <c r="O73" s="142"/>
      <c r="P73" s="142"/>
      <c r="Q73" s="142"/>
      <c r="R73" s="142"/>
      <c r="S73" s="98"/>
      <c r="T73" s="98"/>
    </row>
    <row r="74" spans="1:20" ht="45" customHeight="1" x14ac:dyDescent="0.25">
      <c r="B74" s="135" t="str">
        <f>IF($B$4="","","Pre-requisite")</f>
        <v>Pre-requisite</v>
      </c>
      <c r="C74" s="135"/>
      <c r="D74" s="135"/>
      <c r="E74" s="135"/>
      <c r="F74" s="135"/>
      <c r="G74" s="135"/>
      <c r="H74" s="135"/>
      <c r="I74" s="89" t="str">
        <f>IF($B$4="","",":")</f>
        <v>:</v>
      </c>
      <c r="J74" s="164" t="s">
        <v>2371</v>
      </c>
      <c r="K74" s="164"/>
      <c r="L74" s="164"/>
      <c r="M74" s="164"/>
      <c r="N74" s="164"/>
      <c r="O74" s="164"/>
      <c r="P74" s="164"/>
      <c r="Q74" s="164"/>
      <c r="R74" s="164"/>
      <c r="S74" s="98"/>
      <c r="T74" s="98"/>
    </row>
    <row r="75" spans="1:20" ht="30" customHeight="1" x14ac:dyDescent="0.25">
      <c r="B75" s="135" t="str">
        <f>IF($B$4="","","Core/ PE/OE")</f>
        <v>Core/ PE/OE</v>
      </c>
      <c r="C75" s="135"/>
      <c r="D75" s="135"/>
      <c r="E75" s="135"/>
      <c r="F75" s="135"/>
      <c r="G75" s="135"/>
      <c r="H75" s="135"/>
      <c r="I75" s="89" t="str">
        <f>IF($B$4="","",":")</f>
        <v>:</v>
      </c>
      <c r="J75" s="142" t="str">
        <f>IF($B$4="","",IF(Setup!B11="Core","Core","PE"))</f>
        <v>Core</v>
      </c>
      <c r="K75" s="142"/>
      <c r="L75" s="142"/>
      <c r="M75" s="142"/>
      <c r="N75" s="142"/>
      <c r="O75" s="142"/>
      <c r="P75" s="142"/>
      <c r="Q75" s="142"/>
      <c r="R75" s="142"/>
      <c r="S75" s="98"/>
      <c r="T75" s="98"/>
    </row>
    <row r="76" spans="1:20" ht="15" x14ac:dyDescent="0.25">
      <c r="A76" s="87"/>
      <c r="B76" s="96"/>
      <c r="C76" s="96"/>
      <c r="D76" s="96"/>
      <c r="E76" s="96"/>
      <c r="F76" s="96"/>
      <c r="G76" s="96"/>
      <c r="H76" s="96"/>
      <c r="I76" s="96"/>
      <c r="J76" s="96"/>
      <c r="K76" s="96"/>
      <c r="L76" s="96"/>
      <c r="M76" s="96"/>
      <c r="N76" s="96"/>
      <c r="O76" s="96"/>
      <c r="P76" s="96"/>
      <c r="Q76" s="96"/>
      <c r="R76" s="96"/>
      <c r="S76" s="96"/>
      <c r="T76" s="87"/>
    </row>
    <row r="77" spans="1:20" ht="17.5" x14ac:dyDescent="0.25">
      <c r="A77" s="141" t="str">
        <f>IF($B$4="","","1.2 Course Outcomes (COs), Program outcomes (POs) and Bloom’s Taxonomy Mapping")</f>
        <v>1.2 Course Outcomes (COs), Program outcomes (POs) and Bloom’s Taxonomy Mapping</v>
      </c>
      <c r="B77" s="141"/>
      <c r="C77" s="141"/>
      <c r="D77" s="141"/>
      <c r="E77" s="141"/>
      <c r="F77" s="141"/>
      <c r="G77" s="141"/>
      <c r="H77" s="141"/>
      <c r="I77" s="141"/>
      <c r="J77" s="141"/>
      <c r="K77" s="141"/>
      <c r="L77" s="141"/>
      <c r="M77" s="141"/>
      <c r="N77" s="141"/>
      <c r="O77" s="141"/>
      <c r="P77" s="141"/>
      <c r="Q77" s="141"/>
      <c r="R77" s="141"/>
      <c r="S77" s="141"/>
      <c r="T77" s="141"/>
    </row>
    <row r="78" spans="1:20" ht="14" x14ac:dyDescent="0.3">
      <c r="A78" s="90"/>
      <c r="B78" s="90"/>
      <c r="C78" s="90"/>
      <c r="D78" s="90"/>
      <c r="E78" s="90"/>
      <c r="F78" s="90"/>
      <c r="G78" s="90"/>
      <c r="H78" s="90"/>
      <c r="I78" s="90"/>
      <c r="J78" s="90"/>
      <c r="K78" s="90"/>
      <c r="L78" s="90"/>
      <c r="M78" s="90"/>
      <c r="N78" s="90"/>
      <c r="O78" s="90"/>
      <c r="P78" s="90"/>
      <c r="Q78" s="90"/>
      <c r="R78" s="90"/>
      <c r="S78" s="90"/>
      <c r="T78" s="90"/>
    </row>
    <row r="79" spans="1:20" ht="47.25" customHeight="1" x14ac:dyDescent="0.25">
      <c r="A79" s="126" t="str">
        <f>IF($B$4="","","CO")</f>
        <v>CO</v>
      </c>
      <c r="B79" s="146" t="str">
        <f>IF($B$4="","","At the end of this course, the student should be able to:")</f>
        <v>At the end of this course, the student should be able to:</v>
      </c>
      <c r="C79" s="146"/>
      <c r="D79" s="146"/>
      <c r="E79" s="146"/>
      <c r="F79" s="146"/>
      <c r="G79" s="146"/>
      <c r="H79" s="146"/>
      <c r="I79" s="146"/>
      <c r="J79" s="146"/>
      <c r="K79" s="146"/>
      <c r="L79" s="146"/>
      <c r="M79" s="146"/>
      <c r="N79" s="146"/>
      <c r="O79" s="146" t="str">
        <f>IF($B$4="","","No.ofContactHours")</f>
        <v>No.ofContactHours</v>
      </c>
      <c r="P79" s="146"/>
      <c r="Q79" s="146" t="str">
        <f>IF($B$4="","","Program Outcomes (POs)")</f>
        <v>Program Outcomes (POs)</v>
      </c>
      <c r="R79" s="146"/>
      <c r="S79" s="146" t="str">
        <f>IF($B$4="","","BL")</f>
        <v>BL</v>
      </c>
      <c r="T79" s="146"/>
    </row>
    <row r="80" spans="1:20" ht="38.15" customHeight="1" x14ac:dyDescent="0.25">
      <c r="A80" s="91" t="str">
        <f>IF(Setup!C3="","",Setup!C3)</f>
        <v>CO1</v>
      </c>
      <c r="B80" s="149" t="str">
        <f>IF(Setup!D3="","",Setup!D3)</f>
        <v>Apply vector operations for similarity learning.</v>
      </c>
      <c r="C80" s="149"/>
      <c r="D80" s="149"/>
      <c r="E80" s="149"/>
      <c r="F80" s="149"/>
      <c r="G80" s="149"/>
      <c r="H80" s="149"/>
      <c r="I80" s="149"/>
      <c r="J80" s="149"/>
      <c r="K80" s="149"/>
      <c r="L80" s="149"/>
      <c r="M80" s="149"/>
      <c r="N80" s="149"/>
      <c r="O80" s="162">
        <f>IF(A80="","",COUNTIF('Lesson Plan - Sort'!$D$3:$D$50,A80))</f>
        <v>10</v>
      </c>
      <c r="P80" s="162"/>
      <c r="Q80" s="162" t="str">
        <f>IF(Setup!I3="","",Setup!I3)</f>
        <v>PO3</v>
      </c>
      <c r="R80" s="162"/>
      <c r="S80" s="162">
        <f>IF(Setup!E3="","",Setup!E3)</f>
        <v>3</v>
      </c>
      <c r="T80" s="162"/>
    </row>
    <row r="81" spans="1:20" ht="38.15" customHeight="1" x14ac:dyDescent="0.25">
      <c r="A81" s="91" t="str">
        <f>IF(Setup!C4="","",Setup!C4)</f>
        <v>CO2</v>
      </c>
      <c r="B81" s="149" t="str">
        <f>IF(Setup!D4="","",Setup!D4)</f>
        <v>Analyse matrix representations in AI &amp; ML models.</v>
      </c>
      <c r="C81" s="149"/>
      <c r="D81" s="149"/>
      <c r="E81" s="149"/>
      <c r="F81" s="149"/>
      <c r="G81" s="149"/>
      <c r="H81" s="149"/>
      <c r="I81" s="149"/>
      <c r="J81" s="149"/>
      <c r="K81" s="149"/>
      <c r="L81" s="149"/>
      <c r="M81" s="149"/>
      <c r="N81" s="149"/>
      <c r="O81" s="162">
        <f>IF(A81="","",COUNTIF('Lesson Plan - Sort'!$D$3:$D$50,A81))</f>
        <v>14</v>
      </c>
      <c r="P81" s="162"/>
      <c r="Q81" s="162" t="str">
        <f>IF(Setup!I4="","",Setup!I4)</f>
        <v>PO4,PO3</v>
      </c>
      <c r="R81" s="162"/>
      <c r="S81" s="162">
        <f>IF(Setup!E4="","",Setup!E4)</f>
        <v>4</v>
      </c>
      <c r="T81" s="162"/>
    </row>
    <row r="82" spans="1:20" ht="38.15" customHeight="1" x14ac:dyDescent="0.25">
      <c r="A82" s="91" t="str">
        <f>IF(Setup!C5="","",Setup!C5)</f>
        <v>CO3</v>
      </c>
      <c r="B82" s="149" t="str">
        <f>IF(Setup!D5="","",Setup!D5)</f>
        <v>Apply matrix calculus for optimization in learning systems.</v>
      </c>
      <c r="C82" s="149"/>
      <c r="D82" s="149"/>
      <c r="E82" s="149"/>
      <c r="F82" s="149"/>
      <c r="G82" s="149"/>
      <c r="H82" s="149"/>
      <c r="I82" s="149"/>
      <c r="J82" s="149"/>
      <c r="K82" s="149"/>
      <c r="L82" s="149"/>
      <c r="M82" s="149"/>
      <c r="N82" s="149"/>
      <c r="O82" s="162">
        <f>IF(A82="","",COUNTIF('Lesson Plan - Sort'!$D$3:$D$50,A82))</f>
        <v>12</v>
      </c>
      <c r="P82" s="162"/>
      <c r="Q82" s="162" t="str">
        <f>IF(Setup!I5="","",Setup!I5)</f>
        <v>PO3</v>
      </c>
      <c r="R82" s="162"/>
      <c r="S82" s="162">
        <f>IF(Setup!E5="","",Setup!E5)</f>
        <v>3</v>
      </c>
      <c r="T82" s="162"/>
    </row>
    <row r="83" spans="1:20" ht="28" customHeight="1" x14ac:dyDescent="0.25">
      <c r="A83" s="91" t="str">
        <f>IF(Setup!C6="","",Setup!C6)</f>
        <v/>
      </c>
      <c r="B83" s="149" t="str">
        <f>IF(Setup!D6="","",Setup!D6)</f>
        <v/>
      </c>
      <c r="C83" s="149"/>
      <c r="D83" s="149"/>
      <c r="E83" s="149"/>
      <c r="F83" s="149"/>
      <c r="G83" s="149"/>
      <c r="H83" s="149"/>
      <c r="I83" s="149"/>
      <c r="J83" s="149"/>
      <c r="K83" s="149"/>
      <c r="L83" s="149"/>
      <c r="M83" s="149"/>
      <c r="N83" s="149"/>
      <c r="O83" s="162" t="str">
        <f>IF(A83="","",COUNTIF('Lesson Plan - Sort'!$D$3:$D$50,A83))</f>
        <v/>
      </c>
      <c r="P83" s="162"/>
      <c r="Q83" s="162" t="str">
        <f>IF(Setup!I6="","",Setup!I6)</f>
        <v/>
      </c>
      <c r="R83" s="162"/>
      <c r="S83" s="162" t="str">
        <f>IF(Setup!E6="","",Setup!E6)</f>
        <v/>
      </c>
      <c r="T83" s="162"/>
    </row>
    <row r="84" spans="1:20" ht="14" x14ac:dyDescent="0.25">
      <c r="A84" s="91" t="str">
        <f>IF(Setup!C7="","",Setup!C7)</f>
        <v/>
      </c>
      <c r="B84" s="149" t="str">
        <f>IF(Setup!D7="","",Setup!D7)</f>
        <v/>
      </c>
      <c r="C84" s="149"/>
      <c r="D84" s="149"/>
      <c r="E84" s="149"/>
      <c r="F84" s="149"/>
      <c r="G84" s="149"/>
      <c r="H84" s="149"/>
      <c r="I84" s="149"/>
      <c r="J84" s="149"/>
      <c r="K84" s="149"/>
      <c r="L84" s="149"/>
      <c r="M84" s="149"/>
      <c r="N84" s="149"/>
      <c r="O84" s="162" t="str">
        <f>IF(A84="","",COUNTIF('Lesson Plan - Sort'!$D$3:$D$50,A84))</f>
        <v/>
      </c>
      <c r="P84" s="162"/>
      <c r="Q84" s="162" t="str">
        <f>IF(Setup!I7="","",Setup!I7)</f>
        <v/>
      </c>
      <c r="R84" s="162"/>
      <c r="S84" s="162" t="str">
        <f>IF(Setup!E7="","",Setup!E7)</f>
        <v/>
      </c>
      <c r="T84" s="162"/>
    </row>
    <row r="85" spans="1:20" ht="14" x14ac:dyDescent="0.25">
      <c r="A85" s="91"/>
      <c r="B85" s="99"/>
      <c r="C85" s="99"/>
      <c r="D85" s="99"/>
      <c r="E85" s="99"/>
      <c r="F85" s="99"/>
      <c r="G85" s="99"/>
      <c r="H85" s="99"/>
      <c r="I85" s="99"/>
      <c r="J85" s="99"/>
      <c r="K85" s="99"/>
      <c r="L85" s="99"/>
      <c r="M85" s="99"/>
      <c r="N85" s="99"/>
      <c r="O85" s="91"/>
      <c r="P85" s="91"/>
      <c r="Q85" s="91"/>
      <c r="R85" s="91"/>
      <c r="S85" s="91"/>
      <c r="T85" s="91"/>
    </row>
    <row r="86" spans="1:20" ht="25" customHeight="1" x14ac:dyDescent="0.25">
      <c r="A86" s="141" t="str">
        <f>IF($B$4="","","1.3 Assessment Plan")</f>
        <v>1.3 Assessment Plan</v>
      </c>
      <c r="B86" s="141"/>
      <c r="C86" s="141"/>
      <c r="D86" s="141"/>
      <c r="E86" s="141"/>
      <c r="F86" s="141"/>
      <c r="G86" s="141"/>
      <c r="H86" s="141"/>
      <c r="I86" s="141"/>
      <c r="J86" s="141"/>
      <c r="K86" s="141"/>
      <c r="L86" s="141"/>
      <c r="M86" s="141"/>
      <c r="N86" s="141"/>
      <c r="O86" s="141"/>
      <c r="P86" s="141"/>
      <c r="Q86" s="141"/>
      <c r="R86" s="141"/>
      <c r="S86" s="141"/>
      <c r="T86" s="141"/>
    </row>
    <row r="87" spans="1:20" ht="14" x14ac:dyDescent="0.3">
      <c r="A87" s="136"/>
      <c r="B87" s="136"/>
      <c r="C87" s="136"/>
      <c r="D87" s="136"/>
      <c r="E87" s="136"/>
      <c r="F87" s="136"/>
      <c r="G87" s="136"/>
      <c r="H87" s="136"/>
      <c r="I87" s="136"/>
      <c r="J87" s="136"/>
      <c r="K87" s="136"/>
      <c r="L87" s="136"/>
      <c r="M87" s="136"/>
      <c r="N87" s="136"/>
      <c r="O87" s="136"/>
      <c r="P87" s="136"/>
      <c r="Q87" s="136"/>
      <c r="R87" s="136"/>
      <c r="S87" s="136"/>
      <c r="T87" s="136"/>
    </row>
    <row r="88" spans="1:20" ht="36" customHeight="1" x14ac:dyDescent="0.25">
      <c r="A88" s="147" t="str">
        <f>IF($B$4="","","Components")</f>
        <v>Components</v>
      </c>
      <c r="B88" s="147"/>
      <c r="C88" s="147" t="str">
        <f>IF($B$4="","","Mid semester exam (MSE)")</f>
        <v>Mid semester exam (MSE)</v>
      </c>
      <c r="D88" s="147"/>
      <c r="E88" s="147"/>
      <c r="F88" s="147"/>
      <c r="G88" s="147"/>
      <c r="H88" s="147"/>
      <c r="I88" s="146" t="str">
        <f>IF($B$4="","","Flexible assessments")</f>
        <v>Flexible assessments</v>
      </c>
      <c r="J88" s="146"/>
      <c r="K88" s="146"/>
      <c r="L88" s="146"/>
      <c r="M88" s="146"/>
      <c r="N88" s="146"/>
      <c r="O88" s="146" t="str">
        <f>IF($B$4="","","End semester exam (ESE) / Makeup exam")</f>
        <v>End semester exam (ESE) / Makeup exam</v>
      </c>
      <c r="P88" s="146"/>
      <c r="Q88" s="146"/>
      <c r="R88" s="146"/>
      <c r="S88" s="146"/>
      <c r="T88" s="146"/>
    </row>
    <row r="89" spans="1:20" ht="40" customHeight="1" x14ac:dyDescent="0.25">
      <c r="A89" s="162" t="str">
        <f>IF($B$4="","","Duration")</f>
        <v>Duration</v>
      </c>
      <c r="B89" s="162"/>
      <c r="C89" s="163" t="str">
        <f>IF($B$4="","","90 minutes")</f>
        <v>90 minutes</v>
      </c>
      <c r="D89" s="163"/>
      <c r="E89" s="163"/>
      <c r="F89" s="163"/>
      <c r="G89" s="163"/>
      <c r="H89" s="163"/>
      <c r="I89" s="163" t="s">
        <v>2372</v>
      </c>
      <c r="J89" s="163"/>
      <c r="K89" s="163"/>
      <c r="L89" s="163"/>
      <c r="M89" s="163"/>
      <c r="N89" s="163"/>
      <c r="O89" s="163" t="str">
        <f>IF($B$4="","","180 minutes")</f>
        <v>180 minutes</v>
      </c>
      <c r="P89" s="163"/>
      <c r="Q89" s="163"/>
      <c r="R89" s="163"/>
      <c r="S89" s="163"/>
      <c r="T89" s="163"/>
    </row>
    <row r="90" spans="1:20" ht="40" customHeight="1" x14ac:dyDescent="0.25">
      <c r="A90" s="162" t="str">
        <f>IF($B$4="","","Weightage")</f>
        <v>Weightage</v>
      </c>
      <c r="B90" s="162"/>
      <c r="C90" s="163">
        <f>IF($B$4="","",0.3)</f>
        <v>0.3</v>
      </c>
      <c r="D90" s="163"/>
      <c r="E90" s="163"/>
      <c r="F90" s="163"/>
      <c r="G90" s="163"/>
      <c r="H90" s="163"/>
      <c r="I90" s="163">
        <f>IF($B$4="","",0.2)</f>
        <v>0.2</v>
      </c>
      <c r="J90" s="163"/>
      <c r="K90" s="163"/>
      <c r="L90" s="163"/>
      <c r="M90" s="163"/>
      <c r="N90" s="163"/>
      <c r="O90" s="163">
        <f>IF($B$4="","",0.5)</f>
        <v>0.5</v>
      </c>
      <c r="P90" s="163"/>
      <c r="Q90" s="163"/>
      <c r="R90" s="163"/>
      <c r="S90" s="163"/>
      <c r="T90" s="163"/>
    </row>
    <row r="91" spans="1:20" ht="40" customHeight="1" x14ac:dyDescent="0.25">
      <c r="A91" s="162" t="str">
        <f>IF($B$4="","","Typology of questions")</f>
        <v>Typology of questions</v>
      </c>
      <c r="B91" s="162"/>
      <c r="C91" s="163" t="s">
        <v>2373</v>
      </c>
      <c r="D91" s="163"/>
      <c r="E91" s="163"/>
      <c r="F91" s="163"/>
      <c r="G91" s="163"/>
      <c r="H91" s="163"/>
      <c r="I91" s="163" t="s">
        <v>2373</v>
      </c>
      <c r="J91" s="163"/>
      <c r="K91" s="163"/>
      <c r="L91" s="163"/>
      <c r="M91" s="163"/>
      <c r="N91" s="163"/>
      <c r="O91" s="163" t="s">
        <v>2373</v>
      </c>
      <c r="P91" s="163"/>
      <c r="Q91" s="163"/>
      <c r="R91" s="163"/>
      <c r="S91" s="163"/>
      <c r="T91" s="163"/>
    </row>
    <row r="92" spans="1:20" ht="110.15" customHeight="1" x14ac:dyDescent="0.25">
      <c r="A92" s="162" t="str">
        <f>IF($B$4="","","Pattern")</f>
        <v>Pattern</v>
      </c>
      <c r="B92" s="162"/>
      <c r="C92" s="163" t="s">
        <v>2374</v>
      </c>
      <c r="D92" s="163"/>
      <c r="E92" s="163"/>
      <c r="F92" s="163"/>
      <c r="G92" s="163"/>
      <c r="H92" s="163"/>
      <c r="I92" s="163" t="s">
        <v>2375</v>
      </c>
      <c r="J92" s="163"/>
      <c r="K92" s="163"/>
      <c r="L92" s="163"/>
      <c r="M92" s="163"/>
      <c r="N92" s="163"/>
      <c r="O92" s="163" t="s">
        <v>2376</v>
      </c>
      <c r="P92" s="163"/>
      <c r="Q92" s="163"/>
      <c r="R92" s="163"/>
      <c r="S92" s="163"/>
      <c r="T92" s="163"/>
    </row>
    <row r="93" spans="1:20" ht="40" customHeight="1" x14ac:dyDescent="0.25">
      <c r="A93" s="162" t="str">
        <f>IF($B$4="","","Schedule")</f>
        <v>Schedule</v>
      </c>
      <c r="B93" s="162"/>
      <c r="C93" s="163" t="str">
        <f>IF($B$4="","","As per academic calendar.")</f>
        <v>As per academic calendar.</v>
      </c>
      <c r="D93" s="163"/>
      <c r="E93" s="163"/>
      <c r="F93" s="163"/>
      <c r="G93" s="163"/>
      <c r="H93" s="163"/>
      <c r="I93" s="163" t="s">
        <v>2377</v>
      </c>
      <c r="J93" s="163"/>
      <c r="K93" s="163"/>
      <c r="L93" s="163"/>
      <c r="M93" s="163"/>
      <c r="N93" s="163"/>
      <c r="O93" s="163" t="str">
        <f>IF($B$4="","","As per academic calendar.")</f>
        <v>As per academic calendar.</v>
      </c>
      <c r="P93" s="163"/>
      <c r="Q93" s="163"/>
      <c r="R93" s="163"/>
      <c r="S93" s="163"/>
      <c r="T93" s="163"/>
    </row>
    <row r="94" spans="1:20" ht="125.15" customHeight="1" x14ac:dyDescent="0.25">
      <c r="A94" s="162" t="str">
        <f>IF($B$4="","","Topics covered")</f>
        <v>Topics covered</v>
      </c>
      <c r="B94" s="162"/>
      <c r="C94" s="163" t="s">
        <v>2378</v>
      </c>
      <c r="D94" s="163"/>
      <c r="E94" s="163"/>
      <c r="F94" s="163"/>
      <c r="G94" s="163"/>
      <c r="H94" s="163"/>
      <c r="I94" s="163" t="s">
        <v>2379</v>
      </c>
      <c r="J94" s="163"/>
      <c r="K94" s="163"/>
      <c r="L94" s="163"/>
      <c r="M94" s="163"/>
      <c r="N94" s="163"/>
      <c r="O94" s="163" t="str">
        <f>IF($B$4="","","Comprehensive examination covering the 
full syllabus. Students are expected to 
answer all questions.")</f>
        <v>Comprehensive examination covering the 
full syllabus. Students are expected to 
answer all questions.</v>
      </c>
      <c r="P94" s="163"/>
      <c r="Q94" s="163"/>
      <c r="R94" s="163"/>
      <c r="S94" s="163"/>
      <c r="T94" s="163"/>
    </row>
    <row r="95" spans="1:20" ht="14" x14ac:dyDescent="0.25">
      <c r="A95" s="162"/>
      <c r="B95" s="162"/>
      <c r="C95" s="159"/>
      <c r="D95" s="159"/>
      <c r="E95" s="159"/>
      <c r="F95" s="159"/>
      <c r="G95" s="159"/>
      <c r="H95" s="159"/>
      <c r="I95" s="159"/>
      <c r="J95" s="159"/>
      <c r="K95" s="159"/>
      <c r="L95" s="159"/>
      <c r="M95" s="159"/>
      <c r="N95" s="159"/>
      <c r="O95" s="159"/>
      <c r="P95" s="159"/>
      <c r="Q95" s="159"/>
      <c r="R95" s="159"/>
      <c r="S95" s="159"/>
      <c r="T95" s="159"/>
    </row>
    <row r="96" spans="1:20" ht="14" x14ac:dyDescent="0.25">
      <c r="A96" s="158"/>
      <c r="B96" s="158"/>
      <c r="C96" s="159"/>
      <c r="D96" s="159"/>
      <c r="E96" s="159"/>
      <c r="F96" s="159"/>
      <c r="G96" s="159"/>
      <c r="H96" s="159"/>
      <c r="I96" s="159"/>
      <c r="J96" s="159"/>
      <c r="K96" s="159"/>
      <c r="L96" s="159"/>
      <c r="M96" s="159"/>
      <c r="N96" s="159"/>
      <c r="O96" s="160"/>
      <c r="P96" s="160"/>
      <c r="Q96" s="160"/>
      <c r="R96" s="160"/>
      <c r="S96" s="160"/>
      <c r="T96" s="160"/>
    </row>
    <row r="97" spans="1:20" ht="25" customHeight="1" x14ac:dyDescent="0.25">
      <c r="A97" s="141" t="str">
        <f>IF($B$4="","","1.4 Lesson Plan")</f>
        <v>1.4 Lesson Plan</v>
      </c>
      <c r="B97" s="141"/>
      <c r="C97" s="141"/>
      <c r="D97" s="141"/>
      <c r="E97" s="141"/>
      <c r="F97" s="141"/>
      <c r="G97" s="141"/>
      <c r="H97" s="141"/>
      <c r="I97" s="141"/>
      <c r="J97" s="141"/>
      <c r="K97" s="141"/>
      <c r="L97" s="141"/>
      <c r="M97" s="141"/>
      <c r="N97" s="141"/>
      <c r="O97" s="141"/>
      <c r="P97" s="141"/>
      <c r="Q97" s="141"/>
      <c r="R97" s="141"/>
      <c r="S97" s="141"/>
      <c r="T97" s="141"/>
    </row>
    <row r="98" spans="1:20" ht="33" customHeight="1" x14ac:dyDescent="0.25">
      <c r="A98" s="106" t="str">
        <f>IF($B$4="","","L. No.")</f>
        <v>L. No.</v>
      </c>
      <c r="B98" s="137" t="str">
        <f>IF($B$4="","","TOPICS")</f>
        <v>TOPICS</v>
      </c>
      <c r="C98" s="137"/>
      <c r="D98" s="137"/>
      <c r="E98" s="137"/>
      <c r="F98" s="137"/>
      <c r="G98" s="137"/>
      <c r="H98" s="137"/>
      <c r="I98" s="137"/>
      <c r="J98" s="137"/>
      <c r="K98" s="137"/>
      <c r="L98" s="137"/>
      <c r="M98" s="137"/>
      <c r="N98" s="137"/>
      <c r="O98" s="137"/>
      <c r="P98" s="137"/>
      <c r="Q98" s="161" t="str">
        <f>IF($B$4="","","Course Outcome Addressed")</f>
        <v>Course Outcome Addressed</v>
      </c>
      <c r="R98" s="161"/>
      <c r="S98" s="161"/>
      <c r="T98" s="161"/>
    </row>
    <row r="99" spans="1:20" ht="35.15" customHeight="1" x14ac:dyDescent="0.25">
      <c r="A99" s="89" t="str" cm="1">
        <f t="array" ref="A99:A135">_xlfn._xlws.FILTER('Lesson Plan - Sort'!$A$3:$A$50,'Lesson Plan - Sort'!$A$3:$A$50&lt;&gt;"","")</f>
        <v>L0</v>
      </c>
      <c r="B99" s="139" t="str">
        <f>IF(A99="","",IFERROR(VLOOKUP(A99,'Lesson Plan - Sort'!$A$3:$C$50,2,0),"Contact Office"))</f>
        <v>Course delivery plan, Course assessment plan, Course outcomes, Program outcomes, CO-PO mapping, reference books.</v>
      </c>
      <c r="C99" s="139"/>
      <c r="D99" s="139"/>
      <c r="E99" s="139"/>
      <c r="F99" s="139"/>
      <c r="G99" s="139"/>
      <c r="H99" s="139"/>
      <c r="I99" s="139"/>
      <c r="J99" s="139"/>
      <c r="K99" s="139"/>
      <c r="L99" s="139"/>
      <c r="M99" s="139"/>
      <c r="N99" s="139"/>
      <c r="O99" s="139"/>
      <c r="P99" s="139"/>
      <c r="Q99" s="135" t="str">
        <f>IF(A99="","",IFERROR(VLOOKUP(A99,'Lesson Plan - Sort'!$A$3:$C$50,3,0),"Contact Office"))</f>
        <v>---</v>
      </c>
      <c r="R99" s="135"/>
      <c r="S99" s="135"/>
      <c r="T99" s="135"/>
    </row>
    <row r="100" spans="1:20" ht="35.15" customHeight="1" x14ac:dyDescent="0.25">
      <c r="A100" s="89" t="str">
        <v>L1</v>
      </c>
      <c r="B100" s="139" t="str">
        <f>IF(A100="","",IFERROR(VLOOKUP(A100,'Lesson Plan - Sort'!$A$3:$C$50,2,0),"Contact Office"))</f>
        <v>Conceptual introduction to vector spaces and vector operations. Scalar product.</v>
      </c>
      <c r="C100" s="139"/>
      <c r="D100" s="139"/>
      <c r="E100" s="139"/>
      <c r="F100" s="139"/>
      <c r="G100" s="139"/>
      <c r="H100" s="139"/>
      <c r="I100" s="139"/>
      <c r="J100" s="139"/>
      <c r="K100" s="139"/>
      <c r="L100" s="139"/>
      <c r="M100" s="139"/>
      <c r="N100" s="139"/>
      <c r="O100" s="139"/>
      <c r="P100" s="139"/>
      <c r="Q100" s="135" t="str">
        <f>IF(A100="","",IFERROR(VLOOKUP(A100,'Lesson Plan - Sort'!$A$3:$C$50,3,0),"Contact Office"))</f>
        <v>CO1</v>
      </c>
      <c r="R100" s="135"/>
      <c r="S100" s="135"/>
      <c r="T100" s="135"/>
    </row>
    <row r="101" spans="1:20" ht="35.15" customHeight="1" x14ac:dyDescent="0.25">
      <c r="A101" s="89" t="str">
        <v>L2</v>
      </c>
      <c r="B101" s="139" t="str">
        <f>IF(A101="","",IFERROR(VLOOKUP(A101,'Lesson Plan - Sort'!$A$3:$C$50,2,0),"Contact Office"))</f>
        <v>Introduction to matrices. Types of matrices. Operations. Matric-vector multiplication.</v>
      </c>
      <c r="C101" s="139"/>
      <c r="D101" s="139"/>
      <c r="E101" s="139"/>
      <c r="F101" s="139"/>
      <c r="G101" s="139"/>
      <c r="H101" s="139"/>
      <c r="I101" s="139"/>
      <c r="J101" s="139"/>
      <c r="K101" s="139"/>
      <c r="L101" s="139"/>
      <c r="M101" s="139"/>
      <c r="N101" s="139"/>
      <c r="O101" s="139"/>
      <c r="P101" s="139"/>
      <c r="Q101" s="135" t="str">
        <f>IF(A101="","",IFERROR(VLOOKUP(A101,'Lesson Plan - Sort'!$A$3:$C$50,3,0),"Contact Office"))</f>
        <v>CO2</v>
      </c>
      <c r="R101" s="135"/>
      <c r="S101" s="135"/>
      <c r="T101" s="135"/>
    </row>
    <row r="102" spans="1:20" ht="35.15" customHeight="1" x14ac:dyDescent="0.25">
      <c r="A102" s="89" t="str">
        <v>L3</v>
      </c>
      <c r="B102" s="139" t="str">
        <f>IF(A102="","",IFERROR(VLOOKUP(A102,'Lesson Plan - Sort'!$A$3:$C$50,2,0),"Contact Office"))</f>
        <v>Inner and outer products. Norm of a vector. Distance - standard deviation. Standardizations versus normalization.</v>
      </c>
      <c r="C102" s="139"/>
      <c r="D102" s="139"/>
      <c r="E102" s="139"/>
      <c r="F102" s="139"/>
      <c r="G102" s="139"/>
      <c r="H102" s="139"/>
      <c r="I102" s="139"/>
      <c r="J102" s="139"/>
      <c r="K102" s="139"/>
      <c r="L102" s="139"/>
      <c r="M102" s="139"/>
      <c r="N102" s="139"/>
      <c r="O102" s="139"/>
      <c r="P102" s="139"/>
      <c r="Q102" s="135" t="str">
        <f>IF(A102="","",IFERROR(VLOOKUP(A102,'Lesson Plan - Sort'!$A$3:$C$50,3,0),"Contact Office"))</f>
        <v>CO1</v>
      </c>
      <c r="R102" s="135"/>
      <c r="S102" s="135"/>
      <c r="T102" s="135"/>
    </row>
    <row r="103" spans="1:20" ht="35.15" customHeight="1" x14ac:dyDescent="0.25">
      <c r="A103" s="89" t="str">
        <v>L4</v>
      </c>
      <c r="B103" s="139" t="str">
        <f>IF(A103="","",IFERROR(VLOOKUP(A103,'Lesson Plan - Sort'!$A$3:$C$50,2,0),"Contact Office"))</f>
        <v>Linear independence and basis vectors.</v>
      </c>
      <c r="C103" s="139"/>
      <c r="D103" s="139"/>
      <c r="E103" s="139"/>
      <c r="F103" s="139"/>
      <c r="G103" s="139"/>
      <c r="H103" s="139"/>
      <c r="I103" s="139"/>
      <c r="J103" s="139"/>
      <c r="K103" s="139"/>
      <c r="L103" s="139"/>
      <c r="M103" s="139"/>
      <c r="N103" s="139"/>
      <c r="O103" s="139"/>
      <c r="P103" s="139"/>
      <c r="Q103" s="135" t="str">
        <f>IF(A103="","",IFERROR(VLOOKUP(A103,'Lesson Plan - Sort'!$A$3:$C$50,3,0),"Contact Office"))</f>
        <v>CO2</v>
      </c>
      <c r="R103" s="135"/>
      <c r="S103" s="135"/>
      <c r="T103" s="135"/>
    </row>
    <row r="104" spans="1:20" ht="35.15" customHeight="1" x14ac:dyDescent="0.25">
      <c r="A104" s="89" t="str">
        <v>L5</v>
      </c>
      <c r="B104" s="139" t="str">
        <f>IF(A104="","",IFERROR(VLOOKUP(A104,'Lesson Plan - Sort'!$A$3:$C$50,2,0),"Contact Office"))</f>
        <v>High-dimensional vector embeddings as in Word2Vec and LLMs.</v>
      </c>
      <c r="C104" s="139"/>
      <c r="D104" s="139"/>
      <c r="E104" s="139"/>
      <c r="F104" s="139"/>
      <c r="G104" s="139"/>
      <c r="H104" s="139"/>
      <c r="I104" s="139"/>
      <c r="J104" s="139"/>
      <c r="K104" s="139"/>
      <c r="L104" s="139"/>
      <c r="M104" s="139"/>
      <c r="N104" s="139"/>
      <c r="O104" s="139"/>
      <c r="P104" s="139"/>
      <c r="Q104" s="135" t="str">
        <f>IF(A104="","",IFERROR(VLOOKUP(A104,'Lesson Plan - Sort'!$A$3:$C$50,3,0),"Contact Office"))</f>
        <v>CO2</v>
      </c>
      <c r="R104" s="135"/>
      <c r="S104" s="135"/>
      <c r="T104" s="135"/>
    </row>
    <row r="105" spans="1:20" ht="35.15" customHeight="1" x14ac:dyDescent="0.25">
      <c r="A105" s="89" t="str">
        <v>L6</v>
      </c>
      <c r="B105" s="139" t="str">
        <f>IF(A105="","",IFERROR(VLOOKUP(A105,'Lesson Plan - Sort'!$A$3:$C$50,2,0),"Contact Office"))</f>
        <v>Linear operations on embeddings: Finding relationships, combining and isolating concepts, and analogies.</v>
      </c>
      <c r="C105" s="139"/>
      <c r="D105" s="139"/>
      <c r="E105" s="139"/>
      <c r="F105" s="139"/>
      <c r="G105" s="139"/>
      <c r="H105" s="139"/>
      <c r="I105" s="139"/>
      <c r="J105" s="139"/>
      <c r="K105" s="139"/>
      <c r="L105" s="139"/>
      <c r="M105" s="139"/>
      <c r="N105" s="139"/>
      <c r="O105" s="139"/>
      <c r="P105" s="139"/>
      <c r="Q105" s="135" t="str">
        <f>IF(A105="","",IFERROR(VLOOKUP(A105,'Lesson Plan - Sort'!$A$3:$C$50,3,0),"Contact Office"))</f>
        <v>CO1</v>
      </c>
      <c r="R105" s="135"/>
      <c r="S105" s="135"/>
      <c r="T105" s="135"/>
    </row>
    <row r="106" spans="1:20" ht="35.15" customHeight="1" x14ac:dyDescent="0.25">
      <c r="A106" s="89" t="str">
        <v>L7</v>
      </c>
      <c r="B106" s="139" t="str">
        <f>IF(A106="","",IFERROR(VLOOKUP(A106,'Lesson Plan - Sort'!$A$3:$C$50,2,0),"Contact Office"))</f>
        <v>Systems of linear equations: over and under-determined systems.</v>
      </c>
      <c r="C106" s="139"/>
      <c r="D106" s="139"/>
      <c r="E106" s="139"/>
      <c r="F106" s="139"/>
      <c r="G106" s="139"/>
      <c r="H106" s="139"/>
      <c r="I106" s="139"/>
      <c r="J106" s="139"/>
      <c r="K106" s="139"/>
      <c r="L106" s="139"/>
      <c r="M106" s="139"/>
      <c r="N106" s="139"/>
      <c r="O106" s="139"/>
      <c r="P106" s="139"/>
      <c r="Q106" s="135" t="str">
        <f>IF(A106="","",IFERROR(VLOOKUP(A106,'Lesson Plan - Sort'!$A$3:$C$50,3,0),"Contact Office"))</f>
        <v>CO1</v>
      </c>
      <c r="R106" s="135"/>
      <c r="S106" s="135"/>
      <c r="T106" s="135"/>
    </row>
    <row r="107" spans="1:20" ht="35.15" customHeight="1" x14ac:dyDescent="0.25">
      <c r="A107" s="89" t="str">
        <v>L8</v>
      </c>
      <c r="B107" s="139" t="str">
        <f>IF(A107="","",IFERROR(VLOOKUP(A107,'Lesson Plan - Sort'!$A$3:$C$50,2,0),"Contact Office"))</f>
        <v>Gram-Schmidt algorithm.</v>
      </c>
      <c r="C107" s="139"/>
      <c r="D107" s="139"/>
      <c r="E107" s="139"/>
      <c r="F107" s="139"/>
      <c r="G107" s="139"/>
      <c r="H107" s="139"/>
      <c r="I107" s="139"/>
      <c r="J107" s="139"/>
      <c r="K107" s="139"/>
      <c r="L107" s="139"/>
      <c r="M107" s="139"/>
      <c r="N107" s="139"/>
      <c r="O107" s="139"/>
      <c r="P107" s="139"/>
      <c r="Q107" s="135" t="str">
        <f>IF(A107="","",IFERROR(VLOOKUP(A107,'Lesson Plan - Sort'!$A$3:$C$50,3,0),"Contact Office"))</f>
        <v>CO3</v>
      </c>
      <c r="R107" s="135"/>
      <c r="S107" s="135"/>
      <c r="T107" s="135"/>
    </row>
    <row r="108" spans="1:20" ht="35.15" customHeight="1" x14ac:dyDescent="0.25">
      <c r="A108" s="89" t="str">
        <v>L9</v>
      </c>
      <c r="B108" s="139" t="str">
        <f>IF(A108="","",IFERROR(VLOOKUP(A108,'Lesson Plan - Sort'!$A$3:$C$50,2,0),"Contact Office"))</f>
        <v>QR-factorization.</v>
      </c>
      <c r="C108" s="139"/>
      <c r="D108" s="139"/>
      <c r="E108" s="139"/>
      <c r="F108" s="139"/>
      <c r="G108" s="139"/>
      <c r="H108" s="139"/>
      <c r="I108" s="139"/>
      <c r="J108" s="139"/>
      <c r="K108" s="139"/>
      <c r="L108" s="139"/>
      <c r="M108" s="139"/>
      <c r="N108" s="139"/>
      <c r="O108" s="139"/>
      <c r="P108" s="139"/>
      <c r="Q108" s="135" t="str">
        <f>IF(A108="","",IFERROR(VLOOKUP(A108,'Lesson Plan - Sort'!$A$3:$C$50,3,0),"Contact Office"))</f>
        <v>CO2</v>
      </c>
      <c r="R108" s="135"/>
      <c r="S108" s="135"/>
      <c r="T108" s="135"/>
    </row>
    <row r="109" spans="1:20" ht="35.15" customHeight="1" x14ac:dyDescent="0.25">
      <c r="A109" s="89" t="str">
        <v>L10</v>
      </c>
      <c r="B109" s="139" t="str">
        <f>IF(A109="","",IFERROR(VLOOKUP(A109,'Lesson Plan - Sort'!$A$3:$C$50,2,0),"Contact Office"))</f>
        <v xml:space="preserve"> Solving linear equations.</v>
      </c>
      <c r="C109" s="139"/>
      <c r="D109" s="139"/>
      <c r="E109" s="139"/>
      <c r="F109" s="139"/>
      <c r="G109" s="139"/>
      <c r="H109" s="139"/>
      <c r="I109" s="139"/>
      <c r="J109" s="139"/>
      <c r="K109" s="139"/>
      <c r="L109" s="139"/>
      <c r="M109" s="139"/>
      <c r="N109" s="139"/>
      <c r="O109" s="139"/>
      <c r="P109" s="139"/>
      <c r="Q109" s="135" t="str">
        <f>IF(A109="","",IFERROR(VLOOKUP(A109,'Lesson Plan - Sort'!$A$3:$C$50,3,0),"Contact Office"))</f>
        <v>CO1</v>
      </c>
      <c r="R109" s="135"/>
      <c r="S109" s="135"/>
      <c r="T109" s="135"/>
    </row>
    <row r="110" spans="1:20" ht="35.15" customHeight="1" x14ac:dyDescent="0.25">
      <c r="A110" s="89" t="str">
        <v>L11</v>
      </c>
      <c r="B110" s="139" t="str">
        <f>IF(A110="","",IFERROR(VLOOKUP(A110,'Lesson Plan - Sort'!$A$3:$C$50,2,0),"Contact Office"))</f>
        <v>Applications in deep learning - Introduction to sensitivity and gradient in one dimension.</v>
      </c>
      <c r="C110" s="139"/>
      <c r="D110" s="139"/>
      <c r="E110" s="139"/>
      <c r="F110" s="139"/>
      <c r="G110" s="139"/>
      <c r="H110" s="139"/>
      <c r="I110" s="139"/>
      <c r="J110" s="139"/>
      <c r="K110" s="139"/>
      <c r="L110" s="139"/>
      <c r="M110" s="139"/>
      <c r="N110" s="139"/>
      <c r="O110" s="139"/>
      <c r="P110" s="139"/>
      <c r="Q110" s="135" t="str">
        <f>IF(A110="","",IFERROR(VLOOKUP(A110,'Lesson Plan - Sort'!$A$3:$C$50,3,0),"Contact Office"))</f>
        <v>CO3</v>
      </c>
      <c r="R110" s="135"/>
      <c r="S110" s="135"/>
      <c r="T110" s="135"/>
    </row>
    <row r="111" spans="1:20" ht="35.15" customHeight="1" x14ac:dyDescent="0.25">
      <c r="A111" s="89" t="str">
        <v>L12</v>
      </c>
      <c r="B111" s="139" t="str">
        <f>IF(A111="","",IFERROR(VLOOKUP(A111,'Lesson Plan - Sort'!$A$3:$C$50,2,0),"Contact Office"))</f>
        <v>Chain rule. Matrix derivatives.</v>
      </c>
      <c r="C111" s="139"/>
      <c r="D111" s="139"/>
      <c r="E111" s="139"/>
      <c r="F111" s="139"/>
      <c r="G111" s="139"/>
      <c r="H111" s="139"/>
      <c r="I111" s="139"/>
      <c r="J111" s="139"/>
      <c r="K111" s="139"/>
      <c r="L111" s="139"/>
      <c r="M111" s="139"/>
      <c r="N111" s="139"/>
      <c r="O111" s="139"/>
      <c r="P111" s="139"/>
      <c r="Q111" s="135" t="str">
        <f>IF(A111="","",IFERROR(VLOOKUP(A111,'Lesson Plan - Sort'!$A$3:$C$50,3,0),"Contact Office"))</f>
        <v>CO3</v>
      </c>
      <c r="R111" s="135"/>
      <c r="S111" s="135"/>
      <c r="T111" s="135"/>
    </row>
    <row r="112" spans="1:20" ht="35.15" customHeight="1" x14ac:dyDescent="0.25">
      <c r="A112" s="89" t="str">
        <v>L13</v>
      </c>
      <c r="B112" s="139" t="str">
        <f>IF(A112="","",IFERROR(VLOOKUP(A112,'Lesson Plan - Sort'!$A$3:$C$50,2,0),"Contact Office"))</f>
        <v>Gradient descent.</v>
      </c>
      <c r="C112" s="139"/>
      <c r="D112" s="139"/>
      <c r="E112" s="139"/>
      <c r="F112" s="139"/>
      <c r="G112" s="139"/>
      <c r="H112" s="139"/>
      <c r="I112" s="139"/>
      <c r="J112" s="139"/>
      <c r="K112" s="139"/>
      <c r="L112" s="139"/>
      <c r="M112" s="139"/>
      <c r="N112" s="139"/>
      <c r="O112" s="139"/>
      <c r="P112" s="139"/>
      <c r="Q112" s="135" t="str">
        <f>IF(A112="","",IFERROR(VLOOKUP(A112,'Lesson Plan - Sort'!$A$3:$C$50,3,0),"Contact Office"))</f>
        <v>CO2</v>
      </c>
      <c r="R112" s="135"/>
      <c r="S112" s="135"/>
      <c r="T112" s="135"/>
    </row>
    <row r="113" spans="1:20" ht="35.15" customHeight="1" x14ac:dyDescent="0.25">
      <c r="A113" s="89" t="str">
        <v>L14</v>
      </c>
      <c r="B113" s="139" t="str">
        <f>IF(A113="","",IFERROR(VLOOKUP(A113,'Lesson Plan - Sort'!$A$3:$C$50,2,0),"Contact Office"))</f>
        <v>Training the artificical neural networks - backward propagation of errors.</v>
      </c>
      <c r="C113" s="139"/>
      <c r="D113" s="139"/>
      <c r="E113" s="139"/>
      <c r="F113" s="139"/>
      <c r="G113" s="139"/>
      <c r="H113" s="139"/>
      <c r="I113" s="139"/>
      <c r="J113" s="139"/>
      <c r="K113" s="139"/>
      <c r="L113" s="139"/>
      <c r="M113" s="139"/>
      <c r="N113" s="139"/>
      <c r="O113" s="139"/>
      <c r="P113" s="139"/>
      <c r="Q113" s="135" t="str">
        <f>IF(A113="","",IFERROR(VLOOKUP(A113,'Lesson Plan - Sort'!$A$3:$C$50,3,0),"Contact Office"))</f>
        <v>CO2</v>
      </c>
      <c r="R113" s="135"/>
      <c r="S113" s="135"/>
      <c r="T113" s="135"/>
    </row>
    <row r="114" spans="1:20" ht="35.15" customHeight="1" x14ac:dyDescent="0.25">
      <c r="A114" s="89" t="str">
        <v>L15</v>
      </c>
      <c r="B114" s="139" t="str">
        <f>IF(A114="","",IFERROR(VLOOKUP(A114,'Lesson Plan - Sort'!$A$3:$C$50,2,0),"Contact Office"))</f>
        <v>Backpropagation algorithm.</v>
      </c>
      <c r="C114" s="139"/>
      <c r="D114" s="139"/>
      <c r="E114" s="139"/>
      <c r="F114" s="139"/>
      <c r="G114" s="139"/>
      <c r="H114" s="139"/>
      <c r="I114" s="139"/>
      <c r="J114" s="139"/>
      <c r="K114" s="139"/>
      <c r="L114" s="139"/>
      <c r="M114" s="139"/>
      <c r="N114" s="139"/>
      <c r="O114" s="139"/>
      <c r="P114" s="139"/>
      <c r="Q114" s="135" t="str">
        <f>IF(A114="","",IFERROR(VLOOKUP(A114,'Lesson Plan - Sort'!$A$3:$C$50,3,0),"Contact Office"))</f>
        <v>CO3</v>
      </c>
      <c r="R114" s="135"/>
      <c r="S114" s="135"/>
      <c r="T114" s="135"/>
    </row>
    <row r="115" spans="1:20" ht="35.15" customHeight="1" x14ac:dyDescent="0.25">
      <c r="A115" s="89" t="str">
        <v>L16</v>
      </c>
      <c r="B115" s="139" t="str">
        <f>IF(A115="","",IFERROR(VLOOKUP(A115,'Lesson Plan - Sort'!$A$3:$C$50,2,0),"Contact Office"))</f>
        <v>Introduction to Attention mechanism.</v>
      </c>
      <c r="C115" s="139"/>
      <c r="D115" s="139"/>
      <c r="E115" s="139"/>
      <c r="F115" s="139"/>
      <c r="G115" s="139"/>
      <c r="H115" s="139"/>
      <c r="I115" s="139"/>
      <c r="J115" s="139"/>
      <c r="K115" s="139"/>
      <c r="L115" s="139"/>
      <c r="M115" s="139"/>
      <c r="N115" s="139"/>
      <c r="O115" s="139"/>
      <c r="P115" s="139"/>
      <c r="Q115" s="135" t="str">
        <f>IF(A115="","",IFERROR(VLOOKUP(A115,'Lesson Plan - Sort'!$A$3:$C$50,3,0),"Contact Office"))</f>
        <v>CO1</v>
      </c>
      <c r="R115" s="135"/>
      <c r="S115" s="135"/>
      <c r="T115" s="135"/>
    </row>
    <row r="116" spans="1:20" ht="35.15" customHeight="1" x14ac:dyDescent="0.25">
      <c r="A116" s="89" t="str">
        <v>L17</v>
      </c>
      <c r="B116" s="139" t="str">
        <f>IF(A116="","",IFERROR(VLOOKUP(A116,'Lesson Plan - Sort'!$A$3:$C$50,2,0),"Contact Office"))</f>
        <v>Impementation details of attention mechanism in large language models.</v>
      </c>
      <c r="C116" s="139"/>
      <c r="D116" s="139"/>
      <c r="E116" s="139"/>
      <c r="F116" s="139"/>
      <c r="G116" s="139"/>
      <c r="H116" s="139"/>
      <c r="I116" s="139"/>
      <c r="J116" s="139"/>
      <c r="K116" s="139"/>
      <c r="L116" s="139"/>
      <c r="M116" s="139"/>
      <c r="N116" s="139"/>
      <c r="O116" s="139"/>
      <c r="P116" s="139"/>
      <c r="Q116" s="135" t="str">
        <f>IF(A116="","",IFERROR(VLOOKUP(A116,'Lesson Plan - Sort'!$A$3:$C$50,3,0),"Contact Office"))</f>
        <v>CO3</v>
      </c>
      <c r="R116" s="135"/>
      <c r="S116" s="135"/>
      <c r="T116" s="135"/>
    </row>
    <row r="117" spans="1:20" ht="35.15" customHeight="1" x14ac:dyDescent="0.25">
      <c r="A117" s="89" t="str">
        <v>L18</v>
      </c>
      <c r="B117" s="139" t="str">
        <f>IF(A117="","",IFERROR(VLOOKUP(A117,'Lesson Plan - Sort'!$A$3:$C$50,2,0),"Contact Office"))</f>
        <v>Impementation details of attention mechanism in large language models.</v>
      </c>
      <c r="C117" s="139"/>
      <c r="D117" s="139"/>
      <c r="E117" s="139"/>
      <c r="F117" s="139"/>
      <c r="G117" s="139"/>
      <c r="H117" s="139"/>
      <c r="I117" s="139"/>
      <c r="J117" s="139"/>
      <c r="K117" s="139"/>
      <c r="L117" s="139"/>
      <c r="M117" s="139"/>
      <c r="N117" s="139"/>
      <c r="O117" s="139"/>
      <c r="P117" s="139"/>
      <c r="Q117" s="135" t="str">
        <f>IF(A117="","",IFERROR(VLOOKUP(A117,'Lesson Plan - Sort'!$A$3:$C$50,3,0),"Contact Office"))</f>
        <v>CO3</v>
      </c>
      <c r="R117" s="135"/>
      <c r="S117" s="135"/>
      <c r="T117" s="135"/>
    </row>
    <row r="118" spans="1:20" ht="35.15" customHeight="1" x14ac:dyDescent="0.25">
      <c r="A118" s="89" t="str">
        <v>L19</v>
      </c>
      <c r="B118" s="139" t="str">
        <f>IF(A118="","",IFERROR(VLOOKUP(A118,'Lesson Plan - Sort'!$A$3:$C$50,2,0),"Contact Office"))</f>
        <v>Tensor cores and GPU architectures</v>
      </c>
      <c r="C118" s="139"/>
      <c r="D118" s="139"/>
      <c r="E118" s="139"/>
      <c r="F118" s="139"/>
      <c r="G118" s="139"/>
      <c r="H118" s="139"/>
      <c r="I118" s="139"/>
      <c r="J118" s="139"/>
      <c r="K118" s="139"/>
      <c r="L118" s="139"/>
      <c r="M118" s="139"/>
      <c r="N118" s="139"/>
      <c r="O118" s="139"/>
      <c r="P118" s="139"/>
      <c r="Q118" s="135" t="str">
        <f>IF(A118="","",IFERROR(VLOOKUP(A118,'Lesson Plan - Sort'!$A$3:$C$50,3,0),"Contact Office"))</f>
        <v>CO2</v>
      </c>
      <c r="R118" s="135"/>
      <c r="S118" s="135"/>
      <c r="T118" s="135"/>
    </row>
    <row r="119" spans="1:20" ht="35.15" customHeight="1" x14ac:dyDescent="0.25">
      <c r="A119" s="89" t="str">
        <v>L20</v>
      </c>
      <c r="B119" s="139" t="str">
        <f>IF(A119="","",IFERROR(VLOOKUP(A119,'Lesson Plan - Sort'!$A$3:$C$50,2,0),"Contact Office"))</f>
        <v>Tensor cores and GPU architectures</v>
      </c>
      <c r="C119" s="139"/>
      <c r="D119" s="139"/>
      <c r="E119" s="139"/>
      <c r="F119" s="139"/>
      <c r="G119" s="139"/>
      <c r="H119" s="139"/>
      <c r="I119" s="139"/>
      <c r="J119" s="139"/>
      <c r="K119" s="139"/>
      <c r="L119" s="139"/>
      <c r="M119" s="139"/>
      <c r="N119" s="139"/>
      <c r="O119" s="139"/>
      <c r="P119" s="139"/>
      <c r="Q119" s="135" t="str">
        <f>IF(A119="","",IFERROR(VLOOKUP(A119,'Lesson Plan - Sort'!$A$3:$C$50,3,0),"Contact Office"))</f>
        <v>CO2</v>
      </c>
      <c r="R119" s="135"/>
      <c r="S119" s="135"/>
      <c r="T119" s="135"/>
    </row>
    <row r="120" spans="1:20" ht="35.15" customHeight="1" x14ac:dyDescent="0.25">
      <c r="A120" s="89" t="str">
        <v>L21</v>
      </c>
      <c r="B120" s="139" t="str">
        <f>IF(A120="","",IFERROR(VLOOKUP(A120,'Lesson Plan - Sort'!$A$3:$C$50,2,0),"Contact Office"))</f>
        <v>Least squares: problem motivation and examples.</v>
      </c>
      <c r="C120" s="139"/>
      <c r="D120" s="139"/>
      <c r="E120" s="139"/>
      <c r="F120" s="139"/>
      <c r="G120" s="139"/>
      <c r="H120" s="139"/>
      <c r="I120" s="139"/>
      <c r="J120" s="139"/>
      <c r="K120" s="139"/>
      <c r="L120" s="139"/>
      <c r="M120" s="139"/>
      <c r="N120" s="139"/>
      <c r="O120" s="139"/>
      <c r="P120" s="139"/>
      <c r="Q120" s="135" t="str">
        <f>IF(A120="","",IFERROR(VLOOKUP(A120,'Lesson Plan - Sort'!$A$3:$C$50,3,0),"Contact Office"))</f>
        <v>CO2</v>
      </c>
      <c r="R120" s="135"/>
      <c r="S120" s="135"/>
      <c r="T120" s="135"/>
    </row>
    <row r="121" spans="1:20" ht="35.15" customHeight="1" x14ac:dyDescent="0.25">
      <c r="A121" s="89" t="str">
        <v>L22</v>
      </c>
      <c r="B121" s="139" t="str">
        <f>IF(A121="","",IFERROR(VLOOKUP(A121,'Lesson Plan - Sort'!$A$3:$C$50,2,0),"Contact Office"))</f>
        <v>Solving least squares problems - least square data fitting.</v>
      </c>
      <c r="C121" s="139"/>
      <c r="D121" s="139"/>
      <c r="E121" s="139"/>
      <c r="F121" s="139"/>
      <c r="G121" s="139"/>
      <c r="H121" s="139"/>
      <c r="I121" s="139"/>
      <c r="J121" s="139"/>
      <c r="K121" s="139"/>
      <c r="L121" s="139"/>
      <c r="M121" s="139"/>
      <c r="N121" s="139"/>
      <c r="O121" s="139"/>
      <c r="P121" s="139"/>
      <c r="Q121" s="135" t="str">
        <f>IF(A121="","",IFERROR(VLOOKUP(A121,'Lesson Plan - Sort'!$A$3:$C$50,3,0),"Contact Office"))</f>
        <v>CO1</v>
      </c>
      <c r="R121" s="135"/>
      <c r="S121" s="135"/>
      <c r="T121" s="135"/>
    </row>
    <row r="122" spans="1:20" ht="35.15" customHeight="1" x14ac:dyDescent="0.25">
      <c r="A122" s="89" t="str">
        <v>L23</v>
      </c>
      <c r="B122" s="139" t="str">
        <f>IF(A122="","",IFERROR(VLOOKUP(A122,'Lesson Plan - Sort'!$A$3:$C$50,2,0),"Contact Office"))</f>
        <v>Solving least squares problems - least square data fitting.</v>
      </c>
      <c r="C122" s="139"/>
      <c r="D122" s="139"/>
      <c r="E122" s="139"/>
      <c r="F122" s="139"/>
      <c r="G122" s="139"/>
      <c r="H122" s="139"/>
      <c r="I122" s="139"/>
      <c r="J122" s="139"/>
      <c r="K122" s="139"/>
      <c r="L122" s="139"/>
      <c r="M122" s="139"/>
      <c r="N122" s="139"/>
      <c r="O122" s="139"/>
      <c r="P122" s="139"/>
      <c r="Q122" s="135" t="str">
        <f>IF(A122="","",IFERROR(VLOOKUP(A122,'Lesson Plan - Sort'!$A$3:$C$50,3,0),"Contact Office"))</f>
        <v>CO3</v>
      </c>
      <c r="R122" s="135"/>
      <c r="S122" s="135"/>
      <c r="T122" s="135"/>
    </row>
    <row r="123" spans="1:20" ht="35.15" customHeight="1" x14ac:dyDescent="0.25">
      <c r="A123" s="89" t="str">
        <v>L24</v>
      </c>
      <c r="B123" s="139" t="str">
        <f>IF(A123="","",IFERROR(VLOOKUP(A123,'Lesson Plan - Sort'!$A$3:$C$50,2,0),"Contact Office"))</f>
        <v>Maximizing variance and minimizing projection error.</v>
      </c>
      <c r="C123" s="139"/>
      <c r="D123" s="139"/>
      <c r="E123" s="139"/>
      <c r="F123" s="139"/>
      <c r="G123" s="139"/>
      <c r="H123" s="139"/>
      <c r="I123" s="139"/>
      <c r="J123" s="139"/>
      <c r="K123" s="139"/>
      <c r="L123" s="139"/>
      <c r="M123" s="139"/>
      <c r="N123" s="139"/>
      <c r="O123" s="139"/>
      <c r="P123" s="139"/>
      <c r="Q123" s="135" t="str">
        <f>IF(A123="","",IFERROR(VLOOKUP(A123,'Lesson Plan - Sort'!$A$3:$C$50,3,0),"Contact Office"))</f>
        <v>CO1</v>
      </c>
      <c r="R123" s="135"/>
      <c r="S123" s="135"/>
      <c r="T123" s="135"/>
    </row>
    <row r="124" spans="1:20" ht="35.15" customHeight="1" x14ac:dyDescent="0.25">
      <c r="A124" s="89" t="str">
        <v>L25</v>
      </c>
      <c r="B124" s="139" t="str">
        <f>IF(A124="","",IFERROR(VLOOKUP(A124,'Lesson Plan - Sort'!$A$3:$C$50,2,0),"Contact Office"))</f>
        <v>Minimizing projection error, and identifying principal components visually.</v>
      </c>
      <c r="C124" s="139"/>
      <c r="D124" s="139"/>
      <c r="E124" s="139"/>
      <c r="F124" s="139"/>
      <c r="G124" s="139"/>
      <c r="H124" s="139"/>
      <c r="I124" s="139"/>
      <c r="J124" s="139"/>
      <c r="K124" s="139"/>
      <c r="L124" s="139"/>
      <c r="M124" s="139"/>
      <c r="N124" s="139"/>
      <c r="O124" s="139"/>
      <c r="P124" s="139"/>
      <c r="Q124" s="135" t="str">
        <f>IF(A124="","",IFERROR(VLOOKUP(A124,'Lesson Plan - Sort'!$A$3:$C$50,3,0),"Contact Office"))</f>
        <v>CO3</v>
      </c>
      <c r="R124" s="135"/>
      <c r="S124" s="135"/>
      <c r="T124" s="135"/>
    </row>
    <row r="125" spans="1:20" ht="35.15" customHeight="1" x14ac:dyDescent="0.25">
      <c r="A125" s="89" t="str">
        <v>L26</v>
      </c>
      <c r="B125" s="139" t="str">
        <f>IF(A125="","",IFERROR(VLOOKUP(A125,'Lesson Plan - Sort'!$A$3:$C$50,2,0),"Contact Office"))</f>
        <v>Mean centering and covariance matrices.</v>
      </c>
      <c r="C125" s="139"/>
      <c r="D125" s="139"/>
      <c r="E125" s="139"/>
      <c r="F125" s="139"/>
      <c r="G125" s="139"/>
      <c r="H125" s="139"/>
      <c r="I125" s="139"/>
      <c r="J125" s="139"/>
      <c r="K125" s="139"/>
      <c r="L125" s="139"/>
      <c r="M125" s="139"/>
      <c r="N125" s="139"/>
      <c r="O125" s="139"/>
      <c r="P125" s="139"/>
      <c r="Q125" s="135" t="str">
        <f>IF(A125="","",IFERROR(VLOOKUP(A125,'Lesson Plan - Sort'!$A$3:$C$50,3,0),"Contact Office"))</f>
        <v>CO2</v>
      </c>
      <c r="R125" s="135"/>
      <c r="S125" s="135"/>
      <c r="T125" s="135"/>
    </row>
    <row r="126" spans="1:20" ht="35.15" customHeight="1" x14ac:dyDescent="0.25">
      <c r="A126" s="89" t="str">
        <v>L27</v>
      </c>
      <c r="B126" s="139" t="str">
        <f>IF(A126="","",IFERROR(VLOOKUP(A126,'Lesson Plan - Sort'!$A$3:$C$50,2,0),"Contact Office"))</f>
        <v>Covariance matrices, eigenvectors, and eigenvalues.</v>
      </c>
      <c r="C126" s="139"/>
      <c r="D126" s="139"/>
      <c r="E126" s="139"/>
      <c r="F126" s="139"/>
      <c r="G126" s="139"/>
      <c r="H126" s="139"/>
      <c r="I126" s="139"/>
      <c r="J126" s="139"/>
      <c r="K126" s="139"/>
      <c r="L126" s="139"/>
      <c r="M126" s="139"/>
      <c r="N126" s="139"/>
      <c r="O126" s="139"/>
      <c r="P126" s="139"/>
      <c r="Q126" s="135" t="str">
        <f>IF(A126="","",IFERROR(VLOOKUP(A126,'Lesson Plan - Sort'!$A$3:$C$50,3,0),"Contact Office"))</f>
        <v>CO3</v>
      </c>
      <c r="R126" s="135"/>
      <c r="S126" s="135"/>
      <c r="T126" s="135"/>
    </row>
    <row r="127" spans="1:20" ht="35.15" customHeight="1" x14ac:dyDescent="0.25">
      <c r="A127" s="89" t="str">
        <v>L28</v>
      </c>
      <c r="B127" s="139" t="str">
        <f>IF(A127="","",IFERROR(VLOOKUP(A127,'Lesson Plan - Sort'!$A$3:$C$50,2,0),"Contact Office"))</f>
        <v>Mean centering, covariance matrices, eigenvectors, and eigenvalues - Data Preparation and Relations.</v>
      </c>
      <c r="C127" s="139"/>
      <c r="D127" s="139"/>
      <c r="E127" s="139"/>
      <c r="F127" s="139"/>
      <c r="G127" s="139"/>
      <c r="H127" s="139"/>
      <c r="I127" s="139"/>
      <c r="J127" s="139"/>
      <c r="K127" s="139"/>
      <c r="L127" s="139"/>
      <c r="M127" s="139"/>
      <c r="N127" s="139"/>
      <c r="O127" s="139"/>
      <c r="P127" s="139"/>
      <c r="Q127" s="135" t="str">
        <f>IF(A127="","",IFERROR(VLOOKUP(A127,'Lesson Plan - Sort'!$A$3:$C$50,3,0),"Contact Office"))</f>
        <v>CO3</v>
      </c>
      <c r="R127" s="135"/>
      <c r="S127" s="135"/>
      <c r="T127" s="135"/>
    </row>
    <row r="128" spans="1:20" ht="35.15" customHeight="1" x14ac:dyDescent="0.25">
      <c r="A128" s="89" t="str">
        <v>L29</v>
      </c>
      <c r="B128" s="139" t="str">
        <f>IF(A128="","",IFERROR(VLOOKUP(A128,'Lesson Plan - Sort'!$A$3:$C$50,2,0),"Contact Office"))</f>
        <v>Mean centering, covariance matrices, eigenvectors, and eigenvalues - The Transformation Engine.</v>
      </c>
      <c r="C128" s="139"/>
      <c r="D128" s="139"/>
      <c r="E128" s="139"/>
      <c r="F128" s="139"/>
      <c r="G128" s="139"/>
      <c r="H128" s="139"/>
      <c r="I128" s="139"/>
      <c r="J128" s="139"/>
      <c r="K128" s="139"/>
      <c r="L128" s="139"/>
      <c r="M128" s="139"/>
      <c r="N128" s="139"/>
      <c r="O128" s="139"/>
      <c r="P128" s="139"/>
      <c r="Q128" s="135" t="str">
        <f>IF(A128="","",IFERROR(VLOOKUP(A128,'Lesson Plan - Sort'!$A$3:$C$50,3,0),"Contact Office"))</f>
        <v>CO3</v>
      </c>
      <c r="R128" s="135"/>
      <c r="S128" s="135"/>
      <c r="T128" s="135"/>
    </row>
    <row r="129" spans="1:20" ht="35.15" customHeight="1" x14ac:dyDescent="0.25">
      <c r="A129" s="89" t="str">
        <v>L30</v>
      </c>
      <c r="B129" s="139" t="str">
        <f>IF(A129="","",IFERROR(VLOOKUP(A129,'Lesson Plan - Sort'!$A$3:$C$50,2,0),"Contact Office"))</f>
        <v>Feature scaling (standardization), eigendecomposition vs. Singular Value Decomposition (SVD)</v>
      </c>
      <c r="C129" s="139"/>
      <c r="D129" s="139"/>
      <c r="E129" s="139"/>
      <c r="F129" s="139"/>
      <c r="G129" s="139"/>
      <c r="H129" s="139"/>
      <c r="I129" s="139"/>
      <c r="J129" s="139"/>
      <c r="K129" s="139"/>
      <c r="L129" s="139"/>
      <c r="M129" s="139"/>
      <c r="N129" s="139"/>
      <c r="O129" s="139"/>
      <c r="P129" s="139"/>
      <c r="Q129" s="135" t="str">
        <f>IF(A129="","",IFERROR(VLOOKUP(A129,'Lesson Plan - Sort'!$A$3:$C$50,3,0),"Contact Office"))</f>
        <v>CO3</v>
      </c>
      <c r="R129" s="135"/>
      <c r="S129" s="135"/>
      <c r="T129" s="135"/>
    </row>
    <row r="130" spans="1:20" ht="35.15" customHeight="1" x14ac:dyDescent="0.25">
      <c r="A130" s="89" t="str">
        <v>L31</v>
      </c>
      <c r="B130" s="139" t="str">
        <f>IF(A130="","",IFERROR(VLOOKUP(A130,'Lesson Plan - Sort'!$A$3:$C$50,2,0),"Contact Office"))</f>
        <v>Applying PCA to solve machine learning bottlenecks</v>
      </c>
      <c r="C130" s="139"/>
      <c r="D130" s="139"/>
      <c r="E130" s="139"/>
      <c r="F130" s="139"/>
      <c r="G130" s="139"/>
      <c r="H130" s="139"/>
      <c r="I130" s="139"/>
      <c r="J130" s="139"/>
      <c r="K130" s="139"/>
      <c r="L130" s="139"/>
      <c r="M130" s="139"/>
      <c r="N130" s="139"/>
      <c r="O130" s="139"/>
      <c r="P130" s="139"/>
      <c r="Q130" s="135" t="str">
        <f>IF(A130="","",IFERROR(VLOOKUP(A130,'Lesson Plan - Sort'!$A$3:$C$50,3,0),"Contact Office"))</f>
        <v>CO1</v>
      </c>
      <c r="R130" s="135"/>
      <c r="S130" s="135"/>
      <c r="T130" s="135"/>
    </row>
    <row r="131" spans="1:20" ht="35.15" customHeight="1" x14ac:dyDescent="0.25">
      <c r="A131" s="89" t="str">
        <v>L32</v>
      </c>
      <c r="B131" s="139" t="str">
        <f>IF(A131="","",IFERROR(VLOOKUP(A131,'Lesson Plan - Sort'!$A$3:$C$50,2,0),"Contact Office"))</f>
        <v>Applying PCA to solve machine learning bottlenecks</v>
      </c>
      <c r="C131" s="139"/>
      <c r="D131" s="139"/>
      <c r="E131" s="139"/>
      <c r="F131" s="139"/>
      <c r="G131" s="139"/>
      <c r="H131" s="139"/>
      <c r="I131" s="139"/>
      <c r="J131" s="139"/>
      <c r="K131" s="139"/>
      <c r="L131" s="139"/>
      <c r="M131" s="139"/>
      <c r="N131" s="139"/>
      <c r="O131" s="139"/>
      <c r="P131" s="139"/>
      <c r="Q131" s="135" t="str">
        <f>IF(A131="","",IFERROR(VLOOKUP(A131,'Lesson Plan - Sort'!$A$3:$C$50,3,0),"Contact Office"))</f>
        <v>CO1</v>
      </c>
      <c r="R131" s="135"/>
      <c r="S131" s="135"/>
      <c r="T131" s="135"/>
    </row>
    <row r="132" spans="1:20" ht="35.15" customHeight="1" x14ac:dyDescent="0.25">
      <c r="A132" s="89" t="str">
        <v>L33</v>
      </c>
      <c r="B132" s="139" t="str">
        <f>IF(A132="","",IFERROR(VLOOKUP(A132,'Lesson Plan - Sort'!$A$3:$C$50,2,0),"Contact Office"))</f>
        <v>Loss of feature interpretability, sensitivity to outliers, and the limitation of linear assumptions</v>
      </c>
      <c r="C132" s="139"/>
      <c r="D132" s="139"/>
      <c r="E132" s="139"/>
      <c r="F132" s="139"/>
      <c r="G132" s="139"/>
      <c r="H132" s="139"/>
      <c r="I132" s="139"/>
      <c r="J132" s="139"/>
      <c r="K132" s="139"/>
      <c r="L132" s="139"/>
      <c r="M132" s="139"/>
      <c r="N132" s="139"/>
      <c r="O132" s="139"/>
      <c r="P132" s="139"/>
      <c r="Q132" s="135" t="str">
        <f>IF(A132="","",IFERROR(VLOOKUP(A132,'Lesson Plan - Sort'!$A$3:$C$50,3,0),"Contact Office"))</f>
        <v>CO2</v>
      </c>
      <c r="R132" s="135"/>
      <c r="S132" s="135"/>
      <c r="T132" s="135"/>
    </row>
    <row r="133" spans="1:20" ht="35.15" customHeight="1" x14ac:dyDescent="0.25">
      <c r="A133" s="89" t="str">
        <v>L34</v>
      </c>
      <c r="B133" s="139" t="str">
        <f>IF(A133="","",IFERROR(VLOOKUP(A133,'Lesson Plan - Sort'!$A$3:$C$50,2,0),"Contact Office"))</f>
        <v>Batch Gradient Descent, Stochastic Gradient Descent (SGD), and Mini-batch Gradient Descent. Vectorization efficiency, memory constraints, convergence speed, and escaping local minima.</v>
      </c>
      <c r="C133" s="139"/>
      <c r="D133" s="139"/>
      <c r="E133" s="139"/>
      <c r="F133" s="139"/>
      <c r="G133" s="139"/>
      <c r="H133" s="139"/>
      <c r="I133" s="139"/>
      <c r="J133" s="139"/>
      <c r="K133" s="139"/>
      <c r="L133" s="139"/>
      <c r="M133" s="139"/>
      <c r="N133" s="139"/>
      <c r="O133" s="139"/>
      <c r="P133" s="139"/>
      <c r="Q133" s="135" t="str">
        <f>IF(A133="","",IFERROR(VLOOKUP(A133,'Lesson Plan - Sort'!$A$3:$C$50,3,0),"Contact Office"))</f>
        <v>CO2</v>
      </c>
      <c r="R133" s="135"/>
      <c r="S133" s="135"/>
      <c r="T133" s="135"/>
    </row>
    <row r="134" spans="1:20" ht="35.15" customHeight="1" x14ac:dyDescent="0.25">
      <c r="A134" s="89" t="str">
        <v>L35</v>
      </c>
      <c r="B134" s="139" t="str">
        <f>IF(A134="","",IFERROR(VLOOKUP(A134,'Lesson Plan - Sort'!$A$3:$C$50,2,0),"Contact Office"))</f>
        <v>Sigmoid with Binary Cross-Entropy vs. Softmax with Categorical Cross-Entropy. Mapping out the backward pass differences between two-class and many-class problems.</v>
      </c>
      <c r="C134" s="139"/>
      <c r="D134" s="139"/>
      <c r="E134" s="139"/>
      <c r="F134" s="139"/>
      <c r="G134" s="139"/>
      <c r="H134" s="139"/>
      <c r="I134" s="139"/>
      <c r="J134" s="139"/>
      <c r="K134" s="139"/>
      <c r="L134" s="139"/>
      <c r="M134" s="139"/>
      <c r="N134" s="139"/>
      <c r="O134" s="139"/>
      <c r="P134" s="139"/>
      <c r="Q134" s="135" t="str">
        <f>IF(A134="","",IFERROR(VLOOKUP(A134,'Lesson Plan - Sort'!$A$3:$C$50,3,0),"Contact Office"))</f>
        <v>CO2</v>
      </c>
      <c r="R134" s="135"/>
      <c r="S134" s="135"/>
      <c r="T134" s="135"/>
    </row>
    <row r="135" spans="1:20" ht="35.15" customHeight="1" x14ac:dyDescent="0.25">
      <c r="A135" s="89" t="str">
        <v>L36</v>
      </c>
      <c r="B135" s="139" t="str">
        <f>IF(A135="","",IFERROR(VLOOKUP(A135,'Lesson Plan - Sort'!$A$3:$C$50,2,0),"Contact Office"))</f>
        <v>Linear/Identity activation functions at the output layer and Mean Squared Error (MSE) loss. Comparing gradient behavior and scale stability between regression and classification losses</v>
      </c>
      <c r="C135" s="139"/>
      <c r="D135" s="139"/>
      <c r="E135" s="139"/>
      <c r="F135" s="139"/>
      <c r="G135" s="139"/>
      <c r="H135" s="139"/>
      <c r="I135" s="139"/>
      <c r="J135" s="139"/>
      <c r="K135" s="139"/>
      <c r="L135" s="139"/>
      <c r="M135" s="139"/>
      <c r="N135" s="139"/>
      <c r="O135" s="139"/>
      <c r="P135" s="139"/>
      <c r="Q135" s="135" t="str">
        <f>IF(A135="","",IFERROR(VLOOKUP(A135,'Lesson Plan - Sort'!$A$3:$C$50,3,0),"Contact Office"))</f>
        <v>CO2</v>
      </c>
      <c r="R135" s="135"/>
      <c r="S135" s="135"/>
      <c r="T135" s="135"/>
    </row>
    <row r="136" spans="1:20" ht="35.15" customHeight="1" x14ac:dyDescent="0.25">
      <c r="A136" s="89"/>
      <c r="B136" s="139" t="str">
        <f>IF(A136="","",IFERROR(VLOOKUP(A136,'Lesson Plan - Sort'!$A$3:$C$50,2,0),"Contact Office"))</f>
        <v/>
      </c>
      <c r="C136" s="139"/>
      <c r="D136" s="139"/>
      <c r="E136" s="139"/>
      <c r="F136" s="139"/>
      <c r="G136" s="139"/>
      <c r="H136" s="139"/>
      <c r="I136" s="139"/>
      <c r="J136" s="139"/>
      <c r="K136" s="139"/>
      <c r="L136" s="139"/>
      <c r="M136" s="139"/>
      <c r="N136" s="139"/>
      <c r="O136" s="139"/>
      <c r="P136" s="139"/>
      <c r="Q136" s="135" t="str">
        <f>IF(A136="","",IFERROR(VLOOKUP(A136,'Lesson Plan - Sort'!$A$3:$C$50,3,0),"Contact Office"))</f>
        <v/>
      </c>
      <c r="R136" s="135"/>
      <c r="S136" s="135"/>
      <c r="T136" s="135"/>
    </row>
    <row r="137" spans="1:20" ht="35.15" customHeight="1" x14ac:dyDescent="0.25">
      <c r="A137" s="89"/>
      <c r="B137" s="139" t="str">
        <f>IF(A137="","",IFERROR(VLOOKUP(A137,'Lesson Plan - Sort'!$A$3:$C$50,2,0),"Contact Office"))</f>
        <v/>
      </c>
      <c r="C137" s="139"/>
      <c r="D137" s="139"/>
      <c r="E137" s="139"/>
      <c r="F137" s="139"/>
      <c r="G137" s="139"/>
      <c r="H137" s="139"/>
      <c r="I137" s="139"/>
      <c r="J137" s="139"/>
      <c r="K137" s="139"/>
      <c r="L137" s="139"/>
      <c r="M137" s="139"/>
      <c r="N137" s="139"/>
      <c r="O137" s="139"/>
      <c r="P137" s="139"/>
      <c r="Q137" s="135" t="str">
        <f>IF(A137="","",IFERROR(VLOOKUP(A137,'Lesson Plan - Sort'!$A$3:$C$50,3,0),"Contact Office"))</f>
        <v/>
      </c>
      <c r="R137" s="135"/>
      <c r="S137" s="135"/>
      <c r="T137" s="135"/>
    </row>
    <row r="138" spans="1:20" ht="15" x14ac:dyDescent="0.25">
      <c r="A138" s="89"/>
      <c r="B138" s="139" t="str">
        <f>IF(A138="","",IFERROR(VLOOKUP(A138,'Lesson Plan - Sort'!$A$3:$C$50,2,0),"Contact Office"))</f>
        <v/>
      </c>
      <c r="C138" s="139"/>
      <c r="D138" s="139"/>
      <c r="E138" s="139"/>
      <c r="F138" s="139"/>
      <c r="G138" s="139"/>
      <c r="H138" s="139"/>
      <c r="I138" s="139"/>
      <c r="J138" s="139"/>
      <c r="K138" s="139"/>
      <c r="L138" s="139"/>
      <c r="M138" s="139"/>
      <c r="N138" s="139"/>
      <c r="O138" s="139"/>
      <c r="P138" s="139"/>
      <c r="Q138" s="135" t="str">
        <f>IF(A138="","",IFERROR(VLOOKUP(A138,'Lesson Plan - Sort'!$A$3:$C$50,3,0),"Contact Office"))</f>
        <v/>
      </c>
      <c r="R138" s="135"/>
      <c r="S138" s="135"/>
      <c r="T138" s="135"/>
    </row>
    <row r="139" spans="1:20" ht="15" x14ac:dyDescent="0.25">
      <c r="A139" s="89"/>
      <c r="B139" s="139" t="str">
        <f>IF(A139="","",IFERROR(VLOOKUP(A139,'Lesson Plan - Sort'!$A$3:$C$50,2,0),"Contact Office"))</f>
        <v/>
      </c>
      <c r="C139" s="139"/>
      <c r="D139" s="139"/>
      <c r="E139" s="139"/>
      <c r="F139" s="139"/>
      <c r="G139" s="139"/>
      <c r="H139" s="139"/>
      <c r="I139" s="139"/>
      <c r="J139" s="139"/>
      <c r="K139" s="139"/>
      <c r="L139" s="139"/>
      <c r="M139" s="139"/>
      <c r="N139" s="139"/>
      <c r="O139" s="139"/>
      <c r="P139" s="139"/>
      <c r="Q139" s="135" t="str">
        <f>IF(A139="","",IFERROR(VLOOKUP(A139,'Lesson Plan - Sort'!$A$3:$C$50,3,0),"Contact Office"))</f>
        <v/>
      </c>
      <c r="R139" s="135"/>
      <c r="S139" s="135"/>
      <c r="T139" s="135"/>
    </row>
    <row r="140" spans="1:20" ht="15" x14ac:dyDescent="0.25">
      <c r="A140" s="89"/>
      <c r="B140" s="97"/>
      <c r="C140" s="97"/>
      <c r="D140" s="97"/>
      <c r="E140" s="97"/>
      <c r="F140" s="97"/>
      <c r="G140" s="97"/>
      <c r="H140" s="97"/>
      <c r="I140" s="97"/>
      <c r="J140" s="97"/>
      <c r="K140" s="97"/>
      <c r="L140" s="97"/>
      <c r="M140" s="97"/>
      <c r="N140" s="97"/>
      <c r="O140" s="97"/>
      <c r="P140" s="97"/>
      <c r="Q140" s="89"/>
      <c r="R140" s="89"/>
      <c r="S140" s="89"/>
      <c r="T140" s="89"/>
    </row>
    <row r="141" spans="1:20" ht="25" customHeight="1" x14ac:dyDescent="0.25">
      <c r="A141" s="152" t="str">
        <f>IF($B$4="","","1.5 References")</f>
        <v>1.5 References</v>
      </c>
      <c r="B141" s="152"/>
      <c r="C141" s="152"/>
      <c r="D141" s="152"/>
      <c r="E141" s="152"/>
      <c r="F141" s="152"/>
      <c r="G141" s="152"/>
      <c r="H141" s="152"/>
      <c r="I141" s="152"/>
      <c r="J141" s="152"/>
      <c r="K141" s="152"/>
      <c r="L141" s="152"/>
      <c r="M141" s="152"/>
      <c r="N141" s="152"/>
      <c r="O141" s="152"/>
      <c r="P141" s="152"/>
      <c r="Q141" s="152"/>
      <c r="R141" s="152"/>
      <c r="S141" s="152"/>
      <c r="T141" s="152"/>
    </row>
    <row r="142" spans="1:20" ht="290.14999999999998" customHeight="1" x14ac:dyDescent="0.25">
      <c r="A142" s="157" t="str" cm="1">
        <f t="array" ref="A142">IF($B$4="","",_xlfn.XLOOKUP(Setup!B7&amp;Setup!B8,References!$A$2:$A$500&amp;References!$C$2:$C$500,References!$E$2:$E$500,""))</f>
        <v>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v>
      </c>
      <c r="B142" s="157"/>
      <c r="C142" s="157"/>
      <c r="D142" s="157"/>
      <c r="E142" s="157"/>
      <c r="F142" s="157"/>
      <c r="G142" s="157"/>
      <c r="H142" s="157"/>
      <c r="I142" s="157"/>
      <c r="J142" s="157"/>
      <c r="K142" s="157"/>
      <c r="L142" s="157"/>
      <c r="M142" s="157"/>
      <c r="N142" s="157"/>
      <c r="O142" s="157"/>
      <c r="P142" s="157"/>
      <c r="Q142" s="157"/>
      <c r="R142" s="157"/>
      <c r="S142" s="157"/>
      <c r="T142" s="157"/>
    </row>
    <row r="143" spans="1:20" ht="25" customHeight="1" x14ac:dyDescent="0.25">
      <c r="A143" s="152" t="str">
        <f>IF($B$4="","","1.6 Other Resources (Online, Text, Multimedia, etc.)")</f>
        <v>1.6 Other Resources (Online, Text, Multimedia, etc.)</v>
      </c>
      <c r="B143" s="152"/>
      <c r="C143" s="152"/>
      <c r="D143" s="152"/>
      <c r="E143" s="152"/>
      <c r="F143" s="152"/>
      <c r="G143" s="152"/>
      <c r="H143" s="152"/>
      <c r="I143" s="152"/>
      <c r="J143" s="152"/>
      <c r="K143" s="152"/>
      <c r="L143" s="152"/>
      <c r="M143" s="152"/>
      <c r="N143" s="152"/>
      <c r="O143" s="152"/>
      <c r="P143" s="152"/>
      <c r="Q143" s="152"/>
      <c r="R143" s="152"/>
      <c r="S143" s="152"/>
      <c r="T143" s="152"/>
    </row>
    <row r="144" spans="1:20" ht="130" customHeight="1" x14ac:dyDescent="0.25">
      <c r="A144" s="153" t="str">
        <f>IF($B$4="","","1. Web Resources: Blog, Online tools and cloud resources.
2. Journal Articles.")</f>
        <v>1. Web Resources: Blog, Online tools and cloud resources.
2. Journal Articles.</v>
      </c>
      <c r="B144" s="154"/>
      <c r="C144" s="154"/>
      <c r="D144" s="154"/>
      <c r="E144" s="154"/>
      <c r="F144" s="154"/>
      <c r="G144" s="154"/>
      <c r="H144" s="154"/>
      <c r="I144" s="154"/>
      <c r="J144" s="154"/>
      <c r="K144" s="154"/>
      <c r="L144" s="154"/>
      <c r="M144" s="154"/>
      <c r="N144" s="154"/>
      <c r="O144" s="154"/>
      <c r="P144" s="154"/>
      <c r="Q144" s="154"/>
      <c r="R144" s="154"/>
      <c r="S144" s="154"/>
      <c r="T144" s="154"/>
    </row>
    <row r="145" spans="1:22" ht="14" x14ac:dyDescent="0.25">
      <c r="A145" s="100"/>
      <c r="B145" s="101"/>
      <c r="C145" s="101"/>
      <c r="D145" s="101"/>
      <c r="E145" s="101"/>
      <c r="F145" s="101"/>
      <c r="G145" s="101"/>
      <c r="H145" s="101"/>
      <c r="I145" s="101"/>
      <c r="J145" s="101"/>
      <c r="K145" s="101"/>
      <c r="L145" s="101"/>
      <c r="M145" s="101"/>
      <c r="N145" s="101"/>
      <c r="O145" s="101"/>
      <c r="P145" s="101"/>
      <c r="Q145" s="101"/>
      <c r="R145" s="101"/>
      <c r="S145" s="101"/>
      <c r="T145" s="101"/>
    </row>
    <row r="146" spans="1:22" ht="14" x14ac:dyDescent="0.25">
      <c r="A146" s="100"/>
      <c r="B146" s="101"/>
      <c r="C146" s="101"/>
      <c r="D146" s="101"/>
      <c r="E146" s="101"/>
      <c r="F146" s="101"/>
      <c r="G146" s="101"/>
      <c r="H146" s="101"/>
      <c r="I146" s="101"/>
      <c r="J146" s="101"/>
      <c r="K146" s="101"/>
      <c r="L146" s="101"/>
      <c r="M146" s="101"/>
      <c r="N146" s="101"/>
      <c r="O146" s="101"/>
      <c r="P146" s="101"/>
      <c r="Q146" s="101"/>
      <c r="R146" s="101"/>
      <c r="S146" s="101"/>
      <c r="T146" s="101"/>
    </row>
    <row r="147" spans="1:22" ht="25" customHeight="1" x14ac:dyDescent="0.25">
      <c r="A147" s="152" t="str">
        <f>IF($B$4="","","1.7 Course Timetable")</f>
        <v>1.7 Course Timetable</v>
      </c>
      <c r="B147" s="152"/>
      <c r="C147" s="152"/>
      <c r="D147" s="152"/>
      <c r="E147" s="152"/>
      <c r="F147" s="152"/>
      <c r="G147" s="152"/>
      <c r="H147" s="152"/>
      <c r="I147" s="152"/>
      <c r="J147" s="152"/>
      <c r="K147" s="152"/>
      <c r="L147" s="152"/>
      <c r="M147" s="152"/>
      <c r="N147" s="152"/>
      <c r="O147" s="152"/>
      <c r="P147" s="152"/>
      <c r="Q147" s="152"/>
      <c r="R147" s="152"/>
      <c r="S147" s="152"/>
      <c r="T147" s="152"/>
    </row>
    <row r="148" spans="1:22" ht="17.5" x14ac:dyDescent="0.35">
      <c r="A148" s="102"/>
      <c r="B148" s="102"/>
      <c r="C148" s="102"/>
      <c r="D148" s="102"/>
      <c r="E148" s="90"/>
      <c r="F148" s="90"/>
      <c r="G148" s="90"/>
      <c r="H148" s="90"/>
      <c r="I148" s="90"/>
      <c r="J148" s="90"/>
      <c r="K148" s="90"/>
      <c r="L148" s="90"/>
      <c r="M148" s="90"/>
      <c r="N148" s="90"/>
      <c r="O148" s="90"/>
      <c r="P148" s="90"/>
      <c r="Q148" s="90"/>
      <c r="R148" s="90"/>
      <c r="S148" s="90"/>
      <c r="T148" s="90"/>
    </row>
    <row r="149" spans="1:22" ht="35.15" customHeight="1" x14ac:dyDescent="0.25">
      <c r="A149" s="135" t="str">
        <f>IF($B$4="","",I7&amp;" Semester")</f>
        <v>I Semester</v>
      </c>
      <c r="B149" s="135"/>
      <c r="C149" s="135"/>
      <c r="D149" s="135"/>
      <c r="E149" s="135"/>
      <c r="F149" s="135"/>
      <c r="G149" s="135"/>
      <c r="H149" s="135"/>
      <c r="I149" s="135"/>
      <c r="J149" s="135"/>
      <c r="K149" s="135"/>
      <c r="L149" s="135"/>
      <c r="M149" s="155" t="str">
        <f>IF($B$4="","","Room:")</f>
        <v>Room:</v>
      </c>
      <c r="N149" s="155"/>
      <c r="O149" s="155"/>
      <c r="P149" s="155"/>
      <c r="Q149" s="156" t="str">
        <f>IFERROR(VLOOKUP(Setup!B7,TImetable!$K$2:$L$13,2,0),"")</f>
        <v>LG01-LH08</v>
      </c>
      <c r="R149" s="156"/>
      <c r="S149" s="156"/>
      <c r="T149" s="156"/>
    </row>
    <row r="150" spans="1:22" ht="35.15" customHeight="1" x14ac:dyDescent="0.25">
      <c r="A150" s="135"/>
      <c r="B150" s="135"/>
      <c r="C150" s="135" t="str">
        <f>IF($B$4="","","8-9")</f>
        <v>8-9</v>
      </c>
      <c r="D150" s="135"/>
      <c r="E150" s="135" t="str">
        <f>IF($B$4="","","9-10")</f>
        <v>9-10</v>
      </c>
      <c r="F150" s="135"/>
      <c r="G150" s="135" t="str">
        <f>IF($B$4="","","10-11")</f>
        <v>10-11</v>
      </c>
      <c r="H150" s="135"/>
      <c r="I150" s="135" t="str">
        <f>IF($B$4="","","11-12")</f>
        <v>11-12</v>
      </c>
      <c r="J150" s="135"/>
      <c r="K150" s="135" t="str">
        <f>IF($B$4="","","12-1")</f>
        <v>12-1</v>
      </c>
      <c r="L150" s="135"/>
      <c r="M150" s="135" t="str">
        <f>IF($B$4="","","1-2")</f>
        <v>1-2</v>
      </c>
      <c r="N150" s="135"/>
      <c r="O150" s="135" t="str">
        <f>IF($B$4="","","2-3")</f>
        <v>2-3</v>
      </c>
      <c r="P150" s="135"/>
      <c r="Q150" s="135" t="str">
        <f>IF($B$4="","","3-4")</f>
        <v>3-4</v>
      </c>
      <c r="R150" s="135"/>
      <c r="S150" s="135" t="str">
        <f>IF($B$4="","","4-5")</f>
        <v>4-5</v>
      </c>
      <c r="T150" s="135"/>
      <c r="V150" s="103"/>
    </row>
    <row r="151" spans="1:22" ht="35.15" customHeight="1" x14ac:dyDescent="0.25">
      <c r="A151" s="135" t="str">
        <f>IF($B$4="","","Monday")</f>
        <v>Monday</v>
      </c>
      <c r="B151" s="135"/>
      <c r="C151" s="138" t="str" cm="1">
        <f t="array" ref="C151">IF($B$4="","",_xlfn.XLOOKUP(C$150&amp;$A151&amp;Setup!$B$7&amp;Setup!$B$8,TImetable!$G$2:$G$500&amp;TImetable!$F$2:$F$500&amp;TImetable!$E$2:$E$500&amp;TImetable!$I$2:$I$500,TImetable!$H$2:$H$500,""))</f>
        <v/>
      </c>
      <c r="D151" s="138"/>
      <c r="E151" s="138" t="s">
        <v>1755</v>
      </c>
      <c r="F151" s="138"/>
      <c r="G151" s="138" t="str" cm="1">
        <f t="array" ref="G151">IF($B$4="","",_xlfn.XLOOKUP(G$150&amp;$A151&amp;Setup!$B$7&amp;Setup!$B$8,TImetable!$G$2:$G$500&amp;TImetable!$F$2:$F$500&amp;TImetable!$E$2:$E$500&amp;TImetable!$I$2:$I$500,TImetable!$H$2:$H$500,""))</f>
        <v/>
      </c>
      <c r="H151" s="138"/>
      <c r="I151" s="138" t="str" cm="1">
        <f t="array" ref="I151">IF($B$4="","",_xlfn.XLOOKUP(I$150&amp;$A151&amp;Setup!$B$7&amp;Setup!$B$8,TImetable!$G$2:$G$500&amp;TImetable!$F$2:$F$500&amp;TImetable!$E$2:$E$500&amp;TImetable!$I$2:$I$500,TImetable!$H$2:$H$500,""))</f>
        <v/>
      </c>
      <c r="J151" s="138"/>
      <c r="K151" s="138" t="str" cm="1">
        <f t="array" ref="K151">IF($B$4="","",_xlfn.XLOOKUP(K$150&amp;$A151&amp;Setup!$B$7&amp;Setup!$B$8,TImetable!$G$2:$G$500&amp;TImetable!$F$2:$F$500&amp;TImetable!$E$2:$E$500&amp;TImetable!$I$2:$I$500,TImetable!$H$2:$H$500,""))</f>
        <v/>
      </c>
      <c r="L151" s="138"/>
      <c r="M151" s="138" t="str" cm="1">
        <f t="array" ref="M151">IF($B$4="","",_xlfn.XLOOKUP(M$150&amp;$A151&amp;Setup!$B$7&amp;Setup!$B$8,TImetable!$G$2:$G$500&amp;TImetable!$F$2:$F$500&amp;TImetable!$E$2:$E$500&amp;TImetable!$I$2:$I$500,TImetable!$H$2:$H$500,""))</f>
        <v/>
      </c>
      <c r="N151" s="138"/>
      <c r="O151" s="138" t="str" cm="1">
        <f t="array" ref="O151">IF($B$4="","",_xlfn.XLOOKUP(O$150&amp;$A151&amp;Setup!$B$7&amp;Setup!$B$8,TImetable!$G$2:$G$500&amp;TImetable!$F$2:$F$500&amp;TImetable!$E$2:$E$500&amp;TImetable!$I$2:$I$500,TImetable!$H$2:$H$500,""))</f>
        <v/>
      </c>
      <c r="P151" s="138"/>
      <c r="Q151" s="138" t="str" cm="1">
        <f t="array" ref="Q151">IF($B$4="","",_xlfn.XLOOKUP(Q$150&amp;$A151&amp;Setup!$B$7&amp;Setup!$B$8,TImetable!$G$2:$G$500&amp;TImetable!$F$2:$F$500&amp;TImetable!$E$2:$E$500&amp;TImetable!$I$2:$I$500,TImetable!$H$2:$H$500,""))</f>
        <v/>
      </c>
      <c r="R151" s="138"/>
      <c r="S151" s="138" t="str" cm="1">
        <f t="array" ref="S151">IF($B$4="","",_xlfn.XLOOKUP(S$150&amp;$A151&amp;Setup!$B$7&amp;Setup!$B$8,TImetable!$G$2:$G$500&amp;TImetable!$F$2:$F$500&amp;TImetable!$E$2:$E$500&amp;TImetable!$I$2:$I$500,TImetable!$H$2:$H$500,""))</f>
        <v/>
      </c>
      <c r="T151" s="138"/>
    </row>
    <row r="152" spans="1:22" ht="35.15" customHeight="1" x14ac:dyDescent="0.25">
      <c r="A152" s="135" t="str">
        <f>IF($B$4="","","Tuesday")</f>
        <v>Tuesday</v>
      </c>
      <c r="B152" s="135"/>
      <c r="C152" s="138" t="str" cm="1">
        <f t="array" ref="C152">IF($B$4="","",_xlfn.XLOOKUP(C$150&amp;$A152&amp;Setup!$B$7&amp;Setup!$B$8,TImetable!$G$2:$G$500&amp;TImetable!$F$2:$F$500&amp;TImetable!$E$2:$E$500&amp;TImetable!$I$2:$I$500,TImetable!$H$2:$H$500,""))</f>
        <v/>
      </c>
      <c r="D152" s="138"/>
      <c r="E152" s="138" t="str" cm="1">
        <f t="array" ref="E152">IF($B$4="","",_xlfn.XLOOKUP(E$150&amp;$A152&amp;Setup!$B$7&amp;Setup!$B$8,TImetable!$G$2:$G$500&amp;TImetable!$F$2:$F$500&amp;TImetable!$E$2:$E$500&amp;TImetable!$I$2:$I$500,TImetable!$H$2:$H$500,""))</f>
        <v/>
      </c>
      <c r="F152" s="138"/>
      <c r="G152" s="138" t="str" cm="1">
        <f t="array" ref="G152">IF($B$4="","",_xlfn.XLOOKUP(G$150&amp;$A152&amp;Setup!$B$7&amp;Setup!$B$8,TImetable!$G$2:$G$500&amp;TImetable!$F$2:$F$500&amp;TImetable!$E$2:$E$500&amp;TImetable!$I$2:$I$500,TImetable!$H$2:$H$500,""))</f>
        <v/>
      </c>
      <c r="H152" s="138"/>
      <c r="I152" s="138" t="str" cm="1">
        <f t="array" ref="I152">IF($B$4="","",_xlfn.XLOOKUP(I$150&amp;$A152&amp;Setup!$B$7&amp;Setup!$B$8,TImetable!$G$2:$G$500&amp;TImetable!$F$2:$F$500&amp;TImetable!$E$2:$E$500&amp;TImetable!$I$2:$I$500,TImetable!$H$2:$H$500,""))</f>
        <v/>
      </c>
      <c r="J152" s="138"/>
      <c r="K152" s="138" t="str" cm="1">
        <f t="array" ref="K152">IF($B$4="","",_xlfn.XLOOKUP(K$150&amp;$A152&amp;Setup!$B$7&amp;Setup!$B$8,TImetable!$G$2:$G$500&amp;TImetable!$F$2:$F$500&amp;TImetable!$E$2:$E$500&amp;TImetable!$I$2:$I$500,TImetable!$H$2:$H$500,""))</f>
        <v/>
      </c>
      <c r="L152" s="138"/>
      <c r="M152" s="138" t="str" cm="1">
        <f t="array" ref="M152">IF($B$4="","",_xlfn.XLOOKUP(M$150&amp;$A152&amp;Setup!$B$7&amp;Setup!$B$8,TImetable!$G$2:$G$500&amp;TImetable!$F$2:$F$500&amp;TImetable!$E$2:$E$500&amp;TImetable!$I$2:$I$500,TImetable!$H$2:$H$500,""))</f>
        <v/>
      </c>
      <c r="N152" s="138"/>
      <c r="O152" s="138" t="str" cm="1">
        <f t="array" ref="O152">IF($B$4="","",_xlfn.XLOOKUP(O$150&amp;$A152&amp;Setup!$B$7&amp;Setup!$B$8,TImetable!$G$2:$G$500&amp;TImetable!$F$2:$F$500&amp;TImetable!$E$2:$E$500&amp;TImetable!$I$2:$I$500,TImetable!$H$2:$H$500,""))</f>
        <v/>
      </c>
      <c r="P152" s="138"/>
      <c r="Q152" s="138" t="str" cm="1">
        <f t="array" ref="Q152">IF($B$4="","",_xlfn.XLOOKUP(Q$150&amp;$A152&amp;Setup!$B$7&amp;Setup!$B$8,TImetable!$G$2:$G$500&amp;TImetable!$F$2:$F$500&amp;TImetable!$E$2:$E$500&amp;TImetable!$I$2:$I$500,TImetable!$H$2:$H$500,""))</f>
        <v/>
      </c>
      <c r="R152" s="138"/>
      <c r="S152" s="138" t="str" cm="1">
        <f t="array" ref="S152">IF($B$4="","",_xlfn.XLOOKUP(S$150&amp;$A152&amp;Setup!$B$7&amp;Setup!$B$8,TImetable!$G$2:$G$500&amp;TImetable!$F$2:$F$500&amp;TImetable!$E$2:$E$500&amp;TImetable!$I$2:$I$500,TImetable!$H$2:$H$500,""))</f>
        <v/>
      </c>
      <c r="T152" s="138"/>
    </row>
    <row r="153" spans="1:22" ht="35.15" customHeight="1" x14ac:dyDescent="0.25">
      <c r="A153" s="135" t="str">
        <f>IF($B$4="","","Wednesday")</f>
        <v>Wednesday</v>
      </c>
      <c r="B153" s="135"/>
      <c r="C153" s="138" t="str" cm="1">
        <f t="array" ref="C153">IF($B$4="","",_xlfn.XLOOKUP(C$150&amp;$A153&amp;Setup!$B$7&amp;Setup!$B$8,TImetable!$G$2:$G$500&amp;TImetable!$F$2:$F$500&amp;TImetable!$E$2:$E$500&amp;TImetable!$I$2:$I$500,TImetable!$H$2:$H$500,""))</f>
        <v/>
      </c>
      <c r="D153" s="138"/>
      <c r="E153" s="138" t="s">
        <v>1755</v>
      </c>
      <c r="F153" s="138"/>
      <c r="G153" s="138" t="str" cm="1">
        <f t="array" ref="G153">IF($B$4="","",_xlfn.XLOOKUP(G$150&amp;$A153&amp;Setup!$B$7&amp;Setup!$B$8,TImetable!$G$2:$G$500&amp;TImetable!$F$2:$F$500&amp;TImetable!$E$2:$E$500&amp;TImetable!$I$2:$I$500,TImetable!$H$2:$H$500,""))</f>
        <v/>
      </c>
      <c r="H153" s="138"/>
      <c r="I153" s="138" t="str" cm="1">
        <f t="array" ref="I153">IF($B$4="","",_xlfn.XLOOKUP(I$150&amp;$A153&amp;Setup!$B$7&amp;Setup!$B$8,TImetable!$G$2:$G$500&amp;TImetable!$F$2:$F$500&amp;TImetable!$E$2:$E$500&amp;TImetable!$I$2:$I$500,TImetable!$H$2:$H$500,""))</f>
        <v/>
      </c>
      <c r="J153" s="138"/>
      <c r="K153" s="138" t="str" cm="1">
        <f t="array" ref="K153">IF($B$4="","",_xlfn.XLOOKUP(K$150&amp;$A153&amp;Setup!$B$7&amp;Setup!$B$8,TImetable!$G$2:$G$500&amp;TImetable!$F$2:$F$500&amp;TImetable!$E$2:$E$500&amp;TImetable!$I$2:$I$500,TImetable!$H$2:$H$500,""))</f>
        <v/>
      </c>
      <c r="L153" s="138"/>
      <c r="M153" s="138" t="str" cm="1">
        <f t="array" ref="M153">IF($B$4="","",_xlfn.XLOOKUP(M$150&amp;$A153&amp;Setup!$B$7&amp;Setup!$B$8,TImetable!$G$2:$G$500&amp;TImetable!$F$2:$F$500&amp;TImetable!$E$2:$E$500&amp;TImetable!$I$2:$I$500,TImetable!$H$2:$H$500,""))</f>
        <v/>
      </c>
      <c r="N153" s="138"/>
      <c r="O153" s="138" t="str" cm="1">
        <f t="array" ref="O153">IF($B$4="","",_xlfn.XLOOKUP(O$150&amp;$A153&amp;Setup!$B$7&amp;Setup!$B$8,TImetable!$G$2:$G$500&amp;TImetable!$F$2:$F$500&amp;TImetable!$E$2:$E$500&amp;TImetable!$I$2:$I$500,TImetable!$H$2:$H$500,""))</f>
        <v/>
      </c>
      <c r="P153" s="138"/>
      <c r="Q153" s="138" t="str" cm="1">
        <f t="array" ref="Q153">IF($B$4="","",_xlfn.XLOOKUP(Q$150&amp;$A153&amp;Setup!$B$7&amp;Setup!$B$8,TImetable!$G$2:$G$500&amp;TImetable!$F$2:$F$500&amp;TImetable!$E$2:$E$500&amp;TImetable!$I$2:$I$500,TImetable!$H$2:$H$500,""))</f>
        <v/>
      </c>
      <c r="R153" s="138"/>
      <c r="S153" s="138" t="str" cm="1">
        <f t="array" ref="S153">IF($B$4="","",_xlfn.XLOOKUP(S$150&amp;$A153&amp;Setup!$B$7&amp;Setup!$B$8,TImetable!$G$2:$G$500&amp;TImetable!$F$2:$F$500&amp;TImetable!$E$2:$E$500&amp;TImetable!$I$2:$I$500,TImetable!$H$2:$H$500,""))</f>
        <v/>
      </c>
      <c r="T153" s="138"/>
    </row>
    <row r="154" spans="1:22" ht="35.15" customHeight="1" x14ac:dyDescent="0.25">
      <c r="A154" s="135" t="str">
        <f>IF($B$4="","","Thursday")</f>
        <v>Thursday</v>
      </c>
      <c r="B154" s="135"/>
      <c r="C154" s="138" t="str" cm="1">
        <f t="array" ref="C154">IF($B$4="","",_xlfn.XLOOKUP(C$150&amp;$A154&amp;Setup!$B$7&amp;Setup!$B$8,TImetable!$G$2:$G$500&amp;TImetable!$F$2:$F$500&amp;TImetable!$E$2:$E$500&amp;TImetable!$I$2:$I$500,TImetable!$H$2:$H$500,""))</f>
        <v/>
      </c>
      <c r="D154" s="138"/>
      <c r="E154" s="138" t="str" cm="1">
        <f t="array" ref="E154">IF($B$4="","",_xlfn.XLOOKUP(E$150&amp;$A154&amp;Setup!$B$7&amp;Setup!$B$8,TImetable!$G$2:$G$500&amp;TImetable!$F$2:$F$500&amp;TImetable!$E$2:$E$500&amp;TImetable!$I$2:$I$500,TImetable!$H$2:$H$500,""))</f>
        <v/>
      </c>
      <c r="F154" s="138"/>
      <c r="G154" s="138" t="str" cm="1">
        <f t="array" ref="G154">IF($B$4="","",_xlfn.XLOOKUP(G$150&amp;$A154&amp;Setup!$B$7&amp;Setup!$B$8,TImetable!$G$2:$G$500&amp;TImetable!$F$2:$F$500&amp;TImetable!$E$2:$E$500&amp;TImetable!$I$2:$I$500,TImetable!$H$2:$H$500,""))</f>
        <v/>
      </c>
      <c r="H154" s="138"/>
      <c r="I154" s="138" t="str" cm="1">
        <f t="array" ref="I154">IF($B$4="","",_xlfn.XLOOKUP(I$150&amp;$A154&amp;Setup!$B$7&amp;Setup!$B$8,TImetable!$G$2:$G$500&amp;TImetable!$F$2:$F$500&amp;TImetable!$E$2:$E$500&amp;TImetable!$I$2:$I$500,TImetable!$H$2:$H$500,""))</f>
        <v/>
      </c>
      <c r="J154" s="138"/>
      <c r="K154" s="138" t="str" cm="1">
        <f t="array" ref="K154">IF($B$4="","",_xlfn.XLOOKUP(K$150&amp;$A154&amp;Setup!$B$7&amp;Setup!$B$8,TImetable!$G$2:$G$500&amp;TImetable!$F$2:$F$500&amp;TImetable!$E$2:$E$500&amp;TImetable!$I$2:$I$500,TImetable!$H$2:$H$500,""))</f>
        <v/>
      </c>
      <c r="L154" s="138"/>
      <c r="M154" s="138" t="str" cm="1">
        <f t="array" ref="M154">IF($B$4="","",_xlfn.XLOOKUP(M$150&amp;$A154&amp;Setup!$B$7&amp;Setup!$B$8,TImetable!$G$2:$G$500&amp;TImetable!$F$2:$F$500&amp;TImetable!$E$2:$E$500&amp;TImetable!$I$2:$I$500,TImetable!$H$2:$H$500,""))</f>
        <v/>
      </c>
      <c r="N154" s="138"/>
      <c r="O154" s="138" t="str" cm="1">
        <f t="array" ref="O154">IF($B$4="","",_xlfn.XLOOKUP(O$150&amp;$A154&amp;Setup!$B$7&amp;Setup!$B$8,TImetable!$G$2:$G$500&amp;TImetable!$F$2:$F$500&amp;TImetable!$E$2:$E$500&amp;TImetable!$I$2:$I$500,TImetable!$H$2:$H$500,""))</f>
        <v/>
      </c>
      <c r="P154" s="138"/>
      <c r="Q154" s="138" t="str" cm="1">
        <f t="array" ref="Q154">IF($B$4="","",_xlfn.XLOOKUP(Q$150&amp;$A154&amp;Setup!$B$7&amp;Setup!$B$8,TImetable!$G$2:$G$500&amp;TImetable!$F$2:$F$500&amp;TImetable!$E$2:$E$500&amp;TImetable!$I$2:$I$500,TImetable!$H$2:$H$500,""))</f>
        <v/>
      </c>
      <c r="R154" s="138"/>
      <c r="S154" s="138" t="str" cm="1">
        <f t="array" ref="S154">IF($B$4="","",_xlfn.XLOOKUP(S$150&amp;$A154&amp;Setup!$B$7&amp;Setup!$B$8,TImetable!$G$2:$G$500&amp;TImetable!$F$2:$F$500&amp;TImetable!$E$2:$E$500&amp;TImetable!$I$2:$I$500,TImetable!$H$2:$H$500,""))</f>
        <v/>
      </c>
      <c r="T154" s="138"/>
    </row>
    <row r="155" spans="1:22" ht="35.15" customHeight="1" x14ac:dyDescent="0.25">
      <c r="A155" s="135" t="str">
        <f>IF($B$4="","","Friday")</f>
        <v>Friday</v>
      </c>
      <c r="B155" s="135"/>
      <c r="C155" s="138" t="str" cm="1">
        <f t="array" ref="C155">IF($B$4="","",_xlfn.XLOOKUP(C$150&amp;$A155&amp;Setup!$B$7&amp;Setup!$B$8,TImetable!$G$2:$G$500&amp;TImetable!$F$2:$F$500&amp;TImetable!$E$2:$E$500&amp;TImetable!$I$2:$I$500,TImetable!$H$2:$H$500,""))</f>
        <v/>
      </c>
      <c r="D155" s="138"/>
      <c r="E155" s="138" t="s">
        <v>1755</v>
      </c>
      <c r="F155" s="138"/>
      <c r="G155" s="138" t="str" cm="1">
        <f t="array" ref="G155">IF($B$4="","",_xlfn.XLOOKUP(G$150&amp;$A155&amp;Setup!$B$7&amp;Setup!$B$8,TImetable!$G$2:$G$500&amp;TImetable!$F$2:$F$500&amp;TImetable!$E$2:$E$500&amp;TImetable!$I$2:$I$500,TImetable!$H$2:$H$500,""))</f>
        <v/>
      </c>
      <c r="H155" s="138"/>
      <c r="I155" s="138" t="str" cm="1">
        <f t="array" ref="I155">IF($B$4="","",_xlfn.XLOOKUP(I$150&amp;$A155&amp;Setup!$B$7&amp;Setup!$B$8,TImetable!$G$2:$G$500&amp;TImetable!$F$2:$F$500&amp;TImetable!$E$2:$E$500&amp;TImetable!$I$2:$I$500,TImetable!$H$2:$H$500,""))</f>
        <v/>
      </c>
      <c r="J155" s="138"/>
      <c r="K155" s="138" t="str" cm="1">
        <f t="array" ref="K155">IF($B$4="","",_xlfn.XLOOKUP(K$150&amp;$A155&amp;Setup!$B$7&amp;Setup!$B$8,TImetable!$G$2:$G$500&amp;TImetable!$F$2:$F$500&amp;TImetable!$E$2:$E$500&amp;TImetable!$I$2:$I$500,TImetable!$H$2:$H$500,""))</f>
        <v/>
      </c>
      <c r="L155" s="138"/>
      <c r="M155" s="138" t="str" cm="1">
        <f t="array" ref="M155">IF($B$4="","",_xlfn.XLOOKUP(M$150&amp;$A155&amp;Setup!$B$7&amp;Setup!$B$8,TImetable!$G$2:$G$500&amp;TImetable!$F$2:$F$500&amp;TImetable!$E$2:$E$500&amp;TImetable!$I$2:$I$500,TImetable!$H$2:$H$500,""))</f>
        <v/>
      </c>
      <c r="N155" s="138"/>
      <c r="O155" s="138" t="str" cm="1">
        <f t="array" ref="O155">IF($B$4="","",_xlfn.XLOOKUP(O$150&amp;$A155&amp;Setup!$B$7&amp;Setup!$B$8,TImetable!$G$2:$G$500&amp;TImetable!$F$2:$F$500&amp;TImetable!$E$2:$E$500&amp;TImetable!$I$2:$I$500,TImetable!$H$2:$H$500,""))</f>
        <v/>
      </c>
      <c r="P155" s="138"/>
      <c r="Q155" s="138" t="str" cm="1">
        <f t="array" ref="Q155">IF($B$4="","",_xlfn.XLOOKUP(Q$150&amp;$A155&amp;Setup!$B$7&amp;Setup!$B$8,TImetable!$G$2:$G$500&amp;TImetable!$F$2:$F$500&amp;TImetable!$E$2:$E$500&amp;TImetable!$I$2:$I$500,TImetable!$H$2:$H$500,""))</f>
        <v/>
      </c>
      <c r="R155" s="138"/>
      <c r="S155" s="138" t="str" cm="1">
        <f t="array" ref="S155">IF($B$4="","",_xlfn.XLOOKUP(S$150&amp;$A155&amp;Setup!$B$7&amp;Setup!$B$8,TImetable!$G$2:$G$500&amp;TImetable!$F$2:$F$500&amp;TImetable!$E$2:$E$500&amp;TImetable!$I$2:$I$500,TImetable!$H$2:$H$500,""))</f>
        <v/>
      </c>
      <c r="T155" s="138"/>
    </row>
    <row r="156" spans="1:22" ht="35.15" customHeight="1" x14ac:dyDescent="0.25">
      <c r="A156" s="135" t="str">
        <f>IF($B$4="","","Saturday")</f>
        <v>Saturday</v>
      </c>
      <c r="B156" s="135"/>
      <c r="C156" s="138" t="str" cm="1">
        <f t="array" ref="C156">IF($B$4="","",_xlfn.XLOOKUP(C$150&amp;$A156&amp;Setup!$B$7&amp;Setup!$B$8,TImetable!$G$2:$G$500&amp;TImetable!$F$2:$F$500&amp;TImetable!$E$2:$E$500&amp;TImetable!$I$2:$I$500,TImetable!$H$2:$H$500,""))</f>
        <v/>
      </c>
      <c r="D156" s="138"/>
      <c r="E156" s="138" t="str" cm="1">
        <f t="array" ref="E156">IF($B$4="","",_xlfn.XLOOKUP(E$150&amp;$A156&amp;Setup!$B$7&amp;Setup!$B$8,TImetable!$G$2:$G$500&amp;TImetable!$F$2:$F$500&amp;TImetable!$E$2:$E$500&amp;TImetable!$I$2:$I$500,TImetable!$H$2:$H$500,""))</f>
        <v/>
      </c>
      <c r="F156" s="138"/>
      <c r="G156" s="138" t="str" cm="1">
        <f t="array" ref="G156">IF($B$4="","",_xlfn.XLOOKUP(G$150&amp;$A156&amp;Setup!$B$7&amp;Setup!$B$8,TImetable!$G$2:$G$500&amp;TImetable!$F$2:$F$500&amp;TImetable!$E$2:$E$500&amp;TImetable!$I$2:$I$500,TImetable!$H$2:$H$500,""))</f>
        <v/>
      </c>
      <c r="H156" s="138"/>
      <c r="I156" s="138" t="str" cm="1">
        <f t="array" ref="I156">IF($B$4="","",_xlfn.XLOOKUP(I$150&amp;$A156&amp;Setup!$B$7&amp;Setup!$B$8,TImetable!$G$2:$G$500&amp;TImetable!$F$2:$F$500&amp;TImetable!$E$2:$E$500&amp;TImetable!$I$2:$I$500,TImetable!$H$2:$H$500,""))</f>
        <v/>
      </c>
      <c r="J156" s="138"/>
      <c r="K156" s="138" t="str" cm="1">
        <f t="array" ref="K156">IF($B$4="","",_xlfn.XLOOKUP(K$150&amp;$A156&amp;Setup!$B$7&amp;Setup!$B$8,TImetable!$G$2:$G$500&amp;TImetable!$F$2:$F$500&amp;TImetable!$E$2:$E$500&amp;TImetable!$I$2:$I$500,TImetable!$H$2:$H$500,""))</f>
        <v/>
      </c>
      <c r="L156" s="138"/>
      <c r="M156" s="138" t="str" cm="1">
        <f t="array" ref="M156">IF($B$4="","",_xlfn.XLOOKUP(M$150&amp;$A156&amp;Setup!$B$7&amp;Setup!$B$8,TImetable!$G$2:$G$500&amp;TImetable!$F$2:$F$500&amp;TImetable!$E$2:$E$500&amp;TImetable!$I$2:$I$500,TImetable!$H$2:$H$500,""))</f>
        <v/>
      </c>
      <c r="N156" s="138"/>
      <c r="O156" s="138" t="str" cm="1">
        <f t="array" ref="O156">IF($B$4="","",_xlfn.XLOOKUP(O$150&amp;$A156&amp;Setup!$B$7&amp;Setup!$B$8,TImetable!$G$2:$G$500&amp;TImetable!$F$2:$F$500&amp;TImetable!$E$2:$E$500&amp;TImetable!$I$2:$I$500,TImetable!$H$2:$H$500,""))</f>
        <v/>
      </c>
      <c r="P156" s="138"/>
      <c r="Q156" s="138" t="str" cm="1">
        <f t="array" ref="Q156">IF($B$4="","",_xlfn.XLOOKUP(Q$150&amp;$A156&amp;Setup!$B$7&amp;Setup!$B$8,TImetable!$G$2:$G$500&amp;TImetable!$F$2:$F$500&amp;TImetable!$E$2:$E$500&amp;TImetable!$I$2:$I$500,TImetable!$H$2:$H$500,""))</f>
        <v/>
      </c>
      <c r="R156" s="138"/>
      <c r="S156" s="138" t="str" cm="1">
        <f t="array" ref="S156">IF($B$4="","",_xlfn.XLOOKUP(S$150&amp;$A156&amp;Setup!$B$7&amp;Setup!$B$8,TImetable!$G$2:$G$500&amp;TImetable!$F$2:$F$500&amp;TImetable!$E$2:$E$500&amp;TImetable!$I$2:$I$500,TImetable!$H$2:$H$500,""))</f>
        <v/>
      </c>
      <c r="T156" s="138"/>
    </row>
    <row r="157" spans="1:22" ht="20.149999999999999" customHeight="1" x14ac:dyDescent="0.3">
      <c r="A157" s="90"/>
      <c r="B157" s="90"/>
      <c r="C157" s="90"/>
      <c r="D157" s="90"/>
      <c r="E157" s="90"/>
      <c r="F157" s="90"/>
      <c r="G157" s="90"/>
      <c r="H157" s="90"/>
      <c r="I157" s="90"/>
      <c r="J157" s="90"/>
      <c r="K157" s="90"/>
      <c r="L157" s="90"/>
      <c r="M157" s="90"/>
      <c r="N157" s="90"/>
      <c r="O157" s="90"/>
      <c r="P157" s="90"/>
      <c r="Q157" s="90"/>
      <c r="R157" s="90"/>
      <c r="S157" s="90"/>
      <c r="T157" s="90"/>
    </row>
    <row r="158" spans="1:22" ht="20.149999999999999" customHeight="1" x14ac:dyDescent="0.3">
      <c r="A158" s="90"/>
      <c r="B158" s="90"/>
      <c r="C158" s="90"/>
      <c r="D158" s="90"/>
      <c r="E158" s="90"/>
      <c r="F158" s="90"/>
      <c r="G158" s="90"/>
      <c r="H158" s="90"/>
      <c r="I158" s="90"/>
      <c r="J158" s="90"/>
      <c r="K158" s="90"/>
      <c r="L158" s="90"/>
      <c r="M158" s="90"/>
      <c r="N158" s="90"/>
      <c r="O158" s="90"/>
      <c r="P158" s="90"/>
      <c r="Q158" s="90"/>
      <c r="R158" s="90"/>
      <c r="S158" s="90"/>
      <c r="T158" s="90"/>
    </row>
    <row r="159" spans="1:22" ht="20.149999999999999" customHeight="1" x14ac:dyDescent="0.3">
      <c r="A159" s="90"/>
      <c r="B159" s="90"/>
      <c r="C159" s="90"/>
      <c r="D159" s="90"/>
      <c r="E159" s="90"/>
      <c r="F159" s="90"/>
      <c r="G159" s="90"/>
      <c r="H159" s="90"/>
      <c r="I159" s="90"/>
      <c r="J159" s="90"/>
      <c r="K159" s="90"/>
      <c r="L159" s="90"/>
      <c r="M159" s="90"/>
      <c r="N159" s="90"/>
      <c r="O159" s="90"/>
      <c r="P159" s="90"/>
      <c r="Q159" s="90"/>
      <c r="R159" s="90"/>
      <c r="S159" s="90"/>
      <c r="T159" s="90"/>
    </row>
    <row r="160" spans="1:22" ht="20.149999999999999" customHeight="1" x14ac:dyDescent="0.3">
      <c r="A160" s="90"/>
      <c r="B160" s="90"/>
      <c r="C160" s="90"/>
      <c r="D160" s="90"/>
      <c r="E160" s="90"/>
      <c r="F160" s="90"/>
      <c r="G160" s="90"/>
      <c r="H160" s="90"/>
      <c r="I160" s="90"/>
      <c r="J160" s="90"/>
      <c r="K160" s="90"/>
      <c r="L160" s="90"/>
      <c r="M160" s="90"/>
      <c r="N160" s="90"/>
      <c r="O160" s="90"/>
      <c r="P160" s="90"/>
      <c r="Q160" s="90"/>
      <c r="R160" s="90"/>
      <c r="S160" s="90"/>
      <c r="T160" s="90"/>
    </row>
    <row r="161" spans="1:20" ht="20.149999999999999" customHeight="1" x14ac:dyDescent="0.3">
      <c r="A161" s="90"/>
      <c r="B161" s="90"/>
      <c r="C161" s="90"/>
      <c r="D161" s="90"/>
      <c r="E161" s="90"/>
      <c r="F161" s="90"/>
      <c r="G161" s="90"/>
      <c r="H161" s="90"/>
      <c r="I161" s="90"/>
      <c r="J161" s="90"/>
      <c r="K161" s="90"/>
      <c r="L161" s="90"/>
      <c r="M161" s="90"/>
      <c r="N161" s="90"/>
      <c r="O161" s="90"/>
      <c r="P161" s="90"/>
      <c r="Q161" s="90"/>
      <c r="R161" s="90"/>
      <c r="S161" s="90"/>
      <c r="T161" s="90"/>
    </row>
    <row r="162" spans="1:20" ht="20.149999999999999" customHeight="1" x14ac:dyDescent="0.3">
      <c r="A162" s="90"/>
      <c r="B162" s="90"/>
      <c r="C162" s="90"/>
      <c r="D162" s="90"/>
      <c r="E162" s="90"/>
      <c r="F162" s="90"/>
      <c r="G162" s="90"/>
      <c r="H162" s="90"/>
      <c r="I162" s="90"/>
      <c r="J162" s="90"/>
      <c r="K162" s="90"/>
      <c r="L162" s="90"/>
      <c r="M162" s="90"/>
      <c r="N162" s="90"/>
      <c r="O162" s="90"/>
      <c r="P162" s="90"/>
      <c r="Q162" s="90"/>
      <c r="R162" s="90"/>
      <c r="S162" s="90"/>
      <c r="T162" s="90"/>
    </row>
    <row r="163" spans="1:20" ht="20.149999999999999" customHeight="1" x14ac:dyDescent="0.3">
      <c r="A163" s="90"/>
      <c r="B163" s="90"/>
      <c r="C163" s="90"/>
      <c r="D163" s="90"/>
      <c r="E163" s="90"/>
      <c r="F163" s="90"/>
      <c r="G163" s="90"/>
      <c r="H163" s="90"/>
      <c r="I163" s="90"/>
      <c r="J163" s="90"/>
      <c r="K163" s="90"/>
      <c r="L163" s="90"/>
      <c r="M163" s="90"/>
      <c r="N163" s="90"/>
      <c r="O163" s="90"/>
      <c r="P163" s="90"/>
      <c r="Q163" s="90"/>
      <c r="R163" s="90"/>
      <c r="S163" s="90"/>
      <c r="T163" s="90"/>
    </row>
    <row r="164" spans="1:20" ht="20.149999999999999" customHeight="1" x14ac:dyDescent="0.3">
      <c r="A164" s="90"/>
      <c r="B164" s="90"/>
      <c r="C164" s="90"/>
      <c r="D164" s="90"/>
      <c r="E164" s="90"/>
      <c r="F164" s="90"/>
      <c r="G164" s="90"/>
      <c r="H164" s="90"/>
      <c r="I164" s="90"/>
      <c r="J164" s="90"/>
      <c r="K164" s="90"/>
      <c r="L164" s="90"/>
      <c r="M164" s="90"/>
      <c r="N164" s="90"/>
      <c r="O164" s="90"/>
      <c r="P164" s="90"/>
      <c r="Q164" s="90"/>
      <c r="R164" s="90"/>
      <c r="S164" s="90"/>
      <c r="T164" s="90"/>
    </row>
    <row r="165" spans="1:20" ht="14" x14ac:dyDescent="0.3">
      <c r="A165" s="90"/>
      <c r="B165" s="90"/>
      <c r="C165" s="90"/>
      <c r="D165" s="90"/>
      <c r="E165" s="90"/>
      <c r="F165" s="90"/>
      <c r="G165" s="90"/>
      <c r="H165" s="90"/>
      <c r="I165" s="90"/>
      <c r="J165" s="90"/>
      <c r="K165" s="90"/>
      <c r="L165" s="90"/>
      <c r="M165" s="90"/>
      <c r="N165" s="90"/>
      <c r="O165" s="90"/>
      <c r="P165" s="90"/>
      <c r="Q165" s="90"/>
      <c r="R165" s="90"/>
      <c r="S165" s="90"/>
      <c r="T165" s="90"/>
    </row>
    <row r="166" spans="1:20" ht="25" customHeight="1" x14ac:dyDescent="0.25">
      <c r="A166" s="152" t="str">
        <f>IF($B$4="","","1.8 Assessment Plan ")</f>
        <v xml:space="preserve">1.8 Assessment Plan </v>
      </c>
      <c r="B166" s="152"/>
      <c r="C166" s="152"/>
      <c r="D166" s="152"/>
      <c r="E166" s="152"/>
      <c r="F166" s="152"/>
      <c r="G166" s="152"/>
      <c r="H166" s="152"/>
      <c r="I166" s="152"/>
      <c r="J166" s="152"/>
      <c r="K166" s="152"/>
      <c r="L166" s="152"/>
      <c r="M166" s="152"/>
      <c r="N166" s="152"/>
      <c r="O166" s="152"/>
      <c r="P166" s="152"/>
      <c r="Q166" s="152"/>
      <c r="R166" s="152"/>
      <c r="S166" s="152"/>
      <c r="T166" s="152"/>
    </row>
    <row r="167" spans="1:20" ht="10.5" customHeight="1" x14ac:dyDescent="0.25">
      <c r="A167" s="151"/>
      <c r="B167" s="151"/>
      <c r="C167" s="151"/>
      <c r="D167" s="151"/>
      <c r="E167" s="151"/>
      <c r="F167" s="151"/>
      <c r="G167" s="151"/>
      <c r="H167" s="151"/>
      <c r="I167" s="151"/>
      <c r="J167" s="151"/>
      <c r="K167" s="151"/>
      <c r="L167" s="151"/>
      <c r="M167" s="151"/>
      <c r="N167" s="151"/>
      <c r="O167" s="151"/>
      <c r="P167" s="151"/>
      <c r="Q167" s="151"/>
      <c r="R167" s="151"/>
      <c r="S167" s="151"/>
      <c r="T167" s="151"/>
    </row>
    <row r="168" spans="1:20" ht="30.75" customHeight="1" x14ac:dyDescent="0.25">
      <c r="A168" s="137" t="str">
        <f>IF($B$4="","","COs")</f>
        <v>COs</v>
      </c>
      <c r="B168" s="137"/>
      <c r="C168" s="137"/>
      <c r="D168" s="137"/>
      <c r="E168" s="137"/>
      <c r="F168" s="137"/>
      <c r="G168" s="137"/>
      <c r="H168" s="137"/>
      <c r="I168" s="137"/>
      <c r="J168" s="137"/>
      <c r="K168" s="137" t="str">
        <f>IF($B$4="","","Marks &amp; Weightage")</f>
        <v>Marks &amp; Weightage</v>
      </c>
      <c r="L168" s="137"/>
      <c r="M168" s="137"/>
      <c r="N168" s="137"/>
      <c r="O168" s="137"/>
      <c r="P168" s="137"/>
      <c r="Q168" s="137"/>
      <c r="R168" s="137"/>
      <c r="S168" s="137"/>
      <c r="T168" s="137"/>
    </row>
    <row r="169" spans="1:20" ht="55.5" customHeight="1" x14ac:dyDescent="0.25">
      <c r="A169" s="127" t="str">
        <f>IF($B$4="","","CO No.")</f>
        <v>CO No.</v>
      </c>
      <c r="B169" s="147" t="str">
        <f>IF($B$4="","","CO Name")</f>
        <v>CO Name</v>
      </c>
      <c r="C169" s="147"/>
      <c r="D169" s="147"/>
      <c r="E169" s="147"/>
      <c r="F169" s="147"/>
      <c r="G169" s="147"/>
      <c r="H169" s="147"/>
      <c r="I169" s="147"/>
      <c r="J169" s="147"/>
      <c r="K169" s="146" t="str">
        <f>IF($B$4="","","MSE Marks
(Max. 50)")</f>
        <v>MSE Marks
(Max. 50)</v>
      </c>
      <c r="L169" s="146"/>
      <c r="M169" s="146" t="str">
        <f>IF($B$4="","","Assignment Marks
(Max. 20)")</f>
        <v>Assignment Marks
(Max. 20)</v>
      </c>
      <c r="N169" s="146"/>
      <c r="O169" s="146" t="str">
        <f>IF($B$4="","","ESE Marks
(Max. 100)")</f>
        <v>ESE Marks
(Max. 100)</v>
      </c>
      <c r="P169" s="146"/>
      <c r="Q169" s="146" t="str">
        <f>IF($B$4="","","Actual
CO wise
Weightage")</f>
        <v>Actual
CO wise
Weightage</v>
      </c>
      <c r="R169" s="146"/>
      <c r="S169" s="146" t="str">
        <f>IF($B$4="","","Expected CO wise
Weightage")</f>
        <v>Expected CO wise
Weightage</v>
      </c>
      <c r="T169" s="146"/>
    </row>
    <row r="170" spans="1:20" ht="50.15" customHeight="1" x14ac:dyDescent="0.25">
      <c r="A170" s="91" t="str">
        <f>IF(Setup!C3="","",Setup!C3)</f>
        <v>CO1</v>
      </c>
      <c r="B170" s="149" t="str">
        <f>IF(Setup!D3="","",Setup!D3)</f>
        <v>Apply vector operations for similarity learning.</v>
      </c>
      <c r="C170" s="149"/>
      <c r="D170" s="149"/>
      <c r="E170" s="149"/>
      <c r="F170" s="149"/>
      <c r="G170" s="149"/>
      <c r="H170" s="149"/>
      <c r="I170" s="149"/>
      <c r="J170" s="149"/>
      <c r="K170" s="150">
        <v>10</v>
      </c>
      <c r="L170" s="150"/>
      <c r="M170" s="150">
        <v>10</v>
      </c>
      <c r="N170" s="150"/>
      <c r="O170" s="150">
        <v>20</v>
      </c>
      <c r="P170" s="150"/>
      <c r="Q170" s="148">
        <f>IF(A170="","",IF(K170="",(M170+(O170/2))/100,IF(M170="",((K170/1.666)+(O170/2))/100,IF(O170="",((K170/1.666)+M170)/100,((K170/1.666)+M170+(O170/2))/100))))</f>
        <v>0.26002400960384153</v>
      </c>
      <c r="R170" s="148"/>
      <c r="S170" s="148">
        <f>IF(A170="","",COUNTIF('Lesson Plan - Sort'!$D$3:$D$50,A170)/36)</f>
        <v>0.27777777777777779</v>
      </c>
      <c r="T170" s="148"/>
    </row>
    <row r="171" spans="1:20" ht="50.15" customHeight="1" x14ac:dyDescent="0.25">
      <c r="A171" s="91" t="str">
        <f>IF(Setup!C4="","",Setup!C4)</f>
        <v>CO2</v>
      </c>
      <c r="B171" s="149" t="str">
        <f>IF(Setup!D4="","",Setup!D4)</f>
        <v>Analyse matrix representations in AI &amp; ML models.</v>
      </c>
      <c r="C171" s="149"/>
      <c r="D171" s="149"/>
      <c r="E171" s="149"/>
      <c r="F171" s="149"/>
      <c r="G171" s="149"/>
      <c r="H171" s="149"/>
      <c r="I171" s="149"/>
      <c r="J171" s="149"/>
      <c r="K171" s="150">
        <v>20</v>
      </c>
      <c r="L171" s="150"/>
      <c r="M171" s="150">
        <v>5</v>
      </c>
      <c r="N171" s="150"/>
      <c r="O171" s="150">
        <v>40</v>
      </c>
      <c r="P171" s="150"/>
      <c r="Q171" s="148">
        <f>IF(A171="","",IF(K171="",(M171+(O171/2))/100,IF(M171="",((K171/1.666)+(O171/2))/100,IF(O171="",((K171/1.666)+M171)/100,((K171/1.666)+M171+(O171/2))/100))))</f>
        <v>0.3700480192076831</v>
      </c>
      <c r="R171" s="148"/>
      <c r="S171" s="148">
        <f>IF(A171="","",COUNTIF('Lesson Plan - Sort'!$D$3:$D$50,A171)/36)</f>
        <v>0.3888888888888889</v>
      </c>
      <c r="T171" s="148"/>
    </row>
    <row r="172" spans="1:20" ht="50.15" customHeight="1" x14ac:dyDescent="0.25">
      <c r="A172" s="91" t="str">
        <f>IF(Setup!C5="","",Setup!C5)</f>
        <v>CO3</v>
      </c>
      <c r="B172" s="149" t="str">
        <f>IF(Setup!D5="","",Setup!D5)</f>
        <v>Apply matrix calculus for optimization in learning systems.</v>
      </c>
      <c r="C172" s="149"/>
      <c r="D172" s="149"/>
      <c r="E172" s="149"/>
      <c r="F172" s="149"/>
      <c r="G172" s="149"/>
      <c r="H172" s="149"/>
      <c r="I172" s="149"/>
      <c r="J172" s="149"/>
      <c r="K172" s="150">
        <v>20</v>
      </c>
      <c r="L172" s="150"/>
      <c r="M172" s="150">
        <v>5</v>
      </c>
      <c r="N172" s="150"/>
      <c r="O172" s="150">
        <v>40</v>
      </c>
      <c r="P172" s="150"/>
      <c r="Q172" s="148">
        <f>IF(A172="","",IF(K172="",(M172+(O172/2))/100,IF(M172="",((K172/1.666)+(O172/2))/100,IF(O172="",((K172/1.666)+M172)/100,((K172/1.666)+M172+(O172/2))/100))))</f>
        <v>0.3700480192076831</v>
      </c>
      <c r="R172" s="148"/>
      <c r="S172" s="148">
        <f>IF(A172="","",COUNTIF('Lesson Plan - Sort'!$D$3:$D$50,A172)/36)</f>
        <v>0.33333333333333331</v>
      </c>
      <c r="T172" s="148"/>
    </row>
    <row r="173" spans="1:20" ht="50.15" customHeight="1" x14ac:dyDescent="0.25">
      <c r="A173" s="91" t="str">
        <f>IF(Setup!C6="","",Setup!C6)</f>
        <v/>
      </c>
      <c r="B173" s="149" t="str">
        <f>IF(Setup!D6="","",Setup!D6)</f>
        <v/>
      </c>
      <c r="C173" s="149"/>
      <c r="D173" s="149"/>
      <c r="E173" s="149"/>
      <c r="F173" s="149"/>
      <c r="G173" s="149"/>
      <c r="H173" s="149"/>
      <c r="I173" s="149"/>
      <c r="J173" s="149"/>
      <c r="K173" s="150"/>
      <c r="L173" s="150"/>
      <c r="M173" s="150"/>
      <c r="N173" s="150"/>
      <c r="O173" s="150"/>
      <c r="P173" s="150"/>
      <c r="Q173" s="148" t="str">
        <f>IF(A173="","",IF(K173="",(M173+(O173/2))/100,IF(M173="",((K173/1.666)+(O173/2))/100,IF(O173="",((K173/1.666)+M173)/100,((K173/1.666)+M173+(O173/2))/100))))</f>
        <v/>
      </c>
      <c r="R173" s="148"/>
      <c r="S173" s="148" t="str">
        <f>IF(A173="","",COUNTIF('Lesson Plan - Sort'!$D$3:$D$50,A173)/36)</f>
        <v/>
      </c>
      <c r="T173" s="148"/>
    </row>
    <row r="174" spans="1:20" ht="50.15" customHeight="1" x14ac:dyDescent="0.25">
      <c r="A174" s="91" t="str">
        <f>IF(Setup!C7="","",Setup!C7)</f>
        <v/>
      </c>
      <c r="B174" s="149" t="str">
        <f>IF(Setup!D7="","",Setup!D7)</f>
        <v/>
      </c>
      <c r="C174" s="149"/>
      <c r="D174" s="149"/>
      <c r="E174" s="149"/>
      <c r="F174" s="149"/>
      <c r="G174" s="149"/>
      <c r="H174" s="149"/>
      <c r="I174" s="149"/>
      <c r="J174" s="149"/>
      <c r="K174" s="150"/>
      <c r="L174" s="150"/>
      <c r="M174" s="150"/>
      <c r="N174" s="150"/>
      <c r="O174" s="150"/>
      <c r="P174" s="150"/>
      <c r="Q174" s="148" t="str">
        <f>IF(A174="","",IF(K174="",(M174+(O174/2))/100,IF(M174="",((K174/1.666)+(O174/2))/100,IF(O174="",((K174/1.666)+M174)/100,((K174/1.666)+M174+(O174/2))/100))))</f>
        <v/>
      </c>
      <c r="R174" s="148"/>
      <c r="S174" s="148" t="str">
        <f>IF(A174="","",COUNTIF('Lesson Plan - Sort'!$D$3:$D$50,A174)/36)</f>
        <v/>
      </c>
      <c r="T174" s="148"/>
    </row>
    <row r="175" spans="1:20" ht="50.15" customHeight="1" x14ac:dyDescent="0.25">
      <c r="A175" s="91"/>
      <c r="B175" s="146" t="str">
        <f>IF($B$4="","","Marks (weightage)")</f>
        <v>Marks (weightage)</v>
      </c>
      <c r="C175" s="146"/>
      <c r="D175" s="146"/>
      <c r="E175" s="146"/>
      <c r="F175" s="146"/>
      <c r="G175" s="146"/>
      <c r="H175" s="146"/>
      <c r="I175" s="146"/>
      <c r="J175" s="146"/>
      <c r="K175" s="147">
        <f>IF($B$4="","",0.3)</f>
        <v>0.3</v>
      </c>
      <c r="L175" s="147"/>
      <c r="M175" s="147">
        <f>IF($B$4="","",0.2)</f>
        <v>0.2</v>
      </c>
      <c r="N175" s="147"/>
      <c r="O175" s="147">
        <f>IF($B$4="","",0.5)</f>
        <v>0.5</v>
      </c>
      <c r="P175" s="147"/>
      <c r="Q175" s="148">
        <f>IF($B$4="","",SUM(Q170:R174))</f>
        <v>1.0001200480192078</v>
      </c>
      <c r="R175" s="148"/>
      <c r="S175" s="148">
        <f>IF($B$4="","",SUM(S170:T174))</f>
        <v>1</v>
      </c>
      <c r="T175" s="148"/>
    </row>
    <row r="176" spans="1:20" ht="14" x14ac:dyDescent="0.3">
      <c r="A176" s="90"/>
      <c r="B176" s="90"/>
      <c r="C176" s="90"/>
      <c r="D176" s="90"/>
      <c r="E176" s="90"/>
      <c r="F176" s="90"/>
      <c r="G176" s="90"/>
      <c r="H176" s="90"/>
      <c r="I176" s="90"/>
      <c r="J176" s="90"/>
      <c r="K176" s="90"/>
      <c r="L176" s="90"/>
      <c r="M176" s="90"/>
      <c r="N176" s="90"/>
      <c r="O176" s="90"/>
      <c r="P176" s="90"/>
      <c r="Q176" s="90"/>
      <c r="R176" s="90"/>
      <c r="S176" s="90"/>
    </row>
    <row r="177" spans="1:20" ht="14" x14ac:dyDescent="0.3">
      <c r="A177" s="90"/>
      <c r="B177" s="90"/>
      <c r="C177" s="90"/>
      <c r="D177" s="90"/>
      <c r="E177" s="90"/>
      <c r="F177" s="90"/>
      <c r="G177" s="90"/>
      <c r="H177" s="90"/>
      <c r="I177" s="90"/>
      <c r="J177" s="90"/>
      <c r="K177" s="90"/>
      <c r="L177" s="90"/>
      <c r="M177" s="90"/>
      <c r="N177" s="90"/>
      <c r="O177" s="90"/>
      <c r="P177" s="90"/>
      <c r="Q177" s="90"/>
      <c r="R177" s="90"/>
      <c r="S177" s="90"/>
      <c r="T177" s="90"/>
    </row>
    <row r="178" spans="1:20" ht="14" x14ac:dyDescent="0.3">
      <c r="A178" s="90"/>
      <c r="B178" s="90"/>
      <c r="C178" s="90"/>
      <c r="D178" s="90"/>
      <c r="E178" s="90"/>
      <c r="F178" s="90"/>
      <c r="G178" s="90"/>
      <c r="H178" s="90"/>
      <c r="I178" s="90"/>
      <c r="J178" s="90"/>
      <c r="K178" s="90"/>
      <c r="L178" s="90"/>
      <c r="M178" s="90"/>
      <c r="N178" s="90"/>
      <c r="O178" s="90"/>
      <c r="P178" s="90"/>
      <c r="Q178" s="90"/>
      <c r="R178" s="90"/>
      <c r="S178" s="90"/>
      <c r="T178" s="90"/>
    </row>
    <row r="179" spans="1:20" ht="14" x14ac:dyDescent="0.3">
      <c r="A179" s="90"/>
      <c r="B179" s="90"/>
      <c r="C179" s="90"/>
      <c r="D179" s="90"/>
      <c r="E179" s="90"/>
      <c r="F179" s="90"/>
      <c r="G179" s="90"/>
      <c r="H179" s="90"/>
      <c r="I179" s="90"/>
      <c r="J179" s="90"/>
      <c r="K179" s="90"/>
      <c r="L179" s="90"/>
      <c r="M179" s="90"/>
      <c r="N179" s="90"/>
      <c r="O179" s="90"/>
      <c r="P179" s="90"/>
      <c r="Q179" s="90"/>
      <c r="R179" s="90"/>
      <c r="S179" s="90"/>
      <c r="T179" s="90"/>
    </row>
    <row r="180" spans="1:20" ht="14" x14ac:dyDescent="0.3">
      <c r="A180" s="90"/>
      <c r="B180" s="90"/>
      <c r="C180" s="90"/>
      <c r="D180" s="90"/>
      <c r="E180" s="90"/>
      <c r="F180" s="90"/>
      <c r="G180" s="90"/>
      <c r="H180" s="90"/>
      <c r="I180" s="90"/>
      <c r="J180" s="90"/>
      <c r="K180" s="90"/>
      <c r="L180" s="90"/>
      <c r="M180" s="90"/>
      <c r="N180" s="90"/>
      <c r="O180" s="90"/>
      <c r="P180" s="90"/>
      <c r="Q180" s="90"/>
      <c r="R180" s="90"/>
      <c r="S180" s="90"/>
      <c r="T180" s="90"/>
    </row>
    <row r="181" spans="1:20" ht="14" x14ac:dyDescent="0.3">
      <c r="A181" s="90"/>
      <c r="B181" s="90"/>
      <c r="C181" s="90"/>
      <c r="D181" s="90"/>
      <c r="E181" s="90"/>
      <c r="F181" s="90"/>
      <c r="G181" s="90"/>
      <c r="H181" s="90"/>
      <c r="I181" s="90"/>
      <c r="J181" s="90"/>
      <c r="K181" s="90"/>
      <c r="L181" s="90"/>
      <c r="M181" s="90"/>
      <c r="N181" s="90"/>
      <c r="O181" s="90"/>
      <c r="P181" s="90"/>
      <c r="Q181" s="90"/>
      <c r="R181" s="90"/>
      <c r="S181" s="90"/>
      <c r="T181" s="90"/>
    </row>
    <row r="182" spans="1:20" ht="14" x14ac:dyDescent="0.3">
      <c r="A182" s="90"/>
      <c r="B182" s="90"/>
      <c r="C182" s="90"/>
      <c r="D182" s="90"/>
      <c r="E182" s="90"/>
      <c r="F182" s="90"/>
      <c r="G182" s="90"/>
      <c r="H182" s="90"/>
      <c r="I182" s="90"/>
      <c r="J182" s="90"/>
      <c r="K182" s="90"/>
      <c r="L182" s="90"/>
      <c r="M182" s="90"/>
      <c r="N182" s="90"/>
      <c r="O182" s="90"/>
      <c r="P182" s="90"/>
      <c r="Q182" s="90"/>
      <c r="R182" s="90"/>
      <c r="S182" s="90"/>
      <c r="T182" s="90"/>
    </row>
    <row r="183" spans="1:20" ht="14" x14ac:dyDescent="0.3">
      <c r="A183" s="90"/>
      <c r="B183" s="90"/>
      <c r="C183" s="90"/>
      <c r="D183" s="90"/>
      <c r="E183" s="90"/>
      <c r="F183" s="90"/>
      <c r="G183" s="90"/>
      <c r="H183" s="90"/>
      <c r="I183" s="90"/>
      <c r="J183" s="90"/>
      <c r="K183" s="90"/>
      <c r="L183" s="90"/>
      <c r="M183" s="90"/>
      <c r="N183" s="90"/>
      <c r="O183" s="90"/>
      <c r="P183" s="90"/>
      <c r="Q183" s="90"/>
      <c r="R183" s="90"/>
      <c r="S183" s="90"/>
      <c r="T183" s="90"/>
    </row>
    <row r="184" spans="1:20" ht="14" x14ac:dyDescent="0.3">
      <c r="A184" s="90"/>
      <c r="B184" s="90"/>
      <c r="C184" s="90"/>
      <c r="D184" s="90"/>
      <c r="E184" s="90"/>
      <c r="F184" s="90"/>
      <c r="G184" s="90"/>
      <c r="H184" s="90"/>
      <c r="I184" s="90"/>
      <c r="J184" s="90"/>
      <c r="K184" s="90"/>
      <c r="L184" s="90"/>
      <c r="M184" s="90"/>
      <c r="N184" s="90"/>
      <c r="O184" s="90"/>
      <c r="P184" s="90"/>
      <c r="Q184" s="90"/>
      <c r="R184" s="90"/>
      <c r="S184" s="90"/>
      <c r="T184" s="90"/>
    </row>
    <row r="185" spans="1:20" ht="14" x14ac:dyDescent="0.3">
      <c r="A185" s="90"/>
      <c r="B185" s="90"/>
      <c r="C185" s="90"/>
      <c r="D185" s="90"/>
      <c r="E185" s="90"/>
      <c r="F185" s="90"/>
      <c r="G185" s="90"/>
      <c r="H185" s="90"/>
      <c r="I185" s="90"/>
      <c r="J185" s="90"/>
      <c r="K185" s="90"/>
      <c r="L185" s="90"/>
      <c r="M185" s="90"/>
      <c r="N185" s="90"/>
      <c r="O185" s="90"/>
      <c r="P185" s="90"/>
      <c r="Q185" s="90"/>
      <c r="R185" s="90"/>
      <c r="S185" s="90"/>
      <c r="T185" s="90"/>
    </row>
    <row r="186" spans="1:20" ht="14" x14ac:dyDescent="0.3">
      <c r="A186" s="90"/>
      <c r="B186" s="90"/>
      <c r="C186" s="90"/>
      <c r="D186" s="90"/>
      <c r="E186" s="90"/>
      <c r="F186" s="90"/>
      <c r="G186" s="90"/>
      <c r="H186" s="90"/>
      <c r="I186" s="90"/>
      <c r="J186" s="90"/>
      <c r="K186" s="90"/>
      <c r="L186" s="90"/>
      <c r="M186" s="90"/>
      <c r="N186" s="90"/>
      <c r="O186" s="90"/>
      <c r="P186" s="90"/>
      <c r="Q186" s="90"/>
      <c r="R186" s="90"/>
      <c r="S186" s="90"/>
      <c r="T186" s="90"/>
    </row>
    <row r="187" spans="1:20" ht="14" x14ac:dyDescent="0.3">
      <c r="A187" s="90"/>
      <c r="B187" s="90"/>
      <c r="C187" s="90"/>
      <c r="D187" s="90"/>
      <c r="E187" s="90"/>
      <c r="F187" s="90"/>
      <c r="G187" s="90"/>
      <c r="H187" s="90"/>
      <c r="I187" s="90"/>
      <c r="J187" s="90"/>
      <c r="K187" s="90"/>
      <c r="L187" s="90"/>
      <c r="M187" s="90"/>
      <c r="N187" s="90"/>
      <c r="O187" s="90"/>
      <c r="P187" s="90"/>
      <c r="Q187" s="90"/>
      <c r="R187" s="90"/>
      <c r="S187" s="90"/>
      <c r="T187" s="90"/>
    </row>
    <row r="188" spans="1:20" ht="14" x14ac:dyDescent="0.3">
      <c r="A188" s="90"/>
      <c r="B188" s="90"/>
      <c r="C188" s="90"/>
      <c r="D188" s="90"/>
      <c r="E188" s="90"/>
      <c r="F188" s="90"/>
      <c r="G188" s="90"/>
      <c r="H188" s="90"/>
      <c r="I188" s="90"/>
      <c r="J188" s="90"/>
      <c r="K188" s="90"/>
      <c r="L188" s="90"/>
      <c r="M188" s="90"/>
      <c r="N188" s="90"/>
      <c r="O188" s="90"/>
      <c r="P188" s="90"/>
      <c r="Q188" s="90"/>
      <c r="R188" s="90"/>
      <c r="S188" s="90"/>
      <c r="T188" s="90"/>
    </row>
    <row r="189" spans="1:20" ht="14" x14ac:dyDescent="0.3">
      <c r="A189" s="90"/>
      <c r="B189" s="90"/>
      <c r="C189" s="90"/>
      <c r="D189" s="90"/>
      <c r="E189" s="90"/>
      <c r="F189" s="90"/>
      <c r="G189" s="90"/>
      <c r="H189" s="90"/>
      <c r="I189" s="90"/>
      <c r="J189" s="90"/>
      <c r="K189" s="90"/>
      <c r="L189" s="90"/>
      <c r="M189" s="90"/>
      <c r="N189" s="90"/>
      <c r="O189" s="90"/>
      <c r="P189" s="90"/>
      <c r="Q189" s="90"/>
      <c r="R189" s="90"/>
      <c r="S189" s="90"/>
      <c r="T189" s="90"/>
    </row>
    <row r="190" spans="1:20" ht="14" x14ac:dyDescent="0.3">
      <c r="A190" s="90"/>
      <c r="B190" s="90"/>
      <c r="C190" s="90"/>
      <c r="D190" s="90"/>
      <c r="E190" s="90"/>
      <c r="F190" s="90"/>
      <c r="G190" s="90"/>
      <c r="H190" s="90"/>
      <c r="I190" s="90"/>
      <c r="J190" s="90"/>
      <c r="K190" s="90"/>
      <c r="L190" s="90"/>
      <c r="M190" s="90"/>
      <c r="N190" s="90"/>
      <c r="O190" s="90"/>
      <c r="P190" s="90"/>
      <c r="Q190" s="90"/>
      <c r="R190" s="90"/>
      <c r="S190" s="90"/>
      <c r="T190" s="90"/>
    </row>
    <row r="191" spans="1:20" ht="14" x14ac:dyDescent="0.3">
      <c r="A191" s="90"/>
      <c r="B191" s="90"/>
      <c r="C191" s="90"/>
      <c r="D191" s="90"/>
      <c r="E191" s="90"/>
      <c r="F191" s="90"/>
      <c r="G191" s="90"/>
      <c r="H191" s="90"/>
      <c r="I191" s="90"/>
      <c r="J191" s="90"/>
      <c r="K191" s="90"/>
      <c r="L191" s="90"/>
      <c r="M191" s="90"/>
      <c r="N191" s="90"/>
      <c r="O191" s="90"/>
      <c r="P191" s="90"/>
      <c r="Q191" s="90"/>
      <c r="R191" s="90"/>
      <c r="S191" s="90"/>
      <c r="T191" s="90"/>
    </row>
    <row r="192" spans="1:20" ht="14" x14ac:dyDescent="0.3">
      <c r="A192" s="90"/>
      <c r="B192" s="90"/>
      <c r="C192" s="90"/>
      <c r="D192" s="90"/>
      <c r="E192" s="90"/>
      <c r="F192" s="90"/>
      <c r="G192" s="90"/>
      <c r="H192" s="90"/>
      <c r="I192" s="90"/>
      <c r="J192" s="90"/>
      <c r="K192" s="90"/>
      <c r="L192" s="90"/>
      <c r="M192" s="90"/>
      <c r="N192" s="90"/>
      <c r="O192" s="90"/>
      <c r="P192" s="90"/>
      <c r="Q192" s="90"/>
      <c r="R192" s="90"/>
      <c r="S192" s="90"/>
      <c r="T192" s="90"/>
    </row>
    <row r="193" spans="1:20" ht="14" x14ac:dyDescent="0.3">
      <c r="A193" s="90"/>
      <c r="B193" s="90"/>
      <c r="C193" s="90"/>
      <c r="D193" s="90"/>
      <c r="E193" s="90"/>
      <c r="F193" s="90"/>
      <c r="G193" s="90"/>
      <c r="H193" s="90"/>
      <c r="I193" s="90"/>
      <c r="J193" s="90"/>
      <c r="K193" s="90"/>
      <c r="L193" s="90"/>
      <c r="M193" s="90"/>
      <c r="N193" s="90"/>
      <c r="O193" s="90"/>
      <c r="P193" s="90"/>
      <c r="Q193" s="90"/>
      <c r="R193" s="90"/>
      <c r="S193" s="90"/>
      <c r="T193" s="90"/>
    </row>
    <row r="194" spans="1:20" ht="14" x14ac:dyDescent="0.3">
      <c r="A194" s="90"/>
      <c r="B194" s="90"/>
      <c r="C194" s="90"/>
      <c r="D194" s="90"/>
      <c r="E194" s="90"/>
      <c r="F194" s="90"/>
      <c r="G194" s="90"/>
      <c r="H194" s="90"/>
      <c r="I194" s="90"/>
      <c r="J194" s="90"/>
      <c r="K194" s="90"/>
      <c r="L194" s="90"/>
      <c r="M194" s="90"/>
      <c r="N194" s="90"/>
      <c r="O194" s="90"/>
      <c r="P194" s="90"/>
      <c r="Q194" s="90"/>
      <c r="R194" s="90"/>
      <c r="S194" s="90"/>
      <c r="T194" s="90"/>
    </row>
    <row r="195" spans="1:20" ht="14" x14ac:dyDescent="0.3">
      <c r="A195" s="90"/>
      <c r="B195" s="90"/>
      <c r="C195" s="90"/>
      <c r="D195" s="90"/>
      <c r="E195" s="90"/>
      <c r="F195" s="90"/>
      <c r="G195" s="90"/>
      <c r="H195" s="90"/>
      <c r="I195" s="90"/>
      <c r="J195" s="90"/>
      <c r="K195" s="90"/>
      <c r="L195" s="90"/>
      <c r="M195" s="90"/>
      <c r="N195" s="90"/>
      <c r="O195" s="90"/>
      <c r="P195" s="90"/>
      <c r="Q195" s="90"/>
      <c r="R195" s="90"/>
      <c r="S195" s="90"/>
      <c r="T195" s="90"/>
    </row>
    <row r="196" spans="1:20" ht="14" x14ac:dyDescent="0.3">
      <c r="A196" s="90"/>
      <c r="B196" s="90"/>
      <c r="C196" s="90"/>
      <c r="D196" s="90"/>
      <c r="E196" s="90"/>
      <c r="F196" s="90"/>
      <c r="G196" s="90"/>
      <c r="H196" s="90"/>
      <c r="I196" s="90"/>
      <c r="J196" s="90"/>
      <c r="K196" s="90"/>
      <c r="L196" s="90"/>
      <c r="M196" s="90"/>
      <c r="N196" s="90"/>
      <c r="O196" s="90"/>
      <c r="P196" s="90"/>
      <c r="Q196" s="90"/>
      <c r="R196" s="90"/>
      <c r="S196" s="90"/>
      <c r="T196" s="90"/>
    </row>
    <row r="197" spans="1:20" ht="14" x14ac:dyDescent="0.3">
      <c r="A197" s="90"/>
      <c r="B197" s="90"/>
      <c r="C197" s="90"/>
      <c r="D197" s="90"/>
      <c r="E197" s="90"/>
      <c r="F197" s="90"/>
      <c r="G197" s="90"/>
      <c r="H197" s="90"/>
      <c r="I197" s="90"/>
      <c r="J197" s="90"/>
      <c r="K197" s="90"/>
      <c r="L197" s="90"/>
      <c r="M197" s="90"/>
      <c r="N197" s="90"/>
      <c r="O197" s="90"/>
      <c r="P197" s="90"/>
      <c r="Q197" s="90"/>
      <c r="R197" s="90"/>
      <c r="S197" s="90"/>
      <c r="T197" s="90"/>
    </row>
    <row r="198" spans="1:20" ht="14" x14ac:dyDescent="0.3">
      <c r="A198" s="90"/>
      <c r="B198" s="90"/>
      <c r="C198" s="90"/>
      <c r="D198" s="90"/>
      <c r="E198" s="90"/>
      <c r="F198" s="90"/>
      <c r="G198" s="90"/>
      <c r="H198" s="90"/>
      <c r="I198" s="90"/>
      <c r="J198" s="90"/>
      <c r="K198" s="90"/>
      <c r="L198" s="90"/>
      <c r="M198" s="90"/>
      <c r="N198" s="90"/>
      <c r="O198" s="90"/>
      <c r="P198" s="90"/>
      <c r="Q198" s="90"/>
      <c r="R198" s="90"/>
      <c r="S198" s="90"/>
      <c r="T198" s="90"/>
    </row>
    <row r="199" spans="1:20" ht="14" x14ac:dyDescent="0.3">
      <c r="A199" s="90"/>
      <c r="B199" s="90"/>
      <c r="C199" s="90"/>
      <c r="D199" s="90"/>
      <c r="E199" s="90"/>
      <c r="F199" s="90"/>
      <c r="G199" s="90"/>
      <c r="H199" s="90"/>
      <c r="I199" s="90"/>
      <c r="J199" s="90"/>
      <c r="K199" s="90"/>
      <c r="L199" s="90"/>
      <c r="M199" s="90"/>
      <c r="N199" s="90"/>
      <c r="O199" s="90"/>
      <c r="P199" s="90"/>
      <c r="Q199" s="90"/>
      <c r="R199" s="90"/>
      <c r="S199" s="90"/>
      <c r="T199" s="90"/>
    </row>
    <row r="200" spans="1:20" ht="117.65" customHeight="1" x14ac:dyDescent="0.25">
      <c r="A200" s="143" t="str">
        <f>IF($B$4="","",_xlfn._LONGTEXT("Note: 
• In-semester Assessment is considered as the Internal Assessment (IA) in this course for 50 marks, which includes the performances in class participation, assignment work, class tests, MSE, quizzes etc.
• ESE for this course is conducted for a max","imum of 100 and the same will be scaled down to 50 for grading.
• ESE marks for a maximum of 50 and IA marks for a maximum of 50 are added for a maximum of 100 marks to decide upon the grade in this course.
               Weightage for CO1 = (MSE marks f","or CO1 / 1.6666 + Assignment marks for CO1/1.0 + ESE marks for CO1 / 2)/100"))</f>
        <v>Note: 
• In-semester Assessment is considered as the Internal Assessment (IA) in this course for 50 marks, which includes the performances in class participation, assignment work, class tests, MSE, quizzes etc.
• ESE for this course is conducted for a maximum of 100 and the same will be scaled down to 50 for grading.
• ESE marks for a maximum of 50 and IA marks for a maximum of 50 are added for a maximum of 100 marks to decide upon the grade in this course.
               Weightage for CO1 = (MSE marks for CO1 / 1.6666 + Assignment marks for CO1/1.0 + ESE marks for CO1 / 2)/100</v>
      </c>
      <c r="B200" s="144"/>
      <c r="C200" s="144"/>
      <c r="D200" s="144"/>
      <c r="E200" s="144"/>
      <c r="F200" s="144"/>
      <c r="G200" s="144"/>
      <c r="H200" s="144"/>
      <c r="I200" s="144"/>
      <c r="J200" s="144"/>
      <c r="K200" s="144"/>
      <c r="L200" s="144"/>
      <c r="M200" s="144"/>
      <c r="N200" s="144"/>
      <c r="O200" s="144"/>
      <c r="P200" s="144"/>
      <c r="Q200" s="144"/>
      <c r="R200" s="144"/>
      <c r="S200" s="144"/>
      <c r="T200" s="144"/>
    </row>
    <row r="201" spans="1:20" ht="14" x14ac:dyDescent="0.3">
      <c r="A201" s="90"/>
      <c r="B201" s="90"/>
      <c r="C201" s="90"/>
      <c r="D201" s="90"/>
      <c r="E201" s="90"/>
      <c r="F201" s="90"/>
      <c r="G201" s="90"/>
      <c r="H201" s="90"/>
      <c r="I201" s="90"/>
      <c r="J201" s="90"/>
      <c r="K201" s="90"/>
      <c r="L201" s="90"/>
      <c r="M201" s="90"/>
      <c r="N201" s="90"/>
      <c r="O201" s="90"/>
      <c r="P201" s="90"/>
      <c r="Q201" s="90"/>
      <c r="R201" s="90"/>
      <c r="S201" s="90"/>
      <c r="T201" s="90"/>
    </row>
    <row r="202" spans="1:20" ht="14" x14ac:dyDescent="0.3">
      <c r="A202" s="90"/>
      <c r="B202" s="90"/>
      <c r="C202" s="90"/>
      <c r="D202" s="90"/>
      <c r="E202" s="90"/>
      <c r="F202" s="90"/>
      <c r="G202" s="90"/>
      <c r="H202" s="90"/>
      <c r="I202" s="90"/>
      <c r="J202" s="90"/>
      <c r="K202" s="90"/>
      <c r="L202" s="90"/>
      <c r="M202" s="90"/>
      <c r="N202" s="90"/>
      <c r="O202" s="90"/>
      <c r="P202" s="90"/>
      <c r="Q202" s="90"/>
      <c r="R202" s="90"/>
      <c r="S202" s="90"/>
      <c r="T202" s="90"/>
    </row>
    <row r="203" spans="1:20" ht="14" x14ac:dyDescent="0.3">
      <c r="A203" s="90"/>
      <c r="B203" s="90"/>
      <c r="C203" s="90"/>
      <c r="D203" s="90"/>
      <c r="E203" s="90"/>
      <c r="F203" s="90"/>
      <c r="G203" s="90"/>
      <c r="H203" s="90"/>
      <c r="I203" s="90"/>
      <c r="J203" s="90"/>
      <c r="K203" s="90"/>
      <c r="L203" s="90"/>
      <c r="M203" s="90"/>
      <c r="N203" s="90"/>
      <c r="O203" s="90"/>
      <c r="P203" s="90"/>
      <c r="Q203" s="90"/>
      <c r="R203" s="90"/>
      <c r="S203" s="90"/>
      <c r="T203" s="90"/>
    </row>
    <row r="204" spans="1:20" ht="14" x14ac:dyDescent="0.3">
      <c r="A204" s="90"/>
      <c r="B204" s="90"/>
      <c r="C204" s="90"/>
      <c r="D204" s="90"/>
      <c r="E204" s="90"/>
      <c r="F204" s="90"/>
      <c r="G204" s="90"/>
      <c r="H204" s="90"/>
      <c r="I204" s="90"/>
      <c r="J204" s="90"/>
      <c r="K204" s="90"/>
      <c r="L204" s="90"/>
      <c r="M204" s="90"/>
      <c r="N204" s="90"/>
      <c r="O204" s="90"/>
      <c r="P204" s="90"/>
      <c r="Q204" s="90"/>
      <c r="R204" s="90"/>
      <c r="S204" s="90"/>
      <c r="T204" s="90"/>
    </row>
    <row r="205" spans="1:20" ht="14" x14ac:dyDescent="0.3">
      <c r="A205" s="90"/>
      <c r="B205" s="90"/>
      <c r="C205" s="90"/>
      <c r="D205" s="90"/>
      <c r="E205" s="90"/>
      <c r="F205" s="90"/>
      <c r="G205" s="90"/>
      <c r="H205" s="90"/>
      <c r="I205" s="90"/>
      <c r="J205" s="90"/>
      <c r="K205" s="90"/>
      <c r="L205" s="90"/>
      <c r="M205" s="90"/>
      <c r="N205" s="90"/>
      <c r="O205" s="90"/>
      <c r="P205" s="90"/>
      <c r="Q205" s="90"/>
      <c r="R205" s="90"/>
      <c r="S205" s="90"/>
      <c r="T205" s="90"/>
    </row>
    <row r="206" spans="1:20" ht="14" x14ac:dyDescent="0.3">
      <c r="A206" s="90"/>
      <c r="B206" s="90"/>
      <c r="C206" s="90"/>
      <c r="D206" s="90"/>
      <c r="E206" s="90"/>
      <c r="F206" s="90"/>
      <c r="G206" s="90"/>
      <c r="H206" s="90"/>
      <c r="I206" s="90"/>
      <c r="J206" s="90"/>
      <c r="K206" s="90"/>
      <c r="L206" s="90"/>
      <c r="M206" s="90"/>
      <c r="N206" s="90"/>
      <c r="O206" s="90"/>
      <c r="P206" s="90"/>
      <c r="Q206" s="90"/>
      <c r="R206" s="90"/>
      <c r="S206" s="90"/>
      <c r="T206" s="90"/>
    </row>
    <row r="207" spans="1:20" ht="14" x14ac:dyDescent="0.3">
      <c r="A207" s="90"/>
      <c r="B207" s="90"/>
      <c r="C207" s="90"/>
      <c r="D207" s="90"/>
      <c r="E207" s="90"/>
      <c r="F207" s="90"/>
      <c r="G207" s="90"/>
      <c r="H207" s="90"/>
      <c r="I207" s="90"/>
      <c r="J207" s="90"/>
      <c r="K207" s="90"/>
      <c r="L207" s="90"/>
      <c r="M207" s="90"/>
      <c r="N207" s="90"/>
      <c r="O207" s="90"/>
      <c r="P207" s="90"/>
      <c r="Q207" s="90"/>
      <c r="R207" s="90"/>
      <c r="S207" s="90"/>
      <c r="T207" s="90"/>
    </row>
    <row r="208" spans="1:20" ht="14" x14ac:dyDescent="0.3">
      <c r="A208" s="90"/>
      <c r="B208" s="90"/>
      <c r="C208" s="90"/>
      <c r="D208" s="90"/>
      <c r="E208" s="90"/>
      <c r="F208" s="90"/>
      <c r="G208" s="90"/>
      <c r="H208" s="90"/>
      <c r="I208" s="90"/>
      <c r="J208" s="90"/>
      <c r="K208" s="90"/>
      <c r="L208" s="90"/>
      <c r="M208" s="90"/>
      <c r="N208" s="90"/>
      <c r="O208" s="90"/>
      <c r="P208" s="90"/>
      <c r="Q208" s="90"/>
      <c r="R208" s="90"/>
      <c r="S208" s="90"/>
      <c r="T208" s="90"/>
    </row>
    <row r="209" spans="1:20" s="104" customFormat="1" ht="25" customHeight="1" x14ac:dyDescent="0.25">
      <c r="A209" s="141" t="str">
        <f>IF($B$4="","","1.9 Assessment Details")</f>
        <v>1.9 Assessment Details</v>
      </c>
      <c r="B209" s="141"/>
      <c r="C209" s="141"/>
      <c r="D209" s="141"/>
      <c r="E209" s="141"/>
      <c r="F209" s="141"/>
      <c r="G209" s="141"/>
      <c r="H209" s="141"/>
      <c r="I209" s="141"/>
      <c r="J209" s="141"/>
      <c r="K209" s="141"/>
      <c r="L209" s="141"/>
      <c r="M209" s="141"/>
      <c r="N209" s="141"/>
      <c r="O209" s="141"/>
      <c r="P209" s="141"/>
      <c r="Q209" s="141"/>
      <c r="R209" s="141"/>
      <c r="S209" s="141"/>
      <c r="T209" s="141"/>
    </row>
    <row r="210" spans="1:20" ht="30" customHeight="1" x14ac:dyDescent="0.25">
      <c r="A210" s="145" t="str">
        <f>IF($B$4="","","The assessment tools to be used for the Current Academic Year (CAY) are as follows:")</f>
        <v>The assessment tools to be used for the Current Academic Year (CAY) are as follows:</v>
      </c>
      <c r="B210" s="145"/>
      <c r="C210" s="145"/>
      <c r="D210" s="145"/>
      <c r="E210" s="145"/>
      <c r="F210" s="145"/>
      <c r="G210" s="145"/>
      <c r="H210" s="145"/>
      <c r="I210" s="145"/>
      <c r="J210" s="145"/>
      <c r="K210" s="145"/>
      <c r="L210" s="145"/>
      <c r="M210" s="145"/>
      <c r="N210" s="145"/>
      <c r="O210" s="145"/>
      <c r="P210" s="145"/>
      <c r="Q210" s="145"/>
      <c r="R210" s="145"/>
      <c r="S210" s="145"/>
      <c r="T210" s="145"/>
    </row>
    <row r="211" spans="1:20" ht="26.25" customHeight="1" x14ac:dyDescent="0.25">
      <c r="A211" s="106" t="str">
        <f>IF($B$4="","","SI. No.")</f>
        <v>SI. No.</v>
      </c>
      <c r="B211" s="137" t="str">
        <f>IF($B$4="","","Tools")</f>
        <v>Tools</v>
      </c>
      <c r="C211" s="137"/>
      <c r="D211" s="137" t="str">
        <f>IF($B$4="","","Weightage")</f>
        <v>Weightage</v>
      </c>
      <c r="E211" s="137"/>
      <c r="F211" s="137" t="str">
        <f>IF($B$4="","","Frequency")</f>
        <v>Frequency</v>
      </c>
      <c r="G211" s="137"/>
      <c r="H211" s="137" t="str">
        <f>IF($B$4="","","Details of Measurement (Weightage/Rubrics/Duration, etc.)")</f>
        <v>Details of Measurement (Weightage/Rubrics/Duration, etc.)</v>
      </c>
      <c r="I211" s="137"/>
      <c r="J211" s="137"/>
      <c r="K211" s="137"/>
      <c r="L211" s="137"/>
      <c r="M211" s="137"/>
      <c r="N211" s="137"/>
      <c r="O211" s="137"/>
      <c r="P211" s="137"/>
      <c r="Q211" s="137"/>
      <c r="R211" s="137"/>
      <c r="S211" s="137"/>
      <c r="T211" s="137"/>
    </row>
    <row r="212" spans="1:20" ht="54" customHeight="1" x14ac:dyDescent="0.25">
      <c r="A212" s="89">
        <f>IF($B$4="","",1)</f>
        <v>1</v>
      </c>
      <c r="B212" s="142" t="str">
        <f>IF($B$4="","","MSE")</f>
        <v>MSE</v>
      </c>
      <c r="C212" s="142"/>
      <c r="D212" s="138">
        <f>IF($B$4="","",0.3)</f>
        <v>0.3</v>
      </c>
      <c r="E212" s="138"/>
      <c r="F212" s="138">
        <f>IF($B$4="","",1)</f>
        <v>1</v>
      </c>
      <c r="G212" s="138"/>
      <c r="H212" s="139" t="str">
        <f>IF($B$4="","","• Performance is measured using MSE attainment level.
• Reference: question paper and answer scheme.
• MSE is assessed for a maximum of 50 marks and scaled down to 30 marks.")</f>
        <v>• Performance is measured using MSE attainment level.
• Reference: question paper and answer scheme.
• MSE is assessed for a maximum of 50 marks and scaled down to 30 marks.</v>
      </c>
      <c r="I212" s="139"/>
      <c r="J212" s="139"/>
      <c r="K212" s="139"/>
      <c r="L212" s="139"/>
      <c r="M212" s="139"/>
      <c r="N212" s="139"/>
      <c r="O212" s="139"/>
      <c r="P212" s="139"/>
      <c r="Q212" s="139"/>
      <c r="R212" s="139"/>
      <c r="S212" s="139"/>
      <c r="T212" s="139"/>
    </row>
    <row r="213" spans="1:20" ht="42.75" customHeight="1" x14ac:dyDescent="0.25">
      <c r="A213" s="89">
        <f>IF($B$4="","",2)</f>
        <v>2</v>
      </c>
      <c r="B213" s="135" t="str">
        <f>IF($B$4="","","Assignments")</f>
        <v>Assignments</v>
      </c>
      <c r="C213" s="135"/>
      <c r="D213" s="138">
        <f>IF($B$4="","",0.2)</f>
        <v>0.2</v>
      </c>
      <c r="E213" s="138"/>
      <c r="F213" s="138">
        <f>IF($B$4="","",2)</f>
        <v>2</v>
      </c>
      <c r="G213" s="138"/>
      <c r="H213" s="139" t="str">
        <f>IF($B$4="","","• Performance is measured using assignments/quiz attainment level.
• Assignments/quiz are evaluated for a maximum of 20 marks.")</f>
        <v>• Performance is measured using assignments/quiz attainment level.
• Assignments/quiz are evaluated for a maximum of 20 marks.</v>
      </c>
      <c r="I213" s="139"/>
      <c r="J213" s="139"/>
      <c r="K213" s="139"/>
      <c r="L213" s="139"/>
      <c r="M213" s="139"/>
      <c r="N213" s="139"/>
      <c r="O213" s="139"/>
      <c r="P213" s="139"/>
      <c r="Q213" s="139"/>
      <c r="R213" s="139"/>
      <c r="S213" s="139"/>
      <c r="T213" s="139"/>
    </row>
    <row r="214" spans="1:20" ht="50.15" customHeight="1" x14ac:dyDescent="0.25">
      <c r="A214" s="89">
        <f>IF($B$4="","",3)</f>
        <v>3</v>
      </c>
      <c r="B214" s="135" t="str">
        <f>IF($B$4="","","ESE")</f>
        <v>ESE</v>
      </c>
      <c r="C214" s="135"/>
      <c r="D214" s="138">
        <f>IF($B$4="","",0.5)</f>
        <v>0.5</v>
      </c>
      <c r="E214" s="138"/>
      <c r="F214" s="138">
        <f>IF($B$4="","",1)</f>
        <v>1</v>
      </c>
      <c r="G214" s="138"/>
      <c r="H214" s="139" t="str">
        <f>IF($B$4="","","• Performance is measured using ESE attainment level.
• Reference: question paper and answer scheme.
• ESE is assessed for a maximum of 100 marks and scaled down to 50 marks.")</f>
        <v>• Performance is measured using ESE attainment level.
• Reference: question paper and answer scheme.
• ESE is assessed for a maximum of 100 marks and scaled down to 50 marks.</v>
      </c>
      <c r="I214" s="139"/>
      <c r="J214" s="139"/>
      <c r="K214" s="139"/>
      <c r="L214" s="139"/>
      <c r="M214" s="139"/>
      <c r="N214" s="139"/>
      <c r="O214" s="139"/>
      <c r="P214" s="139"/>
      <c r="Q214" s="139"/>
      <c r="R214" s="139"/>
      <c r="S214" s="139"/>
      <c r="T214" s="139"/>
    </row>
    <row r="215" spans="1:20" ht="15" x14ac:dyDescent="0.3">
      <c r="A215" s="105"/>
      <c r="B215" s="105"/>
      <c r="C215" s="105"/>
      <c r="D215" s="105"/>
      <c r="E215" s="105"/>
      <c r="F215" s="105"/>
      <c r="G215" s="140"/>
      <c r="H215" s="140"/>
      <c r="I215" s="140"/>
      <c r="J215" s="140"/>
      <c r="K215" s="140"/>
      <c r="L215" s="140"/>
      <c r="M215" s="140"/>
      <c r="N215" s="140"/>
      <c r="O215" s="140"/>
      <c r="P215" s="140"/>
      <c r="Q215" s="140"/>
      <c r="R215" s="140"/>
      <c r="S215" s="140"/>
      <c r="T215" s="140"/>
    </row>
    <row r="216" spans="1:20" ht="25" customHeight="1" x14ac:dyDescent="0.25">
      <c r="A216" s="141" t="str">
        <f>IF($B$4="","","1.10 Course Articulation Matrix")</f>
        <v>1.10 Course Articulation Matrix</v>
      </c>
      <c r="B216" s="141"/>
      <c r="C216" s="141"/>
      <c r="D216" s="141"/>
      <c r="E216" s="141"/>
      <c r="F216" s="141"/>
      <c r="G216" s="141"/>
      <c r="H216" s="141"/>
      <c r="I216" s="141"/>
      <c r="J216" s="141"/>
      <c r="K216" s="141"/>
      <c r="L216" s="141"/>
      <c r="M216" s="141"/>
      <c r="N216" s="141"/>
      <c r="O216" s="141"/>
      <c r="P216" s="141"/>
      <c r="Q216" s="141"/>
      <c r="R216" s="141"/>
      <c r="S216" s="141"/>
      <c r="T216" s="141"/>
    </row>
    <row r="217" spans="1:20" ht="14" x14ac:dyDescent="0.3">
      <c r="A217" s="136"/>
      <c r="B217" s="136"/>
      <c r="C217" s="136"/>
      <c r="D217" s="136"/>
      <c r="E217" s="136"/>
      <c r="F217" s="136"/>
      <c r="G217" s="136"/>
      <c r="H217" s="136"/>
      <c r="I217" s="136"/>
      <c r="J217" s="136"/>
      <c r="K217" s="136"/>
      <c r="L217" s="136"/>
      <c r="M217" s="136"/>
      <c r="N217" s="136"/>
      <c r="O217" s="136"/>
      <c r="P217" s="136"/>
      <c r="Q217" s="136"/>
      <c r="R217" s="136"/>
      <c r="S217" s="136"/>
      <c r="T217" s="136"/>
    </row>
    <row r="218" spans="1:20" ht="25" customHeight="1" x14ac:dyDescent="0.25">
      <c r="A218" s="87"/>
      <c r="B218" s="137" t="str">
        <f>IF($B$4="","","CO")</f>
        <v>CO</v>
      </c>
      <c r="C218" s="137"/>
      <c r="D218" s="137"/>
      <c r="E218" s="137"/>
      <c r="F218" s="137"/>
      <c r="G218" s="137"/>
      <c r="H218" s="137"/>
      <c r="I218" s="137" t="str">
        <f>IF($B$4="","","PO1")</f>
        <v>PO1</v>
      </c>
      <c r="J218" s="137"/>
      <c r="K218" s="137" t="str">
        <f>IF($B$4="","","PO2")</f>
        <v>PO2</v>
      </c>
      <c r="L218" s="137"/>
      <c r="M218" s="137" t="str">
        <f>IF($B$4="","","PO3")</f>
        <v>PO3</v>
      </c>
      <c r="N218" s="137"/>
      <c r="O218" s="137" t="str">
        <f>IF($B$4="","","PO4")</f>
        <v>PO4</v>
      </c>
      <c r="P218" s="137"/>
      <c r="Q218" s="137" t="str">
        <f>IF($B$4="","","PO5")</f>
        <v>PO5</v>
      </c>
      <c r="R218" s="137"/>
      <c r="S218" s="106"/>
      <c r="T218" s="87"/>
    </row>
    <row r="219" spans="1:20" ht="30" customHeight="1" x14ac:dyDescent="0.25">
      <c r="A219" s="87"/>
      <c r="B219" s="135" t="str">
        <f>IF(Setup!C3="","",Setup!C3)</f>
        <v>CO1</v>
      </c>
      <c r="C219" s="135"/>
      <c r="D219" s="135"/>
      <c r="E219" s="135"/>
      <c r="F219" s="135"/>
      <c r="G219" s="135"/>
      <c r="H219" s="135"/>
      <c r="I219" s="135" t="str">
        <f>IF($B$4="","",IF(Setup!F3=$I$218,"Y",IF(Setup!G3=$I$218,"Y",IF(Setup!H3=$I$218,"Y",""))))</f>
        <v/>
      </c>
      <c r="J219" s="135"/>
      <c r="K219" s="135" t="str">
        <f>IF($B$4="","",IF(Setup!F3=$K$218,"Y",IF(Setup!G3=$K$218,"Y",IF(Setup!H3=$K$218,"Y",""))))</f>
        <v/>
      </c>
      <c r="L219" s="135"/>
      <c r="M219" s="135" t="str">
        <f>IF($B$4="","",IF(Setup!F3=$M$218,"Y",IF(Setup!G3=$M$218,"Y",IF(Setup!H3=$M$218,"Y",""))))</f>
        <v>Y</v>
      </c>
      <c r="N219" s="135"/>
      <c r="O219" s="135" t="str">
        <f>IF($B$4="","",IF(Setup!F3=$O$218,"Y",IF(Setup!G3=$O$218,"Y",IF(Setup!H3=$O$218,"Y",""))))</f>
        <v/>
      </c>
      <c r="P219" s="135"/>
      <c r="Q219" s="135" t="str">
        <f>IF($B$4="","",IF(Setup!F3=$Q$218,"Y",IF(Setup!G3=$Q$218,"Y",IF(Setup!H3=$Q$218,"Y",""))))</f>
        <v/>
      </c>
      <c r="R219" s="135"/>
      <c r="S219" s="89"/>
      <c r="T219" s="87"/>
    </row>
    <row r="220" spans="1:20" ht="30" customHeight="1" x14ac:dyDescent="0.25">
      <c r="A220" s="87"/>
      <c r="B220" s="135" t="str">
        <f>IF(Setup!C4="","",Setup!C4)</f>
        <v>CO2</v>
      </c>
      <c r="C220" s="135"/>
      <c r="D220" s="135"/>
      <c r="E220" s="135"/>
      <c r="F220" s="135"/>
      <c r="G220" s="135"/>
      <c r="H220" s="135"/>
      <c r="I220" s="135" t="str">
        <f>IF($B$4="","",IF(Setup!F4=$I$218,"Y",IF(Setup!G4=$I$218,"Y",IF(Setup!H4=$I$218,"Y",""))))</f>
        <v/>
      </c>
      <c r="J220" s="135"/>
      <c r="K220" s="135" t="str">
        <f>IF($B$4="","",IF(Setup!F4=$K$218,"Y",IF(Setup!G4=$K$218,"Y",IF(Setup!H4=$K$218,"Y",""))))</f>
        <v/>
      </c>
      <c r="L220" s="135"/>
      <c r="M220" s="135" t="str">
        <f>IF($B$4="","",IF(Setup!F4=$M$218,"Y",IF(Setup!G4=$M$218,"Y",IF(Setup!H4=$M$218,"Y",""))))</f>
        <v>Y</v>
      </c>
      <c r="N220" s="135"/>
      <c r="O220" s="135" t="str">
        <f>IF($B$4="","",IF(Setup!F4=$O$218,"Y",IF(Setup!G4=$O$218,"Y",IF(Setup!H4=$O$218,"Y",""))))</f>
        <v>Y</v>
      </c>
      <c r="P220" s="135"/>
      <c r="Q220" s="135" t="str">
        <f>IF($B$4="","",IF(Setup!F4=$Q$218,"Y",IF(Setup!G4=$Q$218,"Y",IF(Setup!H4=$Q$218,"Y",""))))</f>
        <v/>
      </c>
      <c r="R220" s="135"/>
      <c r="S220" s="89"/>
      <c r="T220" s="87"/>
    </row>
    <row r="221" spans="1:20" ht="30" customHeight="1" x14ac:dyDescent="0.25">
      <c r="A221" s="87"/>
      <c r="B221" s="135" t="str">
        <f>IF(Setup!C5="","",Setup!C5)</f>
        <v>CO3</v>
      </c>
      <c r="C221" s="135"/>
      <c r="D221" s="135"/>
      <c r="E221" s="135"/>
      <c r="F221" s="135"/>
      <c r="G221" s="135"/>
      <c r="H221" s="135"/>
      <c r="I221" s="135" t="str">
        <f>IF($B$4="","",IF(Setup!F5=$I$218,"Y",IF(Setup!G5=$I$218,"Y",IF(Setup!H5=$I$218,"Y",""))))</f>
        <v/>
      </c>
      <c r="J221" s="135"/>
      <c r="K221" s="135" t="str">
        <f>IF($B$4="","",IF(Setup!F5=$K$218,"Y",IF(Setup!G5=$K$218,"Y",IF(Setup!H5=$K$218,"Y",""))))</f>
        <v/>
      </c>
      <c r="L221" s="135"/>
      <c r="M221" s="135" t="str">
        <f>IF($B$4="","",IF(Setup!F5=$M$218,"Y",IF(Setup!G5=$M$218,"Y",IF(Setup!H5=$M$218,"Y",""))))</f>
        <v>Y</v>
      </c>
      <c r="N221" s="135"/>
      <c r="O221" s="135" t="str">
        <f>IF($B$4="","",IF(Setup!F5=$O$218,"Y",IF(Setup!G5=$O$218,"Y",IF(Setup!H5=$O$218,"Y",""))))</f>
        <v/>
      </c>
      <c r="P221" s="135"/>
      <c r="Q221" s="135" t="str">
        <f>IF($B$4="","",IF(Setup!F5=$Q$218,"Y",IF(Setup!G5=$Q$218,"Y",IF(Setup!H5=$Q$218,"Y",""))))</f>
        <v/>
      </c>
      <c r="R221" s="135"/>
      <c r="S221" s="89"/>
      <c r="T221" s="87"/>
    </row>
    <row r="222" spans="1:20" ht="30" customHeight="1" x14ac:dyDescent="0.25">
      <c r="A222" s="87"/>
      <c r="B222" s="135" t="str">
        <f>IF(Setup!C6="","",Setup!C6)</f>
        <v/>
      </c>
      <c r="C222" s="135"/>
      <c r="D222" s="135"/>
      <c r="E222" s="135"/>
      <c r="F222" s="135"/>
      <c r="G222" s="135"/>
      <c r="H222" s="135"/>
      <c r="I222" s="135" t="str">
        <f>IF($B$4="","",IF(Setup!F6=$I$218,"Y",IF(Setup!G6=$I$218,"Y",IF(Setup!H6=$I$218,"Y",""))))</f>
        <v/>
      </c>
      <c r="J222" s="135"/>
      <c r="K222" s="135" t="str">
        <f>IF($B$4="","",IF(Setup!F6=$K$218,"Y",IF(Setup!G6=$K$218,"Y",IF(Setup!H6=$K$218,"Y",""))))</f>
        <v/>
      </c>
      <c r="L222" s="135"/>
      <c r="M222" s="135" t="str">
        <f>IF($B$4="","",IF(Setup!F6=$M$218,"Y",IF(Setup!G6=$M$218,"Y",IF(Setup!H6=$M$218,"Y",""))))</f>
        <v/>
      </c>
      <c r="N222" s="135"/>
      <c r="O222" s="135" t="str">
        <f>IF($B$4="","",IF(Setup!F6=$O$218,"Y",IF(Setup!G6=$O$218,"Y",IF(Setup!H6=$O$218,"Y",""))))</f>
        <v/>
      </c>
      <c r="P222" s="135"/>
      <c r="Q222" s="135" t="str">
        <f>IF($B$4="","",IF(Setup!F6=$Q$218,"Y",IF(Setup!G6=$Q$218,"Y",IF(Setup!H6=$Q$218,"Y",""))))</f>
        <v/>
      </c>
      <c r="R222" s="135"/>
      <c r="S222" s="89"/>
      <c r="T222" s="87"/>
    </row>
    <row r="223" spans="1:20" ht="30" customHeight="1" x14ac:dyDescent="0.25">
      <c r="A223" s="87"/>
      <c r="B223" s="135" t="str">
        <f>IF(Setup!C7="","",Setup!C7)</f>
        <v/>
      </c>
      <c r="C223" s="135"/>
      <c r="D223" s="135"/>
      <c r="E223" s="135"/>
      <c r="F223" s="135"/>
      <c r="G223" s="135"/>
      <c r="H223" s="135"/>
      <c r="I223" s="135" t="str">
        <f>IF($B$4="","",IF(Setup!F7=$I$218,"Y",IF(Setup!G7=$I$218,"Y",IF(Setup!H7=$I$218,"Y",""))))</f>
        <v/>
      </c>
      <c r="J223" s="135"/>
      <c r="K223" s="135" t="str">
        <f>IF($B$4="","",IF(Setup!F7=$K$218,"Y",IF(Setup!G7=$K$218,"Y",IF(Setup!H7=$K$218,"Y",""))))</f>
        <v/>
      </c>
      <c r="L223" s="135"/>
      <c r="M223" s="135" t="str">
        <f>IF($B$4="","",IF(Setup!F7=$M$218,"Y",IF(Setup!G7=$M$218,"Y",IF(Setup!H7=$M$218,"Y",""))))</f>
        <v/>
      </c>
      <c r="N223" s="135"/>
      <c r="O223" s="135" t="str">
        <f>IF($B$4="","",IF(Setup!F7=$O$218,"Y",IF(Setup!G7=$O$218,"Y",IF(Setup!H7=$O$218,"Y",""))))</f>
        <v/>
      </c>
      <c r="P223" s="135"/>
      <c r="Q223" s="135" t="str">
        <f>IF($B$4="","",IF(Setup!F7=$Q$218,"Y",IF(Setup!G7=$Q$218,"Y",IF(Setup!H7=$Q$218,"Y",""))))</f>
        <v/>
      </c>
      <c r="R223" s="135"/>
      <c r="S223" s="89"/>
      <c r="T223" s="87"/>
    </row>
    <row r="224" spans="1:20" ht="30" customHeight="1" x14ac:dyDescent="0.25">
      <c r="A224" s="87"/>
      <c r="B224" s="135" t="str">
        <f>IF($B$4="","","Average Articulation Level")</f>
        <v>Average Articulation Level</v>
      </c>
      <c r="C224" s="135"/>
      <c r="D224" s="135"/>
      <c r="E224" s="135"/>
      <c r="F224" s="135"/>
      <c r="G224" s="135"/>
      <c r="H224" s="135"/>
      <c r="I224" s="135" t="str">
        <f>IF($B$4="","",IF(COUNTBLANK(I218:I223)=5,"","*"))</f>
        <v/>
      </c>
      <c r="J224" s="135"/>
      <c r="K224" s="135" t="str">
        <f>IF($B$4="","",IF(COUNTBLANK(K218:K223)=5,"","*"))</f>
        <v/>
      </c>
      <c r="L224" s="135"/>
      <c r="M224" s="135" t="str">
        <f>IF($B$4="","",IF(COUNTBLANK(M218:M223)=5,"","*"))</f>
        <v>*</v>
      </c>
      <c r="N224" s="135"/>
      <c r="O224" s="135" t="str">
        <f>IF($B$4="","",IF(COUNTBLANK(O218:O223)=5,"","*"))</f>
        <v>*</v>
      </c>
      <c r="P224" s="135"/>
      <c r="Q224" s="135" t="str">
        <f>IF($B$4="","",IF(COUNTBLANK(Q218:Q223)=5,"","*"))</f>
        <v/>
      </c>
      <c r="R224" s="135"/>
      <c r="S224" s="96"/>
      <c r="T224" s="87"/>
    </row>
    <row r="225" spans="1:20" ht="25" customHeight="1" x14ac:dyDescent="0.3">
      <c r="A225" s="90"/>
      <c r="B225" s="90"/>
      <c r="C225" s="90"/>
      <c r="D225" s="90"/>
      <c r="E225" s="90"/>
      <c r="F225" s="90"/>
      <c r="G225" s="90"/>
      <c r="H225" s="90"/>
      <c r="I225" s="90"/>
      <c r="J225" s="90"/>
      <c r="K225" s="90"/>
      <c r="L225" s="90"/>
      <c r="M225" s="90"/>
      <c r="N225" s="90"/>
      <c r="O225" s="90"/>
      <c r="P225" s="90"/>
      <c r="Q225" s="90"/>
      <c r="R225" s="90"/>
      <c r="S225" s="90"/>
      <c r="T225" s="90"/>
    </row>
    <row r="226" spans="1:20" ht="14" x14ac:dyDescent="0.3">
      <c r="A226" s="90"/>
      <c r="B226" s="90"/>
      <c r="C226" s="90"/>
      <c r="D226" s="90"/>
      <c r="E226" s="90"/>
      <c r="F226" s="90"/>
      <c r="G226" s="90"/>
      <c r="H226" s="90"/>
      <c r="I226" s="90"/>
      <c r="J226" s="90"/>
      <c r="K226" s="90"/>
      <c r="L226" s="90"/>
      <c r="M226" s="90"/>
      <c r="N226" s="90"/>
      <c r="O226" s="90"/>
      <c r="P226" s="90"/>
      <c r="Q226" s="90"/>
      <c r="R226" s="90"/>
      <c r="S226" s="90"/>
      <c r="T226" s="90"/>
    </row>
  </sheetData>
  <sheetProtection algorithmName="SHA-512" hashValue="0lRrxqP80K+3BiwnXUaxyYaHbXdWQrltdtX3Ioz0DgEtfDFV9Z7ispoccdxWmaPf+YJeWYEa9ovDky4qzIjeDg==" saltValue="2bsP0/jQadptigYwqZGKRA==" spinCount="100000" sheet="1" formatRows="0"/>
  <mergeCells count="414">
    <mergeCell ref="Q153:R153"/>
    <mergeCell ref="Q154:R154"/>
    <mergeCell ref="Q155:R155"/>
    <mergeCell ref="Q156:R156"/>
    <mergeCell ref="S152:T152"/>
    <mergeCell ref="S153:T153"/>
    <mergeCell ref="S154:T154"/>
    <mergeCell ref="S155:T155"/>
    <mergeCell ref="S156:T156"/>
    <mergeCell ref="O151:P151"/>
    <mergeCell ref="Q151:R151"/>
    <mergeCell ref="S151:T151"/>
    <mergeCell ref="I152:J152"/>
    <mergeCell ref="I153:J153"/>
    <mergeCell ref="I154:J154"/>
    <mergeCell ref="I155:J155"/>
    <mergeCell ref="I156:J156"/>
    <mergeCell ref="K152:L152"/>
    <mergeCell ref="K153:L153"/>
    <mergeCell ref="K154:L154"/>
    <mergeCell ref="K155:L155"/>
    <mergeCell ref="K156:L156"/>
    <mergeCell ref="M152:N152"/>
    <mergeCell ref="M153:N153"/>
    <mergeCell ref="M154:N154"/>
    <mergeCell ref="M155:N155"/>
    <mergeCell ref="M156:N156"/>
    <mergeCell ref="O152:P152"/>
    <mergeCell ref="O153:P153"/>
    <mergeCell ref="O154:P154"/>
    <mergeCell ref="O155:P155"/>
    <mergeCell ref="O156:P156"/>
    <mergeCell ref="Q152:R152"/>
    <mergeCell ref="E156:F156"/>
    <mergeCell ref="G152:H152"/>
    <mergeCell ref="G153:H153"/>
    <mergeCell ref="G154:H154"/>
    <mergeCell ref="G155:H155"/>
    <mergeCell ref="G156:H156"/>
    <mergeCell ref="I151:J151"/>
    <mergeCell ref="K151:L151"/>
    <mergeCell ref="M151:N151"/>
    <mergeCell ref="B6:G6"/>
    <mergeCell ref="I6:R6"/>
    <mergeCell ref="B7:G7"/>
    <mergeCell ref="I7:R7"/>
    <mergeCell ref="B8:G8"/>
    <mergeCell ref="I8:R8"/>
    <mergeCell ref="A1:T1"/>
    <mergeCell ref="A2:T2"/>
    <mergeCell ref="B4:G4"/>
    <mergeCell ref="I4:R4"/>
    <mergeCell ref="B5:G5"/>
    <mergeCell ref="I5:R5"/>
    <mergeCell ref="B15:H15"/>
    <mergeCell ref="L15:R15"/>
    <mergeCell ref="B16:H16"/>
    <mergeCell ref="L16:R16"/>
    <mergeCell ref="B22:R22"/>
    <mergeCell ref="B23:Q23"/>
    <mergeCell ref="B9:G9"/>
    <mergeCell ref="I9:R9"/>
    <mergeCell ref="B14:D14"/>
    <mergeCell ref="O14:R14"/>
    <mergeCell ref="L14:N14"/>
    <mergeCell ref="E14:H14"/>
    <mergeCell ref="B12:H13"/>
    <mergeCell ref="L12:R13"/>
    <mergeCell ref="B30:Q30"/>
    <mergeCell ref="B31:Q31"/>
    <mergeCell ref="B32:Q32"/>
    <mergeCell ref="B33:Q33"/>
    <mergeCell ref="B34:Q34"/>
    <mergeCell ref="B35:Q35"/>
    <mergeCell ref="B24:Q24"/>
    <mergeCell ref="B25:Q25"/>
    <mergeCell ref="B26:Q26"/>
    <mergeCell ref="B27:Q27"/>
    <mergeCell ref="B28:Q28"/>
    <mergeCell ref="B29:Q29"/>
    <mergeCell ref="A43:T43"/>
    <mergeCell ref="A44:T44"/>
    <mergeCell ref="B45:T45"/>
    <mergeCell ref="B36:Q36"/>
    <mergeCell ref="B37:Q37"/>
    <mergeCell ref="B38:Q38"/>
    <mergeCell ref="B39:Q39"/>
    <mergeCell ref="B40:Q40"/>
    <mergeCell ref="B52:T52"/>
    <mergeCell ref="B53:T53"/>
    <mergeCell ref="A56:T56"/>
    <mergeCell ref="A57:T57"/>
    <mergeCell ref="B58:T58"/>
    <mergeCell ref="B59:T59"/>
    <mergeCell ref="B46:T46"/>
    <mergeCell ref="B47:T47"/>
    <mergeCell ref="B48:T48"/>
    <mergeCell ref="B49:T49"/>
    <mergeCell ref="B50:T50"/>
    <mergeCell ref="B51:T51"/>
    <mergeCell ref="B66:T66"/>
    <mergeCell ref="B67:T67"/>
    <mergeCell ref="A68:T68"/>
    <mergeCell ref="A69:T69"/>
    <mergeCell ref="B71:H71"/>
    <mergeCell ref="J71:R71"/>
    <mergeCell ref="B60:T60"/>
    <mergeCell ref="B61:T61"/>
    <mergeCell ref="B62:T62"/>
    <mergeCell ref="B63:T63"/>
    <mergeCell ref="B64:T64"/>
    <mergeCell ref="B65:T65"/>
    <mergeCell ref="B75:H75"/>
    <mergeCell ref="J75:R75"/>
    <mergeCell ref="A77:T77"/>
    <mergeCell ref="B79:N79"/>
    <mergeCell ref="O79:P79"/>
    <mergeCell ref="Q79:R79"/>
    <mergeCell ref="S79:T79"/>
    <mergeCell ref="B72:H72"/>
    <mergeCell ref="J72:R72"/>
    <mergeCell ref="B73:H73"/>
    <mergeCell ref="J73:R73"/>
    <mergeCell ref="B74:H74"/>
    <mergeCell ref="J74:R74"/>
    <mergeCell ref="B82:N82"/>
    <mergeCell ref="O82:P82"/>
    <mergeCell ref="Q82:R82"/>
    <mergeCell ref="S82:T82"/>
    <mergeCell ref="B83:N83"/>
    <mergeCell ref="O83:P83"/>
    <mergeCell ref="Q83:R83"/>
    <mergeCell ref="S83:T83"/>
    <mergeCell ref="B80:N80"/>
    <mergeCell ref="O80:P80"/>
    <mergeCell ref="Q80:R80"/>
    <mergeCell ref="S80:T80"/>
    <mergeCell ref="B81:N81"/>
    <mergeCell ref="O81:P81"/>
    <mergeCell ref="Q81:R81"/>
    <mergeCell ref="S81:T81"/>
    <mergeCell ref="A88:B88"/>
    <mergeCell ref="C88:H88"/>
    <mergeCell ref="I88:N88"/>
    <mergeCell ref="O88:T88"/>
    <mergeCell ref="A89:B89"/>
    <mergeCell ref="C89:H89"/>
    <mergeCell ref="I89:N89"/>
    <mergeCell ref="O89:T89"/>
    <mergeCell ref="B84:N84"/>
    <mergeCell ref="O84:P84"/>
    <mergeCell ref="Q84:R84"/>
    <mergeCell ref="S84:T84"/>
    <mergeCell ref="A86:T86"/>
    <mergeCell ref="A87:T87"/>
    <mergeCell ref="A92:B92"/>
    <mergeCell ref="C92:H92"/>
    <mergeCell ref="I92:N92"/>
    <mergeCell ref="O92:T92"/>
    <mergeCell ref="A93:B93"/>
    <mergeCell ref="C93:H93"/>
    <mergeCell ref="I93:N93"/>
    <mergeCell ref="O93:T93"/>
    <mergeCell ref="A90:B90"/>
    <mergeCell ref="C90:H90"/>
    <mergeCell ref="I90:N90"/>
    <mergeCell ref="O90:T90"/>
    <mergeCell ref="A91:B91"/>
    <mergeCell ref="C91:H91"/>
    <mergeCell ref="I91:N91"/>
    <mergeCell ref="O91:T91"/>
    <mergeCell ref="A96:B96"/>
    <mergeCell ref="C96:H96"/>
    <mergeCell ref="I96:N96"/>
    <mergeCell ref="O96:T96"/>
    <mergeCell ref="A97:T97"/>
    <mergeCell ref="B98:P98"/>
    <mergeCell ref="Q98:T98"/>
    <mergeCell ref="A94:B94"/>
    <mergeCell ref="C94:H94"/>
    <mergeCell ref="I94:N94"/>
    <mergeCell ref="O94:T94"/>
    <mergeCell ref="A95:B95"/>
    <mergeCell ref="C95:H95"/>
    <mergeCell ref="I95:N95"/>
    <mergeCell ref="O95:T95"/>
    <mergeCell ref="B102:P102"/>
    <mergeCell ref="Q102:T102"/>
    <mergeCell ref="B103:P103"/>
    <mergeCell ref="Q103:T103"/>
    <mergeCell ref="B104:P104"/>
    <mergeCell ref="Q104:T104"/>
    <mergeCell ref="B99:P99"/>
    <mergeCell ref="Q99:T99"/>
    <mergeCell ref="B100:P100"/>
    <mergeCell ref="Q100:T100"/>
    <mergeCell ref="B101:P101"/>
    <mergeCell ref="Q101:T101"/>
    <mergeCell ref="B108:P108"/>
    <mergeCell ref="Q108:T108"/>
    <mergeCell ref="B109:P109"/>
    <mergeCell ref="Q109:T109"/>
    <mergeCell ref="B110:P110"/>
    <mergeCell ref="Q110:T110"/>
    <mergeCell ref="B105:P105"/>
    <mergeCell ref="Q105:T105"/>
    <mergeCell ref="B106:P106"/>
    <mergeCell ref="Q106:T106"/>
    <mergeCell ref="B107:P107"/>
    <mergeCell ref="Q107:T107"/>
    <mergeCell ref="B114:P114"/>
    <mergeCell ref="Q114:T114"/>
    <mergeCell ref="B115:P115"/>
    <mergeCell ref="Q115:T115"/>
    <mergeCell ref="B116:P116"/>
    <mergeCell ref="Q116:T116"/>
    <mergeCell ref="B111:P111"/>
    <mergeCell ref="Q111:T111"/>
    <mergeCell ref="B112:P112"/>
    <mergeCell ref="Q112:T112"/>
    <mergeCell ref="B113:P113"/>
    <mergeCell ref="Q113:T113"/>
    <mergeCell ref="B120:P120"/>
    <mergeCell ref="Q120:T120"/>
    <mergeCell ref="B121:P121"/>
    <mergeCell ref="Q121:T121"/>
    <mergeCell ref="B122:P122"/>
    <mergeCell ref="Q122:T122"/>
    <mergeCell ref="B117:P117"/>
    <mergeCell ref="Q117:T117"/>
    <mergeCell ref="B118:P118"/>
    <mergeCell ref="Q118:T118"/>
    <mergeCell ref="B119:P119"/>
    <mergeCell ref="Q119:T119"/>
    <mergeCell ref="B126:P126"/>
    <mergeCell ref="Q126:T126"/>
    <mergeCell ref="B127:P127"/>
    <mergeCell ref="Q127:T127"/>
    <mergeCell ref="B128:P128"/>
    <mergeCell ref="Q128:T128"/>
    <mergeCell ref="B123:P123"/>
    <mergeCell ref="Q123:T123"/>
    <mergeCell ref="B124:P124"/>
    <mergeCell ref="Q124:T124"/>
    <mergeCell ref="B125:P125"/>
    <mergeCell ref="Q125:T125"/>
    <mergeCell ref="B132:P132"/>
    <mergeCell ref="Q132:T132"/>
    <mergeCell ref="B133:P133"/>
    <mergeCell ref="Q133:T133"/>
    <mergeCell ref="B134:P134"/>
    <mergeCell ref="Q134:T134"/>
    <mergeCell ref="B129:P129"/>
    <mergeCell ref="Q129:T129"/>
    <mergeCell ref="B130:P130"/>
    <mergeCell ref="Q130:T130"/>
    <mergeCell ref="B131:P131"/>
    <mergeCell ref="Q131:T131"/>
    <mergeCell ref="B138:P138"/>
    <mergeCell ref="Q138:T138"/>
    <mergeCell ref="B139:P139"/>
    <mergeCell ref="Q139:T139"/>
    <mergeCell ref="A141:T141"/>
    <mergeCell ref="A142:T142"/>
    <mergeCell ref="B135:P135"/>
    <mergeCell ref="Q135:T135"/>
    <mergeCell ref="B136:P136"/>
    <mergeCell ref="Q136:T136"/>
    <mergeCell ref="B137:P137"/>
    <mergeCell ref="Q137:T137"/>
    <mergeCell ref="A143:T143"/>
    <mergeCell ref="A144:T144"/>
    <mergeCell ref="A147:T147"/>
    <mergeCell ref="A149:L149"/>
    <mergeCell ref="A150:B150"/>
    <mergeCell ref="C150:D150"/>
    <mergeCell ref="E150:F150"/>
    <mergeCell ref="G150:H150"/>
    <mergeCell ref="I150:J150"/>
    <mergeCell ref="M149:P149"/>
    <mergeCell ref="Q149:T149"/>
    <mergeCell ref="A152:B152"/>
    <mergeCell ref="A153:B153"/>
    <mergeCell ref="A154:B154"/>
    <mergeCell ref="A155:B155"/>
    <mergeCell ref="A156:B156"/>
    <mergeCell ref="A166:T166"/>
    <mergeCell ref="K150:L150"/>
    <mergeCell ref="M150:N150"/>
    <mergeCell ref="O150:P150"/>
    <mergeCell ref="Q150:R150"/>
    <mergeCell ref="S150:T150"/>
    <mergeCell ref="A151:B151"/>
    <mergeCell ref="E151:F151"/>
    <mergeCell ref="G151:H151"/>
    <mergeCell ref="C151:D151"/>
    <mergeCell ref="C152:D152"/>
    <mergeCell ref="C153:D153"/>
    <mergeCell ref="C154:D154"/>
    <mergeCell ref="C155:D155"/>
    <mergeCell ref="C156:D156"/>
    <mergeCell ref="E152:F152"/>
    <mergeCell ref="E153:F153"/>
    <mergeCell ref="E154:F154"/>
    <mergeCell ref="E155:F155"/>
    <mergeCell ref="A167:T167"/>
    <mergeCell ref="A168:J168"/>
    <mergeCell ref="K168:T168"/>
    <mergeCell ref="B169:J169"/>
    <mergeCell ref="K169:L169"/>
    <mergeCell ref="M169:N169"/>
    <mergeCell ref="O169:P169"/>
    <mergeCell ref="Q169:R169"/>
    <mergeCell ref="S169:T169"/>
    <mergeCell ref="B171:J171"/>
    <mergeCell ref="K171:L171"/>
    <mergeCell ref="M171:N171"/>
    <mergeCell ref="O171:P171"/>
    <mergeCell ref="Q171:R171"/>
    <mergeCell ref="S171:T171"/>
    <mergeCell ref="B170:J170"/>
    <mergeCell ref="K170:L170"/>
    <mergeCell ref="M170:N170"/>
    <mergeCell ref="O170:P170"/>
    <mergeCell ref="Q170:R170"/>
    <mergeCell ref="S170:T170"/>
    <mergeCell ref="B173:J173"/>
    <mergeCell ref="K173:L173"/>
    <mergeCell ref="M173:N173"/>
    <mergeCell ref="O173:P173"/>
    <mergeCell ref="Q173:R173"/>
    <mergeCell ref="S173:T173"/>
    <mergeCell ref="B172:J172"/>
    <mergeCell ref="K172:L172"/>
    <mergeCell ref="M172:N172"/>
    <mergeCell ref="O172:P172"/>
    <mergeCell ref="Q172:R172"/>
    <mergeCell ref="S172:T172"/>
    <mergeCell ref="B175:J175"/>
    <mergeCell ref="K175:L175"/>
    <mergeCell ref="M175:N175"/>
    <mergeCell ref="O175:P175"/>
    <mergeCell ref="Q175:R175"/>
    <mergeCell ref="S175:T175"/>
    <mergeCell ref="B174:J174"/>
    <mergeCell ref="K174:L174"/>
    <mergeCell ref="M174:N174"/>
    <mergeCell ref="O174:P174"/>
    <mergeCell ref="Q174:R174"/>
    <mergeCell ref="S174:T174"/>
    <mergeCell ref="B212:C212"/>
    <mergeCell ref="D212:E212"/>
    <mergeCell ref="F212:G212"/>
    <mergeCell ref="H212:T212"/>
    <mergeCell ref="B213:C213"/>
    <mergeCell ref="D213:E213"/>
    <mergeCell ref="F213:G213"/>
    <mergeCell ref="H213:T213"/>
    <mergeCell ref="A200:T200"/>
    <mergeCell ref="A209:T209"/>
    <mergeCell ref="A210:T210"/>
    <mergeCell ref="B211:C211"/>
    <mergeCell ref="D211:E211"/>
    <mergeCell ref="F211:G211"/>
    <mergeCell ref="H211:T211"/>
    <mergeCell ref="A217:T217"/>
    <mergeCell ref="B218:H218"/>
    <mergeCell ref="I218:J218"/>
    <mergeCell ref="K218:L218"/>
    <mergeCell ref="M218:N218"/>
    <mergeCell ref="O218:P218"/>
    <mergeCell ref="Q218:R218"/>
    <mergeCell ref="B214:C214"/>
    <mergeCell ref="D214:E214"/>
    <mergeCell ref="F214:G214"/>
    <mergeCell ref="H214:T214"/>
    <mergeCell ref="G215:T215"/>
    <mergeCell ref="A216:T216"/>
    <mergeCell ref="B220:H220"/>
    <mergeCell ref="I220:J220"/>
    <mergeCell ref="K220:L220"/>
    <mergeCell ref="M220:N220"/>
    <mergeCell ref="O220:P220"/>
    <mergeCell ref="Q220:R220"/>
    <mergeCell ref="B219:H219"/>
    <mergeCell ref="I219:J219"/>
    <mergeCell ref="K219:L219"/>
    <mergeCell ref="M219:N219"/>
    <mergeCell ref="O219:P219"/>
    <mergeCell ref="Q219:R219"/>
    <mergeCell ref="B222:H222"/>
    <mergeCell ref="I222:J222"/>
    <mergeCell ref="K222:L222"/>
    <mergeCell ref="M222:N222"/>
    <mergeCell ref="O222:P222"/>
    <mergeCell ref="Q222:R222"/>
    <mergeCell ref="B221:H221"/>
    <mergeCell ref="I221:J221"/>
    <mergeCell ref="K221:L221"/>
    <mergeCell ref="M221:N221"/>
    <mergeCell ref="O221:P221"/>
    <mergeCell ref="Q221:R221"/>
    <mergeCell ref="B224:H224"/>
    <mergeCell ref="I224:J224"/>
    <mergeCell ref="K224:L224"/>
    <mergeCell ref="M224:N224"/>
    <mergeCell ref="O224:P224"/>
    <mergeCell ref="Q224:R224"/>
    <mergeCell ref="B223:H223"/>
    <mergeCell ref="I223:J223"/>
    <mergeCell ref="K223:L223"/>
    <mergeCell ref="M223:N223"/>
    <mergeCell ref="O223:P223"/>
    <mergeCell ref="Q223:R223"/>
  </mergeCells>
  <conditionalFormatting sqref="A99:B140 Q99:T140">
    <cfRule type="expression" dxfId="41" priority="50">
      <formula>$B99&lt;&gt;""</formula>
    </cfRule>
  </conditionalFormatting>
  <conditionalFormatting sqref="A151:B156">
    <cfRule type="expression" dxfId="40" priority="9">
      <formula>$A$151&lt;&gt;""</formula>
    </cfRule>
  </conditionalFormatting>
  <conditionalFormatting sqref="A149:L149">
    <cfRule type="expression" dxfId="39" priority="13">
      <formula>$A$149&lt;&gt;""</formula>
    </cfRule>
  </conditionalFormatting>
  <conditionalFormatting sqref="A45:T45">
    <cfRule type="expression" dxfId="38" priority="20">
      <formula>$A$45&lt;&gt;""</formula>
    </cfRule>
  </conditionalFormatting>
  <conditionalFormatting sqref="A46:T53">
    <cfRule type="expression" dxfId="37" priority="48">
      <formula>$A46&lt;&gt;""</formula>
    </cfRule>
  </conditionalFormatting>
  <conditionalFormatting sqref="A58:T65">
    <cfRule type="expression" dxfId="36" priority="47">
      <formula>$A58&lt;&gt;""</formula>
    </cfRule>
  </conditionalFormatting>
  <conditionalFormatting sqref="A79:T79">
    <cfRule type="expression" dxfId="35" priority="18">
      <formula>$A$79&lt;&gt;""</formula>
    </cfRule>
  </conditionalFormatting>
  <conditionalFormatting sqref="A80:T85">
    <cfRule type="expression" dxfId="34" priority="46">
      <formula>$A80&lt;&gt;""</formula>
    </cfRule>
  </conditionalFormatting>
  <conditionalFormatting sqref="A88:T88">
    <cfRule type="expression" dxfId="33" priority="17">
      <formula>$A$88&lt;&gt;""</formula>
    </cfRule>
  </conditionalFormatting>
  <conditionalFormatting sqref="A89:T94">
    <cfRule type="expression" dxfId="32" priority="15">
      <formula>$A$89&lt;&gt;""</formula>
    </cfRule>
  </conditionalFormatting>
  <conditionalFormatting sqref="A98:T98">
    <cfRule type="expression" dxfId="31" priority="14">
      <formula>$A$98&lt;&gt;""</formula>
    </cfRule>
  </conditionalFormatting>
  <conditionalFormatting sqref="A99:T140">
    <cfRule type="expression" dxfId="30" priority="45">
      <formula>$A99&lt;&gt;""</formula>
    </cfRule>
  </conditionalFormatting>
  <conditionalFormatting sqref="A150:T150">
    <cfRule type="expression" dxfId="29" priority="10">
      <formula>$C$150&lt;&gt;""</formula>
    </cfRule>
  </conditionalFormatting>
  <conditionalFormatting sqref="A168:T169">
    <cfRule type="expression" dxfId="28" priority="6">
      <formula>$A$168&lt;&gt;""</formula>
    </cfRule>
  </conditionalFormatting>
  <conditionalFormatting sqref="A170:T175">
    <cfRule type="expression" dxfId="27" priority="5">
      <formula>$A$170&lt;&gt;""</formula>
    </cfRule>
  </conditionalFormatting>
  <conditionalFormatting sqref="A211:T211">
    <cfRule type="expression" dxfId="26" priority="4">
      <formula>$A$211&lt;&gt;""</formula>
    </cfRule>
  </conditionalFormatting>
  <conditionalFormatting sqref="A212:T214">
    <cfRule type="expression" dxfId="25" priority="3">
      <formula>$A$212&lt;&gt;""</formula>
    </cfRule>
  </conditionalFormatting>
  <conditionalFormatting sqref="B12:H16">
    <cfRule type="expression" dxfId="24" priority="23">
      <formula>$B$14&lt;&gt;""</formula>
    </cfRule>
  </conditionalFormatting>
  <conditionalFormatting sqref="B4:R9">
    <cfRule type="expression" dxfId="23" priority="24">
      <formula>$B$4&lt;&gt;""</formula>
    </cfRule>
  </conditionalFormatting>
  <conditionalFormatting sqref="B22:R33">
    <cfRule type="expression" dxfId="22" priority="21">
      <formula>$B$22&lt;&gt;""</formula>
    </cfRule>
  </conditionalFormatting>
  <conditionalFormatting sqref="B71:R75">
    <cfRule type="expression" dxfId="21" priority="19">
      <formula>$B$71&lt;&gt;""</formula>
    </cfRule>
  </conditionalFormatting>
  <conditionalFormatting sqref="B218:R218">
    <cfRule type="expression" dxfId="20" priority="2">
      <formula>$B$218&lt;&gt;""</formula>
    </cfRule>
  </conditionalFormatting>
  <conditionalFormatting sqref="B219:R224">
    <cfRule type="expression" dxfId="19" priority="1">
      <formula>$B$219&lt;&gt;""</formula>
    </cfRule>
  </conditionalFormatting>
  <conditionalFormatting sqref="C89:H94">
    <cfRule type="expression" dxfId="18" priority="29">
      <formula>AND($C89="",$B$4&lt;&gt;"")</formula>
    </cfRule>
  </conditionalFormatting>
  <conditionalFormatting sqref="C151:T156">
    <cfRule type="expression" dxfId="17" priority="26">
      <formula>C151&lt;&gt;""</formula>
    </cfRule>
  </conditionalFormatting>
  <conditionalFormatting sqref="C156:T156">
    <cfRule type="expression" dxfId="16" priority="7">
      <formula>$A$151&lt;&gt;""</formula>
    </cfRule>
  </conditionalFormatting>
  <conditionalFormatting sqref="E14:H14">
    <cfRule type="expression" dxfId="15" priority="34">
      <formula>AND(A1&lt;&gt;"",$E$14="")</formula>
    </cfRule>
  </conditionalFormatting>
  <conditionalFormatting sqref="I89:N94">
    <cfRule type="expression" dxfId="14" priority="28">
      <formula>AND($I89="",$B$4&lt;&gt;"")</formula>
    </cfRule>
  </conditionalFormatting>
  <conditionalFormatting sqref="I93:N93">
    <cfRule type="endsWith" dxfId="13" priority="25" operator="endsWith" text=" ">
      <formula>RIGHT(I93,LEN(" "))=" "</formula>
    </cfRule>
    <cfRule type="expression" dxfId="12" priority="16">
      <formula>$B$4=""</formula>
    </cfRule>
  </conditionalFormatting>
  <conditionalFormatting sqref="J74:R74">
    <cfRule type="expression" dxfId="11" priority="32">
      <formula>AND($J$74="",B4&lt;&gt;"")</formula>
    </cfRule>
  </conditionalFormatting>
  <conditionalFormatting sqref="K170:L174">
    <cfRule type="expression" dxfId="10" priority="39">
      <formula>AND($A170&lt;&gt;"",SUM($K$170:$L$174)&lt;&gt;50)</formula>
    </cfRule>
  </conditionalFormatting>
  <conditionalFormatting sqref="L12:R16">
    <cfRule type="expression" dxfId="9" priority="22">
      <formula>$L$14&lt;&gt;""</formula>
    </cfRule>
  </conditionalFormatting>
  <conditionalFormatting sqref="M170:N174">
    <cfRule type="expression" dxfId="8" priority="38">
      <formula>AND($A170&lt;&gt;"",SUM($M$170:$N$174)&lt;&gt;20)</formula>
    </cfRule>
  </conditionalFormatting>
  <conditionalFormatting sqref="M149:P149">
    <cfRule type="expression" dxfId="7" priority="12">
      <formula>$M$149&lt;&gt;""</formula>
    </cfRule>
  </conditionalFormatting>
  <conditionalFormatting sqref="O170:P174">
    <cfRule type="expression" dxfId="6" priority="37">
      <formula>AND($A170&lt;&gt;"",SUM($O$170:$P$174)&lt;&gt;100)</formula>
    </cfRule>
  </conditionalFormatting>
  <conditionalFormatting sqref="O14:R14">
    <cfRule type="expression" dxfId="5" priority="33">
      <formula>AND(A1&lt;&gt;"",$O$14="")</formula>
    </cfRule>
  </conditionalFormatting>
  <conditionalFormatting sqref="O89:T94">
    <cfRule type="expression" dxfId="4" priority="27">
      <formula>AND($O89="",$B$4&lt;&gt;"")</formula>
    </cfRule>
  </conditionalFormatting>
  <conditionalFormatting sqref="Q80:R83">
    <cfRule type="expression" dxfId="3" priority="31">
      <formula>AND($A80&lt;&gt;"",$Q80="")</formula>
    </cfRule>
  </conditionalFormatting>
  <conditionalFormatting sqref="Q149:T149">
    <cfRule type="expression" dxfId="2" priority="11">
      <formula>$A$149&lt;&gt;""</formula>
    </cfRule>
  </conditionalFormatting>
  <conditionalFormatting sqref="S80:T83">
    <cfRule type="expression" dxfId="1" priority="30">
      <formula>AND($A80&lt;&gt;"",$S80="")</formula>
    </cfRule>
  </conditionalFormatting>
  <conditionalFormatting sqref="S151:T156">
    <cfRule type="expression" dxfId="0" priority="8">
      <formula>$A$151&lt;&gt;""</formula>
    </cfRule>
  </conditionalFormatting>
  <pageMargins left="0.23622047244094491" right="0.23622047244094491" top="1.1811023622047245" bottom="0.19685039370078741" header="0.31496062992125984" footer="0.31496062992125984"/>
  <pageSetup paperSize="9" orientation="landscape" r:id="rId1"/>
  <headerFooter>
    <oddHeader>&amp;C&amp;G</oddHead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9796-1478-4026-BD16-4BCF314C726C}">
  <dimension ref="B1:E6"/>
  <sheetViews>
    <sheetView showGridLines="0" workbookViewId="0">
      <selection activeCell="D13" sqref="D13"/>
    </sheetView>
  </sheetViews>
  <sheetFormatPr defaultRowHeight="12.5" x14ac:dyDescent="0.25"/>
  <cols>
    <col min="2" max="2" width="2.7265625" customWidth="1"/>
    <col min="3" max="3" width="10.7265625" customWidth="1"/>
    <col min="4" max="4" width="75.7265625" customWidth="1"/>
    <col min="5" max="5" width="2.7265625" customWidth="1"/>
  </cols>
  <sheetData>
    <row r="1" spans="2:5" ht="30" customHeight="1" x14ac:dyDescent="0.25"/>
    <row r="2" spans="2:5" ht="15" customHeight="1" x14ac:dyDescent="0.25">
      <c r="B2" s="185"/>
      <c r="C2" s="185"/>
      <c r="D2" s="185"/>
      <c r="E2" s="185"/>
    </row>
    <row r="3" spans="2:5" ht="15.5" x14ac:dyDescent="0.25">
      <c r="B3" s="186"/>
      <c r="C3" s="187" t="s">
        <v>2275</v>
      </c>
      <c r="D3" s="187"/>
      <c r="E3" s="186"/>
    </row>
    <row r="4" spans="2:5" ht="50.15" customHeight="1" x14ac:dyDescent="0.25">
      <c r="B4" s="186"/>
      <c r="C4" s="131" t="b">
        <v>1</v>
      </c>
      <c r="D4" s="129" t="str">
        <f>IF(Setup!B9="","","I, "&amp;Setup!B9&amp;", hereby declare that the information provided is true and accurate to the best of my knowledge. I acknowledge that my electronic signature constitutes formal authentication of this declaration")</f>
        <v>I, Dr. Devi Prasad M, hereby declare that the information provided is true and accurate to the best of my knowledge. I acknowledge that my electronic signature constitutes formal authentication of this declaration</v>
      </c>
      <c r="E4" s="186"/>
    </row>
    <row r="5" spans="2:5" ht="50.15" customHeight="1" x14ac:dyDescent="0.25">
      <c r="B5" s="186"/>
      <c r="C5" s="131" t="b">
        <v>1</v>
      </c>
      <c r="D5" s="129" t="str">
        <f>IF(Setup!B9="","","I, "&amp;Setup!B9&amp;"confirm that program coordinator "&amp;Setup!B10&amp;"has verifed and approved the course plan for electronic signature")</f>
        <v>I, Dr. Devi Prasad Mconfirm that program coordinator Dr. Sathyendranath  Malli has verifed and approved the course plan for electronic signature</v>
      </c>
      <c r="E5" s="186"/>
    </row>
    <row r="6" spans="2:5" ht="15" customHeight="1" x14ac:dyDescent="0.25">
      <c r="B6" s="186"/>
      <c r="C6" s="188"/>
      <c r="D6" s="188"/>
      <c r="E6" s="186"/>
    </row>
  </sheetData>
  <sheetProtection algorithmName="SHA-512" hashValue="We1nleU6LB9qKt3+oQmFrXtFx0dsRABfc1BpBocFh3pKWtIO86VXcMkIQEZ16hEw2WsazD1GmSQpT56QGcn03w==" saltValue="ixy7RlJTR6X6O6HyFRFfCQ==" spinCount="100000" sheet="1" objects="1" scenarios="1"/>
  <mergeCells count="5">
    <mergeCell ref="B2:E2"/>
    <mergeCell ref="B3:B6"/>
    <mergeCell ref="C3:D3"/>
    <mergeCell ref="E3:E6"/>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Program</vt:lpstr>
      <vt:lpstr>Course</vt:lpstr>
      <vt:lpstr>PEOs</vt:lpstr>
      <vt:lpstr>POs</vt:lpstr>
      <vt:lpstr>COs</vt:lpstr>
      <vt:lpstr>References</vt:lpstr>
      <vt:lpstr>Course 24 &amp; 25</vt:lpstr>
      <vt:lpstr>Faculty</vt:lpstr>
      <vt:lpstr>TImetable</vt:lpstr>
      <vt:lpstr>COs 24 &amp; 25</vt:lpstr>
      <vt:lpstr>Rough Sheet</vt:lpstr>
      <vt:lpstr>Setup</vt:lpstr>
      <vt:lpstr>Lesson Plan</vt:lpstr>
      <vt:lpstr>Lesson Plan - Sort</vt:lpstr>
      <vt:lpstr>Course Plan</vt:lpstr>
      <vt:lpstr>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dc:creator>
  <cp:keywords/>
  <dc:description/>
  <cp:lastModifiedBy>Devi Prasad M [MAHE-MSIS]</cp:lastModifiedBy>
  <cp:revision/>
  <cp:lastPrinted>2026-07-10T11:06:26Z</cp:lastPrinted>
  <dcterms:created xsi:type="dcterms:W3CDTF">2021-03-01T10:48:07Z</dcterms:created>
  <dcterms:modified xsi:type="dcterms:W3CDTF">2026-07-15T06:56:44Z</dcterms:modified>
  <cp:category/>
  <cp:contentStatus/>
</cp:coreProperties>
</file>