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1D\Grupo -  (2)\"/>
    </mc:Choice>
  </mc:AlternateContent>
  <xr:revisionPtr revIDLastSave="0" documentId="13_ncr:1_{E40A894E-146A-41C6-844A-6F415BB56B0C}"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1" i="1" l="1"/>
  <c r="B40" i="1"/>
  <c r="B39" i="1"/>
  <c r="J41" i="1"/>
  <c r="K41" i="1" s="1"/>
  <c r="H41" i="1"/>
  <c r="I41" i="1" s="1"/>
  <c r="F41" i="1"/>
  <c r="G41" i="1" s="1"/>
  <c r="D41" i="1"/>
  <c r="E41" i="1" s="1"/>
  <c r="J40" i="1"/>
  <c r="K40" i="1" s="1"/>
  <c r="H40" i="1"/>
  <c r="I40" i="1" s="1"/>
  <c r="F40" i="1"/>
  <c r="G40" i="1" s="1"/>
  <c r="D40" i="1"/>
  <c r="E40" i="1" s="1"/>
  <c r="J39" i="1"/>
  <c r="K39" i="1" s="1"/>
  <c r="H39" i="1"/>
  <c r="I39" i="1" s="1"/>
  <c r="F39" i="1"/>
  <c r="G39" i="1" s="1"/>
  <c r="D39" i="1"/>
  <c r="E39" i="1" s="1"/>
  <c r="B27" i="1"/>
  <c r="D27" i="1"/>
  <c r="E27" i="1" s="1"/>
  <c r="F27" i="1"/>
  <c r="G27" i="1" s="1"/>
  <c r="H27" i="1"/>
  <c r="I27" i="1" s="1"/>
  <c r="J27" i="1"/>
  <c r="K27" i="1" s="1"/>
  <c r="B17" i="1"/>
  <c r="B29" i="1"/>
  <c r="K42" i="1" l="1"/>
  <c r="G42" i="1"/>
  <c r="I42" i="1"/>
  <c r="E42" i="1"/>
  <c r="B28" i="1"/>
  <c r="B13" i="1"/>
  <c r="B14" i="1"/>
  <c r="B15" i="1"/>
  <c r="B16" i="1"/>
  <c r="B18" i="1"/>
  <c r="B12" i="1"/>
  <c r="C35" i="1"/>
  <c r="J28" i="1"/>
  <c r="K28" i="1" s="1"/>
  <c r="H28" i="1"/>
  <c r="I28" i="1" s="1"/>
  <c r="F28" i="1"/>
  <c r="G28" i="1" s="1"/>
  <c r="D28" i="1"/>
  <c r="E28" i="1" s="1"/>
  <c r="J29" i="1"/>
  <c r="K29" i="1" s="1"/>
  <c r="H29" i="1"/>
  <c r="I29" i="1" s="1"/>
  <c r="F29" i="1"/>
  <c r="G29" i="1" s="1"/>
  <c r="D29" i="1"/>
  <c r="E29" i="1" s="1"/>
  <c r="C42" i="1" l="1"/>
  <c r="C43" i="1" s="1"/>
  <c r="E30" i="1"/>
  <c r="G30" i="1"/>
  <c r="I30" i="1"/>
  <c r="K30" i="1"/>
  <c r="E12" i="1"/>
  <c r="E13" i="1"/>
  <c r="D14" i="1"/>
  <c r="E14" i="1" s="1"/>
  <c r="D15" i="1"/>
  <c r="E15" i="1" s="1"/>
  <c r="D16" i="1"/>
  <c r="E16" i="1" s="1"/>
  <c r="D17" i="1"/>
  <c r="E17" i="1" s="1"/>
  <c r="G18" i="1"/>
  <c r="E18" i="1" l="1"/>
  <c r="H18" i="1"/>
  <c r="I18" i="1" s="1"/>
  <c r="J18" i="1"/>
  <c r="K18" i="1" s="1"/>
  <c r="F15" i="1"/>
  <c r="G15" i="1" s="1"/>
  <c r="H15" i="1"/>
  <c r="I15" i="1" s="1"/>
  <c r="J15" i="1"/>
  <c r="K15" i="1" s="1"/>
  <c r="C23" i="1"/>
  <c r="J17" i="1"/>
  <c r="K17" i="1" s="1"/>
  <c r="H17" i="1"/>
  <c r="I17" i="1" s="1"/>
  <c r="F17" i="1"/>
  <c r="G17" i="1" s="1"/>
  <c r="J16" i="1"/>
  <c r="K16" i="1" s="1"/>
  <c r="H16" i="1"/>
  <c r="I16" i="1" s="1"/>
  <c r="F16" i="1"/>
  <c r="G16" i="1" s="1"/>
  <c r="J14" i="1"/>
  <c r="K14" i="1" s="1"/>
  <c r="H14" i="1"/>
  <c r="I14" i="1" s="1"/>
  <c r="F14" i="1"/>
  <c r="G14" i="1" s="1"/>
  <c r="J13" i="1"/>
  <c r="H13" i="1"/>
  <c r="I13" i="1" s="1"/>
  <c r="G13" i="1"/>
  <c r="J12" i="1"/>
  <c r="K12" i="1" s="1"/>
  <c r="H12" i="1"/>
  <c r="I12" i="1" s="1"/>
  <c r="G12" i="1"/>
  <c r="D5" i="1" l="1"/>
  <c r="E19" i="1"/>
  <c r="G19" i="1"/>
  <c r="I19" i="1"/>
  <c r="K13" i="1"/>
  <c r="C30" i="1" l="1"/>
  <c r="C31" i="1" s="1"/>
  <c r="K19" i="1"/>
  <c r="C19" i="1" s="1"/>
  <c r="C20" i="1" s="1"/>
  <c r="D4" i="1" l="1"/>
  <c r="C5" i="1"/>
  <c r="E5" i="1" s="1"/>
  <c r="C4" i="1"/>
  <c r="E4" i="1" l="1"/>
</calcChain>
</file>

<file path=xl/sharedStrings.xml><?xml version="1.0" encoding="utf-8"?>
<sst xmlns="http://schemas.openxmlformats.org/spreadsheetml/2006/main" count="150" uniqueCount="103">
  <si>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</si>
  <si>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</si>
  <si>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</si>
  <si>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</si>
  <si>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</si>
  <si>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</si>
  <si>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</si>
  <si>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</si>
  <si>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</si>
  <si>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</si>
  <si>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</si>
  <si>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</si>
  <si>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</si>
  <si>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</si>
  <si>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</si>
  <si>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</si>
  <si>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</si>
  <si>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</si>
  <si>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</si>
  <si>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</si>
  <si>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</si>
  <si>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</si>
  <si>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</si>
  <si>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</si>
  <si>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</si>
  <si>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</si>
  <si>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</si>
  <si>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</si>
  <si>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</si>
  <si>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</si>
  <si>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</si>
  <si>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</si>
  <si>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</si>
  <si>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</si>
  <si>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</si>
  <si>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</si>
  <si>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</si>
  <si>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</si>
  <si>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</si>
  <si>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</si>
  <si>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</si>
  <si>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</si>
  <si>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</si>
  <si>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</si>
  <si>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</si>
  <si>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</si>
  <si>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</si>
  <si>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</si>
  <si>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</si>
  <si>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</si>
  <si>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</si>
  <si>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</si>
  <si>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</si>
  <si>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</si>
  <si>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</si>
  <si>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</si>
  <si>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</si>
  <si>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</si>
  <si>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</si>
  <si>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</si>
  <si>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</si>
  <si>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</si>
  <si>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</si>
  <si>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</si>
  <si>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</si>
  <si>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</si>
  <si>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</si>
  <si>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</si>
  <si>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</si>
  <si>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</si>
  <si>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</si>
  <si>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</si>
  <si>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</si>
  <si>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</si>
  <si>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</si>
  <si>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</si>
  <si>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</si>
  <si>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</si>
  <si>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</si>
  <si>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</si>
  <si>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</si>
  <si>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</si>
  <si>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</si>
  <si>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</si>
  <si>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</si>
  <si>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</si>
  <si>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</si>
  <si>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</si>
  <si>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</si>
  <si>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</si>
  <si>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</si>
  <si>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</si>
  <si>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</si>
  <si>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</si>
  <si>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Cronograma</t>
  </si>
  <si>
    <t>raoadmap</t>
  </si>
  <si>
    <t>bbdd</t>
  </si>
  <si>
    <t>forma normal?</t>
  </si>
  <si>
    <t xml:space="preserve"> </t>
  </si>
  <si>
    <t>​Grupo 2</t>
  </si>
  <si>
    <t>Muñoz</t>
  </si>
  <si>
    <t>Ramirez</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</si>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</sst>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2">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4" fillId="0" borderId="4" xfId="0" quotePrefix="1" applyFont="1" applyBorder="1" applyAlignment="1">
      <alignment horizontal="left"/>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Normal="100" workbookViewId="0">
      <selection activeCell="A8" sqref="A8"/>
    </sheetView>
  </sheetViews>
  <sheetFormatPr baseColWidth="10" defaultRowHeight="15" x14ac:dyDescent="0.25"/>
  <cols>
    <col min="1" max="6" width="38.7109375" customWidth="1"/>
  </cols>
  <sheetData>
    <row r="1" spans="1:6" x14ac:dyDescent="0.25">
      <c r="A1" s="50" t="s">
        <v>18</v>
      </c>
      <c r="B1" s="50" t="s">
        <v>19</v>
      </c>
      <c r="C1" s="50"/>
      <c r="D1" s="50"/>
      <c r="E1" s="50"/>
      <c r="F1" s="50" t="s">
        <v>20</v>
      </c>
    </row>
    <row r="2" spans="1:6" x14ac:dyDescent="0.25">
      <c r="A2" s="50"/>
      <c r="B2" s="51" t="s">
        <v>29</v>
      </c>
      <c r="C2" s="51" t="s">
        <v>21</v>
      </c>
      <c r="D2" s="36" t="s">
        <v>22</v>
      </c>
      <c r="E2" s="35" t="s">
        <v>7</v>
      </c>
      <c r="F2" s="50"/>
    </row>
    <row r="3" spans="1:6" x14ac:dyDescent="0.25">
      <c r="A3" s="50"/>
      <c r="B3" s="51"/>
      <c r="C3" s="51"/>
      <c r="D3" s="37">
        <v>-0.3</v>
      </c>
      <c r="E3" s="37">
        <v>0</v>
      </c>
      <c r="F3" s="50"/>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14"/>
  <sheetViews>
    <sheetView tabSelected="1" zoomScale="120" zoomScaleNormal="12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99</v>
      </c>
      <c r="C2" s="2">
        <v>0.75</v>
      </c>
      <c r="D2" s="2">
        <v>0.25</v>
      </c>
      <c r="E2" s="67">
        <v>1</v>
      </c>
    </row>
    <row r="3" spans="1:11" ht="30" x14ac:dyDescent="0.25">
      <c r="B3" s="3" t="s">
        <v>2</v>
      </c>
      <c r="C3" s="40" t="s">
        <v>9</v>
      </c>
      <c r="D3" s="41" t="s">
        <v>15</v>
      </c>
      <c r="E3" s="53"/>
    </row>
    <row r="4" spans="1:11" x14ac:dyDescent="0.25">
      <c r="A4" s="4">
        <v>1</v>
      </c>
      <c r="B4" s="28" t="s">
        <v>100</v>
      </c>
      <c r="C4" s="5">
        <f>EVALUACION1!$C$20</f>
        <v>5.6</v>
      </c>
      <c r="D4" s="5">
        <f>$C$31</f>
        <v>7</v>
      </c>
      <c r="E4" s="6">
        <f>C4*C$2+D4*D$2</f>
        <v>5.9499999999999993</v>
      </c>
      <c r="G4" s="1"/>
    </row>
    <row r="5" spans="1:11" x14ac:dyDescent="0.25">
      <c r="A5" s="4">
        <v>2</v>
      </c>
      <c r="B5" s="49" t="s">
        <v>101</v>
      </c>
      <c r="C5" s="5">
        <f>EVALUACION1!$C$20</f>
        <v>5.6</v>
      </c>
      <c r="D5" s="5">
        <f>C43</f>
        <v>7</v>
      </c>
      <c r="E5" s="6">
        <f t="shared" ref="E5" si="0">C5*C$2+D5*D$2</f>
        <v>5.9499999999999993</v>
      </c>
      <c r="G5" s="1"/>
    </row>
    <row r="6" spans="1:11" ht="15" customHeight="1" x14ac:dyDescent="0.25">
      <c r="B6" s="47"/>
    </row>
    <row r="7" spans="1:11" ht="15" customHeight="1" x14ac:dyDescent="0.3">
      <c r="B7" s="48"/>
    </row>
    <row r="10" spans="1:11" ht="18.75" outlineLevel="1" x14ac:dyDescent="0.25">
      <c r="A10" s="68" t="s">
        <v>9</v>
      </c>
      <c r="B10" s="15"/>
      <c r="C10" s="54" t="s">
        <v>10</v>
      </c>
      <c r="D10" s="61" t="s">
        <v>11</v>
      </c>
      <c r="E10" s="66"/>
      <c r="F10" s="66"/>
      <c r="G10" s="66"/>
      <c r="H10" s="66"/>
      <c r="I10" s="66"/>
      <c r="J10" s="66"/>
      <c r="K10" s="62"/>
    </row>
    <row r="11" spans="1:11" outlineLevel="1" x14ac:dyDescent="0.25">
      <c r="A11" s="64"/>
      <c r="B11" s="25" t="s">
        <v>12</v>
      </c>
      <c r="C11" s="53"/>
      <c r="D11" s="61" t="s">
        <v>5</v>
      </c>
      <c r="E11" s="62"/>
      <c r="F11" s="61" t="s">
        <v>6</v>
      </c>
      <c r="G11" s="62"/>
      <c r="H11" s="65" t="s">
        <v>27</v>
      </c>
      <c r="I11" s="62"/>
      <c r="J11" s="61" t="s">
        <v>7</v>
      </c>
      <c r="K11" s="62"/>
    </row>
    <row r="12" spans="1:11" ht="24" outlineLevel="1" x14ac:dyDescent="0.25">
      <c r="A12" s="69"/>
      <c r="B12" s="31" t="str">
        <f>RUBRICA!A4</f>
        <v>1. Implementa una metodología que permite el logro de los objetivos propuestos, de acuerdo a los estándares de la disciplina.</v>
      </c>
      <c r="C12" s="29" t="s">
        <v>5</v>
      </c>
      <c r="D12" s="17" t="s">
        <v>102</v>
      </c>
      <c r="E12" s="17">
        <f>IF(D12="X",100*0.1,"")</f>
        <v>10</v>
      </c>
      <c r="F12" s="17"/>
      <c r="G12" s="17" t="str">
        <f>IF(F12="X",60*0.1,"")</f>
        <v/>
      </c>
      <c r="H12" s="17" t="str">
        <f t="shared" ref="H12:H15" si="1">IF($C12=ML,"X","")</f>
        <v/>
      </c>
      <c r="I12" s="17" t="str">
        <f>IF(H12="X",30*0.1,"")</f>
        <v/>
      </c>
      <c r="J12" s="17" t="str">
        <f t="shared" ref="J12:J15" si="2">IF($C12=NL,"X","")</f>
        <v/>
      </c>
      <c r="K12" s="17" t="str">
        <f t="shared" ref="K12:K15" si="3">IF($J12="X",0,"")</f>
        <v/>
      </c>
    </row>
    <row r="13" spans="1:11" ht="48" outlineLevel="1" x14ac:dyDescent="0.25">
      <c r="A13" s="69"/>
      <c r="B13" s="31" t="str">
        <f>RUBRICA!A5</f>
        <v>2. Genera evidencias que dan cuenta del cumplimiento del Proyecto CAPSTONE, en relación a documentación, programación y almacenamiento de datos, de acuerdo a lo planificado por el equipo y que cumpla con estándares de desarrollo de la industria</v>
      </c>
      <c r="C13" s="29" t="s">
        <v>5</v>
      </c>
      <c r="D13" s="17"/>
      <c r="E13" s="17" t="str">
        <f>IF(D13="X",100*0.2,"")</f>
        <v/>
      </c>
      <c r="F13" s="17" t="s">
        <v>102</v>
      </c>
      <c r="G13" s="17">
        <f>IF(F13="X",60*0.2,"")</f>
        <v>12</v>
      </c>
      <c r="H13" s="17" t="str">
        <f t="shared" si="1"/>
        <v/>
      </c>
      <c r="I13" s="17" t="str">
        <f>IF(H13="X",30*0.2,"")</f>
        <v/>
      </c>
      <c r="J13" s="17" t="str">
        <f t="shared" si="2"/>
        <v/>
      </c>
      <c r="K13" s="17" t="str">
        <f t="shared" si="3"/>
        <v/>
      </c>
    </row>
    <row r="14" spans="1:11" ht="24" outlineLevel="1" x14ac:dyDescent="0.25">
      <c r="A14" s="69"/>
      <c r="B14" s="31" t="str">
        <f>RUBRICA!A7</f>
        <v>4. Relaciona el Proyecto APT con las competencias del perfil de egreso de su Plan de Estudio.</v>
      </c>
      <c r="C14" s="29" t="s">
        <v>5</v>
      </c>
      <c r="D14" s="17" t="str">
        <f t="shared" ref="D12:D15" si="4">IF($C14=CL,"X","")</f>
        <v>X</v>
      </c>
      <c r="E14" s="17">
        <f>IF(D14="X",100*0.05,"")</f>
        <v>5</v>
      </c>
      <c r="F14" s="17" t="str">
        <f t="shared" ref="F12:F15" si="5">IF($C14=L,"X","")</f>
        <v/>
      </c>
      <c r="G14" s="17" t="str">
        <f>IF(F14="X",60*0.05,"")</f>
        <v/>
      </c>
      <c r="H14" s="17" t="str">
        <f t="shared" si="1"/>
        <v/>
      </c>
      <c r="I14" s="17" t="str">
        <f>IF(H14="X",30*0.05,"")</f>
        <v/>
      </c>
      <c r="J14" s="17" t="str">
        <f t="shared" si="2"/>
        <v/>
      </c>
      <c r="K14" s="17" t="str">
        <f t="shared" si="3"/>
        <v/>
      </c>
    </row>
    <row r="15" spans="1:11" ht="24" outlineLevel="1" x14ac:dyDescent="0.25">
      <c r="A15" s="69"/>
      <c r="B15" s="31" t="str">
        <f>RUBRICA!A8</f>
        <v>5. Utiliza de manera precisa el lenguaje técnico en los entregables de acuerdo con lo requerido por la disciplina.</v>
      </c>
      <c r="C15" s="29" t="s">
        <v>5</v>
      </c>
      <c r="D15" s="17" t="str">
        <f t="shared" si="4"/>
        <v>X</v>
      </c>
      <c r="E15" s="17">
        <f>IF(D15="X",100*0.05,"")</f>
        <v>5</v>
      </c>
      <c r="F15" s="17" t="str">
        <f t="shared" si="5"/>
        <v/>
      </c>
      <c r="G15" s="17" t="str">
        <f>IF(F15="X",60*0.05,"")</f>
        <v/>
      </c>
      <c r="H15" s="17" t="str">
        <f t="shared" si="1"/>
        <v/>
      </c>
      <c r="I15" s="17" t="str">
        <f>IF(H15="X",30*0.05,"")</f>
        <v/>
      </c>
      <c r="J15" s="17" t="str">
        <f t="shared" si="2"/>
        <v/>
      </c>
      <c r="K15" s="17" t="str">
        <f t="shared" si="3"/>
        <v/>
      </c>
    </row>
    <row r="16" spans="1:11" ht="24" outlineLevel="1" x14ac:dyDescent="0.25">
      <c r="A16" s="69"/>
      <c r="B16" s="31" t="str">
        <f>RUBRICA!A9</f>
        <v xml:space="preserve">6. Utiliza correctamente las reglas de redacción, ortografía (literal, puntual, acentual) y las normas para citas y referencias. </v>
      </c>
      <c r="C16" s="29" t="s">
        <v>5</v>
      </c>
      <c r="D16" s="17" t="str">
        <f>IF($C16=CL,"X","")</f>
        <v>X</v>
      </c>
      <c r="E16" s="17">
        <f>IF(D16="X",100*0.05,"")</f>
        <v>5</v>
      </c>
      <c r="F16" s="17" t="str">
        <f>IF($C16=L,"X","")</f>
        <v/>
      </c>
      <c r="G16" s="17" t="str">
        <f>IF(F16="X",60*0.05,"")</f>
        <v/>
      </c>
      <c r="H16" s="17" t="str">
        <f>IF($C16=ML,"X","")</f>
        <v/>
      </c>
      <c r="I16" s="17" t="str">
        <f>IF(H16="X",30*0.05,"")</f>
        <v/>
      </c>
      <c r="J16" s="17" t="str">
        <f>IF($C16=NL,"X","")</f>
        <v/>
      </c>
      <c r="K16" s="17" t="str">
        <f t="shared" ref="K16:K18" si="6">IF($J16="X",0,"")</f>
        <v/>
      </c>
    </row>
    <row r="17" spans="1:11" ht="36" outlineLevel="1" x14ac:dyDescent="0.25">
      <c r="A17" s="69"/>
      <c r="B17" s="31" t="str">
        <f>RUBRICA!A10</f>
        <v>7. Entrega la documentación y evidencias requerida por la asignatura de acuerdo a la estrucutra y nombres solicitados, guardando todas las evidencias de avances en Git</v>
      </c>
      <c r="C17" s="29" t="s">
        <v>5</v>
      </c>
      <c r="D17" s="17" t="str">
        <f>IF($C17=CL,"X","")</f>
        <v>X</v>
      </c>
      <c r="E17" s="17">
        <f>IF(D17="X",100*0.15,"")</f>
        <v>15</v>
      </c>
      <c r="F17" s="17" t="str">
        <f>IF($C17=L,"X","")</f>
        <v/>
      </c>
      <c r="G17" s="17" t="str">
        <f>IF(F17="X",60*0.15,"")</f>
        <v/>
      </c>
      <c r="H17" s="17" t="str">
        <f>IF($C17=ML,"X","")</f>
        <v/>
      </c>
      <c r="I17" s="17" t="str">
        <f>IF(H17="X",30*0.15,"")</f>
        <v/>
      </c>
      <c r="J17" s="17" t="str">
        <f>IF($C17=NL,"X","")</f>
        <v/>
      </c>
      <c r="K17" s="17" t="str">
        <f t="shared" si="6"/>
        <v/>
      </c>
    </row>
    <row r="18" spans="1:11" ht="22.9" customHeight="1" outlineLevel="1" x14ac:dyDescent="0.25">
      <c r="A18" s="69"/>
      <c r="B18" s="31" t="str">
        <f>RUBRICA!A12</f>
        <v>9.-Generan evidencias claras dentro del repositorio  del aporte de cada uno de los integrantes del equipo que permitan identificar la equidad en el trabajo y la participación de cada estudiante.</v>
      </c>
      <c r="C18" s="29" t="s">
        <v>5</v>
      </c>
      <c r="D18" s="17"/>
      <c r="E18" s="17" t="str">
        <f>IF(D18="X",100*0.15,"")</f>
        <v/>
      </c>
      <c r="F18" s="17" t="s">
        <v>102</v>
      </c>
      <c r="G18" s="17">
        <f>IF(F18="X",60*0.15,"")</f>
        <v>9</v>
      </c>
      <c r="H18" s="17" t="str">
        <f>IF($C18=ML,"X","")</f>
        <v/>
      </c>
      <c r="I18" s="17" t="str">
        <f>IF(H18="X",30*0.15,"")</f>
        <v/>
      </c>
      <c r="J18" s="17" t="str">
        <f>IF($C18=NL,"X","")</f>
        <v/>
      </c>
      <c r="K18" s="17" t="str">
        <f t="shared" si="6"/>
        <v/>
      </c>
    </row>
    <row r="19" spans="1:11" ht="15.75" customHeight="1" outlineLevel="1" x14ac:dyDescent="0.3">
      <c r="A19" s="64"/>
      <c r="B19" s="30" t="s">
        <v>4</v>
      </c>
      <c r="C19" s="34">
        <f>E19+G19+I19+K19</f>
        <v>61</v>
      </c>
      <c r="D19" s="20"/>
      <c r="E19" s="20">
        <f>SUM(E12:E18)</f>
        <v>40</v>
      </c>
      <c r="F19" s="20"/>
      <c r="G19" s="20">
        <f>SUM(G12:G18)</f>
        <v>21</v>
      </c>
      <c r="H19" s="20"/>
      <c r="I19" s="20">
        <f>SUM(I12:I18)</f>
        <v>0</v>
      </c>
      <c r="J19" s="20"/>
      <c r="K19" s="20">
        <f>SUM(K12:K18)</f>
        <v>0</v>
      </c>
    </row>
    <row r="20" spans="1:11" ht="15.75" customHeight="1" outlineLevel="1" x14ac:dyDescent="0.3">
      <c r="A20" s="53"/>
      <c r="B20" s="33" t="s">
        <v>13</v>
      </c>
      <c r="C20" s="21">
        <f>VLOOKUP(C19,ESCALA_IEP!A1:B152,2,FALSE)</f>
        <v>5.6</v>
      </c>
    </row>
    <row r="21" spans="1:11" ht="15.75" customHeight="1" x14ac:dyDescent="0.25"/>
    <row r="22" spans="1:11" ht="15.75" customHeight="1" x14ac:dyDescent="0.25"/>
    <row r="23" spans="1:11" ht="15.75" customHeight="1" x14ac:dyDescent="0.25">
      <c r="A23" s="63" t="s">
        <v>15</v>
      </c>
      <c r="B23" s="52" t="s">
        <v>16</v>
      </c>
      <c r="C23" s="55" t="str">
        <f>$B$4</f>
        <v>Muñoz</v>
      </c>
      <c r="D23" s="56"/>
      <c r="E23" s="56"/>
      <c r="F23" s="56"/>
      <c r="G23" s="56"/>
      <c r="H23" s="56"/>
      <c r="I23" s="56"/>
      <c r="J23" s="56"/>
      <c r="K23" s="57"/>
    </row>
    <row r="24" spans="1:11" ht="15.75" customHeight="1" x14ac:dyDescent="0.25">
      <c r="A24" s="64"/>
      <c r="B24" s="53"/>
      <c r="C24" s="58"/>
      <c r="D24" s="59"/>
      <c r="E24" s="59"/>
      <c r="F24" s="59"/>
      <c r="G24" s="59"/>
      <c r="H24" s="59"/>
      <c r="I24" s="59"/>
      <c r="J24" s="59"/>
      <c r="K24" s="60"/>
    </row>
    <row r="25" spans="1:11" ht="15.75" customHeight="1" x14ac:dyDescent="0.25">
      <c r="A25" s="64"/>
      <c r="B25" s="15" t="s">
        <v>17</v>
      </c>
      <c r="C25" s="54" t="s">
        <v>10</v>
      </c>
      <c r="D25" s="61" t="s">
        <v>11</v>
      </c>
      <c r="E25" s="66"/>
      <c r="F25" s="66"/>
      <c r="G25" s="66"/>
      <c r="H25" s="66"/>
      <c r="I25" s="66"/>
      <c r="J25" s="66"/>
      <c r="K25" s="62"/>
    </row>
    <row r="26" spans="1:11" ht="15.75" customHeight="1" x14ac:dyDescent="0.25">
      <c r="A26" s="64"/>
      <c r="B26" s="16" t="s">
        <v>12</v>
      </c>
      <c r="C26" s="53"/>
      <c r="D26" s="61" t="s">
        <v>5</v>
      </c>
      <c r="E26" s="62"/>
      <c r="F26" s="61" t="s">
        <v>6</v>
      </c>
      <c r="G26" s="62"/>
      <c r="H26" s="65" t="s">
        <v>27</v>
      </c>
      <c r="I26" s="62"/>
      <c r="J26" s="61" t="s">
        <v>7</v>
      </c>
      <c r="K26" s="62"/>
    </row>
    <row r="27" spans="1:11" x14ac:dyDescent="0.25">
      <c r="A27" s="64"/>
      <c r="B27" s="31" t="str">
        <f>RUBRICA!A6</f>
        <v>3. Relaciona el Proyecto APT con sus intereses profesionales. *</v>
      </c>
      <c r="C27" s="29" t="s">
        <v>5</v>
      </c>
      <c r="D27" s="17" t="str">
        <f t="shared" ref="D27:D29" si="7">IF($C27=CL,"X","")</f>
        <v>X</v>
      </c>
      <c r="E27" s="17">
        <f>IF(D27="X",100*0.05,"")</f>
        <v>5</v>
      </c>
      <c r="F27" s="17" t="str">
        <f t="shared" ref="F27:F29" si="8">IF($C27=L,"X","")</f>
        <v/>
      </c>
      <c r="G27" s="17" t="str">
        <f>IF(F27="X",60*0.05,"")</f>
        <v/>
      </c>
      <c r="H27" s="17" t="str">
        <f t="shared" ref="H27:H29" si="9">IF($C27=ML,"X","")</f>
        <v/>
      </c>
      <c r="I27" s="17" t="str">
        <f>IF(H27="X",30*0.05,"")</f>
        <v/>
      </c>
      <c r="J27" s="17" t="str">
        <f t="shared" ref="J27:J29" si="10">IF($C27=NL,"X","")</f>
        <v/>
      </c>
      <c r="K27" s="17" t="str">
        <f t="shared" ref="K27:K29" si="11">IF($J27="X",0,"")</f>
        <v/>
      </c>
    </row>
    <row r="28" spans="1:11" ht="24.6" customHeight="1" x14ac:dyDescent="0.25">
      <c r="A28" s="64"/>
      <c r="B28" s="31" t="str">
        <f>RUBRICA!A11</f>
        <v>8. Expone el tema utilizando un lenguaje técnico disciplinar al presentar la propuesta y responde evidenciando un manejo de la información. *</v>
      </c>
      <c r="C28" s="29" t="s">
        <v>5</v>
      </c>
      <c r="D28" s="17" t="str">
        <f t="shared" si="7"/>
        <v>X</v>
      </c>
      <c r="E28" s="17">
        <f>IF(D28="X",100*0.1,"")</f>
        <v>10</v>
      </c>
      <c r="F28" s="17" t="str">
        <f t="shared" si="8"/>
        <v/>
      </c>
      <c r="G28" s="17" t="str">
        <f>IF(F28="X",60*0.1,"")</f>
        <v/>
      </c>
      <c r="H28" s="17" t="str">
        <f t="shared" si="9"/>
        <v/>
      </c>
      <c r="I28" s="17" t="str">
        <f>IF(H28="X",30*0.1,"")</f>
        <v/>
      </c>
      <c r="J28" s="17" t="str">
        <f t="shared" si="10"/>
        <v/>
      </c>
      <c r="K28" s="17" t="str">
        <f t="shared" si="11"/>
        <v/>
      </c>
    </row>
    <row r="29" spans="1:11" ht="25.9" customHeight="1" x14ac:dyDescent="0.25">
      <c r="A29" s="64"/>
      <c r="B29" s="31" t="str">
        <f>RUBRICA!A13</f>
        <v>10. Colaboración y trabajo en equipo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15.75" customHeight="1" x14ac:dyDescent="0.3">
      <c r="A30" s="64"/>
      <c r="B30" s="22" t="s">
        <v>14</v>
      </c>
      <c r="C30" s="19">
        <f>E30+G30+I30+K30</f>
        <v>25</v>
      </c>
      <c r="D30" s="20"/>
      <c r="E30" s="20">
        <f>SUM(E27:E29)</f>
        <v>25</v>
      </c>
      <c r="F30" s="20"/>
      <c r="G30" s="20">
        <f>SUM(G27:G29)</f>
        <v>0</v>
      </c>
      <c r="H30" s="20"/>
      <c r="I30" s="20">
        <f>SUM(I27:I29)</f>
        <v>0</v>
      </c>
      <c r="J30" s="20"/>
      <c r="K30" s="20">
        <f>SUM(K28:K29)</f>
        <v>0</v>
      </c>
    </row>
    <row r="31" spans="1:11" ht="15.75" customHeight="1" x14ac:dyDescent="0.3">
      <c r="A31" s="53"/>
      <c r="B31" s="18" t="s">
        <v>13</v>
      </c>
      <c r="C31" s="21">
        <f>VLOOKUP(C30,ESCALA_TRAB_EQUIP!A1:B52,2,FALSE)</f>
        <v>7</v>
      </c>
    </row>
    <row r="32" spans="1:11" ht="15.75" customHeight="1" x14ac:dyDescent="0.3">
      <c r="B32" s="23"/>
      <c r="C32" s="24"/>
    </row>
    <row r="33" spans="1:11" ht="15.75" customHeight="1" x14ac:dyDescent="0.3">
      <c r="B33" s="23"/>
      <c r="C33" s="24"/>
    </row>
    <row r="34" spans="1:11" ht="15.75" customHeight="1" x14ac:dyDescent="0.25"/>
    <row r="35" spans="1:11" ht="15.75" customHeight="1" x14ac:dyDescent="0.25">
      <c r="A35" s="63" t="s">
        <v>15</v>
      </c>
      <c r="B35" s="52" t="s">
        <v>16</v>
      </c>
      <c r="C35" s="55" t="str">
        <f>B5</f>
        <v>Ramirez</v>
      </c>
      <c r="D35" s="56"/>
      <c r="E35" s="56"/>
      <c r="F35" s="56"/>
      <c r="G35" s="56"/>
      <c r="H35" s="56"/>
      <c r="I35" s="56"/>
      <c r="J35" s="56"/>
      <c r="K35" s="57"/>
    </row>
    <row r="36" spans="1:11" ht="15.75" customHeight="1" x14ac:dyDescent="0.25">
      <c r="A36" s="64"/>
      <c r="B36" s="53"/>
      <c r="C36" s="58"/>
      <c r="D36" s="59"/>
      <c r="E36" s="59"/>
      <c r="F36" s="59"/>
      <c r="G36" s="59"/>
      <c r="H36" s="59"/>
      <c r="I36" s="59"/>
      <c r="J36" s="59"/>
      <c r="K36" s="60"/>
    </row>
    <row r="37" spans="1:11" ht="15.75" customHeight="1" x14ac:dyDescent="0.25">
      <c r="A37" s="64"/>
      <c r="B37" s="15" t="s">
        <v>17</v>
      </c>
      <c r="C37" s="54" t="s">
        <v>10</v>
      </c>
      <c r="D37" s="61" t="s">
        <v>11</v>
      </c>
      <c r="E37" s="66"/>
      <c r="F37" s="66"/>
      <c r="G37" s="66"/>
      <c r="H37" s="66"/>
      <c r="I37" s="66"/>
      <c r="J37" s="66"/>
      <c r="K37" s="62"/>
    </row>
    <row r="38" spans="1:11" ht="15.75" customHeight="1" x14ac:dyDescent="0.25">
      <c r="A38" s="64"/>
      <c r="B38" s="16" t="s">
        <v>12</v>
      </c>
      <c r="C38" s="53"/>
      <c r="D38" s="61" t="s">
        <v>5</v>
      </c>
      <c r="E38" s="62"/>
      <c r="F38" s="61" t="s">
        <v>6</v>
      </c>
      <c r="G38" s="62"/>
      <c r="H38" s="65" t="s">
        <v>27</v>
      </c>
      <c r="I38" s="62"/>
      <c r="J38" s="61" t="s">
        <v>7</v>
      </c>
      <c r="K38" s="62"/>
    </row>
    <row r="39" spans="1:11" ht="15.75" customHeight="1" x14ac:dyDescent="0.25">
      <c r="A39" s="64"/>
      <c r="B39" s="31" t="str">
        <f>RUBRICA!A6</f>
        <v>3. Relaciona el Proyecto APT con sus intereses profesionales. *</v>
      </c>
      <c r="C39" s="29" t="s">
        <v>5</v>
      </c>
      <c r="D39" s="17" t="str">
        <f t="shared" ref="D39:D41" si="12">IF($C39=CL,"X","")</f>
        <v>X</v>
      </c>
      <c r="E39" s="17">
        <f>IF(D39="X",100*0.05,"")</f>
        <v>5</v>
      </c>
      <c r="F39" s="17" t="str">
        <f t="shared" ref="F39:F41" si="13">IF($C39=L,"X","")</f>
        <v/>
      </c>
      <c r="G39" s="17" t="str">
        <f>IF(F39="X",60*0.05,"")</f>
        <v/>
      </c>
      <c r="H39" s="17" t="str">
        <f t="shared" ref="H39:H41" si="14">IF($C39=ML,"X","")</f>
        <v/>
      </c>
      <c r="I39" s="17" t="str">
        <f>IF(H39="X",30*0.05,"")</f>
        <v/>
      </c>
      <c r="J39" s="17" t="str">
        <f t="shared" ref="J39:J41" si="15">IF($C39=NL,"X","")</f>
        <v/>
      </c>
      <c r="K39" s="17" t="str">
        <f t="shared" ref="K39:K41" si="16">IF($J39="X",0,"")</f>
        <v/>
      </c>
    </row>
    <row r="40" spans="1:11" ht="25.9" customHeight="1" x14ac:dyDescent="0.25">
      <c r="A40" s="64"/>
      <c r="B40" s="31" t="str">
        <f>RUBRICA!A11</f>
        <v>8. Expone el tema utilizando un lenguaje técnico disciplinar al presentar la propuesta y responde evidenciando un manejo de la información. *</v>
      </c>
      <c r="C40" s="29" t="s">
        <v>5</v>
      </c>
      <c r="D40" s="17" t="str">
        <f t="shared" si="12"/>
        <v>X</v>
      </c>
      <c r="E40" s="17">
        <f>IF(D40="X",100*0.1,"")</f>
        <v>10</v>
      </c>
      <c r="F40" s="17" t="str">
        <f t="shared" si="13"/>
        <v/>
      </c>
      <c r="G40" s="17" t="str">
        <f>IF(F40="X",60*0.1,"")</f>
        <v/>
      </c>
      <c r="H40" s="17" t="str">
        <f t="shared" si="14"/>
        <v/>
      </c>
      <c r="I40" s="17" t="str">
        <f>IF(H40="X",30*0.1,"")</f>
        <v/>
      </c>
      <c r="J40" s="17" t="str">
        <f t="shared" si="15"/>
        <v/>
      </c>
      <c r="K40" s="17" t="str">
        <f t="shared" si="16"/>
        <v/>
      </c>
    </row>
    <row r="41" spans="1:11" x14ac:dyDescent="0.25">
      <c r="A41" s="64"/>
      <c r="B41" s="31" t="str">
        <f>RUBRICA!A13</f>
        <v>10. Colaboración y trabajo en equipo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ht="15.75" customHeight="1" x14ac:dyDescent="0.3">
      <c r="A42" s="64"/>
      <c r="B42" s="22" t="s">
        <v>14</v>
      </c>
      <c r="C42" s="19">
        <f>E42+G42+I42+K42</f>
        <v>25</v>
      </c>
      <c r="D42" s="20"/>
      <c r="E42" s="20">
        <f>SUM(E39:E41)</f>
        <v>25</v>
      </c>
      <c r="F42" s="20"/>
      <c r="G42" s="20">
        <f>SUM(G39:G41)</f>
        <v>0</v>
      </c>
      <c r="H42" s="20"/>
      <c r="I42" s="20">
        <f>SUM(I39:I41)</f>
        <v>0</v>
      </c>
      <c r="J42" s="20"/>
      <c r="K42" s="20">
        <f>SUM(K40:K41)</f>
        <v>0</v>
      </c>
    </row>
    <row r="43" spans="1:11" ht="15.75" customHeight="1" x14ac:dyDescent="0.3">
      <c r="A43" s="53"/>
      <c r="B43" s="18" t="s">
        <v>13</v>
      </c>
      <c r="C43" s="21">
        <f>VLOOKUP(C42,ESCALA_TRAB_EQUIP!A1:B52,2,FALSE)</f>
        <v>7</v>
      </c>
    </row>
    <row r="44" spans="1:11" ht="15.75" customHeight="1" x14ac:dyDescent="0.3">
      <c r="B44" s="23"/>
      <c r="C44" s="24"/>
    </row>
    <row r="45" spans="1:11" ht="15.75" customHeight="1" x14ac:dyDescent="0.25"/>
    <row r="46" spans="1:11" ht="15.75" customHeight="1" x14ac:dyDescent="0.25"/>
    <row r="47" spans="1:11" ht="15.75" customHeight="1" x14ac:dyDescent="0.25"/>
    <row r="48" spans="1:11"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sheetData>
  <mergeCells count="26">
    <mergeCell ref="B35:B36"/>
    <mergeCell ref="C35:K36"/>
    <mergeCell ref="C37:C38"/>
    <mergeCell ref="D37:K37"/>
    <mergeCell ref="D38:E38"/>
    <mergeCell ref="F38:G38"/>
    <mergeCell ref="H38:I38"/>
    <mergeCell ref="J38:K38"/>
    <mergeCell ref="A35:A43"/>
    <mergeCell ref="A23:A31"/>
    <mergeCell ref="E2:E3"/>
    <mergeCell ref="C10:C11"/>
    <mergeCell ref="D11:E11"/>
    <mergeCell ref="D10:K10"/>
    <mergeCell ref="F11:G11"/>
    <mergeCell ref="H11:I11"/>
    <mergeCell ref="J11:K11"/>
    <mergeCell ref="A10:A20"/>
    <mergeCell ref="B23:B24"/>
    <mergeCell ref="C23:K24"/>
    <mergeCell ref="C25:C26"/>
    <mergeCell ref="D25:K25"/>
    <mergeCell ref="D26:E26"/>
    <mergeCell ref="F26:G26"/>
    <mergeCell ref="H26:I26"/>
    <mergeCell ref="J26:K26"/>
  </mergeCells>
  <conditionalFormatting sqref="C4:E5">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5"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C39:C41 C12:C18 C27:C29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H31"/>
  <sheetViews>
    <sheetView topLeftCell="A7" workbookViewId="0">
      <selection activeCell="C2" sqref="C2"/>
    </sheetView>
  </sheetViews>
  <sheetFormatPr baseColWidth="10" defaultRowHeight="15" x14ac:dyDescent="0.25"/>
  <sheetData>
    <row r="2" spans="3:8" x14ac:dyDescent="0.25">
      <c r="C2" s="47" t="s">
        <v>88</v>
      </c>
    </row>
    <row r="3" spans="3:8" x14ac:dyDescent="0.25">
      <c r="C3" s="47" t="s">
        <v>77</v>
      </c>
    </row>
    <row r="4" spans="3:8" x14ac:dyDescent="0.25">
      <c r="C4" s="47" t="s">
        <v>85</v>
      </c>
    </row>
    <row r="5" spans="3:8" x14ac:dyDescent="0.25">
      <c r="C5" s="47" t="s">
        <v>86</v>
      </c>
    </row>
    <row r="6" spans="3:8" x14ac:dyDescent="0.25">
      <c r="C6" s="47" t="s">
        <v>89</v>
      </c>
    </row>
    <row r="8" spans="3:8" x14ac:dyDescent="0.25">
      <c r="C8" s="47" t="s">
        <v>80</v>
      </c>
      <c r="D8" s="47" t="s">
        <v>87</v>
      </c>
      <c r="E8" s="47" t="s">
        <v>90</v>
      </c>
    </row>
    <row r="9" spans="3:8" x14ac:dyDescent="0.25">
      <c r="C9" s="47" t="s">
        <v>79</v>
      </c>
      <c r="D9" s="47" t="s">
        <v>87</v>
      </c>
    </row>
    <row r="10" spans="3:8" x14ac:dyDescent="0.25">
      <c r="H10" s="47"/>
    </row>
    <row r="12" spans="3:8" x14ac:dyDescent="0.25">
      <c r="C12" s="47" t="s">
        <v>91</v>
      </c>
    </row>
    <row r="13" spans="3:8" x14ac:dyDescent="0.25">
      <c r="C13" s="47"/>
    </row>
    <row r="15" spans="3:8" x14ac:dyDescent="0.25">
      <c r="C15" s="47" t="s">
        <v>78</v>
      </c>
    </row>
    <row r="16" spans="3:8" x14ac:dyDescent="0.25">
      <c r="C16" s="47" t="s">
        <v>76</v>
      </c>
    </row>
    <row r="20" spans="3:5" x14ac:dyDescent="0.25">
      <c r="C20" s="47" t="s">
        <v>81</v>
      </c>
    </row>
    <row r="21" spans="3:5" x14ac:dyDescent="0.25">
      <c r="C21" s="47" t="s">
        <v>82</v>
      </c>
    </row>
    <row r="22" spans="3:5" x14ac:dyDescent="0.25">
      <c r="C22" s="47" t="s">
        <v>83</v>
      </c>
    </row>
    <row r="23" spans="3:5" x14ac:dyDescent="0.25">
      <c r="C23" s="47" t="s">
        <v>84</v>
      </c>
      <c r="E23" s="47" t="s">
        <v>98</v>
      </c>
    </row>
    <row r="24" spans="3:5" x14ac:dyDescent="0.25">
      <c r="C24" s="47" t="s">
        <v>92</v>
      </c>
    </row>
    <row r="25" spans="3:5" x14ac:dyDescent="0.25">
      <c r="C25" s="47" t="s">
        <v>93</v>
      </c>
    </row>
    <row r="29" spans="3:5" x14ac:dyDescent="0.25">
      <c r="C29" s="47" t="s">
        <v>94</v>
      </c>
      <c r="E29" s="47" t="s">
        <v>95</v>
      </c>
    </row>
    <row r="31" spans="3:5" x14ac:dyDescent="0.25">
      <c r="C31" s="47" t="s">
        <v>96</v>
      </c>
      <c r="E31" s="47"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0" t="s">
        <v>3</v>
      </c>
      <c r="B1" s="7" t="s">
        <v>4</v>
      </c>
      <c r="C1" s="8"/>
      <c r="D1" s="8"/>
      <c r="E1" s="9"/>
    </row>
    <row r="2" spans="1:5" ht="45.75" thickBot="1" x14ac:dyDescent="0.3">
      <c r="A2" s="71"/>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2024-12-01T21:16:53Z</dcterms:modified>
</cp:coreProperties>
</file>